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414"/>
  <workbookPr defaultThemeVersion="124226"/>
  <mc:AlternateContent xmlns:mc="http://schemas.openxmlformats.org/markup-compatibility/2006">
    <mc:Choice Requires="x15">
      <x15ac:absPath xmlns:x15ac="http://schemas.microsoft.com/office/spreadsheetml/2010/11/ac" url="S:\PriorApproval-2007\BondYield\"/>
    </mc:Choice>
  </mc:AlternateContent>
  <xr:revisionPtr revIDLastSave="0" documentId="8_{DD256D15-F41D-4431-9529-23CCD43A1B5E}" xr6:coauthVersionLast="36" xr6:coauthVersionMax="36" xr10:uidLastSave="{00000000-0000-0000-0000-000000000000}"/>
  <bookViews>
    <workbookView xWindow="32760" yWindow="32760" windowWidth="16410" windowHeight="7545" tabRatio="827"/>
  </bookViews>
  <sheets>
    <sheet name="Latest" sheetId="78" r:id="rId1"/>
    <sheet name="Mar2025" sheetId="265" r:id="rId2"/>
    <sheet name="Feb2025" sheetId="264" r:id="rId3"/>
    <sheet name="Jan2025" sheetId="263" r:id="rId4"/>
    <sheet name="Dec2024" sheetId="262" r:id="rId5"/>
    <sheet name="Nov2024" sheetId="261" r:id="rId6"/>
    <sheet name="Oct2024" sheetId="260" r:id="rId7"/>
    <sheet name="Sep2024" sheetId="259" r:id="rId8"/>
    <sheet name="Aug2024" sheetId="257" r:id="rId9"/>
    <sheet name="Jul2024" sheetId="256" r:id="rId10"/>
    <sheet name="Jun2024" sheetId="255" r:id="rId11"/>
    <sheet name="May2024" sheetId="254" r:id="rId12"/>
    <sheet name="Apr2024" sheetId="253" r:id="rId13"/>
    <sheet name="Mar2024" sheetId="252" r:id="rId14"/>
    <sheet name="Feb2024" sheetId="251" state="hidden" r:id="rId15"/>
    <sheet name="Jan2024" sheetId="250" state="hidden" r:id="rId16"/>
    <sheet name="Dec2023" sheetId="249" state="hidden" r:id="rId17"/>
    <sheet name="Nov2023" sheetId="248" state="hidden" r:id="rId18"/>
    <sheet name="Oct2023" sheetId="247" state="hidden" r:id="rId19"/>
    <sheet name="Sep2023" sheetId="245" state="hidden" r:id="rId20"/>
    <sheet name="Aug2023" sheetId="244" state="hidden" r:id="rId21"/>
    <sheet name="Jul2023" sheetId="243" state="hidden" r:id="rId22"/>
    <sheet name="Jun2023" sheetId="242" state="hidden" r:id="rId23"/>
    <sheet name="May2023" sheetId="241" state="hidden" r:id="rId24"/>
    <sheet name="Apr2023" sheetId="240" state="hidden" r:id="rId25"/>
    <sheet name="Mar2023" sheetId="239" state="hidden" r:id="rId26"/>
    <sheet name="Feb2023" sheetId="238" state="hidden" r:id="rId27"/>
    <sheet name="Jan2023" sheetId="237" state="hidden" r:id="rId28"/>
    <sheet name="Dec2022" sheetId="234" state="hidden" r:id="rId29"/>
    <sheet name="Nov2022" sheetId="233" state="hidden" r:id="rId30"/>
    <sheet name="Oct2022" sheetId="232" state="hidden" r:id="rId31"/>
    <sheet name="Sep2022" sheetId="231" state="hidden" r:id="rId32"/>
    <sheet name="Aug2022" sheetId="230" state="hidden" r:id="rId33"/>
    <sheet name="Jul2022" sheetId="229" state="hidden" r:id="rId34"/>
    <sheet name="Jun2022" sheetId="228" state="hidden" r:id="rId35"/>
    <sheet name="May2022" sheetId="227" state="hidden" r:id="rId36"/>
    <sheet name="Apr2022" sheetId="226" state="hidden" r:id="rId37"/>
    <sheet name="Mar2022" sheetId="225" state="hidden" r:id="rId38"/>
    <sheet name="Feb2022" sheetId="224" state="hidden" r:id="rId39"/>
    <sheet name="Jan2022" sheetId="223" state="hidden" r:id="rId40"/>
    <sheet name="Dec2021" sheetId="222" state="hidden" r:id="rId41"/>
    <sheet name="Nov2021" sheetId="221" state="hidden" r:id="rId42"/>
    <sheet name="Oct2021" sheetId="220" state="hidden" r:id="rId43"/>
    <sheet name="Sep2021" sheetId="219" state="hidden" r:id="rId44"/>
    <sheet name="Aug2021" sheetId="218" state="hidden" r:id="rId45"/>
    <sheet name="Jul2021" sheetId="217" state="hidden" r:id="rId46"/>
    <sheet name="Jun2021" sheetId="216" state="hidden" r:id="rId47"/>
    <sheet name="May2021" sheetId="215" state="hidden" r:id="rId48"/>
    <sheet name="Apr2021" sheetId="214" state="hidden" r:id="rId49"/>
    <sheet name="Mar2021" sheetId="213" state="hidden" r:id="rId50"/>
    <sheet name="Feb2021" sheetId="212" state="hidden" r:id="rId51"/>
    <sheet name="Jan2021" sheetId="211" state="hidden" r:id="rId52"/>
    <sheet name="Dec2020" sheetId="210" state="hidden" r:id="rId53"/>
    <sheet name="Nov2020" sheetId="209" state="hidden" r:id="rId54"/>
    <sheet name="Oct2020" sheetId="208" state="hidden" r:id="rId55"/>
    <sheet name="Sep2020" sheetId="207" state="hidden" r:id="rId56"/>
    <sheet name="Aug2020" sheetId="206" state="hidden" r:id="rId57"/>
    <sheet name="Jul2020" sheetId="205" state="hidden" r:id="rId58"/>
    <sheet name="Jun2020" sheetId="204" state="hidden" r:id="rId59"/>
    <sheet name="May2020" sheetId="203" state="hidden" r:id="rId60"/>
    <sheet name="Apr2020" sheetId="202" state="hidden" r:id="rId61"/>
    <sheet name="Mar2020" sheetId="201" state="hidden" r:id="rId62"/>
    <sheet name="Feb2020" sheetId="200" state="hidden" r:id="rId63"/>
    <sheet name="Jan2020" sheetId="199" state="hidden" r:id="rId64"/>
    <sheet name="Dec2019" sheetId="198" state="hidden" r:id="rId65"/>
    <sheet name="Nov2019" sheetId="197" state="hidden" r:id="rId66"/>
    <sheet name="Oct2019" sheetId="196" state="hidden" r:id="rId67"/>
    <sheet name="Sep2019" sheetId="195" state="hidden" r:id="rId68"/>
    <sheet name="Aug2019" sheetId="194" state="hidden" r:id="rId69"/>
    <sheet name="Jul2019" sheetId="193" state="hidden" r:id="rId70"/>
    <sheet name="Jun2019" sheetId="192" state="hidden" r:id="rId71"/>
    <sheet name="May2019" sheetId="191" state="hidden" r:id="rId72"/>
    <sheet name="Apr2019" sheetId="190" state="hidden" r:id="rId73"/>
    <sheet name="Mar2019" sheetId="189" state="hidden" r:id="rId74"/>
    <sheet name="Feb2019" sheetId="188" state="hidden" r:id="rId75"/>
    <sheet name="Jan2019" sheetId="187" state="hidden" r:id="rId76"/>
    <sheet name="Dec2018" sheetId="186" state="hidden" r:id="rId77"/>
    <sheet name="Nov2018" sheetId="185" state="hidden" r:id="rId78"/>
    <sheet name="Oct2018" sheetId="184" state="hidden" r:id="rId79"/>
    <sheet name="Sep2018" sheetId="183" state="hidden" r:id="rId80"/>
    <sheet name="Aug2018" sheetId="182" state="hidden" r:id="rId81"/>
    <sheet name="Jul2018" sheetId="181" state="hidden" r:id="rId82"/>
    <sheet name="Jun2018" sheetId="180" state="hidden" r:id="rId83"/>
    <sheet name="May2018" sheetId="179" state="hidden" r:id="rId84"/>
    <sheet name="Apr2018" sheetId="178" state="hidden" r:id="rId85"/>
    <sheet name="Mar2018" sheetId="177" state="hidden" r:id="rId86"/>
    <sheet name="Feb2018_TaxReform" sheetId="175" state="hidden" r:id="rId87"/>
    <sheet name="Feb2018" sheetId="174" state="hidden" r:id="rId88"/>
    <sheet name="Jan2018_TaxReform" sheetId="176" state="hidden" r:id="rId89"/>
    <sheet name="Jan2018" sheetId="172" state="hidden" r:id="rId90"/>
    <sheet name="Dec2017" sheetId="171" state="hidden" r:id="rId91"/>
    <sheet name="Nov2017" sheetId="167" state="hidden" r:id="rId92"/>
    <sheet name="Oct2017" sheetId="166" state="hidden" r:id="rId93"/>
    <sheet name="Sep2017" sheetId="165" state="hidden" r:id="rId94"/>
    <sheet name="Aug2017" sheetId="163" state="hidden" r:id="rId95"/>
    <sheet name="Jul2017" sheetId="162" state="hidden" r:id="rId96"/>
    <sheet name="Jun2017" sheetId="161" state="hidden" r:id="rId97"/>
    <sheet name="May2017" sheetId="160" state="hidden" r:id="rId98"/>
    <sheet name="Apr2017" sheetId="157" state="hidden" r:id="rId99"/>
    <sheet name="Mar2017" sheetId="156" state="hidden" r:id="rId100"/>
    <sheet name="Feb2017" sheetId="155" state="hidden" r:id="rId101"/>
    <sheet name="Jan2017" sheetId="154" state="hidden" r:id="rId102"/>
    <sheet name="Dec2016" sheetId="153" state="hidden" r:id="rId103"/>
    <sheet name="Nov2016" sheetId="152" state="hidden" r:id="rId104"/>
    <sheet name="Oct2016" sheetId="151" state="hidden" r:id="rId105"/>
    <sheet name="Sep2016" sheetId="150" state="hidden" r:id="rId106"/>
    <sheet name="Aug2016" sheetId="149" state="hidden" r:id="rId107"/>
    <sheet name="Jul2016" sheetId="148" state="hidden" r:id="rId108"/>
    <sheet name="Jun2016" sheetId="147" state="hidden" r:id="rId109"/>
    <sheet name="May2016" sheetId="145" state="hidden" r:id="rId110"/>
    <sheet name="Apr2016" sheetId="144" state="hidden" r:id="rId111"/>
    <sheet name="Mar2016" sheetId="143" state="hidden" r:id="rId112"/>
    <sheet name="Feb2016" sheetId="142" state="hidden" r:id="rId113"/>
    <sheet name="Jan2016" sheetId="141" state="hidden" r:id="rId114"/>
    <sheet name="Dec2015" sheetId="140" state="hidden" r:id="rId115"/>
    <sheet name="Nov2015" sheetId="139" state="hidden" r:id="rId116"/>
    <sheet name="Oct2015" sheetId="138" state="hidden" r:id="rId117"/>
    <sheet name="Sep2015" sheetId="137" state="hidden" r:id="rId118"/>
    <sheet name="Aug2015" sheetId="136" state="hidden" r:id="rId119"/>
    <sheet name="Jul2015" sheetId="135" state="hidden" r:id="rId120"/>
    <sheet name="Jun2015" sheetId="134" state="hidden" r:id="rId121"/>
    <sheet name="May2015" sheetId="133" state="hidden" r:id="rId122"/>
    <sheet name="Apr2015" sheetId="132" state="hidden" r:id="rId123"/>
    <sheet name="Mar2015" sheetId="131" state="hidden" r:id="rId124"/>
    <sheet name="Feb2015" sheetId="130" state="hidden" r:id="rId125"/>
    <sheet name="Jan2015" sheetId="129" state="hidden" r:id="rId126"/>
    <sheet name="Dec2014" sheetId="128" state="hidden" r:id="rId127"/>
    <sheet name="Nov2014" sheetId="127" state="hidden" r:id="rId128"/>
    <sheet name="Oct2014" sheetId="126" state="hidden" r:id="rId129"/>
    <sheet name="Sep2014" sheetId="125" state="hidden" r:id="rId130"/>
    <sheet name="Aug2014" sheetId="124" state="hidden" r:id="rId131"/>
    <sheet name="Jul2014" sheetId="123" state="hidden" r:id="rId132"/>
    <sheet name="Jun2014" sheetId="122" state="hidden" r:id="rId133"/>
    <sheet name="May2014" sheetId="121" state="hidden" r:id="rId134"/>
    <sheet name="Apr2014" sheetId="120" state="hidden" r:id="rId135"/>
    <sheet name="Mar2014" sheetId="119" state="hidden" r:id="rId136"/>
    <sheet name="Feb2014" sheetId="118" state="hidden" r:id="rId137"/>
    <sheet name="Jan2014" sheetId="117" state="hidden" r:id="rId138"/>
    <sheet name="Dec2013" sheetId="116" state="hidden" r:id="rId139"/>
    <sheet name="Nov2013" sheetId="115" state="hidden" r:id="rId140"/>
    <sheet name="Oct2013" sheetId="114" state="hidden" r:id="rId141"/>
    <sheet name="Sep2013" sheetId="113" state="hidden" r:id="rId142"/>
    <sheet name="Aug2013" sheetId="112" state="hidden" r:id="rId143"/>
    <sheet name="Jul2013" sheetId="111" state="hidden" r:id="rId144"/>
    <sheet name="Jun2013" sheetId="110" state="hidden" r:id="rId145"/>
    <sheet name="May2013" sheetId="109" state="hidden" r:id="rId146"/>
    <sheet name="Apr2013" sheetId="108" state="hidden" r:id="rId147"/>
    <sheet name="Mar2013" sheetId="107" state="hidden" r:id="rId148"/>
    <sheet name="Feb2013" sheetId="106" state="hidden" r:id="rId149"/>
    <sheet name="Jan2013" sheetId="105" state="hidden" r:id="rId150"/>
    <sheet name="Dec2012" sheetId="104" state="hidden" r:id="rId151"/>
    <sheet name="Nov2012" sheetId="103" state="hidden" r:id="rId152"/>
    <sheet name="Oct2012" sheetId="102" state="hidden" r:id="rId153"/>
    <sheet name="Sep2012" sheetId="101" state="hidden" r:id="rId154"/>
    <sheet name="Aug2012" sheetId="100" state="hidden" r:id="rId155"/>
    <sheet name="Jul2012" sheetId="99" state="hidden" r:id="rId156"/>
    <sheet name="Jun2012" sheetId="98" state="hidden" r:id="rId157"/>
    <sheet name="May2012" sheetId="97" state="hidden" r:id="rId158"/>
    <sheet name="Apr2012" sheetId="96" state="hidden" r:id="rId159"/>
    <sheet name="Mar2012" sheetId="95" state="hidden" r:id="rId160"/>
    <sheet name="Feb2012" sheetId="94" state="hidden" r:id="rId161"/>
    <sheet name="Jan2012" sheetId="93" state="hidden" r:id="rId162"/>
    <sheet name="Dec2011" sheetId="92" state="hidden" r:id="rId163"/>
    <sheet name="Nov2011" sheetId="91" state="hidden" r:id="rId164"/>
    <sheet name="Oct2011" sheetId="90" state="hidden" r:id="rId165"/>
    <sheet name="Sep2011" sheetId="89" state="hidden" r:id="rId166"/>
    <sheet name="Aug2011" sheetId="88" state="hidden" r:id="rId167"/>
    <sheet name="Jul2011" sheetId="87" state="hidden" r:id="rId168"/>
    <sheet name="Jun2011" sheetId="86" state="hidden" r:id="rId169"/>
    <sheet name="May2011" sheetId="85" state="hidden" r:id="rId170"/>
    <sheet name="Apr2011" sheetId="84" state="hidden" r:id="rId171"/>
    <sheet name="Mar2011" sheetId="83" state="hidden" r:id="rId172"/>
    <sheet name="Feb2011" sheetId="82" state="hidden" r:id="rId173"/>
    <sheet name="Jan2011" sheetId="81" state="hidden" r:id="rId174"/>
    <sheet name="Dec2010" sheetId="80" state="hidden" r:id="rId175"/>
    <sheet name="Nov2010" sheetId="79" state="hidden" r:id="rId176"/>
    <sheet name="Oct2010" sheetId="70" state="hidden" r:id="rId177"/>
    <sheet name="Sep2010" sheetId="77" state="hidden" r:id="rId178"/>
    <sheet name="Aug2010" sheetId="76" state="hidden" r:id="rId179"/>
    <sheet name="Jul2010" sheetId="75" state="hidden" r:id="rId180"/>
    <sheet name="Jun2010" sheetId="74" state="hidden" r:id="rId181"/>
    <sheet name="May2010" sheetId="73" state="hidden" r:id="rId182"/>
    <sheet name="Apr2010" sheetId="72" state="hidden" r:id="rId183"/>
    <sheet name="Mar2010" sheetId="71" state="hidden" r:id="rId184"/>
    <sheet name="Feb2010" sheetId="67" state="hidden" r:id="rId185"/>
    <sheet name="Jan2010" sheetId="69" state="hidden" r:id="rId186"/>
    <sheet name="Dec2009" sheetId="68" state="hidden" r:id="rId187"/>
    <sheet name="Nov2009" sheetId="66" state="hidden" r:id="rId188"/>
    <sheet name="Oct2009" sheetId="65" state="hidden" r:id="rId189"/>
    <sheet name="Sep2009" sheetId="64" state="hidden" r:id="rId190"/>
    <sheet name="Aug2009" sheetId="63" state="hidden" r:id="rId191"/>
    <sheet name="Jul2009" sheetId="62" state="hidden" r:id="rId192"/>
    <sheet name="Jun2009" sheetId="61" state="hidden" r:id="rId193"/>
    <sheet name="May2009" sheetId="60" state="hidden" r:id="rId194"/>
    <sheet name="Apr2009" sheetId="59" state="hidden" r:id="rId195"/>
    <sheet name="Mar2009" sheetId="58" state="hidden" r:id="rId196"/>
    <sheet name="Feb2009" sheetId="57" state="hidden" r:id="rId197"/>
    <sheet name="Jan2009" sheetId="56" state="hidden" r:id="rId198"/>
    <sheet name="Dec2008" sheetId="55" state="hidden" r:id="rId199"/>
    <sheet name="Nov2008" sheetId="54" state="hidden" r:id="rId200"/>
    <sheet name="Oct2008" sheetId="53" state="hidden" r:id="rId201"/>
    <sheet name="Sep2008" sheetId="52" state="hidden" r:id="rId202"/>
    <sheet name="Aug2008" sheetId="43" state="hidden" r:id="rId203"/>
    <sheet name="Jul2008" sheetId="42" state="hidden" r:id="rId204"/>
    <sheet name="Jun2008" sheetId="41" state="hidden" r:id="rId205"/>
    <sheet name="May2008" sheetId="33" state="hidden" r:id="rId206"/>
    <sheet name="Apr2008" sheetId="31" state="hidden" r:id="rId207"/>
    <sheet name="Mar2008" sheetId="27" state="hidden" r:id="rId208"/>
    <sheet name="Feb2008" sheetId="26" state="hidden" r:id="rId209"/>
    <sheet name="Jan2008" sheetId="25" state="hidden" r:id="rId210"/>
    <sheet name="Dec2007" sheetId="24" state="hidden" r:id="rId211"/>
    <sheet name="Nov2007" sheetId="23" state="hidden" r:id="rId212"/>
    <sheet name="Oct2007" sheetId="22" state="hidden" r:id="rId213"/>
    <sheet name="Sep2007" sheetId="21" state="hidden" r:id="rId214"/>
    <sheet name="Aug2007" sheetId="20" state="hidden" r:id="rId215"/>
    <sheet name="Jul2007" sheetId="19" state="hidden" r:id="rId216"/>
    <sheet name="Jun2007" sheetId="18" state="hidden" r:id="rId217"/>
    <sheet name="May2007" sheetId="17" state="hidden" r:id="rId218"/>
    <sheet name="Apr2007" sheetId="16" state="hidden" r:id="rId219"/>
    <sheet name="Mar2007" sheetId="15" state="hidden" r:id="rId220"/>
    <sheet name="BondYields" sheetId="8" state="hidden" r:id="rId221"/>
    <sheet name="SourceLinksHistory" sheetId="246" state="hidden" r:id="rId222"/>
    <sheet name="federal reserve" sheetId="170" state="hidden" r:id="rId223"/>
    <sheet name="corporate_municipal" sheetId="11" state="hidden" r:id="rId224"/>
    <sheet name="gms_tdameritrade" sheetId="159" state="hidden" r:id="rId225"/>
    <sheet name="gms_vs_tdameritrad" sheetId="158" state="hidden" r:id="rId226"/>
    <sheet name="Vanguard" sheetId="258" state="hidden" r:id="rId227"/>
    <sheet name="ibbotson_morningstar_duffphelps" sheetId="4" state="hidden" r:id="rId228"/>
    <sheet name="fed_reserve" sheetId="164" state="hidden" r:id="rId229"/>
    <sheet name="Analyst Use Only" sheetId="14" state="hidden" r:id="rId230"/>
  </sheets>
  <definedNames>
    <definedName name="_xlnm.Print_Area" localSheetId="218">'Apr2007'!$A$1:$F$49</definedName>
    <definedName name="_xlnm.Print_Area" localSheetId="206">'Apr2008'!$A$1:$F$50</definedName>
    <definedName name="_xlnm.Print_Area" localSheetId="194">'Apr2009'!$A$1:$F$50</definedName>
    <definedName name="_xlnm.Print_Area" localSheetId="182">'Apr2010'!$A$1:$F$50</definedName>
    <definedName name="_xlnm.Print_Area" localSheetId="170">'Apr2011'!$A$1:$F$50</definedName>
    <definedName name="_xlnm.Print_Area" localSheetId="158">'Apr2012'!$A$1:$F$50</definedName>
    <definedName name="_xlnm.Print_Area" localSheetId="146">'Apr2013'!$A$1:$F$51</definedName>
    <definedName name="_xlnm.Print_Area" localSheetId="134">'Apr2014'!$A$1:$F$51</definedName>
    <definedName name="_xlnm.Print_Area" localSheetId="122">'Apr2015'!$A$1:$F$51</definedName>
    <definedName name="_xlnm.Print_Area" localSheetId="110">'Apr2016'!$A$1:$F$51</definedName>
    <definedName name="_xlnm.Print_Area" localSheetId="98">'Apr2017'!$A$1:$F$51</definedName>
    <definedName name="_xlnm.Print_Area" localSheetId="84">'Apr2018'!$A$1:$F$51</definedName>
    <definedName name="_xlnm.Print_Area" localSheetId="72">'Apr2019'!$A$1:$F$51</definedName>
    <definedName name="_xlnm.Print_Area" localSheetId="60">'Apr2020'!$A$1:$F$51</definedName>
    <definedName name="_xlnm.Print_Area" localSheetId="48">'Apr2021'!$A$1:$F$51</definedName>
    <definedName name="_xlnm.Print_Area" localSheetId="36">'Apr2022'!$A$1:$F$51</definedName>
    <definedName name="_xlnm.Print_Area" localSheetId="24">'Apr2023'!$A$1:$F$51</definedName>
    <definedName name="_xlnm.Print_Area" localSheetId="12">'Apr2024'!$A$1:$F$51</definedName>
    <definedName name="_xlnm.Print_Area" localSheetId="214">'Aug2007'!$A$1:$F$49</definedName>
    <definedName name="_xlnm.Print_Area" localSheetId="202">'Aug2008'!$A$1:$F$50</definedName>
    <definedName name="_xlnm.Print_Area" localSheetId="190">'Aug2009'!$A$1:$F$50</definedName>
    <definedName name="_xlnm.Print_Area" localSheetId="178">'Aug2010'!$A$1:$F$50</definedName>
    <definedName name="_xlnm.Print_Area" localSheetId="166">'Aug2011'!$A$1:$F$50</definedName>
    <definedName name="_xlnm.Print_Area" localSheetId="154">'Aug2012'!$A$1:$F$51</definedName>
    <definedName name="_xlnm.Print_Area" localSheetId="142">'Aug2013'!$A$1:$F$51</definedName>
    <definedName name="_xlnm.Print_Area" localSheetId="130">'Aug2014'!$A$1:$F$51</definedName>
    <definedName name="_xlnm.Print_Area" localSheetId="118">'Aug2015'!$A$1:$F$51</definedName>
    <definedName name="_xlnm.Print_Area" localSheetId="106">'Aug2016'!$A$1:$F$51</definedName>
    <definedName name="_xlnm.Print_Area" localSheetId="94">'Aug2017'!$A$1:$F$51</definedName>
    <definedName name="_xlnm.Print_Area" localSheetId="80">'Aug2018'!$A$1:$F$51</definedName>
    <definedName name="_xlnm.Print_Area" localSheetId="68">'Aug2019'!$A$1:$F$51</definedName>
    <definedName name="_xlnm.Print_Area" localSheetId="56">'Aug2020'!$A$1:$F$51</definedName>
    <definedName name="_xlnm.Print_Area" localSheetId="44">'Aug2021'!$A$1:$F$51</definedName>
    <definedName name="_xlnm.Print_Area" localSheetId="32">'Aug2022'!$A$1:$F$51</definedName>
    <definedName name="_xlnm.Print_Area" localSheetId="20">'Aug2023'!$A$1:$F$51</definedName>
    <definedName name="_xlnm.Print_Area" localSheetId="8">'Aug2024'!$A$1:$F$51</definedName>
    <definedName name="_xlnm.Print_Area" localSheetId="220">BondYields!$A$1:$N$475</definedName>
    <definedName name="_xlnm.Print_Area" localSheetId="210">'Dec2007'!$A$1:$F$50</definedName>
    <definedName name="_xlnm.Print_Area" localSheetId="186">'Dec2009'!$A$1:$F$50</definedName>
    <definedName name="_xlnm.Print_Area" localSheetId="174">'Dec2010'!$A$1:$F$50</definedName>
    <definedName name="_xlnm.Print_Area" localSheetId="162">'Dec2011'!$A$1:$F$50</definedName>
    <definedName name="_xlnm.Print_Area" localSheetId="150">'Dec2012'!$A$1:$F$51</definedName>
    <definedName name="_xlnm.Print_Area" localSheetId="138">'Dec2013'!$A$1:$F$51</definedName>
    <definedName name="_xlnm.Print_Area" localSheetId="126">'Dec2014'!$A$1:$F$51</definedName>
    <definedName name="_xlnm.Print_Area" localSheetId="114">'Dec2015'!$A$1:$F$51</definedName>
    <definedName name="_xlnm.Print_Area" localSheetId="102">'Dec2016'!$A$1:$F$51</definedName>
    <definedName name="_xlnm.Print_Area" localSheetId="90">'Dec2017'!$A$1:$F$51</definedName>
    <definedName name="_xlnm.Print_Area" localSheetId="76">'Dec2018'!$A$1:$F$51</definedName>
    <definedName name="_xlnm.Print_Area" localSheetId="64">'Dec2019'!$A$1:$F$51</definedName>
    <definedName name="_xlnm.Print_Area" localSheetId="52">'Dec2020'!$A$1:$F$51</definedName>
    <definedName name="_xlnm.Print_Area" localSheetId="40">'Dec2021'!$A$1:$F$51</definedName>
    <definedName name="_xlnm.Print_Area" localSheetId="16">'Dec2023'!$A$1:$F$51</definedName>
    <definedName name="_xlnm.Print_Area" localSheetId="4">'Dec2024'!$A$1:$F$51</definedName>
    <definedName name="_xlnm.Print_Area" localSheetId="208">'Feb2008'!$A$1:$F$50</definedName>
    <definedName name="_xlnm.Print_Area" localSheetId="196">'Feb2009'!$A$1:$F$50</definedName>
    <definedName name="_xlnm.Print_Area" localSheetId="184">'Feb2010'!$A$1:$F$50</definedName>
    <definedName name="_xlnm.Print_Area" localSheetId="172">'Feb2011'!$A$1:$F$50</definedName>
    <definedName name="_xlnm.Print_Area" localSheetId="160">'Feb2012'!$A$1:$F$50</definedName>
    <definedName name="_xlnm.Print_Area" localSheetId="148">'Feb2013'!$A$1:$F$51</definedName>
    <definedName name="_xlnm.Print_Area" localSheetId="136">'Feb2014'!$A$1:$F$51</definedName>
    <definedName name="_xlnm.Print_Area" localSheetId="124">'Feb2015'!$A$1:$F$51</definedName>
    <definedName name="_xlnm.Print_Area" localSheetId="112">'Feb2016'!$A$1:$F$51</definedName>
    <definedName name="_xlnm.Print_Area" localSheetId="100">'Feb2017'!$A$1:$F$51</definedName>
    <definedName name="_xlnm.Print_Area" localSheetId="87">'Feb2018'!$A$1:$F$51</definedName>
    <definedName name="_xlnm.Print_Area" localSheetId="86">Feb2018_TaxReform!$A$1:$F$51</definedName>
    <definedName name="_xlnm.Print_Area" localSheetId="74">'Feb2019'!$A$1:$F$51</definedName>
    <definedName name="_xlnm.Print_Area" localSheetId="62">'Feb2020'!$A$1:$F$51</definedName>
    <definedName name="_xlnm.Print_Area" localSheetId="50">'Feb2021'!$A$1:$F$51</definedName>
    <definedName name="_xlnm.Print_Area" localSheetId="38">'Feb2022'!$A$1:$F$51</definedName>
    <definedName name="_xlnm.Print_Area" localSheetId="26">'Feb2023'!$A$1:$F$51</definedName>
    <definedName name="_xlnm.Print_Area" localSheetId="14">'Feb2024'!$A$1:$F$51</definedName>
    <definedName name="_xlnm.Print_Area" localSheetId="2">'Feb2025'!$A$1:$F$51</definedName>
    <definedName name="_xlnm.Print_Area" localSheetId="209">'Jan2008'!$A$1:$F$50</definedName>
    <definedName name="_xlnm.Print_Area" localSheetId="197">'Jan2009'!$A$1:$F$50</definedName>
    <definedName name="_xlnm.Print_Area" localSheetId="185">'Jan2010'!$A$1:$F$50</definedName>
    <definedName name="_xlnm.Print_Area" localSheetId="173">'Jan2011'!$A$1:$F$50</definedName>
    <definedName name="_xlnm.Print_Area" localSheetId="161">'Jan2012'!$A$1:$F$50</definedName>
    <definedName name="_xlnm.Print_Area" localSheetId="149">'Jan2013'!$A$1:$F$51</definedName>
    <definedName name="_xlnm.Print_Area" localSheetId="137">'Jan2014'!$A$1:$F$51</definedName>
    <definedName name="_xlnm.Print_Area" localSheetId="125">'Jan2015'!$A$1:$F$51</definedName>
    <definedName name="_xlnm.Print_Area" localSheetId="113">'Jan2016'!$A$1:$F$51</definedName>
    <definedName name="_xlnm.Print_Area" localSheetId="101">'Jan2017'!$A$1:$F$51</definedName>
    <definedName name="_xlnm.Print_Area" localSheetId="89">'Jan2018'!$A$1:$F$51</definedName>
    <definedName name="_xlnm.Print_Area" localSheetId="88">Jan2018_TaxReform!$A$1:$F$51</definedName>
    <definedName name="_xlnm.Print_Area" localSheetId="75">'Jan2019'!$A$1:$F$51</definedName>
    <definedName name="_xlnm.Print_Area" localSheetId="63">'Jan2020'!$A$1:$F$51</definedName>
    <definedName name="_xlnm.Print_Area" localSheetId="51">'Jan2021'!$A$1:$F$51</definedName>
    <definedName name="_xlnm.Print_Area" localSheetId="39">'Jan2022'!$A$1:$F$51</definedName>
    <definedName name="_xlnm.Print_Area" localSheetId="27">'Jan2023'!$A$1:$F$51</definedName>
    <definedName name="_xlnm.Print_Area" localSheetId="15">'Jan2024'!$A$1:$F$51</definedName>
    <definedName name="_xlnm.Print_Area" localSheetId="3">'Jan2025'!$A$1:$F$51</definedName>
    <definedName name="_xlnm.Print_Area" localSheetId="215">'Jul2007'!$A$1:$F$49</definedName>
    <definedName name="_xlnm.Print_Area" localSheetId="203">'Jul2008'!$A$1:$F$50</definedName>
    <definedName name="_xlnm.Print_Area" localSheetId="191">'Jul2009'!$A$1:$F$50</definedName>
    <definedName name="_xlnm.Print_Area" localSheetId="179">'Jul2010'!$A$1:$F$50</definedName>
    <definedName name="_xlnm.Print_Area" localSheetId="167">'Jul2011'!$A$1:$F$50</definedName>
    <definedName name="_xlnm.Print_Area" localSheetId="155">'Jul2012'!$A$1:$F$51</definedName>
    <definedName name="_xlnm.Print_Area" localSheetId="143">'Jul2013'!$A$1:$F$51</definedName>
    <definedName name="_xlnm.Print_Area" localSheetId="131">'Jul2014'!$A$1:$F$51</definedName>
    <definedName name="_xlnm.Print_Area" localSheetId="119">'Jul2015'!$A$1:$F$51</definedName>
    <definedName name="_xlnm.Print_Area" localSheetId="107">'Jul2016'!$A$1:$F$51</definedName>
    <definedName name="_xlnm.Print_Area" localSheetId="95">'Jul2017'!$A$1:$F$51</definedName>
    <definedName name="_xlnm.Print_Area" localSheetId="81">'Jul2018'!$A$1:$F$51</definedName>
    <definedName name="_xlnm.Print_Area" localSheetId="69">'Jul2019'!$A$1:$F$51</definedName>
    <definedName name="_xlnm.Print_Area" localSheetId="57">'Jul2020'!$A$1:$F$51</definedName>
    <definedName name="_xlnm.Print_Area" localSheetId="45">'Jul2021'!$A$1:$F$51</definedName>
    <definedName name="_xlnm.Print_Area" localSheetId="33">'Jul2022'!$A$1:$F$51</definedName>
    <definedName name="_xlnm.Print_Area" localSheetId="21">'Jul2023'!$A$1:$F$51</definedName>
    <definedName name="_xlnm.Print_Area" localSheetId="9">'Jul2024'!$A$1:$F$51</definedName>
    <definedName name="_xlnm.Print_Area" localSheetId="216">'Jun2007'!$A$1:$F$49</definedName>
    <definedName name="_xlnm.Print_Area" localSheetId="204">'Jun2008'!$A$1:$F$50</definedName>
    <definedName name="_xlnm.Print_Area" localSheetId="192">'Jun2009'!$A$1:$F$50</definedName>
    <definedName name="_xlnm.Print_Area" localSheetId="180">'Jun2010'!$A$1:$F$50</definedName>
    <definedName name="_xlnm.Print_Area" localSheetId="168">'Jun2011'!$A$1:$F$50</definedName>
    <definedName name="_xlnm.Print_Area" localSheetId="156">'Jun2012'!$A$1:$F$51</definedName>
    <definedName name="_xlnm.Print_Area" localSheetId="144">'Jun2013'!$A$1:$F$51</definedName>
    <definedName name="_xlnm.Print_Area" localSheetId="132">'Jun2014'!$A$1:$F$51</definedName>
    <definedName name="_xlnm.Print_Area" localSheetId="120">'Jun2015'!$A$1:$F$51</definedName>
    <definedName name="_xlnm.Print_Area" localSheetId="108">'Jun2016'!$A$1:$F$51</definedName>
    <definedName name="_xlnm.Print_Area" localSheetId="96">'Jun2017'!$A$1:$F$51</definedName>
    <definedName name="_xlnm.Print_Area" localSheetId="82">'Jun2018'!$A$1:$F$51</definedName>
    <definedName name="_xlnm.Print_Area" localSheetId="70">'Jun2019'!$A$1:$F$51</definedName>
    <definedName name="_xlnm.Print_Area" localSheetId="58">'Jun2020'!$A$1:$F$51</definedName>
    <definedName name="_xlnm.Print_Area" localSheetId="46">'Jun2021'!$A$1:$F$51</definedName>
    <definedName name="_xlnm.Print_Area" localSheetId="34">'Jun2022'!$A$1:$F$51</definedName>
    <definedName name="_xlnm.Print_Area" localSheetId="22">'Jun2023'!$A$1:$F$51</definedName>
    <definedName name="_xlnm.Print_Area" localSheetId="10">'Jun2024'!$A$1:$F$51</definedName>
    <definedName name="_xlnm.Print_Area" localSheetId="0">Latest!$A$1:$F$51</definedName>
    <definedName name="_xlnm.Print_Area" localSheetId="219">'Mar2007'!$A$1:$F$49</definedName>
    <definedName name="_xlnm.Print_Area" localSheetId="207">'Mar2008'!$A$1:$F$50</definedName>
    <definedName name="_xlnm.Print_Area" localSheetId="195">'Mar2009'!$A$1:$F$50</definedName>
    <definedName name="_xlnm.Print_Area" localSheetId="183">'Mar2010'!$A$1:$F$50</definedName>
    <definedName name="_xlnm.Print_Area" localSheetId="171">'Mar2011'!$A$1:$F$50</definedName>
    <definedName name="_xlnm.Print_Area" localSheetId="159">'Mar2012'!$A$1:$F$50</definedName>
    <definedName name="_xlnm.Print_Area" localSheetId="147">'Mar2013'!$A$1:$F$51</definedName>
    <definedName name="_xlnm.Print_Area" localSheetId="135">'Mar2014'!$A$1:$F$51</definedName>
    <definedName name="_xlnm.Print_Area" localSheetId="123">'Mar2015'!$A$1:$F$51</definedName>
    <definedName name="_xlnm.Print_Area" localSheetId="111">'Mar2016'!$A$1:$F$51</definedName>
    <definedName name="_xlnm.Print_Area" localSheetId="99">'Mar2017'!$A$1:$F$51</definedName>
    <definedName name="_xlnm.Print_Area" localSheetId="85">'Mar2018'!$A$1:$F$51</definedName>
    <definedName name="_xlnm.Print_Area" localSheetId="73">'Mar2019'!$A$1:$F$51</definedName>
    <definedName name="_xlnm.Print_Area" localSheetId="61">'Mar2020'!$A$1:$F$51</definedName>
    <definedName name="_xlnm.Print_Area" localSheetId="49">'Mar2021'!$A$1:$F$51</definedName>
    <definedName name="_xlnm.Print_Area" localSheetId="37">'Mar2022'!$A$1:$F$51</definedName>
    <definedName name="_xlnm.Print_Area" localSheetId="25">'Mar2023'!$A$1:$F$51</definedName>
    <definedName name="_xlnm.Print_Area" localSheetId="13">'Mar2024'!$A$1:$F$51</definedName>
    <definedName name="_xlnm.Print_Area" localSheetId="1">'Mar2025'!$A$1:$F$51</definedName>
    <definedName name="_xlnm.Print_Area" localSheetId="217">'May2007'!$A$1:$F$49</definedName>
    <definedName name="_xlnm.Print_Area" localSheetId="205">'May2008'!$A$1:$F$50</definedName>
    <definedName name="_xlnm.Print_Area" localSheetId="193">'May2009'!$A$1:$F$50</definedName>
    <definedName name="_xlnm.Print_Area" localSheetId="181">'May2010'!$A$1:$F$50</definedName>
    <definedName name="_xlnm.Print_Area" localSheetId="169">'May2011'!$A$1:$F$50</definedName>
    <definedName name="_xlnm.Print_Area" localSheetId="157">'May2012'!$A$1:$F$51</definedName>
    <definedName name="_xlnm.Print_Area" localSheetId="145">'May2013'!$A$1:$F$51</definedName>
    <definedName name="_xlnm.Print_Area" localSheetId="133">'May2014'!$A$1:$F$51</definedName>
    <definedName name="_xlnm.Print_Area" localSheetId="121">'May2015'!$A$1:$F$51</definedName>
    <definedName name="_xlnm.Print_Area" localSheetId="109">'May2016'!$A$1:$F$51</definedName>
    <definedName name="_xlnm.Print_Area" localSheetId="97">'May2017'!$A$1:$F$51</definedName>
    <definedName name="_xlnm.Print_Area" localSheetId="83">'May2018'!$A$1:$F$51</definedName>
    <definedName name="_xlnm.Print_Area" localSheetId="71">'May2019'!$A$1:$F$51</definedName>
    <definedName name="_xlnm.Print_Area" localSheetId="59">'May2020'!$A$1:$F$51</definedName>
    <definedName name="_xlnm.Print_Area" localSheetId="47">'May2021'!$A$1:$F$51</definedName>
    <definedName name="_xlnm.Print_Area" localSheetId="35">'May2022'!$A$1:$F$51</definedName>
    <definedName name="_xlnm.Print_Area" localSheetId="23">'May2023'!$A$1:$F$51</definedName>
    <definedName name="_xlnm.Print_Area" localSheetId="11">'May2024'!$A$1:$F$51</definedName>
    <definedName name="_xlnm.Print_Area" localSheetId="211">'Nov2007'!$A$1:$F$49</definedName>
    <definedName name="_xlnm.Print_Area" localSheetId="187">'Nov2009'!$A$1:$F$50</definedName>
    <definedName name="_xlnm.Print_Area" localSheetId="175">'Nov2010'!$A$1:$F$50</definedName>
    <definedName name="_xlnm.Print_Area" localSheetId="163">'Nov2011'!$A$1:$F$50</definedName>
    <definedName name="_xlnm.Print_Area" localSheetId="151">'Nov2012'!$A$1:$F$51</definedName>
    <definedName name="_xlnm.Print_Area" localSheetId="139">'Nov2013'!$A$1:$F$51</definedName>
    <definedName name="_xlnm.Print_Area" localSheetId="127">'Nov2014'!$A$1:$F$51</definedName>
    <definedName name="_xlnm.Print_Area" localSheetId="115">'Nov2015'!$A$1:$F$51</definedName>
    <definedName name="_xlnm.Print_Area" localSheetId="103">'Nov2016'!$A$1:$F$51</definedName>
    <definedName name="_xlnm.Print_Area" localSheetId="91">'Nov2017'!$A$1:$F$51</definedName>
    <definedName name="_xlnm.Print_Area" localSheetId="77">'Nov2018'!$A$1:$F$51</definedName>
    <definedName name="_xlnm.Print_Area" localSheetId="65">'Nov2019'!$A$1:$F$51</definedName>
    <definedName name="_xlnm.Print_Area" localSheetId="53">'Nov2020'!$A$1:$F$51</definedName>
    <definedName name="_xlnm.Print_Area" localSheetId="41">'Nov2021'!$A$1:$F$51</definedName>
    <definedName name="_xlnm.Print_Area" localSheetId="17">'Nov2023'!$A$1:$F$51</definedName>
    <definedName name="_xlnm.Print_Area" localSheetId="5">'Nov2024'!$A$1:$F$51</definedName>
    <definedName name="_xlnm.Print_Area" localSheetId="212">'Oct2007'!$A$1:$F$49</definedName>
    <definedName name="_xlnm.Print_Area" localSheetId="200">'Oct2008'!$A$1:$F$50</definedName>
    <definedName name="_xlnm.Print_Area" localSheetId="188">'Oct2009'!$A$1:$F$50</definedName>
    <definedName name="_xlnm.Print_Area" localSheetId="176">'Oct2010'!$A$1:$F$50</definedName>
    <definedName name="_xlnm.Print_Area" localSheetId="164">'Oct2011'!$A$1:$F$50</definedName>
    <definedName name="_xlnm.Print_Area" localSheetId="152">'Oct2012'!$A$1:$F$51</definedName>
    <definedName name="_xlnm.Print_Area" localSheetId="140">'Oct2013'!$A$1:$F$51</definedName>
    <definedName name="_xlnm.Print_Area" localSheetId="128">'Oct2014'!$A$1:$F$51</definedName>
    <definedName name="_xlnm.Print_Area" localSheetId="116">'Oct2015'!$A$1:$F$51</definedName>
    <definedName name="_xlnm.Print_Area" localSheetId="104">'Oct2016'!$A$1:$F$51</definedName>
    <definedName name="_xlnm.Print_Area" localSheetId="92">'Oct2017'!$A$1:$F$51</definedName>
    <definedName name="_xlnm.Print_Area" localSheetId="78">'Oct2018'!$A$1:$F$51</definedName>
    <definedName name="_xlnm.Print_Area" localSheetId="66">'Oct2019'!$A$1:$F$51</definedName>
    <definedName name="_xlnm.Print_Area" localSheetId="54">'Oct2020'!$A$1:$F$51</definedName>
    <definedName name="_xlnm.Print_Area" localSheetId="42">'Oct2021'!$A$1:$F$51</definedName>
    <definedName name="_xlnm.Print_Area" localSheetId="30">'Oct2022'!$A$1:$F$51</definedName>
    <definedName name="_xlnm.Print_Area" localSheetId="18">'Oct2023'!$A$1:$F$51</definedName>
    <definedName name="_xlnm.Print_Area" localSheetId="6">'Oct2024'!$A$1:$F$51</definedName>
    <definedName name="_xlnm.Print_Area" localSheetId="213">'Sep2007'!$A$1:$F$49</definedName>
    <definedName name="_xlnm.Print_Area" localSheetId="201">'Sep2008'!$A$1:$F$50</definedName>
    <definedName name="_xlnm.Print_Area" localSheetId="189">'Sep2009'!$A$1:$F$50</definedName>
    <definedName name="_xlnm.Print_Area" localSheetId="177">'Sep2010'!$A$1:$F$50</definedName>
    <definedName name="_xlnm.Print_Area" localSheetId="165">'Sep2011'!$A$1:$F$50</definedName>
    <definedName name="_xlnm.Print_Area" localSheetId="153">'Sep2012'!$A$1:$F$51</definedName>
    <definedName name="_xlnm.Print_Area" localSheetId="141">'Sep2013'!$A$1:$F$51</definedName>
    <definedName name="_xlnm.Print_Area" localSheetId="129">'Sep2014'!$A$1:$F$51</definedName>
    <definedName name="_xlnm.Print_Area" localSheetId="117">'Sep2015'!$A$1:$F$51</definedName>
    <definedName name="_xlnm.Print_Area" localSheetId="105">'Sep2016'!$A$1:$F$51</definedName>
    <definedName name="_xlnm.Print_Area" localSheetId="93">'Sep2017'!$A$1:$F$51</definedName>
    <definedName name="_xlnm.Print_Area" localSheetId="79">'Sep2018'!$A$1:$F$51</definedName>
    <definedName name="_xlnm.Print_Area" localSheetId="67">'Sep2019'!$A$1:$F$51</definedName>
    <definedName name="_xlnm.Print_Area" localSheetId="55">'Sep2020'!$A$1:$F$51</definedName>
    <definedName name="_xlnm.Print_Area" localSheetId="43">'Sep2021'!$A$1:$F$51</definedName>
    <definedName name="_xlnm.Print_Area" localSheetId="31">'Sep2022'!$A$1:$F$51</definedName>
    <definedName name="_xlnm.Print_Area" localSheetId="19">'Sep2023'!$A$1:$F$51</definedName>
    <definedName name="_xlnm.Print_Area" localSheetId="7">'Sep2024'!$A$1:$F$51</definedName>
    <definedName name="_xlnm.Print_Titles" localSheetId="223">corporate_municipal!$1:$5</definedName>
    <definedName name="_xlnm.Print_Titles" localSheetId="224">gms_tdameritrade!$1:$5</definedName>
    <definedName name="_xlnm.Print_Titles" localSheetId="225">gms_vs_tdameritrad!$1:$5</definedName>
  </definedNames>
  <calcPr calcId="191029" fullCalcOnLoad="1"/>
</workbook>
</file>

<file path=xl/calcChain.xml><?xml version="1.0" encoding="utf-8"?>
<calcChain xmlns="http://schemas.openxmlformats.org/spreadsheetml/2006/main">
  <c r="Q220" i="14" l="1"/>
  <c r="P220" i="14"/>
  <c r="O220" i="14"/>
  <c r="N220" i="14"/>
  <c r="M220" i="14"/>
  <c r="L220" i="14"/>
  <c r="K220" i="14"/>
  <c r="J220" i="14"/>
  <c r="I220" i="14"/>
  <c r="H220" i="14"/>
  <c r="G220" i="14"/>
  <c r="F220" i="14"/>
  <c r="E220" i="14"/>
  <c r="D220" i="14"/>
  <c r="C220" i="14"/>
  <c r="E31" i="265"/>
  <c r="E30" i="265"/>
  <c r="E28" i="265"/>
  <c r="E27" i="265"/>
  <c r="E25" i="265"/>
  <c r="E24" i="265"/>
  <c r="E23" i="265"/>
  <c r="E20" i="265"/>
  <c r="E19" i="265"/>
  <c r="E18" i="265"/>
  <c r="E16" i="265"/>
  <c r="E26" i="265"/>
  <c r="E15" i="265"/>
  <c r="E14" i="265"/>
  <c r="E12" i="265"/>
  <c r="E11" i="265"/>
  <c r="E10" i="265"/>
  <c r="E6" i="265"/>
  <c r="E5" i="265"/>
  <c r="E23" i="78"/>
  <c r="E10" i="78"/>
  <c r="E227" i="8"/>
  <c r="C227" i="8"/>
  <c r="C451" i="8"/>
  <c r="E28" i="78"/>
  <c r="D227" i="8"/>
  <c r="F227" i="8"/>
  <c r="E451" i="8"/>
  <c r="E12" i="78"/>
  <c r="K451" i="8"/>
  <c r="E30" i="78"/>
  <c r="M451" i="8"/>
  <c r="E25" i="78"/>
  <c r="L221" i="14"/>
  <c r="B5662" i="11"/>
  <c r="H164" i="170"/>
  <c r="L227" i="8"/>
  <c r="L451" i="8"/>
  <c r="K5662" i="11"/>
  <c r="J5662" i="11"/>
  <c r="H5662" i="11"/>
  <c r="G5662" i="11"/>
  <c r="E5662" i="11"/>
  <c r="D5662" i="11"/>
  <c r="D5663" i="11"/>
  <c r="H227" i="8"/>
  <c r="C5662" i="11"/>
  <c r="E30" i="264"/>
  <c r="H163" i="170"/>
  <c r="L226" i="8"/>
  <c r="C226" i="8"/>
  <c r="D226" i="8"/>
  <c r="E226" i="8"/>
  <c r="F226" i="8"/>
  <c r="K450" i="8"/>
  <c r="E23" i="264"/>
  <c r="M450" i="8"/>
  <c r="E25" i="264"/>
  <c r="K5635" i="11"/>
  <c r="J5635" i="11"/>
  <c r="H5635" i="11"/>
  <c r="G5635" i="11"/>
  <c r="G5636" i="11"/>
  <c r="I226" i="8"/>
  <c r="E5635" i="11"/>
  <c r="D5635" i="11"/>
  <c r="C5635" i="11"/>
  <c r="B5635" i="11"/>
  <c r="B5636" i="11"/>
  <c r="G226" i="8"/>
  <c r="D5636" i="11"/>
  <c r="H226" i="8"/>
  <c r="M221" i="14"/>
  <c r="J5636" i="11"/>
  <c r="J226" i="8"/>
  <c r="E30" i="263"/>
  <c r="H162" i="170"/>
  <c r="L225" i="8"/>
  <c r="K449" i="8"/>
  <c r="E23" i="263"/>
  <c r="M219" i="14"/>
  <c r="M449" i="8"/>
  <c r="E25" i="263"/>
  <c r="L219" i="14"/>
  <c r="C225" i="8"/>
  <c r="D225" i="8"/>
  <c r="D451" i="8"/>
  <c r="E11" i="78"/>
  <c r="E225" i="8"/>
  <c r="F225" i="8"/>
  <c r="F450" i="8"/>
  <c r="K5611" i="11"/>
  <c r="J5611" i="11"/>
  <c r="H5611" i="11"/>
  <c r="G5611" i="11"/>
  <c r="E5611" i="11"/>
  <c r="D5612" i="11"/>
  <c r="D5611" i="11"/>
  <c r="C5611" i="11"/>
  <c r="B5611" i="11"/>
  <c r="C224" i="8"/>
  <c r="C450" i="8"/>
  <c r="E28" i="264"/>
  <c r="D224" i="8"/>
  <c r="E224" i="8"/>
  <c r="E450" i="8"/>
  <c r="F224" i="8"/>
  <c r="K448" i="8"/>
  <c r="E30" i="262"/>
  <c r="M448" i="8"/>
  <c r="E25" i="262"/>
  <c r="L218" i="14"/>
  <c r="H161" i="170"/>
  <c r="L224" i="8"/>
  <c r="K5585" i="11"/>
  <c r="J5585" i="11"/>
  <c r="H5585" i="11"/>
  <c r="G5585" i="11"/>
  <c r="G5586" i="11"/>
  <c r="E5585" i="11"/>
  <c r="D5585" i="11"/>
  <c r="C5585" i="11"/>
  <c r="B5585" i="11"/>
  <c r="C223" i="8"/>
  <c r="C449" i="8"/>
  <c r="E28" i="263"/>
  <c r="D223" i="8"/>
  <c r="E223" i="8"/>
  <c r="F223" i="8"/>
  <c r="K447" i="8"/>
  <c r="E23" i="261"/>
  <c r="M217" i="14"/>
  <c r="M447" i="8"/>
  <c r="E25" i="261"/>
  <c r="L217" i="14"/>
  <c r="H160" i="170"/>
  <c r="L223" i="8"/>
  <c r="K5559" i="11"/>
  <c r="J5560" i="11"/>
  <c r="J5559" i="11"/>
  <c r="H5559" i="11"/>
  <c r="G5559" i="11"/>
  <c r="E5559" i="11"/>
  <c r="D5559" i="11"/>
  <c r="C5559" i="11"/>
  <c r="B5559" i="11"/>
  <c r="C222" i="8"/>
  <c r="D222" i="8"/>
  <c r="E222" i="8"/>
  <c r="F222" i="8"/>
  <c r="K446" i="8"/>
  <c r="M446" i="8"/>
  <c r="E25" i="260"/>
  <c r="L216" i="14"/>
  <c r="H159" i="170"/>
  <c r="L222" i="8"/>
  <c r="K5535" i="11"/>
  <c r="J5535" i="11"/>
  <c r="H5535" i="11"/>
  <c r="G5535" i="11"/>
  <c r="E5535" i="11"/>
  <c r="D5535" i="11"/>
  <c r="C5535" i="11"/>
  <c r="B5535" i="11"/>
  <c r="C221" i="8"/>
  <c r="D221" i="8"/>
  <c r="E221" i="8"/>
  <c r="F221" i="8"/>
  <c r="K445" i="8"/>
  <c r="M445" i="8"/>
  <c r="E25" i="259"/>
  <c r="L215" i="14"/>
  <c r="H158" i="170"/>
  <c r="L221" i="8"/>
  <c r="K5508" i="11"/>
  <c r="J5508" i="11"/>
  <c r="J5509" i="11"/>
  <c r="H5508" i="11"/>
  <c r="G5508" i="11"/>
  <c r="E5508" i="11"/>
  <c r="D5508" i="11"/>
  <c r="C5508" i="11"/>
  <c r="B5508" i="11"/>
  <c r="B23" i="258"/>
  <c r="C220" i="8"/>
  <c r="D220" i="8"/>
  <c r="E220" i="8"/>
  <c r="F220" i="8"/>
  <c r="K444" i="8"/>
  <c r="E30" i="257"/>
  <c r="M444" i="8"/>
  <c r="E25" i="257"/>
  <c r="L214" i="14"/>
  <c r="H157" i="170"/>
  <c r="L220" i="8"/>
  <c r="K5483" i="11"/>
  <c r="J5483" i="11"/>
  <c r="H5483" i="11"/>
  <c r="G5483" i="11"/>
  <c r="E5483" i="11"/>
  <c r="D5483" i="11"/>
  <c r="C5483" i="11"/>
  <c r="B5484" i="11"/>
  <c r="B5483" i="11"/>
  <c r="C219" i="8"/>
  <c r="D219" i="8"/>
  <c r="E219" i="8"/>
  <c r="F219" i="8"/>
  <c r="K443" i="8"/>
  <c r="M443" i="8"/>
  <c r="E25" i="256"/>
  <c r="L213" i="14"/>
  <c r="H156" i="170"/>
  <c r="L219" i="8"/>
  <c r="K5456" i="11"/>
  <c r="J5456" i="11"/>
  <c r="H5456" i="11"/>
  <c r="G5456" i="11"/>
  <c r="E5456" i="11"/>
  <c r="D5456" i="11"/>
  <c r="C5456" i="11"/>
  <c r="B5456" i="11"/>
  <c r="K442" i="8"/>
  <c r="E30" i="255"/>
  <c r="M442" i="8"/>
  <c r="E25" i="255"/>
  <c r="L212" i="14"/>
  <c r="C218" i="8"/>
  <c r="D218" i="8"/>
  <c r="E218" i="8"/>
  <c r="F218" i="8"/>
  <c r="H155" i="170"/>
  <c r="L218" i="8"/>
  <c r="K5429" i="11"/>
  <c r="J5429" i="11"/>
  <c r="H5429" i="11"/>
  <c r="G5429" i="11"/>
  <c r="E5429" i="11"/>
  <c r="D5429" i="11"/>
  <c r="D5430" i="11"/>
  <c r="D5485" i="11"/>
  <c r="C5429" i="11"/>
  <c r="B5429" i="11"/>
  <c r="K441" i="8"/>
  <c r="M441" i="8"/>
  <c r="E25" i="254"/>
  <c r="L211" i="14"/>
  <c r="C217" i="8"/>
  <c r="D217" i="8"/>
  <c r="E217" i="8"/>
  <c r="F217" i="8"/>
  <c r="H154" i="170"/>
  <c r="L217" i="8"/>
  <c r="K5405" i="11"/>
  <c r="J5405" i="11"/>
  <c r="H5405" i="11"/>
  <c r="G5405" i="11"/>
  <c r="E5405" i="11"/>
  <c r="D5405" i="11"/>
  <c r="C5405" i="11"/>
  <c r="B5405" i="11"/>
  <c r="K440" i="8"/>
  <c r="M440" i="8"/>
  <c r="E25" i="253"/>
  <c r="L210" i="14"/>
  <c r="C216" i="8"/>
  <c r="D216" i="8"/>
  <c r="E216" i="8"/>
  <c r="F216" i="8"/>
  <c r="H153" i="170"/>
  <c r="L216" i="8"/>
  <c r="K5378" i="11"/>
  <c r="J5378" i="11"/>
  <c r="H5378" i="11"/>
  <c r="G5378" i="11"/>
  <c r="G5379" i="11"/>
  <c r="I216" i="8"/>
  <c r="E5378" i="11"/>
  <c r="D5378" i="11"/>
  <c r="C5378" i="11"/>
  <c r="B5378" i="11"/>
  <c r="K439" i="8"/>
  <c r="E30" i="252"/>
  <c r="M439" i="8"/>
  <c r="E25" i="252"/>
  <c r="L209" i="14"/>
  <c r="C215" i="8"/>
  <c r="D215" i="8"/>
  <c r="E215" i="8"/>
  <c r="F215" i="8"/>
  <c r="H152" i="170"/>
  <c r="L215" i="8"/>
  <c r="K5351" i="11"/>
  <c r="J5351" i="11"/>
  <c r="H5351" i="11"/>
  <c r="G5351" i="11"/>
  <c r="E5351" i="11"/>
  <c r="D5351" i="11"/>
  <c r="C5351" i="11"/>
  <c r="B5351" i="11"/>
  <c r="K438" i="8"/>
  <c r="E23" i="251"/>
  <c r="M208" i="14"/>
  <c r="M438" i="8"/>
  <c r="E25" i="251"/>
  <c r="L208" i="14"/>
  <c r="C214" i="8"/>
  <c r="D214" i="8"/>
  <c r="E214" i="8"/>
  <c r="F214" i="8"/>
  <c r="K5326" i="11"/>
  <c r="J5326" i="11"/>
  <c r="H5326" i="11"/>
  <c r="G5326" i="11"/>
  <c r="E5326" i="11"/>
  <c r="D5326" i="11"/>
  <c r="D5327" i="11"/>
  <c r="C5326" i="11"/>
  <c r="B5327" i="11"/>
  <c r="G214" i="8"/>
  <c r="B5326" i="11"/>
  <c r="H151" i="170"/>
  <c r="L214" i="8"/>
  <c r="C213" i="8"/>
  <c r="D213" i="8"/>
  <c r="E213" i="8"/>
  <c r="F213" i="8"/>
  <c r="K437" i="8"/>
  <c r="M437" i="8"/>
  <c r="E25" i="250"/>
  <c r="L207" i="14"/>
  <c r="H150" i="170"/>
  <c r="L213" i="8"/>
  <c r="K5301" i="11"/>
  <c r="J5301" i="11"/>
  <c r="H5301" i="11"/>
  <c r="G5301" i="11"/>
  <c r="E5301" i="11"/>
  <c r="D5301" i="11"/>
  <c r="C5301" i="11"/>
  <c r="B5302" i="11"/>
  <c r="B5301" i="11"/>
  <c r="K436" i="8"/>
  <c r="E30" i="249"/>
  <c r="M436" i="8"/>
  <c r="E25" i="249"/>
  <c r="L206" i="14"/>
  <c r="C212" i="8"/>
  <c r="D212" i="8"/>
  <c r="E212" i="8"/>
  <c r="F212" i="8"/>
  <c r="H149" i="170"/>
  <c r="L212" i="8"/>
  <c r="K5275" i="11"/>
  <c r="J5275" i="11"/>
  <c r="H5275" i="11"/>
  <c r="G5275" i="11"/>
  <c r="G5276" i="11"/>
  <c r="I212" i="8"/>
  <c r="E5275" i="11"/>
  <c r="D5275" i="11"/>
  <c r="C5275" i="11"/>
  <c r="B5276" i="11"/>
  <c r="B5275" i="11"/>
  <c r="H148" i="170"/>
  <c r="L211" i="8"/>
  <c r="C211" i="8"/>
  <c r="D211" i="8"/>
  <c r="E211" i="8"/>
  <c r="F211" i="8"/>
  <c r="K435" i="8"/>
  <c r="M435" i="8"/>
  <c r="E25" i="248"/>
  <c r="L205" i="14"/>
  <c r="K5250" i="11"/>
  <c r="J5250" i="11"/>
  <c r="H5250" i="11"/>
  <c r="G5250" i="11"/>
  <c r="E5250" i="11"/>
  <c r="D5250" i="11"/>
  <c r="C5250" i="11"/>
  <c r="B5250" i="11"/>
  <c r="C210" i="8"/>
  <c r="D210" i="8"/>
  <c r="E210" i="8"/>
  <c r="F210" i="8"/>
  <c r="K434" i="8"/>
  <c r="E30" i="247"/>
  <c r="M434" i="8"/>
  <c r="E25" i="247"/>
  <c r="L204" i="14"/>
  <c r="H147" i="170"/>
  <c r="L210" i="8"/>
  <c r="K5224" i="11"/>
  <c r="J5224" i="11"/>
  <c r="H5224" i="11"/>
  <c r="G5224" i="11"/>
  <c r="E5224" i="11"/>
  <c r="D5224" i="11"/>
  <c r="C5224" i="11"/>
  <c r="B5224" i="11"/>
  <c r="K433" i="8"/>
  <c r="E30" i="245"/>
  <c r="M433" i="8"/>
  <c r="E25" i="245"/>
  <c r="L203" i="14"/>
  <c r="C209" i="8"/>
  <c r="D209" i="8"/>
  <c r="E209" i="8"/>
  <c r="F209" i="8"/>
  <c r="H146" i="170"/>
  <c r="L209" i="8"/>
  <c r="K5178" i="11"/>
  <c r="K5179" i="11"/>
  <c r="K5180" i="11"/>
  <c r="K5181" i="11"/>
  <c r="K5182" i="11"/>
  <c r="K5183" i="11"/>
  <c r="K5184" i="11"/>
  <c r="K5185" i="11"/>
  <c r="K5186" i="11"/>
  <c r="K5187" i="11"/>
  <c r="K5188" i="11"/>
  <c r="K5189" i="11"/>
  <c r="K5190" i="11"/>
  <c r="H5178" i="11"/>
  <c r="H5179" i="11"/>
  <c r="H5180" i="11"/>
  <c r="H5181" i="11"/>
  <c r="H5182" i="11"/>
  <c r="H5183" i="11"/>
  <c r="H5184" i="11"/>
  <c r="H5185" i="11"/>
  <c r="H5186" i="11"/>
  <c r="H5187" i="11"/>
  <c r="H5188" i="11"/>
  <c r="H5189" i="11"/>
  <c r="H5190" i="11"/>
  <c r="J5198" i="11"/>
  <c r="G5198" i="11"/>
  <c r="E5198" i="11"/>
  <c r="D5198" i="11"/>
  <c r="C5198" i="11"/>
  <c r="B5198" i="11"/>
  <c r="K5177" i="11"/>
  <c r="H5177" i="11"/>
  <c r="C208" i="8"/>
  <c r="D208" i="8"/>
  <c r="E208" i="8"/>
  <c r="F208" i="8"/>
  <c r="C228" i="8"/>
  <c r="D228" i="8"/>
  <c r="E228" i="8"/>
  <c r="F228" i="8"/>
  <c r="G228" i="8"/>
  <c r="H228" i="8"/>
  <c r="I228" i="8"/>
  <c r="J228" i="8"/>
  <c r="K432" i="8"/>
  <c r="E30" i="244"/>
  <c r="M432" i="8"/>
  <c r="E25" i="244"/>
  <c r="L202" i="14"/>
  <c r="H145" i="170"/>
  <c r="L208" i="8"/>
  <c r="K5149" i="11"/>
  <c r="K5150" i="11"/>
  <c r="K5172" i="11"/>
  <c r="J5173" i="11"/>
  <c r="J208" i="8"/>
  <c r="K5151" i="11"/>
  <c r="K5152" i="11"/>
  <c r="K5153" i="11"/>
  <c r="K5154" i="11"/>
  <c r="K5155" i="11"/>
  <c r="K5156" i="11"/>
  <c r="K5157" i="11"/>
  <c r="K5158" i="11"/>
  <c r="K5159" i="11"/>
  <c r="K5160" i="11"/>
  <c r="K5161" i="11"/>
  <c r="K5162" i="11"/>
  <c r="K5163" i="11"/>
  <c r="K5164" i="11"/>
  <c r="K5165" i="11"/>
  <c r="K5166" i="11"/>
  <c r="K5167" i="11"/>
  <c r="K5168" i="11"/>
  <c r="K5169" i="11"/>
  <c r="K5170" i="11"/>
  <c r="H5168" i="11"/>
  <c r="H5169" i="11"/>
  <c r="H5170" i="11"/>
  <c r="H5149" i="11"/>
  <c r="H5150" i="11"/>
  <c r="H5151" i="11"/>
  <c r="H5152" i="11"/>
  <c r="H5153" i="11"/>
  <c r="H5154" i="11"/>
  <c r="H5155" i="11"/>
  <c r="H5156" i="11"/>
  <c r="H5157" i="11"/>
  <c r="H5158" i="11"/>
  <c r="H5159" i="11"/>
  <c r="H5160" i="11"/>
  <c r="H5161" i="11"/>
  <c r="H5162" i="11"/>
  <c r="H5163" i="11"/>
  <c r="H5164" i="11"/>
  <c r="H5165" i="11"/>
  <c r="H5166" i="11"/>
  <c r="H5167" i="11"/>
  <c r="K5148" i="11"/>
  <c r="H5148" i="11"/>
  <c r="J5172" i="11"/>
  <c r="G5172" i="11"/>
  <c r="E5172" i="11"/>
  <c r="D5172" i="11"/>
  <c r="D5173" i="11"/>
  <c r="C5172" i="11"/>
  <c r="B5172" i="11"/>
  <c r="H144" i="170"/>
  <c r="L207" i="8"/>
  <c r="C207" i="8"/>
  <c r="D207" i="8"/>
  <c r="E207" i="8"/>
  <c r="F207" i="8"/>
  <c r="K431" i="8"/>
  <c r="E30" i="243"/>
  <c r="M431" i="8"/>
  <c r="E25" i="243"/>
  <c r="L201" i="14"/>
  <c r="K5124" i="11"/>
  <c r="K5125" i="11"/>
  <c r="K5126" i="11"/>
  <c r="K5127" i="11"/>
  <c r="K5128" i="11"/>
  <c r="K5129" i="11"/>
  <c r="K5130" i="11"/>
  <c r="K5131" i="11"/>
  <c r="K5132" i="11"/>
  <c r="K5133" i="11"/>
  <c r="K5134" i="11"/>
  <c r="K5135" i="11"/>
  <c r="K5136" i="11"/>
  <c r="K5137" i="11"/>
  <c r="K5138" i="11"/>
  <c r="K5139" i="11"/>
  <c r="K5140" i="11"/>
  <c r="K5141" i="11"/>
  <c r="K5142" i="11"/>
  <c r="H5124" i="11"/>
  <c r="H5125" i="11"/>
  <c r="H5126" i="11"/>
  <c r="H5127" i="11"/>
  <c r="H5128" i="11"/>
  <c r="H5129" i="11"/>
  <c r="H5130" i="11"/>
  <c r="H5131" i="11"/>
  <c r="H5132" i="11"/>
  <c r="H5133" i="11"/>
  <c r="H5134" i="11"/>
  <c r="H5135" i="11"/>
  <c r="H5136" i="11"/>
  <c r="H5137" i="11"/>
  <c r="H5138" i="11"/>
  <c r="H5139" i="11"/>
  <c r="H5140" i="11"/>
  <c r="H5141" i="11"/>
  <c r="H5142" i="11"/>
  <c r="K5123" i="11"/>
  <c r="H5123" i="11"/>
  <c r="J5144" i="11"/>
  <c r="G5144" i="11"/>
  <c r="E5144" i="11"/>
  <c r="D5144" i="11"/>
  <c r="C5144" i="11"/>
  <c r="B5144" i="11"/>
  <c r="K430" i="8"/>
  <c r="E30" i="242"/>
  <c r="M430" i="8"/>
  <c r="E25" i="242"/>
  <c r="L200" i="14"/>
  <c r="C206" i="8"/>
  <c r="D206" i="8"/>
  <c r="E206" i="8"/>
  <c r="F206" i="8"/>
  <c r="H143" i="170"/>
  <c r="L206" i="8"/>
  <c r="L432" i="8"/>
  <c r="K5097" i="11"/>
  <c r="K5098" i="11"/>
  <c r="K5099" i="11"/>
  <c r="K5100" i="11"/>
  <c r="K5101" i="11"/>
  <c r="K5102" i="11"/>
  <c r="K5103" i="11"/>
  <c r="K5104" i="11"/>
  <c r="K5105" i="11"/>
  <c r="K5106" i="11"/>
  <c r="K5107" i="11"/>
  <c r="K5108" i="11"/>
  <c r="K5109" i="11"/>
  <c r="K5110" i="11"/>
  <c r="K5111" i="11"/>
  <c r="K5112" i="11"/>
  <c r="K5113" i="11"/>
  <c r="K5114" i="11"/>
  <c r="K5115" i="11"/>
  <c r="K5116" i="11"/>
  <c r="H5097" i="11"/>
  <c r="H5098" i="11"/>
  <c r="H5099" i="11"/>
  <c r="H5100" i="11"/>
  <c r="H5118" i="11"/>
  <c r="G5119" i="11"/>
  <c r="G5120" i="11"/>
  <c r="H5101" i="11"/>
  <c r="H5102" i="11"/>
  <c r="H5103" i="11"/>
  <c r="H5104" i="11"/>
  <c r="H5105" i="11"/>
  <c r="H5106" i="11"/>
  <c r="H5107" i="11"/>
  <c r="H5108" i="11"/>
  <c r="H5109" i="11"/>
  <c r="H5110" i="11"/>
  <c r="H5111" i="11"/>
  <c r="H5112" i="11"/>
  <c r="H5113" i="11"/>
  <c r="H5114" i="11"/>
  <c r="H5115" i="11"/>
  <c r="H5116" i="11"/>
  <c r="K5096" i="11"/>
  <c r="H5096" i="11"/>
  <c r="J5118" i="11"/>
  <c r="G5118" i="11"/>
  <c r="E5118" i="11"/>
  <c r="D5118" i="11"/>
  <c r="C5118" i="11"/>
  <c r="B5118" i="11"/>
  <c r="B5119" i="11"/>
  <c r="B5146" i="11"/>
  <c r="C205" i="8"/>
  <c r="D205" i="8"/>
  <c r="E205" i="8"/>
  <c r="F205" i="8"/>
  <c r="K429" i="8"/>
  <c r="E30" i="241"/>
  <c r="M429" i="8"/>
  <c r="E25" i="241"/>
  <c r="L199" i="14"/>
  <c r="H142" i="170"/>
  <c r="L205" i="8"/>
  <c r="K5088" i="11"/>
  <c r="K5089" i="11"/>
  <c r="K5090" i="11"/>
  <c r="H5088" i="11"/>
  <c r="H5089" i="11"/>
  <c r="H5090" i="11"/>
  <c r="K5070" i="11"/>
  <c r="K5071" i="11"/>
  <c r="K5072" i="11"/>
  <c r="K5073" i="11"/>
  <c r="K5074" i="11"/>
  <c r="K5075" i="11"/>
  <c r="K5076" i="11"/>
  <c r="K5077" i="11"/>
  <c r="K5078" i="11"/>
  <c r="K5079" i="11"/>
  <c r="K5080" i="11"/>
  <c r="K5081" i="11"/>
  <c r="K5082" i="11"/>
  <c r="K5083" i="11"/>
  <c r="K5084" i="11"/>
  <c r="K5085" i="11"/>
  <c r="K5086" i="11"/>
  <c r="K5087" i="11"/>
  <c r="K5069" i="11"/>
  <c r="H5070" i="11"/>
  <c r="H5071" i="11"/>
  <c r="H5072" i="11"/>
  <c r="H5073" i="11"/>
  <c r="H5074" i="11"/>
  <c r="H5075" i="11"/>
  <c r="H5076" i="11"/>
  <c r="H5077" i="11"/>
  <c r="H5078" i="11"/>
  <c r="H5079" i="11"/>
  <c r="H5080" i="11"/>
  <c r="H5081" i="11"/>
  <c r="H5082" i="11"/>
  <c r="H5083" i="11"/>
  <c r="H5084" i="11"/>
  <c r="H5085" i="11"/>
  <c r="H5086" i="11"/>
  <c r="H5087" i="11"/>
  <c r="H5069" i="11"/>
  <c r="J5092" i="11"/>
  <c r="G5092" i="11"/>
  <c r="E5092" i="11"/>
  <c r="D5092" i="11"/>
  <c r="C5092" i="11"/>
  <c r="B5092" i="11"/>
  <c r="AO15" i="4"/>
  <c r="C204" i="8"/>
  <c r="D204" i="8"/>
  <c r="E204" i="8"/>
  <c r="F204" i="8"/>
  <c r="K428" i="8"/>
  <c r="E23" i="240"/>
  <c r="M198" i="14"/>
  <c r="M428" i="8"/>
  <c r="E25" i="240"/>
  <c r="L198" i="14"/>
  <c r="H141" i="170"/>
  <c r="L204" i="8"/>
  <c r="K5045" i="11"/>
  <c r="K5046" i="11"/>
  <c r="K5047" i="11"/>
  <c r="K5048" i="11"/>
  <c r="K5049" i="11"/>
  <c r="K5050" i="11"/>
  <c r="K5051" i="11"/>
  <c r="K5052" i="11"/>
  <c r="K5053" i="11"/>
  <c r="K5054" i="11"/>
  <c r="K5055" i="11"/>
  <c r="K5056" i="11"/>
  <c r="K5057" i="11"/>
  <c r="K5058" i="11"/>
  <c r="K5059" i="11"/>
  <c r="K5060" i="11"/>
  <c r="K5061" i="11"/>
  <c r="K5062" i="11"/>
  <c r="K5063" i="11"/>
  <c r="K5044" i="11"/>
  <c r="H5045" i="11"/>
  <c r="H5046" i="11"/>
  <c r="H5047" i="11"/>
  <c r="H5048" i="11"/>
  <c r="H5049" i="11"/>
  <c r="H5050" i="11"/>
  <c r="H5051" i="11"/>
  <c r="H5052" i="11"/>
  <c r="H5053" i="11"/>
  <c r="H5054" i="11"/>
  <c r="H5055" i="11"/>
  <c r="H5056" i="11"/>
  <c r="H5057" i="11"/>
  <c r="H5058" i="11"/>
  <c r="H5059" i="11"/>
  <c r="H5060" i="11"/>
  <c r="H5061" i="11"/>
  <c r="H5062" i="11"/>
  <c r="H5063" i="11"/>
  <c r="H5044" i="11"/>
  <c r="J5065" i="11"/>
  <c r="G5065" i="11"/>
  <c r="E5065" i="11"/>
  <c r="D5065" i="11"/>
  <c r="C5065" i="11"/>
  <c r="B5065" i="11"/>
  <c r="H140" i="170"/>
  <c r="L203" i="8"/>
  <c r="K427" i="8"/>
  <c r="E23" i="239"/>
  <c r="M197" i="14"/>
  <c r="M427" i="8"/>
  <c r="E25" i="239"/>
  <c r="L197" i="14"/>
  <c r="C203" i="8"/>
  <c r="D203" i="8"/>
  <c r="E203" i="8"/>
  <c r="F203" i="8"/>
  <c r="K5032" i="11"/>
  <c r="K5033" i="11"/>
  <c r="K5034" i="11"/>
  <c r="K5035" i="11"/>
  <c r="K5036" i="11"/>
  <c r="K5037" i="11"/>
  <c r="K5038" i="11"/>
  <c r="H5033" i="11"/>
  <c r="H5034" i="11"/>
  <c r="H5035" i="11"/>
  <c r="H5036" i="11"/>
  <c r="H5037" i="11"/>
  <c r="H5038" i="11"/>
  <c r="K5017" i="11"/>
  <c r="K5018" i="11"/>
  <c r="K5019" i="11"/>
  <c r="K5020" i="11"/>
  <c r="K5021" i="11"/>
  <c r="K5022" i="11"/>
  <c r="K5023" i="11"/>
  <c r="K5024" i="11"/>
  <c r="K5025" i="11"/>
  <c r="K5026" i="11"/>
  <c r="K5027" i="11"/>
  <c r="K5028" i="11"/>
  <c r="K5029" i="11"/>
  <c r="K5030" i="11"/>
  <c r="K5031" i="11"/>
  <c r="H5017" i="11"/>
  <c r="H5018" i="11"/>
  <c r="H5019" i="11"/>
  <c r="H5020" i="11"/>
  <c r="H5021" i="11"/>
  <c r="H5022" i="11"/>
  <c r="H5023" i="11"/>
  <c r="H5024" i="11"/>
  <c r="H5025" i="11"/>
  <c r="H5026" i="11"/>
  <c r="H5027" i="11"/>
  <c r="H5028" i="11"/>
  <c r="H5029" i="11"/>
  <c r="H5030" i="11"/>
  <c r="H5031" i="11"/>
  <c r="H5032" i="11"/>
  <c r="K5016" i="11"/>
  <c r="H5016" i="11"/>
  <c r="J5040" i="11"/>
  <c r="G5040" i="11"/>
  <c r="E5040" i="11"/>
  <c r="D5040" i="11"/>
  <c r="C5040" i="11"/>
  <c r="B5040" i="11"/>
  <c r="C202" i="8"/>
  <c r="D202" i="8"/>
  <c r="E202" i="8"/>
  <c r="F202" i="8"/>
  <c r="K426" i="8"/>
  <c r="E30" i="238"/>
  <c r="M426" i="8"/>
  <c r="E25" i="238"/>
  <c r="L196" i="14"/>
  <c r="H139" i="170"/>
  <c r="L202" i="8"/>
  <c r="K4993" i="11"/>
  <c r="K4994" i="11"/>
  <c r="K4995" i="11"/>
  <c r="K4996" i="11"/>
  <c r="K4997" i="11"/>
  <c r="K4998" i="11"/>
  <c r="K4999" i="11"/>
  <c r="K5000" i="11"/>
  <c r="K5001" i="11"/>
  <c r="K5002" i="11"/>
  <c r="K5003" i="11"/>
  <c r="K5004" i="11"/>
  <c r="K5005" i="11"/>
  <c r="K5006" i="11"/>
  <c r="K5007" i="11"/>
  <c r="K5008" i="11"/>
  <c r="K5009" i="11"/>
  <c r="K5010" i="11"/>
  <c r="H4993" i="11"/>
  <c r="H4994" i="11"/>
  <c r="H4995" i="11"/>
  <c r="H4996" i="11"/>
  <c r="H4997" i="11"/>
  <c r="H4998" i="11"/>
  <c r="H4999" i="11"/>
  <c r="H5012" i="11"/>
  <c r="G5013" i="11"/>
  <c r="I202" i="8"/>
  <c r="H5000" i="11"/>
  <c r="H5001" i="11"/>
  <c r="H5002" i="11"/>
  <c r="H5003" i="11"/>
  <c r="H5004" i="11"/>
  <c r="H5005" i="11"/>
  <c r="H5006" i="11"/>
  <c r="H5007" i="11"/>
  <c r="H5008" i="11"/>
  <c r="H5009" i="11"/>
  <c r="H5010" i="11"/>
  <c r="K4992" i="11"/>
  <c r="H4992" i="11"/>
  <c r="J5012" i="11"/>
  <c r="G5012" i="11"/>
  <c r="E5012" i="11"/>
  <c r="D5013" i="11"/>
  <c r="D5012" i="11"/>
  <c r="C5012" i="11"/>
  <c r="B5012" i="11"/>
  <c r="C201" i="8"/>
  <c r="D201" i="8"/>
  <c r="E201" i="8"/>
  <c r="F201" i="8"/>
  <c r="K425" i="8"/>
  <c r="M425" i="8"/>
  <c r="E25" i="237"/>
  <c r="L195" i="14"/>
  <c r="H138" i="170"/>
  <c r="L201" i="8"/>
  <c r="K4968" i="11"/>
  <c r="K4969" i="11"/>
  <c r="K4970" i="11"/>
  <c r="K4971" i="11"/>
  <c r="K4972" i="11"/>
  <c r="K4973" i="11"/>
  <c r="K4974" i="11"/>
  <c r="K4975" i="11"/>
  <c r="K4976" i="11"/>
  <c r="K4977" i="11"/>
  <c r="K4978" i="11"/>
  <c r="K4979" i="11"/>
  <c r="K4980" i="11"/>
  <c r="K4981" i="11"/>
  <c r="K4982" i="11"/>
  <c r="K4983" i="11"/>
  <c r="K4984" i="11"/>
  <c r="K4985" i="11"/>
  <c r="K4986" i="11"/>
  <c r="H4968" i="11"/>
  <c r="H4969" i="11"/>
  <c r="H4988" i="11"/>
  <c r="G4989" i="11"/>
  <c r="I201" i="8"/>
  <c r="I427" i="8"/>
  <c r="E19" i="239"/>
  <c r="J197" i="14"/>
  <c r="H4970" i="11"/>
  <c r="H4971" i="11"/>
  <c r="H4972" i="11"/>
  <c r="H4973" i="11"/>
  <c r="H4974" i="11"/>
  <c r="H4975" i="11"/>
  <c r="H4976" i="11"/>
  <c r="H4977" i="11"/>
  <c r="H4978" i="11"/>
  <c r="H4979" i="11"/>
  <c r="H4980" i="11"/>
  <c r="H4981" i="11"/>
  <c r="H4982" i="11"/>
  <c r="H4983" i="11"/>
  <c r="H4984" i="11"/>
  <c r="H4985" i="11"/>
  <c r="H4986" i="11"/>
  <c r="K4967" i="11"/>
  <c r="H4967" i="11"/>
  <c r="J4988" i="11"/>
  <c r="G4988" i="11"/>
  <c r="E4988" i="11"/>
  <c r="D4988" i="11"/>
  <c r="C4988" i="11"/>
  <c r="B4989" i="11"/>
  <c r="G201" i="8"/>
  <c r="G427" i="8"/>
  <c r="E15" i="239"/>
  <c r="G197" i="14"/>
  <c r="B4988" i="11"/>
  <c r="H137" i="170"/>
  <c r="L200" i="8"/>
  <c r="D200" i="8"/>
  <c r="E200" i="8"/>
  <c r="F200" i="8"/>
  <c r="C200" i="8"/>
  <c r="K424" i="8"/>
  <c r="M424" i="8"/>
  <c r="H4957" i="11"/>
  <c r="H4958" i="11"/>
  <c r="H4959" i="11"/>
  <c r="H4960" i="11"/>
  <c r="H4961" i="11"/>
  <c r="K4942" i="11"/>
  <c r="K4943" i="11"/>
  <c r="K4944" i="11"/>
  <c r="K4945" i="11"/>
  <c r="K4946" i="11"/>
  <c r="K4947" i="11"/>
  <c r="K4948" i="11"/>
  <c r="K4949" i="11"/>
  <c r="K4950" i="11"/>
  <c r="K4951" i="11"/>
  <c r="K4952" i="11"/>
  <c r="K4953" i="11"/>
  <c r="K4954" i="11"/>
  <c r="K4955" i="11"/>
  <c r="K4956" i="11"/>
  <c r="K4957" i="11"/>
  <c r="K4958" i="11"/>
  <c r="K4959" i="11"/>
  <c r="K4960" i="11"/>
  <c r="K4961" i="11"/>
  <c r="H4942" i="11"/>
  <c r="H4943" i="11"/>
  <c r="H4944" i="11"/>
  <c r="H4945" i="11"/>
  <c r="H4946" i="11"/>
  <c r="H4947" i="11"/>
  <c r="H4963" i="11"/>
  <c r="G4964" i="11"/>
  <c r="I200" i="8"/>
  <c r="H4948" i="11"/>
  <c r="H4949" i="11"/>
  <c r="H4950" i="11"/>
  <c r="H4951" i="11"/>
  <c r="H4952" i="11"/>
  <c r="H4953" i="11"/>
  <c r="H4954" i="11"/>
  <c r="H4955" i="11"/>
  <c r="H4956" i="11"/>
  <c r="K4941" i="11"/>
  <c r="H4941" i="11"/>
  <c r="J4963" i="11"/>
  <c r="G4963" i="11"/>
  <c r="E4963" i="11"/>
  <c r="D4963" i="11"/>
  <c r="C4963" i="11"/>
  <c r="B4964" i="11"/>
  <c r="B4963" i="11"/>
  <c r="C199" i="8"/>
  <c r="D199" i="8"/>
  <c r="E199" i="8"/>
  <c r="F199" i="8"/>
  <c r="K423" i="8"/>
  <c r="M423" i="8"/>
  <c r="H136" i="170"/>
  <c r="L199" i="8"/>
  <c r="H4933" i="11"/>
  <c r="H4934" i="11"/>
  <c r="H4935" i="11"/>
  <c r="K4917" i="11"/>
  <c r="K4918" i="11"/>
  <c r="K4919" i="11"/>
  <c r="K4920" i="11"/>
  <c r="K4921" i="11"/>
  <c r="K4922" i="11"/>
  <c r="K4923" i="11"/>
  <c r="K4924" i="11"/>
  <c r="K4925" i="11"/>
  <c r="K4926" i="11"/>
  <c r="K4927" i="11"/>
  <c r="K4928" i="11"/>
  <c r="K4929" i="11"/>
  <c r="K4930" i="11"/>
  <c r="K4931" i="11"/>
  <c r="K4932" i="11"/>
  <c r="K4933" i="11"/>
  <c r="K4934" i="11"/>
  <c r="K4935" i="11"/>
  <c r="H4917" i="11"/>
  <c r="H4918" i="11"/>
  <c r="H4919" i="11"/>
  <c r="H4920" i="11"/>
  <c r="H4921" i="11"/>
  <c r="H4922" i="11"/>
  <c r="H4923" i="11"/>
  <c r="H4924" i="11"/>
  <c r="H4925" i="11"/>
  <c r="H4926" i="11"/>
  <c r="H4927" i="11"/>
  <c r="H4928" i="11"/>
  <c r="H4929" i="11"/>
  <c r="H4930" i="11"/>
  <c r="H4931" i="11"/>
  <c r="H4932" i="11"/>
  <c r="K4916" i="11"/>
  <c r="H4916" i="11"/>
  <c r="J4937" i="11"/>
  <c r="G4937" i="11"/>
  <c r="E4937" i="11"/>
  <c r="D4937" i="11"/>
  <c r="C4937" i="11"/>
  <c r="B4937" i="11"/>
  <c r="K4910" i="11"/>
  <c r="H4910" i="11"/>
  <c r="K4909" i="11"/>
  <c r="H4909" i="11"/>
  <c r="K4908" i="11"/>
  <c r="H4908" i="11"/>
  <c r="H135" i="170"/>
  <c r="L198" i="8"/>
  <c r="J4912" i="11"/>
  <c r="G4912" i="11"/>
  <c r="C4912" i="11"/>
  <c r="D4912" i="11"/>
  <c r="E4912" i="11"/>
  <c r="B4912" i="11"/>
  <c r="B4913" i="11"/>
  <c r="G198" i="8"/>
  <c r="K4892" i="11"/>
  <c r="K4893" i="11"/>
  <c r="K4894" i="11"/>
  <c r="K4895" i="11"/>
  <c r="K4896" i="11"/>
  <c r="K4897" i="11"/>
  <c r="K4898" i="11"/>
  <c r="K4899" i="11"/>
  <c r="K4900" i="11"/>
  <c r="K4901" i="11"/>
  <c r="K4902" i="11"/>
  <c r="K4903" i="11"/>
  <c r="K4904" i="11"/>
  <c r="K4905" i="11"/>
  <c r="K4906" i="11"/>
  <c r="K4907" i="11"/>
  <c r="K4891" i="11"/>
  <c r="H4892" i="11"/>
  <c r="H4893" i="11"/>
  <c r="H4894" i="11"/>
  <c r="H4895" i="11"/>
  <c r="H4896" i="11"/>
  <c r="H4897" i="11"/>
  <c r="H4898" i="11"/>
  <c r="H4899" i="11"/>
  <c r="H4900" i="11"/>
  <c r="H4901" i="11"/>
  <c r="H4902" i="11"/>
  <c r="H4903" i="11"/>
  <c r="H4904" i="11"/>
  <c r="H4905" i="11"/>
  <c r="H4906" i="11"/>
  <c r="H4907" i="11"/>
  <c r="H4891" i="11"/>
  <c r="K422" i="8"/>
  <c r="E23" i="232"/>
  <c r="M192" i="14"/>
  <c r="M422" i="8"/>
  <c r="E25" i="232"/>
  <c r="L192" i="14"/>
  <c r="C198" i="8"/>
  <c r="D198" i="8"/>
  <c r="E198" i="8"/>
  <c r="F198" i="8"/>
  <c r="K4885" i="11"/>
  <c r="H4885" i="11"/>
  <c r="K4884" i="11"/>
  <c r="H4884" i="11"/>
  <c r="K4883" i="11"/>
  <c r="H4883" i="11"/>
  <c r="K4882" i="11"/>
  <c r="H4882" i="11"/>
  <c r="K4881" i="11"/>
  <c r="H4881" i="11"/>
  <c r="K4880" i="11"/>
  <c r="H4880" i="11"/>
  <c r="H134" i="170"/>
  <c r="L197" i="8"/>
  <c r="K421" i="8"/>
  <c r="M421" i="8"/>
  <c r="E25" i="231"/>
  <c r="L191" i="14"/>
  <c r="C197" i="8"/>
  <c r="D197" i="8"/>
  <c r="E197" i="8"/>
  <c r="F197" i="8"/>
  <c r="K4866" i="11"/>
  <c r="K4867" i="11"/>
  <c r="K4868" i="11"/>
  <c r="K4869" i="11"/>
  <c r="K4870" i="11"/>
  <c r="K4871" i="11"/>
  <c r="K4872" i="11"/>
  <c r="K4873" i="11"/>
  <c r="K4874" i="11"/>
  <c r="K4875" i="11"/>
  <c r="K4876" i="11"/>
  <c r="K4877" i="11"/>
  <c r="K4878" i="11"/>
  <c r="K4879" i="11"/>
  <c r="K4865" i="11"/>
  <c r="K4887" i="11"/>
  <c r="H4866" i="11"/>
  <c r="H4867" i="11"/>
  <c r="H4868" i="11"/>
  <c r="H4869" i="11"/>
  <c r="H4870" i="11"/>
  <c r="H4871" i="11"/>
  <c r="H4872" i="11"/>
  <c r="H4873" i="11"/>
  <c r="H4887" i="11"/>
  <c r="G4888" i="11"/>
  <c r="G4939" i="11"/>
  <c r="H4874" i="11"/>
  <c r="H4875" i="11"/>
  <c r="H4876" i="11"/>
  <c r="H4877" i="11"/>
  <c r="H4878" i="11"/>
  <c r="H4879" i="11"/>
  <c r="H4865" i="11"/>
  <c r="J4887" i="11"/>
  <c r="J4888" i="11"/>
  <c r="J4939" i="11"/>
  <c r="G4887" i="11"/>
  <c r="E4887" i="11"/>
  <c r="D4887" i="11"/>
  <c r="C4887" i="11"/>
  <c r="B4887" i="11"/>
  <c r="K4859" i="11"/>
  <c r="H4859" i="11"/>
  <c r="K4858" i="11"/>
  <c r="K4861" i="11"/>
  <c r="J4862" i="11"/>
  <c r="J196" i="8"/>
  <c r="H4858" i="11"/>
  <c r="J4861" i="11"/>
  <c r="G4861" i="11"/>
  <c r="C4861" i="11"/>
  <c r="D4861" i="11"/>
  <c r="E4861" i="11"/>
  <c r="B4861" i="11"/>
  <c r="B4862" i="11"/>
  <c r="K4838" i="11"/>
  <c r="K4839" i="11"/>
  <c r="K4840" i="11"/>
  <c r="K4841" i="11"/>
  <c r="K4842" i="11"/>
  <c r="K4843" i="11"/>
  <c r="K4844" i="11"/>
  <c r="K4845" i="11"/>
  <c r="K4846" i="11"/>
  <c r="K4847" i="11"/>
  <c r="K4848" i="11"/>
  <c r="K4849" i="11"/>
  <c r="K4850" i="11"/>
  <c r="K4851" i="11"/>
  <c r="K4852" i="11"/>
  <c r="K4853" i="11"/>
  <c r="K4854" i="11"/>
  <c r="K4855" i="11"/>
  <c r="K4856" i="11"/>
  <c r="K4857" i="11"/>
  <c r="H4838" i="11"/>
  <c r="H4839" i="11"/>
  <c r="H4840" i="11"/>
  <c r="H4841" i="11"/>
  <c r="H4842" i="11"/>
  <c r="H4843" i="11"/>
  <c r="H4844" i="11"/>
  <c r="H4845" i="11"/>
  <c r="H4846" i="11"/>
  <c r="H4847" i="11"/>
  <c r="H4848" i="11"/>
  <c r="H4849" i="11"/>
  <c r="H4850" i="11"/>
  <c r="H4851" i="11"/>
  <c r="H4852" i="11"/>
  <c r="H4853" i="11"/>
  <c r="H4854" i="11"/>
  <c r="H4855" i="11"/>
  <c r="H4856" i="11"/>
  <c r="H4857" i="11"/>
  <c r="K4837" i="11"/>
  <c r="H4837" i="11"/>
  <c r="H133" i="170"/>
  <c r="L196" i="8"/>
  <c r="K420" i="8"/>
  <c r="E23" i="230"/>
  <c r="M190" i="14"/>
  <c r="M420" i="8"/>
  <c r="E25" i="230"/>
  <c r="L190" i="14"/>
  <c r="C196" i="8"/>
  <c r="D196" i="8"/>
  <c r="E196" i="8"/>
  <c r="F196" i="8"/>
  <c r="K4831" i="11"/>
  <c r="H4831" i="11"/>
  <c r="K4830" i="11"/>
  <c r="H4830" i="11"/>
  <c r="K4829" i="11"/>
  <c r="H4829" i="11"/>
  <c r="K4828" i="11"/>
  <c r="H4828" i="11"/>
  <c r="K4827" i="11"/>
  <c r="H4827" i="11"/>
  <c r="H132" i="170"/>
  <c r="L195" i="8"/>
  <c r="K419" i="8"/>
  <c r="M419" i="8"/>
  <c r="E25" i="229"/>
  <c r="L189" i="14"/>
  <c r="C195" i="8"/>
  <c r="D195" i="8"/>
  <c r="E195" i="8"/>
  <c r="F195" i="8"/>
  <c r="J4833" i="11"/>
  <c r="G4833" i="11"/>
  <c r="C4833" i="11"/>
  <c r="D4833" i="11"/>
  <c r="E4833" i="11"/>
  <c r="B4833" i="11"/>
  <c r="K4813" i="11"/>
  <c r="K4814" i="11"/>
  <c r="K4815" i="11"/>
  <c r="K4816" i="11"/>
  <c r="K4817" i="11"/>
  <c r="K4818" i="11"/>
  <c r="K4819" i="11"/>
  <c r="K4820" i="11"/>
  <c r="K4821" i="11"/>
  <c r="K4822" i="11"/>
  <c r="K4823" i="11"/>
  <c r="K4824" i="11"/>
  <c r="K4825" i="11"/>
  <c r="K4826" i="11"/>
  <c r="H4813" i="11"/>
  <c r="H4814" i="11"/>
  <c r="H4815" i="11"/>
  <c r="H4816" i="11"/>
  <c r="H4817" i="11"/>
  <c r="H4818" i="11"/>
  <c r="H4819" i="11"/>
  <c r="H4820" i="11"/>
  <c r="H4821" i="11"/>
  <c r="H4822" i="11"/>
  <c r="H4823" i="11"/>
  <c r="H4824" i="11"/>
  <c r="H4825" i="11"/>
  <c r="H4826" i="11"/>
  <c r="K4812" i="11"/>
  <c r="H4812" i="11"/>
  <c r="K4806" i="11"/>
  <c r="H4806" i="11"/>
  <c r="K4805" i="11"/>
  <c r="H4805" i="11"/>
  <c r="K4804" i="11"/>
  <c r="H4804" i="11"/>
  <c r="K4803" i="11"/>
  <c r="H4803" i="11"/>
  <c r="H131" i="170"/>
  <c r="L194" i="8"/>
  <c r="K4787" i="11"/>
  <c r="K4788" i="11"/>
  <c r="K4789" i="11"/>
  <c r="K4790" i="11"/>
  <c r="K4791" i="11"/>
  <c r="K4792" i="11"/>
  <c r="K4793" i="11"/>
  <c r="K4794" i="11"/>
  <c r="K4795" i="11"/>
  <c r="K4796" i="11"/>
  <c r="K4797" i="11"/>
  <c r="K4798" i="11"/>
  <c r="K4799" i="11"/>
  <c r="K4800" i="11"/>
  <c r="K4801" i="11"/>
  <c r="K4802" i="11"/>
  <c r="H4787" i="11"/>
  <c r="H4788" i="11"/>
  <c r="H4789" i="11"/>
  <c r="H4790" i="11"/>
  <c r="H4791" i="11"/>
  <c r="H4792" i="11"/>
  <c r="H4793" i="11"/>
  <c r="H4794" i="11"/>
  <c r="H4795" i="11"/>
  <c r="H4796" i="11"/>
  <c r="H4797" i="11"/>
  <c r="H4798" i="11"/>
  <c r="H4799" i="11"/>
  <c r="H4800" i="11"/>
  <c r="H4801" i="11"/>
  <c r="H4802" i="11"/>
  <c r="K4786" i="11"/>
  <c r="H4786" i="11"/>
  <c r="J4808" i="11"/>
  <c r="G4808" i="11"/>
  <c r="E4808" i="11"/>
  <c r="D4808" i="11"/>
  <c r="C4808" i="11"/>
  <c r="B4808" i="11"/>
  <c r="K418" i="8"/>
  <c r="M418" i="8"/>
  <c r="E25" i="228"/>
  <c r="L188" i="14"/>
  <c r="C194" i="8"/>
  <c r="D194" i="8"/>
  <c r="E194" i="8"/>
  <c r="F194" i="8"/>
  <c r="J4782" i="11"/>
  <c r="G4782" i="11"/>
  <c r="C4782" i="11"/>
  <c r="B4783" i="11"/>
  <c r="G193" i="8"/>
  <c r="G417" i="8"/>
  <c r="E15" i="227"/>
  <c r="G187" i="14"/>
  <c r="D4782" i="11"/>
  <c r="D4783" i="11"/>
  <c r="E4782" i="11"/>
  <c r="B4782" i="11"/>
  <c r="K4761" i="11"/>
  <c r="K4762" i="11"/>
  <c r="K4763" i="11"/>
  <c r="K4764" i="11"/>
  <c r="K4765" i="11"/>
  <c r="K4766" i="11"/>
  <c r="K4767" i="11"/>
  <c r="K4768" i="11"/>
  <c r="K4769" i="11"/>
  <c r="K4770" i="11"/>
  <c r="K4771" i="11"/>
  <c r="K4772" i="11"/>
  <c r="K4773" i="11"/>
  <c r="K4774" i="11"/>
  <c r="K4775" i="11"/>
  <c r="K4776" i="11"/>
  <c r="K4777" i="11"/>
  <c r="K4778" i="11"/>
  <c r="K4779" i="11"/>
  <c r="K4780" i="11"/>
  <c r="H4761" i="11"/>
  <c r="H4762" i="11"/>
  <c r="H4763" i="11"/>
  <c r="H4764" i="11"/>
  <c r="H4765" i="11"/>
  <c r="H4766" i="11"/>
  <c r="H4767" i="11"/>
  <c r="H4768" i="11"/>
  <c r="H4782" i="11"/>
  <c r="G4783" i="11"/>
  <c r="G4784" i="11"/>
  <c r="H4769" i="11"/>
  <c r="H4770" i="11"/>
  <c r="H4771" i="11"/>
  <c r="H4772" i="11"/>
  <c r="H4773" i="11"/>
  <c r="H4774" i="11"/>
  <c r="H4775" i="11"/>
  <c r="H4776" i="11"/>
  <c r="H4777" i="11"/>
  <c r="H4778" i="11"/>
  <c r="H4779" i="11"/>
  <c r="H4780" i="11"/>
  <c r="K4760" i="11"/>
  <c r="H4760" i="11"/>
  <c r="H130" i="170"/>
  <c r="L193" i="8"/>
  <c r="K417" i="8"/>
  <c r="E30" i="227"/>
  <c r="M417" i="8"/>
  <c r="E25" i="227"/>
  <c r="L187" i="14"/>
  <c r="C193" i="8"/>
  <c r="D193" i="8"/>
  <c r="E193" i="8"/>
  <c r="F193" i="8"/>
  <c r="K4754" i="11"/>
  <c r="H4754" i="11"/>
  <c r="K4753" i="11"/>
  <c r="H4753" i="11"/>
  <c r="K4752" i="11"/>
  <c r="H4752" i="11"/>
  <c r="K4751" i="11"/>
  <c r="H4751" i="11"/>
  <c r="K4750" i="11"/>
  <c r="H4750" i="11"/>
  <c r="K4749" i="11"/>
  <c r="H4749" i="11"/>
  <c r="H129" i="170"/>
  <c r="L192" i="8"/>
  <c r="J4756" i="11"/>
  <c r="G4756" i="11"/>
  <c r="C4756" i="11"/>
  <c r="D4756" i="11"/>
  <c r="D4757" i="11"/>
  <c r="E4756" i="11"/>
  <c r="B4756" i="11"/>
  <c r="K416" i="8"/>
  <c r="E30" i="226"/>
  <c r="M416" i="8"/>
  <c r="E25" i="226"/>
  <c r="L186" i="14"/>
  <c r="C192" i="8"/>
  <c r="D192" i="8"/>
  <c r="E192" i="8"/>
  <c r="F192" i="8"/>
  <c r="K4736" i="11"/>
  <c r="K4737" i="11"/>
  <c r="K4738" i="11"/>
  <c r="K4739" i="11"/>
  <c r="K4740" i="11"/>
  <c r="K4741" i="11"/>
  <c r="K4742" i="11"/>
  <c r="K4743" i="11"/>
  <c r="K4744" i="11"/>
  <c r="K4745" i="11"/>
  <c r="K4746" i="11"/>
  <c r="K4747" i="11"/>
  <c r="K4748" i="11"/>
  <c r="K4735" i="11"/>
  <c r="H4736" i="11"/>
  <c r="H4737" i="11"/>
  <c r="H4738" i="11"/>
  <c r="H4739" i="11"/>
  <c r="H4740" i="11"/>
  <c r="H4741" i="11"/>
  <c r="H4742" i="11"/>
  <c r="H4743" i="11"/>
  <c r="H4744" i="11"/>
  <c r="H4745" i="11"/>
  <c r="H4746" i="11"/>
  <c r="H4747" i="11"/>
  <c r="H4748" i="11"/>
  <c r="H4735" i="11"/>
  <c r="AL15" i="4"/>
  <c r="H128" i="170"/>
  <c r="L191" i="8"/>
  <c r="K4729" i="11"/>
  <c r="H4729" i="11"/>
  <c r="K4728" i="11"/>
  <c r="H4728" i="11"/>
  <c r="K4727" i="11"/>
  <c r="H4727" i="11"/>
  <c r="K4726" i="11"/>
  <c r="H4726" i="11"/>
  <c r="K4725" i="11"/>
  <c r="H4725" i="11"/>
  <c r="D4731" i="11"/>
  <c r="J4731" i="11"/>
  <c r="G4731" i="11"/>
  <c r="C4731" i="11"/>
  <c r="E4731" i="11"/>
  <c r="B4731" i="11"/>
  <c r="K4708" i="11"/>
  <c r="K4709" i="11"/>
  <c r="K4710" i="11"/>
  <c r="K4711" i="11"/>
  <c r="K4712" i="11"/>
  <c r="K4713" i="11"/>
  <c r="K4714" i="11"/>
  <c r="K4715" i="11"/>
  <c r="K4716" i="11"/>
  <c r="K4717" i="11"/>
  <c r="K4718" i="11"/>
  <c r="K4719" i="11"/>
  <c r="K4720" i="11"/>
  <c r="K4721" i="11"/>
  <c r="K4722" i="11"/>
  <c r="K4723" i="11"/>
  <c r="K4724" i="11"/>
  <c r="K4707" i="11"/>
  <c r="H4708" i="11"/>
  <c r="H4709" i="11"/>
  <c r="H4710" i="11"/>
  <c r="H4711" i="11"/>
  <c r="H4712" i="11"/>
  <c r="H4713" i="11"/>
  <c r="H4714" i="11"/>
  <c r="H4715" i="11"/>
  <c r="H4716" i="11"/>
  <c r="H4717" i="11"/>
  <c r="H4718" i="11"/>
  <c r="H4719" i="11"/>
  <c r="H4720" i="11"/>
  <c r="H4721" i="11"/>
  <c r="H4722" i="11"/>
  <c r="H4723" i="11"/>
  <c r="H4724" i="11"/>
  <c r="H4707" i="11"/>
  <c r="K415" i="8"/>
  <c r="M415" i="8"/>
  <c r="E25" i="225"/>
  <c r="L185" i="14"/>
  <c r="C191" i="8"/>
  <c r="D191" i="8"/>
  <c r="E191" i="8"/>
  <c r="F191" i="8"/>
  <c r="J4703" i="11"/>
  <c r="G4703" i="11"/>
  <c r="E4703" i="11"/>
  <c r="D4703" i="11"/>
  <c r="C4703" i="11"/>
  <c r="B4703" i="11"/>
  <c r="K4683" i="11"/>
  <c r="K4684" i="11"/>
  <c r="K4685" i="11"/>
  <c r="K4686" i="11"/>
  <c r="K4687" i="11"/>
  <c r="K4688" i="11"/>
  <c r="K4689" i="11"/>
  <c r="K4690" i="11"/>
  <c r="K4691" i="11"/>
  <c r="K4692" i="11"/>
  <c r="K4693" i="11"/>
  <c r="K4694" i="11"/>
  <c r="K4695" i="11"/>
  <c r="K4697" i="11"/>
  <c r="K4698" i="11"/>
  <c r="K4699" i="11"/>
  <c r="K4700" i="11"/>
  <c r="K4701" i="11"/>
  <c r="H4683" i="11"/>
  <c r="H4684" i="11"/>
  <c r="H4685" i="11"/>
  <c r="H4686" i="11"/>
  <c r="H4687" i="11"/>
  <c r="H4688" i="11"/>
  <c r="H4689" i="11"/>
  <c r="H4690" i="11"/>
  <c r="H4691" i="11"/>
  <c r="H4692" i="11"/>
  <c r="H4693" i="11"/>
  <c r="H4694" i="11"/>
  <c r="H4695" i="11"/>
  <c r="H4697" i="11"/>
  <c r="H4698" i="11"/>
  <c r="H4699" i="11"/>
  <c r="H4700" i="11"/>
  <c r="H4701" i="11"/>
  <c r="K4682" i="11"/>
  <c r="H4682" i="11"/>
  <c r="H127" i="170"/>
  <c r="L190" i="8"/>
  <c r="K414" i="8"/>
  <c r="M414" i="8"/>
  <c r="E25" i="224"/>
  <c r="L184" i="14"/>
  <c r="C190" i="8"/>
  <c r="D190" i="8"/>
  <c r="E190" i="8"/>
  <c r="F190" i="8"/>
  <c r="K4676" i="11"/>
  <c r="H4676" i="11"/>
  <c r="K4675" i="11"/>
  <c r="H4675" i="11"/>
  <c r="K4674" i="11"/>
  <c r="H4674" i="11"/>
  <c r="K4657" i="11"/>
  <c r="K4658" i="11"/>
  <c r="K4659" i="11"/>
  <c r="K4660" i="11"/>
  <c r="K4661" i="11"/>
  <c r="K4662" i="11"/>
  <c r="K4663" i="11"/>
  <c r="K4664" i="11"/>
  <c r="K4665" i="11"/>
  <c r="K4667" i="11"/>
  <c r="K4668" i="11"/>
  <c r="K4669" i="11"/>
  <c r="K4670" i="11"/>
  <c r="K4671" i="11"/>
  <c r="K4672" i="11"/>
  <c r="K4673" i="11"/>
  <c r="H4657" i="11"/>
  <c r="H4658" i="11"/>
  <c r="H4659" i="11"/>
  <c r="H4660" i="11"/>
  <c r="H4661" i="11"/>
  <c r="H4662" i="11"/>
  <c r="H4663" i="11"/>
  <c r="H4664" i="11"/>
  <c r="H4665" i="11"/>
  <c r="H4667" i="11"/>
  <c r="H4668" i="11"/>
  <c r="H4669" i="11"/>
  <c r="H4670" i="11"/>
  <c r="H4671" i="11"/>
  <c r="H4672" i="11"/>
  <c r="H4673" i="11"/>
  <c r="K4656" i="11"/>
  <c r="H4656" i="11"/>
  <c r="J4678" i="11"/>
  <c r="G4678" i="11"/>
  <c r="E4678" i="11"/>
  <c r="D4678" i="11"/>
  <c r="C4678" i="11"/>
  <c r="B4678" i="11"/>
  <c r="H126" i="170"/>
  <c r="L228" i="8"/>
  <c r="K413" i="8"/>
  <c r="M413" i="8"/>
  <c r="E25" i="223"/>
  <c r="L183" i="14"/>
  <c r="C189" i="8"/>
  <c r="D189" i="8"/>
  <c r="E189" i="8"/>
  <c r="F189" i="8"/>
  <c r="K4650" i="11"/>
  <c r="H4650" i="11"/>
  <c r="K4649" i="11"/>
  <c r="H4649" i="11"/>
  <c r="K4648" i="11"/>
  <c r="H4648" i="11"/>
  <c r="K4647" i="11"/>
  <c r="H4647" i="11"/>
  <c r="K4646" i="11"/>
  <c r="H4646" i="11"/>
  <c r="H125" i="170"/>
  <c r="L188" i="8"/>
  <c r="K412" i="8"/>
  <c r="E30" i="222"/>
  <c r="M412" i="8"/>
  <c r="E25" i="222"/>
  <c r="L182" i="14"/>
  <c r="C188" i="8"/>
  <c r="D188" i="8"/>
  <c r="E188" i="8"/>
  <c r="F188" i="8"/>
  <c r="J4652" i="11"/>
  <c r="G4652" i="11"/>
  <c r="G4653" i="11"/>
  <c r="E4652" i="11"/>
  <c r="D4652" i="11"/>
  <c r="C4652" i="11"/>
  <c r="B4652" i="11"/>
  <c r="K4630" i="11"/>
  <c r="K4631" i="11"/>
  <c r="K4632" i="11"/>
  <c r="K4633" i="11"/>
  <c r="K4634" i="11"/>
  <c r="K4635" i="11"/>
  <c r="K4636" i="11"/>
  <c r="K4637" i="11"/>
  <c r="K4638" i="11"/>
  <c r="K4639" i="11"/>
  <c r="K4640" i="11"/>
  <c r="K4641" i="11"/>
  <c r="K4642" i="11"/>
  <c r="K4643" i="11"/>
  <c r="K4644" i="11"/>
  <c r="K4645" i="11"/>
  <c r="K4629" i="11"/>
  <c r="H4630" i="11"/>
  <c r="H4631" i="11"/>
  <c r="H4632" i="11"/>
  <c r="H4652" i="11"/>
  <c r="H4633" i="11"/>
  <c r="H4634" i="11"/>
  <c r="H4635" i="11"/>
  <c r="H4636" i="11"/>
  <c r="H4637" i="11"/>
  <c r="H4638" i="11"/>
  <c r="H4639" i="11"/>
  <c r="H4640" i="11"/>
  <c r="H4641" i="11"/>
  <c r="H4642" i="11"/>
  <c r="H4643" i="11"/>
  <c r="H4644" i="11"/>
  <c r="H4645" i="11"/>
  <c r="H4629" i="11"/>
  <c r="K4623" i="11"/>
  <c r="H4623" i="11"/>
  <c r="H4625" i="11"/>
  <c r="G4626" i="11"/>
  <c r="K4622" i="11"/>
  <c r="H4622" i="11"/>
  <c r="H124" i="170"/>
  <c r="L187" i="8"/>
  <c r="C187" i="8"/>
  <c r="D187" i="8"/>
  <c r="E187" i="8"/>
  <c r="F187" i="8"/>
  <c r="K411" i="8"/>
  <c r="E23" i="221"/>
  <c r="M181" i="14"/>
  <c r="M411" i="8"/>
  <c r="E25" i="221"/>
  <c r="L181" i="14"/>
  <c r="G4625" i="11"/>
  <c r="E4625" i="11"/>
  <c r="D4625" i="11"/>
  <c r="C4625" i="11"/>
  <c r="B4625" i="11"/>
  <c r="J4625" i="11"/>
  <c r="K4605" i="11"/>
  <c r="K4606" i="11"/>
  <c r="K4607" i="11"/>
  <c r="K4608" i="11"/>
  <c r="K4609" i="11"/>
  <c r="K4610" i="11"/>
  <c r="K4611" i="11"/>
  <c r="K4612" i="11"/>
  <c r="K4613" i="11"/>
  <c r="K4614" i="11"/>
  <c r="K4615" i="11"/>
  <c r="K4616" i="11"/>
  <c r="K4617" i="11"/>
  <c r="K4618" i="11"/>
  <c r="K4619" i="11"/>
  <c r="K4620" i="11"/>
  <c r="K4621" i="11"/>
  <c r="K4604" i="11"/>
  <c r="H4605" i="11"/>
  <c r="H4606" i="11"/>
  <c r="H4607" i="11"/>
  <c r="H4608" i="11"/>
  <c r="H4609" i="11"/>
  <c r="H4610" i="11"/>
  <c r="H4611" i="11"/>
  <c r="H4612" i="11"/>
  <c r="H4613" i="11"/>
  <c r="H4614" i="11"/>
  <c r="H4615" i="11"/>
  <c r="H4616" i="11"/>
  <c r="H4617" i="11"/>
  <c r="H4618" i="11"/>
  <c r="H4619" i="11"/>
  <c r="H4620" i="11"/>
  <c r="H4621" i="11"/>
  <c r="H4604" i="11"/>
  <c r="K4598" i="11"/>
  <c r="H4598" i="11"/>
  <c r="K4597" i="11"/>
  <c r="H4597" i="11"/>
  <c r="K4596" i="11"/>
  <c r="H4596" i="11"/>
  <c r="K4595" i="11"/>
  <c r="H4595" i="11"/>
  <c r="H123" i="170"/>
  <c r="L186" i="8"/>
  <c r="C186" i="8"/>
  <c r="D186" i="8"/>
  <c r="E186" i="8"/>
  <c r="F186" i="8"/>
  <c r="K410" i="8"/>
  <c r="M410" i="8"/>
  <c r="E25" i="220"/>
  <c r="L180" i="14"/>
  <c r="J4600" i="11"/>
  <c r="G4600" i="11"/>
  <c r="C4600" i="11"/>
  <c r="D4600" i="11"/>
  <c r="E4600" i="11"/>
  <c r="D4601" i="11"/>
  <c r="B4600" i="11"/>
  <c r="K4580" i="11"/>
  <c r="K4581" i="11"/>
  <c r="K4582" i="11"/>
  <c r="K4583" i="11"/>
  <c r="K4584" i="11"/>
  <c r="K4585" i="11"/>
  <c r="K4586" i="11"/>
  <c r="K4587" i="11"/>
  <c r="K4588" i="11"/>
  <c r="K4589" i="11"/>
  <c r="K4590" i="11"/>
  <c r="K4591" i="11"/>
  <c r="K4592" i="11"/>
  <c r="K4593" i="11"/>
  <c r="K4594" i="11"/>
  <c r="K4579" i="11"/>
  <c r="H4580" i="11"/>
  <c r="H4581" i="11"/>
  <c r="H4582" i="11"/>
  <c r="H4583" i="11"/>
  <c r="H4584" i="11"/>
  <c r="H4585" i="11"/>
  <c r="H4586" i="11"/>
  <c r="H4600" i="11"/>
  <c r="G4601" i="11"/>
  <c r="H4587" i="11"/>
  <c r="H4588" i="11"/>
  <c r="H4589" i="11"/>
  <c r="H4590" i="11"/>
  <c r="H4591" i="11"/>
  <c r="H4592" i="11"/>
  <c r="H4593" i="11"/>
  <c r="H4594" i="11"/>
  <c r="H4579" i="11"/>
  <c r="K4573" i="11"/>
  <c r="H4573" i="11"/>
  <c r="K4572" i="11"/>
  <c r="H4572" i="11"/>
  <c r="K4571" i="11"/>
  <c r="H4571" i="11"/>
  <c r="C4575" i="11"/>
  <c r="B4576" i="11"/>
  <c r="B4627" i="11"/>
  <c r="J4575" i="11"/>
  <c r="G4575" i="11"/>
  <c r="D4575" i="11"/>
  <c r="E4575" i="11"/>
  <c r="B4575" i="11"/>
  <c r="H122" i="170"/>
  <c r="L185" i="8"/>
  <c r="K409" i="8"/>
  <c r="M409" i="8"/>
  <c r="E25" i="219"/>
  <c r="L179" i="14"/>
  <c r="C185" i="8"/>
  <c r="D185" i="8"/>
  <c r="D409" i="8"/>
  <c r="E11" i="219"/>
  <c r="D179" i="14"/>
  <c r="E185" i="8"/>
  <c r="F185" i="8"/>
  <c r="K4554" i="11"/>
  <c r="K4555" i="11"/>
  <c r="K4556" i="11"/>
  <c r="K4557" i="11"/>
  <c r="K4558" i="11"/>
  <c r="K4559" i="11"/>
  <c r="K4560" i="11"/>
  <c r="K4561" i="11"/>
  <c r="K4562" i="11"/>
  <c r="K4563" i="11"/>
  <c r="K4564" i="11"/>
  <c r="K4565" i="11"/>
  <c r="K4566" i="11"/>
  <c r="K4567" i="11"/>
  <c r="K4568" i="11"/>
  <c r="K4569" i="11"/>
  <c r="K4570" i="11"/>
  <c r="H4554" i="11"/>
  <c r="H4555" i="11"/>
  <c r="H4556" i="11"/>
  <c r="H4557" i="11"/>
  <c r="H4558" i="11"/>
  <c r="H4559" i="11"/>
  <c r="H4560" i="11"/>
  <c r="H4561" i="11"/>
  <c r="H4562" i="11"/>
  <c r="H4563" i="11"/>
  <c r="H4564" i="11"/>
  <c r="H4565" i="11"/>
  <c r="H4566" i="11"/>
  <c r="H4567" i="11"/>
  <c r="H4568" i="11"/>
  <c r="H4569" i="11"/>
  <c r="H4570" i="11"/>
  <c r="K4553" i="11"/>
  <c r="H4553" i="11"/>
  <c r="K4547" i="11"/>
  <c r="H4547" i="11"/>
  <c r="K4546" i="11"/>
  <c r="H4546" i="11"/>
  <c r="J4549" i="11"/>
  <c r="G4549" i="11"/>
  <c r="E4549" i="11"/>
  <c r="D4549" i="11"/>
  <c r="C4549" i="11"/>
  <c r="B4549" i="11"/>
  <c r="H121" i="170"/>
  <c r="L184" i="8"/>
  <c r="K408" i="8"/>
  <c r="E30" i="218"/>
  <c r="M408" i="8"/>
  <c r="E25" i="218"/>
  <c r="L178" i="14"/>
  <c r="C184" i="8"/>
  <c r="D184" i="8"/>
  <c r="E184" i="8"/>
  <c r="F184" i="8"/>
  <c r="K4527" i="11"/>
  <c r="K4528" i="11"/>
  <c r="K4529" i="11"/>
  <c r="K4530" i="11"/>
  <c r="K4531" i="11"/>
  <c r="K4532" i="11"/>
  <c r="K4533" i="11"/>
  <c r="K4534" i="11"/>
  <c r="K4535" i="11"/>
  <c r="K4536" i="11"/>
  <c r="K4537" i="11"/>
  <c r="K4538" i="11"/>
  <c r="K4539" i="11"/>
  <c r="K4540" i="11"/>
  <c r="K4541" i="11"/>
  <c r="K4542" i="11"/>
  <c r="K4543" i="11"/>
  <c r="K4544" i="11"/>
  <c r="K4545" i="11"/>
  <c r="K4526" i="11"/>
  <c r="H4527" i="11"/>
  <c r="H4528" i="11"/>
  <c r="H4529" i="11"/>
  <c r="H4530" i="11"/>
  <c r="H4531" i="11"/>
  <c r="H4532" i="11"/>
  <c r="H4533" i="11"/>
  <c r="H4534" i="11"/>
  <c r="H4535" i="11"/>
  <c r="H4536" i="11"/>
  <c r="H4537" i="11"/>
  <c r="H4538" i="11"/>
  <c r="H4539" i="11"/>
  <c r="H4540" i="11"/>
  <c r="H4541" i="11"/>
  <c r="H4542" i="11"/>
  <c r="H4543" i="11"/>
  <c r="H4544" i="11"/>
  <c r="H4545" i="11"/>
  <c r="H4526" i="11"/>
  <c r="K4520" i="11"/>
  <c r="H4520" i="11"/>
  <c r="K4519" i="11"/>
  <c r="H4519" i="11"/>
  <c r="K4518" i="11"/>
  <c r="H4518" i="11"/>
  <c r="K4517" i="11"/>
  <c r="H4517" i="11"/>
  <c r="K4516" i="11"/>
  <c r="H4516" i="11"/>
  <c r="H120" i="170"/>
  <c r="L183" i="8"/>
  <c r="G4522" i="11"/>
  <c r="J4522" i="11"/>
  <c r="E4522" i="11"/>
  <c r="D4522" i="11"/>
  <c r="C4522" i="11"/>
  <c r="B4522" i="11"/>
  <c r="B4523" i="11"/>
  <c r="G183" i="8"/>
  <c r="K4501" i="11"/>
  <c r="K4502" i="11"/>
  <c r="K4503" i="11"/>
  <c r="K4504" i="11"/>
  <c r="K4505" i="11"/>
  <c r="K4506" i="11"/>
  <c r="K4507" i="11"/>
  <c r="K4508" i="11"/>
  <c r="K4509" i="11"/>
  <c r="K4510" i="11"/>
  <c r="K4511" i="11"/>
  <c r="K4512" i="11"/>
  <c r="K4513" i="11"/>
  <c r="K4514" i="11"/>
  <c r="K4515" i="11"/>
  <c r="K4500" i="11"/>
  <c r="H4501" i="11"/>
  <c r="H4502" i="11"/>
  <c r="H4503" i="11"/>
  <c r="H4504" i="11"/>
  <c r="H4505" i="11"/>
  <c r="H4506" i="11"/>
  <c r="H4507" i="11"/>
  <c r="H4508" i="11"/>
  <c r="H4509" i="11"/>
  <c r="H4510" i="11"/>
  <c r="H4511" i="11"/>
  <c r="H4512" i="11"/>
  <c r="H4513" i="11"/>
  <c r="H4514" i="11"/>
  <c r="H4515" i="11"/>
  <c r="H4500" i="11"/>
  <c r="K407" i="8"/>
  <c r="E23" i="217"/>
  <c r="M177" i="14"/>
  <c r="M407" i="8"/>
  <c r="E25" i="217"/>
  <c r="L177" i="14"/>
  <c r="C183" i="8"/>
  <c r="D183" i="8"/>
  <c r="E183" i="8"/>
  <c r="F183" i="8"/>
  <c r="K4494" i="11"/>
  <c r="H4494" i="11"/>
  <c r="K4493" i="11"/>
  <c r="H4493" i="11"/>
  <c r="H4496" i="11"/>
  <c r="G4497" i="11"/>
  <c r="I182" i="8"/>
  <c r="K4492" i="11"/>
  <c r="H4492" i="11"/>
  <c r="H119" i="170"/>
  <c r="L182" i="8"/>
  <c r="J4496" i="11"/>
  <c r="G4496" i="11"/>
  <c r="C4496" i="11"/>
  <c r="D4496" i="11"/>
  <c r="E4496" i="11"/>
  <c r="B4496" i="11"/>
  <c r="K4474" i="11"/>
  <c r="K4475" i="11"/>
  <c r="K4476" i="11"/>
  <c r="K4477" i="11"/>
  <c r="K4478" i="11"/>
  <c r="K4479" i="11"/>
  <c r="K4480" i="11"/>
  <c r="K4481" i="11"/>
  <c r="K4482" i="11"/>
  <c r="K4483" i="11"/>
  <c r="K4484" i="11"/>
  <c r="K4485" i="11"/>
  <c r="K4486" i="11"/>
  <c r="K4487" i="11"/>
  <c r="K4488" i="11"/>
  <c r="K4489" i="11"/>
  <c r="K4490" i="11"/>
  <c r="K4491" i="11"/>
  <c r="K4473" i="11"/>
  <c r="H4474" i="11"/>
  <c r="H4475" i="11"/>
  <c r="H4476" i="11"/>
  <c r="H4477" i="11"/>
  <c r="H4478" i="11"/>
  <c r="H4479" i="11"/>
  <c r="H4480" i="11"/>
  <c r="H4481" i="11"/>
  <c r="H4482" i="11"/>
  <c r="H4483" i="11"/>
  <c r="H4484" i="11"/>
  <c r="H4485" i="11"/>
  <c r="H4486" i="11"/>
  <c r="H4487" i="11"/>
  <c r="H4488" i="11"/>
  <c r="H4489" i="11"/>
  <c r="H4490" i="11"/>
  <c r="H4491" i="11"/>
  <c r="H4473" i="11"/>
  <c r="K406" i="8"/>
  <c r="E30" i="216"/>
  <c r="M406" i="8"/>
  <c r="E25" i="216"/>
  <c r="L176" i="14"/>
  <c r="C182" i="8"/>
  <c r="D182" i="8"/>
  <c r="E182" i="8"/>
  <c r="F182" i="8"/>
  <c r="K4467" i="11"/>
  <c r="H4467" i="11"/>
  <c r="K4466" i="11"/>
  <c r="H4466" i="11"/>
  <c r="K4465" i="11"/>
  <c r="H4465" i="11"/>
  <c r="H118" i="170"/>
  <c r="L181" i="8"/>
  <c r="K405" i="8"/>
  <c r="E23" i="215"/>
  <c r="M175" i="14"/>
  <c r="M405" i="8"/>
  <c r="E25" i="215"/>
  <c r="L175" i="14"/>
  <c r="C181" i="8"/>
  <c r="D181" i="8"/>
  <c r="E181" i="8"/>
  <c r="F181" i="8"/>
  <c r="J4469" i="11"/>
  <c r="G4469" i="11"/>
  <c r="E4469" i="11"/>
  <c r="D4469" i="11"/>
  <c r="C4469" i="11"/>
  <c r="B4469" i="11"/>
  <c r="K4449" i="11"/>
  <c r="K4450" i="11"/>
  <c r="K4451" i="11"/>
  <c r="K4452" i="11"/>
  <c r="K4453" i="11"/>
  <c r="K4454" i="11"/>
  <c r="K4455" i="11"/>
  <c r="K4456" i="11"/>
  <c r="K4457" i="11"/>
  <c r="K4458" i="11"/>
  <c r="K4459" i="11"/>
  <c r="K4460" i="11"/>
  <c r="K4461" i="11"/>
  <c r="K4462" i="11"/>
  <c r="K4463" i="11"/>
  <c r="K4464" i="11"/>
  <c r="H4449" i="11"/>
  <c r="H4450" i="11"/>
  <c r="H4451" i="11"/>
  <c r="H4452" i="11"/>
  <c r="H4453" i="11"/>
  <c r="H4454" i="11"/>
  <c r="H4455" i="11"/>
  <c r="H4456" i="11"/>
  <c r="H4457" i="11"/>
  <c r="H4458" i="11"/>
  <c r="H4459" i="11"/>
  <c r="H4460" i="11"/>
  <c r="H4461" i="11"/>
  <c r="H4462" i="11"/>
  <c r="H4463" i="11"/>
  <c r="H4464" i="11"/>
  <c r="K4448" i="11"/>
  <c r="H4448" i="11"/>
  <c r="K4442" i="11"/>
  <c r="H4442" i="11"/>
  <c r="K4441" i="11"/>
  <c r="H4441" i="11"/>
  <c r="K4440" i="11"/>
  <c r="H4440" i="11"/>
  <c r="AI15" i="4"/>
  <c r="K4439" i="11"/>
  <c r="H4439" i="11"/>
  <c r="K4438" i="11"/>
  <c r="H4438" i="11"/>
  <c r="K4437" i="11"/>
  <c r="H4437" i="11"/>
  <c r="K4436" i="11"/>
  <c r="H4436" i="11"/>
  <c r="K4435" i="11"/>
  <c r="H4435" i="11"/>
  <c r="J4444" i="11"/>
  <c r="G4444" i="11"/>
  <c r="C4444" i="11"/>
  <c r="B4445" i="11"/>
  <c r="G180" i="8"/>
  <c r="D4444" i="11"/>
  <c r="E4444" i="11"/>
  <c r="B4444" i="11"/>
  <c r="K4422" i="11"/>
  <c r="K4423" i="11"/>
  <c r="K4424" i="11"/>
  <c r="K4425" i="11"/>
  <c r="K4426" i="11"/>
  <c r="K4427" i="11"/>
  <c r="K4428" i="11"/>
  <c r="K4429" i="11"/>
  <c r="K4430" i="11"/>
  <c r="K4431" i="11"/>
  <c r="K4432" i="11"/>
  <c r="K4433" i="11"/>
  <c r="K4434" i="11"/>
  <c r="K4421" i="11"/>
  <c r="H4422" i="11"/>
  <c r="H4423" i="11"/>
  <c r="H4424" i="11"/>
  <c r="H4425" i="11"/>
  <c r="H4426" i="11"/>
  <c r="H4427" i="11"/>
  <c r="H4428" i="11"/>
  <c r="H4429" i="11"/>
  <c r="H4430" i="11"/>
  <c r="H4431" i="11"/>
  <c r="H4432" i="11"/>
  <c r="H4433" i="11"/>
  <c r="H4434" i="11"/>
  <c r="H4421" i="11"/>
  <c r="H117" i="170"/>
  <c r="L180" i="8"/>
  <c r="K404" i="8"/>
  <c r="M404" i="8"/>
  <c r="E25" i="214"/>
  <c r="L174" i="14"/>
  <c r="C180" i="8"/>
  <c r="D180" i="8"/>
  <c r="E180" i="8"/>
  <c r="F180" i="8"/>
  <c r="K4415" i="11"/>
  <c r="H4415" i="11"/>
  <c r="K4414" i="11"/>
  <c r="H4414" i="11"/>
  <c r="K4413" i="11"/>
  <c r="H4413" i="11"/>
  <c r="K4412" i="11"/>
  <c r="H4412" i="11"/>
  <c r="K4411" i="11"/>
  <c r="H4411" i="11"/>
  <c r="K4410" i="11"/>
  <c r="H4410" i="11"/>
  <c r="J4417" i="11"/>
  <c r="G4417" i="11"/>
  <c r="E4417" i="11"/>
  <c r="D4417" i="11"/>
  <c r="C4417" i="11"/>
  <c r="B4417" i="11"/>
  <c r="H116" i="170"/>
  <c r="L179" i="8"/>
  <c r="K403" i="8"/>
  <c r="E23" i="213"/>
  <c r="M173" i="14"/>
  <c r="M403" i="8"/>
  <c r="E25" i="213"/>
  <c r="L173" i="14"/>
  <c r="C179" i="8"/>
  <c r="D179" i="8"/>
  <c r="E179" i="8"/>
  <c r="F179" i="8"/>
  <c r="K4394" i="11"/>
  <c r="K4395" i="11"/>
  <c r="K4396" i="11"/>
  <c r="K4397" i="11"/>
  <c r="K4398" i="11"/>
  <c r="K4399" i="11"/>
  <c r="K4400" i="11"/>
  <c r="K4401" i="11"/>
  <c r="K4402" i="11"/>
  <c r="K4403" i="11"/>
  <c r="K4404" i="11"/>
  <c r="K4405" i="11"/>
  <c r="K4406" i="11"/>
  <c r="K4407" i="11"/>
  <c r="K4408" i="11"/>
  <c r="K4409" i="11"/>
  <c r="H4394" i="11"/>
  <c r="H4395" i="11"/>
  <c r="H4396" i="11"/>
  <c r="H4397" i="11"/>
  <c r="H4398" i="11"/>
  <c r="H4399" i="11"/>
  <c r="H4400" i="11"/>
  <c r="H4401" i="11"/>
  <c r="H4402" i="11"/>
  <c r="H4403" i="11"/>
  <c r="H4404" i="11"/>
  <c r="H4405" i="11"/>
  <c r="H4406" i="11"/>
  <c r="H4407" i="11"/>
  <c r="H4408" i="11"/>
  <c r="H4409" i="11"/>
  <c r="K4393" i="11"/>
  <c r="H4393" i="11"/>
  <c r="K4387" i="11"/>
  <c r="H4387" i="11"/>
  <c r="K4386" i="11"/>
  <c r="H4386" i="11"/>
  <c r="K4385" i="11"/>
  <c r="H4385" i="11"/>
  <c r="K4384" i="11"/>
  <c r="H4384" i="11"/>
  <c r="K4383" i="11"/>
  <c r="H4383" i="11"/>
  <c r="H115" i="170"/>
  <c r="L178" i="8"/>
  <c r="K402" i="8"/>
  <c r="M402" i="8"/>
  <c r="E25" i="212"/>
  <c r="L172" i="14"/>
  <c r="C178" i="8"/>
  <c r="D178" i="8"/>
  <c r="E178" i="8"/>
  <c r="F178" i="8"/>
  <c r="K4382" i="11"/>
  <c r="K4370" i="11"/>
  <c r="K4371" i="11"/>
  <c r="K4372" i="11"/>
  <c r="K4373" i="11"/>
  <c r="K4374" i="11"/>
  <c r="K4375" i="11"/>
  <c r="K4376" i="11"/>
  <c r="K4377" i="11"/>
  <c r="K4378" i="11"/>
  <c r="K4379" i="11"/>
  <c r="K4380" i="11"/>
  <c r="K4381" i="11"/>
  <c r="K4369" i="11"/>
  <c r="H4370" i="11"/>
  <c r="H4371" i="11"/>
  <c r="H4372" i="11"/>
  <c r="H4373" i="11"/>
  <c r="H4374" i="11"/>
  <c r="H4375" i="11"/>
  <c r="H4376" i="11"/>
  <c r="H4377" i="11"/>
  <c r="H4378" i="11"/>
  <c r="H4379" i="11"/>
  <c r="H4380" i="11"/>
  <c r="H4381" i="11"/>
  <c r="H4382" i="11"/>
  <c r="H4369" i="11"/>
  <c r="J4389" i="11"/>
  <c r="G4389" i="11"/>
  <c r="E4389" i="11"/>
  <c r="D4389" i="11"/>
  <c r="C4389" i="11"/>
  <c r="B4389" i="11"/>
  <c r="K4363" i="11"/>
  <c r="H4363" i="11"/>
  <c r="K4362" i="11"/>
  <c r="H4362" i="11"/>
  <c r="K4361" i="11"/>
  <c r="H4361" i="11"/>
  <c r="K4360" i="11"/>
  <c r="H4360" i="11"/>
  <c r="K4359" i="11"/>
  <c r="H4359" i="11"/>
  <c r="K4346" i="11"/>
  <c r="K4347" i="11"/>
  <c r="K4348" i="11"/>
  <c r="K4349" i="11"/>
  <c r="K4350" i="11"/>
  <c r="K4351" i="11"/>
  <c r="K4352" i="11"/>
  <c r="K4353" i="11"/>
  <c r="K4354" i="11"/>
  <c r="K4355" i="11"/>
  <c r="K4356" i="11"/>
  <c r="K4357" i="11"/>
  <c r="K4358" i="11"/>
  <c r="K4345" i="11"/>
  <c r="H4346" i="11"/>
  <c r="H4347" i="11"/>
  <c r="H4348" i="11"/>
  <c r="H4349" i="11"/>
  <c r="H4350" i="11"/>
  <c r="H4351" i="11"/>
  <c r="H4352" i="11"/>
  <c r="H4353" i="11"/>
  <c r="H4354" i="11"/>
  <c r="H4355" i="11"/>
  <c r="H4356" i="11"/>
  <c r="H4357" i="11"/>
  <c r="H4358" i="11"/>
  <c r="H4345" i="11"/>
  <c r="J4365" i="11"/>
  <c r="G4365" i="11"/>
  <c r="E4365" i="11"/>
  <c r="C4365" i="11"/>
  <c r="D4365" i="11"/>
  <c r="B4365" i="11"/>
  <c r="H114" i="170"/>
  <c r="L177" i="8"/>
  <c r="K401" i="8"/>
  <c r="E30" i="211"/>
  <c r="M401" i="8"/>
  <c r="E25" i="211"/>
  <c r="L171" i="14"/>
  <c r="C177" i="8"/>
  <c r="D177" i="8"/>
  <c r="E177" i="8"/>
  <c r="F177" i="8"/>
  <c r="K4339" i="11"/>
  <c r="H4339" i="11"/>
  <c r="K4338" i="11"/>
  <c r="H4338" i="11"/>
  <c r="K4337" i="11"/>
  <c r="H4337" i="11"/>
  <c r="K4336" i="11"/>
  <c r="H4336" i="11"/>
  <c r="J4341" i="11"/>
  <c r="G4341" i="11"/>
  <c r="E4341" i="11"/>
  <c r="D4341" i="11"/>
  <c r="C4341" i="11"/>
  <c r="B4341" i="11"/>
  <c r="K4319" i="11"/>
  <c r="K4320" i="11"/>
  <c r="K4321" i="11"/>
  <c r="K4322" i="11"/>
  <c r="K4323" i="11"/>
  <c r="K4324" i="11"/>
  <c r="K4325" i="11"/>
  <c r="K4326" i="11"/>
  <c r="K4327" i="11"/>
  <c r="K4328" i="11"/>
  <c r="K4329" i="11"/>
  <c r="K4330" i="11"/>
  <c r="K4331" i="11"/>
  <c r="K4332" i="11"/>
  <c r="K4333" i="11"/>
  <c r="K4334" i="11"/>
  <c r="K4335" i="11"/>
  <c r="K4318" i="11"/>
  <c r="H4319" i="11"/>
  <c r="H4320" i="11"/>
  <c r="H4321" i="11"/>
  <c r="H4322" i="11"/>
  <c r="H4323" i="11"/>
  <c r="H4324" i="11"/>
  <c r="H4325" i="11"/>
  <c r="H4326" i="11"/>
  <c r="H4327" i="11"/>
  <c r="H4328" i="11"/>
  <c r="H4329" i="11"/>
  <c r="H4330" i="11"/>
  <c r="H4331" i="11"/>
  <c r="H4332" i="11"/>
  <c r="H4333" i="11"/>
  <c r="H4334" i="11"/>
  <c r="H4335" i="11"/>
  <c r="H4318" i="11"/>
  <c r="H113" i="170"/>
  <c r="L176" i="8"/>
  <c r="K400" i="8"/>
  <c r="E23" i="210"/>
  <c r="M170" i="14"/>
  <c r="M400" i="8"/>
  <c r="E25" i="210"/>
  <c r="L170" i="14"/>
  <c r="C176" i="8"/>
  <c r="D176" i="8"/>
  <c r="E176" i="8"/>
  <c r="F176" i="8"/>
  <c r="B4314" i="11"/>
  <c r="B4315" i="11"/>
  <c r="G175" i="8"/>
  <c r="K4312" i="11"/>
  <c r="H4312" i="11"/>
  <c r="K4311" i="11"/>
  <c r="H4311" i="11"/>
  <c r="K4310" i="11"/>
  <c r="H4310" i="11"/>
  <c r="K4309" i="11"/>
  <c r="H4309" i="11"/>
  <c r="C4314" i="11"/>
  <c r="J4314" i="11"/>
  <c r="G4314" i="11"/>
  <c r="D4314" i="11"/>
  <c r="D4315" i="11"/>
  <c r="E4314" i="11"/>
  <c r="K4295" i="11"/>
  <c r="K4296" i="11"/>
  <c r="K4297" i="11"/>
  <c r="K4298" i="11"/>
  <c r="K4299" i="11"/>
  <c r="K4300" i="11"/>
  <c r="K4301" i="11"/>
  <c r="K4302" i="11"/>
  <c r="K4303" i="11"/>
  <c r="K4304" i="11"/>
  <c r="K4305" i="11"/>
  <c r="K4306" i="11"/>
  <c r="K4307" i="11"/>
  <c r="K4308" i="11"/>
  <c r="K4294" i="11"/>
  <c r="H4295" i="11"/>
  <c r="H4296" i="11"/>
  <c r="H4297" i="11"/>
  <c r="H4298" i="11"/>
  <c r="H4299" i="11"/>
  <c r="H4300" i="11"/>
  <c r="H4301" i="11"/>
  <c r="H4302" i="11"/>
  <c r="H4303" i="11"/>
  <c r="H4304" i="11"/>
  <c r="H4305" i="11"/>
  <c r="H4306" i="11"/>
  <c r="H4307" i="11"/>
  <c r="H4308" i="11"/>
  <c r="H4294" i="11"/>
  <c r="H112" i="170"/>
  <c r="L175" i="8"/>
  <c r="K399" i="8"/>
  <c r="M399" i="8"/>
  <c r="E25" i="209"/>
  <c r="L169" i="14"/>
  <c r="C175" i="8"/>
  <c r="D175" i="8"/>
  <c r="E175" i="8"/>
  <c r="F175" i="8"/>
  <c r="K4288" i="11"/>
  <c r="H4288" i="11"/>
  <c r="K4287" i="11"/>
  <c r="H4287" i="11"/>
  <c r="K4286" i="11"/>
  <c r="H4286" i="11"/>
  <c r="K4285" i="11"/>
  <c r="H4285" i="11"/>
  <c r="J4290" i="11"/>
  <c r="G4290" i="11"/>
  <c r="E4290" i="11"/>
  <c r="D4290" i="11"/>
  <c r="B4290" i="11"/>
  <c r="C4290" i="11"/>
  <c r="H111" i="170"/>
  <c r="L174" i="8"/>
  <c r="K398" i="8"/>
  <c r="M398" i="8"/>
  <c r="E25" i="208"/>
  <c r="L168" i="14"/>
  <c r="C174" i="8"/>
  <c r="D174" i="8"/>
  <c r="E174" i="8"/>
  <c r="F174" i="8"/>
  <c r="K4269" i="11"/>
  <c r="K4270" i="11"/>
  <c r="K4271" i="11"/>
  <c r="K4272" i="11"/>
  <c r="K4273" i="11"/>
  <c r="K4274" i="11"/>
  <c r="K4275" i="11"/>
  <c r="K4276" i="11"/>
  <c r="K4277" i="11"/>
  <c r="K4278" i="11"/>
  <c r="K4279" i="11"/>
  <c r="K4280" i="11"/>
  <c r="K4281" i="11"/>
  <c r="K4282" i="11"/>
  <c r="K4283" i="11"/>
  <c r="K4284" i="11"/>
  <c r="K4268" i="11"/>
  <c r="H4269" i="11"/>
  <c r="H4270" i="11"/>
  <c r="H4271" i="11"/>
  <c r="H4272" i="11"/>
  <c r="H4273" i="11"/>
  <c r="H4274" i="11"/>
  <c r="H4275" i="11"/>
  <c r="H4276" i="11"/>
  <c r="H4277" i="11"/>
  <c r="H4278" i="11"/>
  <c r="H4279" i="11"/>
  <c r="H4280" i="11"/>
  <c r="H4281" i="11"/>
  <c r="H4282" i="11"/>
  <c r="H4283" i="11"/>
  <c r="H4284" i="11"/>
  <c r="H4268" i="11"/>
  <c r="K4262" i="11"/>
  <c r="H4262" i="11"/>
  <c r="K4261" i="11"/>
  <c r="H4261" i="11"/>
  <c r="K4260" i="11"/>
  <c r="H4260" i="11"/>
  <c r="K4259" i="11"/>
  <c r="H4259" i="11"/>
  <c r="H110" i="170"/>
  <c r="L173" i="8"/>
  <c r="K397" i="8"/>
  <c r="M397" i="8"/>
  <c r="E25" i="207"/>
  <c r="L167" i="14"/>
  <c r="C173" i="8"/>
  <c r="D173" i="8"/>
  <c r="E173" i="8"/>
  <c r="F173" i="8"/>
  <c r="J4264" i="11"/>
  <c r="G4264" i="11"/>
  <c r="E4264" i="11"/>
  <c r="D4264" i="11"/>
  <c r="C4264" i="11"/>
  <c r="B4264" i="11"/>
  <c r="K4243" i="11"/>
  <c r="K4244" i="11"/>
  <c r="K4245" i="11"/>
  <c r="K4246" i="11"/>
  <c r="K4247" i="11"/>
  <c r="K4248" i="11"/>
  <c r="K4249" i="11"/>
  <c r="K4250" i="11"/>
  <c r="K4251" i="11"/>
  <c r="K4252" i="11"/>
  <c r="K4253" i="11"/>
  <c r="K4254" i="11"/>
  <c r="K4255" i="11"/>
  <c r="K4256" i="11"/>
  <c r="K4257" i="11"/>
  <c r="K4258" i="11"/>
  <c r="K4242" i="11"/>
  <c r="H4243" i="11"/>
  <c r="H4244" i="11"/>
  <c r="H4245" i="11"/>
  <c r="H4246" i="11"/>
  <c r="H4247" i="11"/>
  <c r="H4248" i="11"/>
  <c r="H4249" i="11"/>
  <c r="H4250" i="11"/>
  <c r="H4251" i="11"/>
  <c r="H4252" i="11"/>
  <c r="H4253" i="11"/>
  <c r="H4254" i="11"/>
  <c r="H4255" i="11"/>
  <c r="H4256" i="11"/>
  <c r="H4257" i="11"/>
  <c r="H4258" i="11"/>
  <c r="H4242" i="11"/>
  <c r="J4238" i="11"/>
  <c r="G4238" i="11"/>
  <c r="C4238" i="11"/>
  <c r="D4238" i="11"/>
  <c r="E4238" i="11"/>
  <c r="B4238" i="11"/>
  <c r="H4231" i="11"/>
  <c r="H4232" i="11"/>
  <c r="H4233" i="11"/>
  <c r="H4234" i="11"/>
  <c r="H4235" i="11"/>
  <c r="H4236" i="11"/>
  <c r="K4217" i="11"/>
  <c r="K4218" i="11"/>
  <c r="K4219" i="11"/>
  <c r="K4220" i="11"/>
  <c r="K4221" i="11"/>
  <c r="K4222" i="11"/>
  <c r="K4223" i="11"/>
  <c r="K4224" i="11"/>
  <c r="K4225" i="11"/>
  <c r="K4226" i="11"/>
  <c r="K4227" i="11"/>
  <c r="K4228" i="11"/>
  <c r="K4229" i="11"/>
  <c r="K4230" i="11"/>
  <c r="K4231" i="11"/>
  <c r="K4232" i="11"/>
  <c r="K4233" i="11"/>
  <c r="K4234" i="11"/>
  <c r="K4235" i="11"/>
  <c r="K4236" i="11"/>
  <c r="K4216" i="11"/>
  <c r="H4217" i="11"/>
  <c r="H4218" i="11"/>
  <c r="H4219" i="11"/>
  <c r="H4220" i="11"/>
  <c r="H4221" i="11"/>
  <c r="H4222" i="11"/>
  <c r="H4223" i="11"/>
  <c r="H4224" i="11"/>
  <c r="H4225" i="11"/>
  <c r="H4226" i="11"/>
  <c r="H4227" i="11"/>
  <c r="H4228" i="11"/>
  <c r="H4229" i="11"/>
  <c r="H4230" i="11"/>
  <c r="H4216" i="11"/>
  <c r="H109" i="170"/>
  <c r="L172" i="8"/>
  <c r="K396" i="8"/>
  <c r="M396" i="8"/>
  <c r="E25" i="206"/>
  <c r="L166" i="14"/>
  <c r="C172" i="8"/>
  <c r="D172" i="8"/>
  <c r="D397" i="8"/>
  <c r="E11" i="207"/>
  <c r="D167" i="14"/>
  <c r="E172" i="8"/>
  <c r="F172" i="8"/>
  <c r="K4210" i="11"/>
  <c r="H4210" i="11"/>
  <c r="K4209" i="11"/>
  <c r="H4209" i="11"/>
  <c r="K4190" i="11"/>
  <c r="K4191" i="11"/>
  <c r="K4192" i="11"/>
  <c r="K4193" i="11"/>
  <c r="K4194" i="11"/>
  <c r="K4195" i="11"/>
  <c r="K4196" i="11"/>
  <c r="K4197" i="11"/>
  <c r="K4198" i="11"/>
  <c r="K4199" i="11"/>
  <c r="K4200" i="11"/>
  <c r="K4201" i="11"/>
  <c r="K4202" i="11"/>
  <c r="K4203" i="11"/>
  <c r="K4204" i="11"/>
  <c r="K4205" i="11"/>
  <c r="K4206" i="11"/>
  <c r="K4207" i="11"/>
  <c r="K4208" i="11"/>
  <c r="K4189" i="11"/>
  <c r="H4190" i="11"/>
  <c r="H4191" i="11"/>
  <c r="H4192" i="11"/>
  <c r="H4193" i="11"/>
  <c r="H4194" i="11"/>
  <c r="H4195" i="11"/>
  <c r="H4196" i="11"/>
  <c r="H4197" i="11"/>
  <c r="H4198" i="11"/>
  <c r="H4199" i="11"/>
  <c r="H4200" i="11"/>
  <c r="H4201" i="11"/>
  <c r="H4202" i="11"/>
  <c r="H4203" i="11"/>
  <c r="H4204" i="11"/>
  <c r="H4205" i="11"/>
  <c r="H4206" i="11"/>
  <c r="H4207" i="11"/>
  <c r="H4208" i="11"/>
  <c r="H4189" i="11"/>
  <c r="H108" i="170"/>
  <c r="L171" i="8"/>
  <c r="K395" i="8"/>
  <c r="M395" i="8"/>
  <c r="E25" i="205"/>
  <c r="L165" i="14"/>
  <c r="C171" i="8"/>
  <c r="D171" i="8"/>
  <c r="E171" i="8"/>
  <c r="F171" i="8"/>
  <c r="J4212" i="11"/>
  <c r="G4212" i="11"/>
  <c r="E4212" i="11"/>
  <c r="D4212" i="11"/>
  <c r="C4212" i="11"/>
  <c r="B4212" i="11"/>
  <c r="H107" i="170"/>
  <c r="L170" i="8"/>
  <c r="K394" i="8"/>
  <c r="E30" i="204"/>
  <c r="M394" i="8"/>
  <c r="E25" i="204"/>
  <c r="L164" i="14"/>
  <c r="C170" i="8"/>
  <c r="D170" i="8"/>
  <c r="E170" i="8"/>
  <c r="F170" i="8"/>
  <c r="J4184" i="11"/>
  <c r="G4184" i="11"/>
  <c r="E4184" i="11"/>
  <c r="D4184" i="11"/>
  <c r="C4184" i="11"/>
  <c r="B4184" i="11"/>
  <c r="K4162" i="11"/>
  <c r="K4163" i="11"/>
  <c r="K4164" i="11"/>
  <c r="K4165" i="11"/>
  <c r="K4166" i="11"/>
  <c r="K4167" i="11"/>
  <c r="K4168" i="11"/>
  <c r="K4169" i="11"/>
  <c r="K4170" i="11"/>
  <c r="K4171" i="11"/>
  <c r="K4172" i="11"/>
  <c r="K4173" i="11"/>
  <c r="K4174" i="11"/>
  <c r="K4175" i="11"/>
  <c r="K4176" i="11"/>
  <c r="K4177" i="11"/>
  <c r="K4178" i="11"/>
  <c r="K4179" i="11"/>
  <c r="K4180" i="11"/>
  <c r="K4181" i="11"/>
  <c r="K4182" i="11"/>
  <c r="K4161" i="11"/>
  <c r="H4162" i="11"/>
  <c r="H4163" i="11"/>
  <c r="H4164" i="11"/>
  <c r="H4165" i="11"/>
  <c r="H4166" i="11"/>
  <c r="H4167" i="11"/>
  <c r="H4168" i="11"/>
  <c r="H4169" i="11"/>
  <c r="H4170" i="11"/>
  <c r="H4171" i="11"/>
  <c r="H4172" i="11"/>
  <c r="H4173" i="11"/>
  <c r="H4174" i="11"/>
  <c r="H4175" i="11"/>
  <c r="H4176" i="11"/>
  <c r="H4177" i="11"/>
  <c r="H4178" i="11"/>
  <c r="H4179" i="11"/>
  <c r="H4180" i="11"/>
  <c r="H4181" i="11"/>
  <c r="H4182" i="11"/>
  <c r="H4161" i="11"/>
  <c r="K4137" i="11"/>
  <c r="K4138" i="11"/>
  <c r="K4139" i="11"/>
  <c r="K4140" i="11"/>
  <c r="K4141" i="11"/>
  <c r="K4142" i="11"/>
  <c r="K4143" i="11"/>
  <c r="K4144" i="11"/>
  <c r="K4145" i="11"/>
  <c r="K4146" i="11"/>
  <c r="K4147" i="11"/>
  <c r="K4148" i="11"/>
  <c r="K4149" i="11"/>
  <c r="K4150" i="11"/>
  <c r="K4151" i="11"/>
  <c r="K4152" i="11"/>
  <c r="K4153" i="11"/>
  <c r="K4154" i="11"/>
  <c r="K4155" i="11"/>
  <c r="K4136" i="11"/>
  <c r="H4137" i="11"/>
  <c r="H4138" i="11"/>
  <c r="H4139" i="11"/>
  <c r="H4140" i="11"/>
  <c r="H4141" i="11"/>
  <c r="H4142" i="11"/>
  <c r="H4143" i="11"/>
  <c r="H4144" i="11"/>
  <c r="H4145" i="11"/>
  <c r="H4146" i="11"/>
  <c r="H4147" i="11"/>
  <c r="H4148" i="11"/>
  <c r="H4149" i="11"/>
  <c r="H4150" i="11"/>
  <c r="H4151" i="11"/>
  <c r="H4152" i="11"/>
  <c r="H4153" i="11"/>
  <c r="H4154" i="11"/>
  <c r="H4155" i="11"/>
  <c r="H4136" i="11"/>
  <c r="J4157" i="11"/>
  <c r="G4157" i="11"/>
  <c r="E4157" i="11"/>
  <c r="D4157" i="11"/>
  <c r="C4157" i="11"/>
  <c r="B4157" i="11"/>
  <c r="H106" i="170"/>
  <c r="L169" i="8"/>
  <c r="K393" i="8"/>
  <c r="M393" i="8"/>
  <c r="E25" i="203"/>
  <c r="L163" i="14"/>
  <c r="C169" i="8"/>
  <c r="D169" i="8"/>
  <c r="E169" i="8"/>
  <c r="F169" i="8"/>
  <c r="H105" i="170"/>
  <c r="L168" i="8"/>
  <c r="K392" i="8"/>
  <c r="E30" i="202"/>
  <c r="M392" i="8"/>
  <c r="E25" i="202"/>
  <c r="L162" i="14"/>
  <c r="C168" i="8"/>
  <c r="D168" i="8"/>
  <c r="E168" i="8"/>
  <c r="F168" i="8"/>
  <c r="H4111" i="11"/>
  <c r="H4112" i="11"/>
  <c r="H4113" i="11"/>
  <c r="H4114" i="11"/>
  <c r="H4115" i="11"/>
  <c r="H4116" i="11"/>
  <c r="H4117" i="11"/>
  <c r="H4118" i="11"/>
  <c r="H4119" i="11"/>
  <c r="H4120" i="11"/>
  <c r="H4121" i="11"/>
  <c r="H4122" i="11"/>
  <c r="H4123" i="11"/>
  <c r="H4124" i="11"/>
  <c r="H4125" i="11"/>
  <c r="H4126" i="11"/>
  <c r="H4127" i="11"/>
  <c r="H4128" i="11"/>
  <c r="H4129" i="11"/>
  <c r="H4130" i="11"/>
  <c r="K4111" i="11"/>
  <c r="K4112" i="11"/>
  <c r="K4113" i="11"/>
  <c r="K4114" i="11"/>
  <c r="K4115" i="11"/>
  <c r="K4116" i="11"/>
  <c r="K4117" i="11"/>
  <c r="K4118" i="11"/>
  <c r="K4119" i="11"/>
  <c r="K4120" i="11"/>
  <c r="K4121" i="11"/>
  <c r="K4122" i="11"/>
  <c r="K4123" i="11"/>
  <c r="K4124" i="11"/>
  <c r="K4125" i="11"/>
  <c r="K4126" i="11"/>
  <c r="K4127" i="11"/>
  <c r="K4128" i="11"/>
  <c r="K4129" i="11"/>
  <c r="K4130" i="11"/>
  <c r="K4110" i="11"/>
  <c r="H4110" i="11"/>
  <c r="J4132" i="11"/>
  <c r="G4132" i="11"/>
  <c r="E4132" i="11"/>
  <c r="D4132" i="11"/>
  <c r="C4132" i="11"/>
  <c r="B4132" i="11"/>
  <c r="K4104" i="11"/>
  <c r="H4104" i="11"/>
  <c r="K4103" i="11"/>
  <c r="H4103" i="11"/>
  <c r="K4102" i="11"/>
  <c r="H4102" i="11"/>
  <c r="H104" i="170"/>
  <c r="L167" i="8"/>
  <c r="K391" i="8"/>
  <c r="M391" i="8"/>
  <c r="E25" i="201"/>
  <c r="L161" i="14"/>
  <c r="C167" i="8"/>
  <c r="D167" i="8"/>
  <c r="E167" i="8"/>
  <c r="F167" i="8"/>
  <c r="J4106" i="11"/>
  <c r="G4106" i="11"/>
  <c r="E4106" i="11"/>
  <c r="D4106" i="11"/>
  <c r="D4107" i="11"/>
  <c r="H167" i="8"/>
  <c r="C4106" i="11"/>
  <c r="B4106" i="11"/>
  <c r="K4084" i="11"/>
  <c r="K4085" i="11"/>
  <c r="K4086" i="11"/>
  <c r="K4087" i="11"/>
  <c r="K4088" i="11"/>
  <c r="K4089" i="11"/>
  <c r="K4090" i="11"/>
  <c r="K4091" i="11"/>
  <c r="K4092" i="11"/>
  <c r="K4093" i="11"/>
  <c r="K4094" i="11"/>
  <c r="K4095" i="11"/>
  <c r="K4096" i="11"/>
  <c r="K4097" i="11"/>
  <c r="K4098" i="11"/>
  <c r="K4099" i="11"/>
  <c r="K4100" i="11"/>
  <c r="K4101" i="11"/>
  <c r="K4083" i="11"/>
  <c r="H4084" i="11"/>
  <c r="H4085" i="11"/>
  <c r="H4086" i="11"/>
  <c r="H4087" i="11"/>
  <c r="H4088" i="11"/>
  <c r="H4089" i="11"/>
  <c r="H4090" i="11"/>
  <c r="H4091" i="11"/>
  <c r="H4092" i="11"/>
  <c r="H4093" i="11"/>
  <c r="H4094" i="11"/>
  <c r="H4095" i="11"/>
  <c r="H4096" i="11"/>
  <c r="H4097" i="11"/>
  <c r="H4098" i="11"/>
  <c r="H4099" i="11"/>
  <c r="H4100" i="11"/>
  <c r="H4101" i="11"/>
  <c r="H4083" i="11"/>
  <c r="J4079" i="11"/>
  <c r="G4079" i="11"/>
  <c r="E4079" i="11"/>
  <c r="D4079" i="11"/>
  <c r="C4079" i="11"/>
  <c r="B4079" i="11"/>
  <c r="K4060" i="11"/>
  <c r="K4061" i="11"/>
  <c r="K4062" i="11"/>
  <c r="K4063" i="11"/>
  <c r="K4064" i="11"/>
  <c r="K4065" i="11"/>
  <c r="K4066" i="11"/>
  <c r="K4067" i="11"/>
  <c r="K4068" i="11"/>
  <c r="K4069" i="11"/>
  <c r="K4070" i="11"/>
  <c r="K4071" i="11"/>
  <c r="K4072" i="11"/>
  <c r="K4073" i="11"/>
  <c r="K4074" i="11"/>
  <c r="K4075" i="11"/>
  <c r="K4076" i="11"/>
  <c r="K4077" i="11"/>
  <c r="H4060" i="11"/>
  <c r="H4061" i="11"/>
  <c r="H4062" i="11"/>
  <c r="H4063" i="11"/>
  <c r="H4064" i="11"/>
  <c r="H4065" i="11"/>
  <c r="H4066" i="11"/>
  <c r="H4067" i="11"/>
  <c r="H4068" i="11"/>
  <c r="H4069" i="11"/>
  <c r="H4070" i="11"/>
  <c r="H4071" i="11"/>
  <c r="H4072" i="11"/>
  <c r="H4073" i="11"/>
  <c r="H4074" i="11"/>
  <c r="H4075" i="11"/>
  <c r="H4076" i="11"/>
  <c r="H4077" i="11"/>
  <c r="K4059" i="11"/>
  <c r="H4059" i="11"/>
  <c r="H103" i="170"/>
  <c r="L166" i="8"/>
  <c r="K390" i="8"/>
  <c r="M390" i="8"/>
  <c r="E25" i="200"/>
  <c r="L160" i="14"/>
  <c r="C166" i="8"/>
  <c r="D166" i="8"/>
  <c r="E166" i="8"/>
  <c r="F166" i="8"/>
  <c r="AF15" i="4"/>
  <c r="H102" i="170"/>
  <c r="L165" i="8"/>
  <c r="K389" i="8"/>
  <c r="M389" i="8"/>
  <c r="E25" i="199"/>
  <c r="L159" i="14"/>
  <c r="C165" i="8"/>
  <c r="D165" i="8"/>
  <c r="E165" i="8"/>
  <c r="F165" i="8"/>
  <c r="J4055" i="11"/>
  <c r="G4055" i="11"/>
  <c r="E4055" i="11"/>
  <c r="D4055" i="11"/>
  <c r="C4055" i="11"/>
  <c r="B4055" i="11"/>
  <c r="K4034" i="11"/>
  <c r="K4035" i="11"/>
  <c r="K4036" i="11"/>
  <c r="K4037" i="11"/>
  <c r="K4038" i="11"/>
  <c r="K4039" i="11"/>
  <c r="K4040" i="11"/>
  <c r="K4041" i="11"/>
  <c r="K4042" i="11"/>
  <c r="K4043" i="11"/>
  <c r="K4044" i="11"/>
  <c r="K4045" i="11"/>
  <c r="K4046" i="11"/>
  <c r="K4047" i="11"/>
  <c r="K4048" i="11"/>
  <c r="K4049" i="11"/>
  <c r="K4050" i="11"/>
  <c r="K4051" i="11"/>
  <c r="K4052" i="11"/>
  <c r="K4053" i="11"/>
  <c r="H4034" i="11"/>
  <c r="H4035" i="11"/>
  <c r="H4036" i="11"/>
  <c r="H4037" i="11"/>
  <c r="H4038" i="11"/>
  <c r="H4039" i="11"/>
  <c r="H4040" i="11"/>
  <c r="H4041" i="11"/>
  <c r="H4042" i="11"/>
  <c r="H4043" i="11"/>
  <c r="H4044" i="11"/>
  <c r="H4045" i="11"/>
  <c r="H4046" i="11"/>
  <c r="H4047" i="11"/>
  <c r="H4048" i="11"/>
  <c r="H4049" i="11"/>
  <c r="H4050" i="11"/>
  <c r="H4051" i="11"/>
  <c r="H4052" i="11"/>
  <c r="H4053" i="11"/>
  <c r="K4033" i="11"/>
  <c r="H4033" i="11"/>
  <c r="J4029" i="11"/>
  <c r="G4029" i="11"/>
  <c r="E4029" i="11"/>
  <c r="D4029" i="11"/>
  <c r="C4029" i="11"/>
  <c r="B4029" i="11"/>
  <c r="K4008" i="11"/>
  <c r="K4009" i="11"/>
  <c r="K4010" i="11"/>
  <c r="K4011" i="11"/>
  <c r="K4012" i="11"/>
  <c r="K4013" i="11"/>
  <c r="K4014" i="11"/>
  <c r="K4015" i="11"/>
  <c r="K4016" i="11"/>
  <c r="K4017" i="11"/>
  <c r="K4018" i="11"/>
  <c r="K4019" i="11"/>
  <c r="K4020" i="11"/>
  <c r="K4021" i="11"/>
  <c r="K4022" i="11"/>
  <c r="K4023" i="11"/>
  <c r="K4024" i="11"/>
  <c r="K4025" i="11"/>
  <c r="K4026" i="11"/>
  <c r="K4027" i="11"/>
  <c r="H4026" i="11"/>
  <c r="H4027" i="11"/>
  <c r="H4008" i="11"/>
  <c r="H4009" i="11"/>
  <c r="H4010" i="11"/>
  <c r="H4011" i="11"/>
  <c r="H4012" i="11"/>
  <c r="H4013" i="11"/>
  <c r="H4014" i="11"/>
  <c r="H4015" i="11"/>
  <c r="H4016" i="11"/>
  <c r="H4017" i="11"/>
  <c r="H4018" i="11"/>
  <c r="H4019" i="11"/>
  <c r="H4020" i="11"/>
  <c r="H4021" i="11"/>
  <c r="H4022" i="11"/>
  <c r="H4023" i="11"/>
  <c r="H4024" i="11"/>
  <c r="H4025" i="11"/>
  <c r="K4007" i="11"/>
  <c r="H4007" i="11"/>
  <c r="H101" i="170"/>
  <c r="L164" i="8"/>
  <c r="K388" i="8"/>
  <c r="M388" i="8"/>
  <c r="E25" i="198"/>
  <c r="L158" i="14"/>
  <c r="C164" i="8"/>
  <c r="D164" i="8"/>
  <c r="E164" i="8"/>
  <c r="F164" i="8"/>
  <c r="J4003" i="11"/>
  <c r="G4003" i="11"/>
  <c r="E4003" i="11"/>
  <c r="D4003" i="11"/>
  <c r="C4003" i="11"/>
  <c r="B4003" i="11"/>
  <c r="K3984" i="11"/>
  <c r="K3985" i="11"/>
  <c r="K3986" i="11"/>
  <c r="K3987" i="11"/>
  <c r="K3988" i="11"/>
  <c r="K3989" i="11"/>
  <c r="K3990" i="11"/>
  <c r="K3991" i="11"/>
  <c r="K3992" i="11"/>
  <c r="K3993" i="11"/>
  <c r="K3994" i="11"/>
  <c r="K3995" i="11"/>
  <c r="K3996" i="11"/>
  <c r="K3997" i="11"/>
  <c r="K3998" i="11"/>
  <c r="K3999" i="11"/>
  <c r="K4000" i="11"/>
  <c r="K4001" i="11"/>
  <c r="K3983" i="11"/>
  <c r="H3984" i="11"/>
  <c r="H3985" i="11"/>
  <c r="H3986" i="11"/>
  <c r="H3987" i="11"/>
  <c r="H3988" i="11"/>
  <c r="H3989" i="11"/>
  <c r="H3990" i="11"/>
  <c r="H3991" i="11"/>
  <c r="H3992" i="11"/>
  <c r="H3993" i="11"/>
  <c r="H3994" i="11"/>
  <c r="H3995" i="11"/>
  <c r="H3996" i="11"/>
  <c r="H3997" i="11"/>
  <c r="H3998" i="11"/>
  <c r="H3999" i="11"/>
  <c r="H4000" i="11"/>
  <c r="H4001" i="11"/>
  <c r="H3983" i="11"/>
  <c r="H100" i="170"/>
  <c r="L163" i="8"/>
  <c r="K387" i="8"/>
  <c r="M387" i="8"/>
  <c r="E25" i="197"/>
  <c r="L157" i="14"/>
  <c r="C163" i="8"/>
  <c r="D163" i="8"/>
  <c r="E163" i="8"/>
  <c r="F163" i="8"/>
  <c r="H3975" i="11"/>
  <c r="H3976" i="11"/>
  <c r="H3977" i="11"/>
  <c r="K3957" i="11"/>
  <c r="K3958" i="11"/>
  <c r="K3959" i="11"/>
  <c r="K3960" i="11"/>
  <c r="K3961" i="11"/>
  <c r="K3962" i="11"/>
  <c r="K3963" i="11"/>
  <c r="K3964" i="11"/>
  <c r="K3965" i="11"/>
  <c r="K3966" i="11"/>
  <c r="K3967" i="11"/>
  <c r="K3968" i="11"/>
  <c r="K3969" i="11"/>
  <c r="K3970" i="11"/>
  <c r="K3971" i="11"/>
  <c r="K3972" i="11"/>
  <c r="K3973" i="11"/>
  <c r="K3974" i="11"/>
  <c r="K3975" i="11"/>
  <c r="K3976" i="11"/>
  <c r="K3977" i="11"/>
  <c r="K3956" i="11"/>
  <c r="H3957" i="11"/>
  <c r="H3958" i="11"/>
  <c r="H3959" i="11"/>
  <c r="H3960" i="11"/>
  <c r="H3961" i="11"/>
  <c r="H3962" i="11"/>
  <c r="H3963" i="11"/>
  <c r="H3964" i="11"/>
  <c r="H3965" i="11"/>
  <c r="H3966" i="11"/>
  <c r="H3967" i="11"/>
  <c r="H3968" i="11"/>
  <c r="H3969" i="11"/>
  <c r="H3970" i="11"/>
  <c r="H3971" i="11"/>
  <c r="H3972" i="11"/>
  <c r="H3973" i="11"/>
  <c r="H3974" i="11"/>
  <c r="H3956" i="11"/>
  <c r="J3979" i="11"/>
  <c r="G3979" i="11"/>
  <c r="E3979" i="11"/>
  <c r="D3979" i="11"/>
  <c r="C3979" i="11"/>
  <c r="B3979" i="11"/>
  <c r="H99" i="170"/>
  <c r="L162" i="8"/>
  <c r="K386" i="8"/>
  <c r="M386" i="8"/>
  <c r="E25" i="196"/>
  <c r="L156" i="14"/>
  <c r="C162" i="8"/>
  <c r="D162" i="8"/>
  <c r="E162" i="8"/>
  <c r="F162" i="8"/>
  <c r="K3950" i="11"/>
  <c r="H3950" i="11"/>
  <c r="K3949" i="11"/>
  <c r="H3949" i="11"/>
  <c r="K3948" i="11"/>
  <c r="H3948" i="11"/>
  <c r="K3947" i="11"/>
  <c r="H3947" i="11"/>
  <c r="J3952" i="11"/>
  <c r="G3952" i="11"/>
  <c r="E3952" i="11"/>
  <c r="D3952" i="11"/>
  <c r="C3952" i="11"/>
  <c r="B3953" i="11"/>
  <c r="B3952" i="11"/>
  <c r="K3932" i="11"/>
  <c r="K3933" i="11"/>
  <c r="K3934" i="11"/>
  <c r="K3935" i="11"/>
  <c r="K3936" i="11"/>
  <c r="K3937" i="11"/>
  <c r="K3938" i="11"/>
  <c r="K3939" i="11"/>
  <c r="K3940" i="11"/>
  <c r="K3941" i="11"/>
  <c r="K3942" i="11"/>
  <c r="K3943" i="11"/>
  <c r="K3944" i="11"/>
  <c r="K3945" i="11"/>
  <c r="K3946" i="11"/>
  <c r="K3931" i="11"/>
  <c r="H3932" i="11"/>
  <c r="H3933" i="11"/>
  <c r="H3934" i="11"/>
  <c r="H3935" i="11"/>
  <c r="H3936" i="11"/>
  <c r="H3937" i="11"/>
  <c r="H3938" i="11"/>
  <c r="H3939" i="11"/>
  <c r="H3940" i="11"/>
  <c r="H3941" i="11"/>
  <c r="H3942" i="11"/>
  <c r="H3943" i="11"/>
  <c r="H3944" i="11"/>
  <c r="H3945" i="11"/>
  <c r="H3946" i="11"/>
  <c r="H3931" i="11"/>
  <c r="H98" i="170"/>
  <c r="L161" i="8"/>
  <c r="K385" i="8"/>
  <c r="M385" i="8"/>
  <c r="E25" i="195"/>
  <c r="L155" i="14"/>
  <c r="C161" i="8"/>
  <c r="D161" i="8"/>
  <c r="E161" i="8"/>
  <c r="F161" i="8"/>
  <c r="K3925" i="11"/>
  <c r="H3925" i="11"/>
  <c r="K3924" i="11"/>
  <c r="H3924" i="11"/>
  <c r="K3923" i="11"/>
  <c r="H3923" i="11"/>
  <c r="H3922" i="11"/>
  <c r="K3922" i="11"/>
  <c r="K3905" i="11"/>
  <c r="K3906" i="11"/>
  <c r="K3907" i="11"/>
  <c r="K3908" i="11"/>
  <c r="K3909" i="11"/>
  <c r="K3910" i="11"/>
  <c r="K3911" i="11"/>
  <c r="K3912" i="11"/>
  <c r="K3913" i="11"/>
  <c r="K3914" i="11"/>
  <c r="K3915" i="11"/>
  <c r="K3916" i="11"/>
  <c r="K3917" i="11"/>
  <c r="K3918" i="11"/>
  <c r="K3919" i="11"/>
  <c r="K3920" i="11"/>
  <c r="K3921" i="11"/>
  <c r="H3905" i="11"/>
  <c r="H3906" i="11"/>
  <c r="H3907" i="11"/>
  <c r="H3908" i="11"/>
  <c r="H3909" i="11"/>
  <c r="H3910" i="11"/>
  <c r="H3911" i="11"/>
  <c r="H3912" i="11"/>
  <c r="H3913" i="11"/>
  <c r="H3914" i="11"/>
  <c r="H3915" i="11"/>
  <c r="H3916" i="11"/>
  <c r="H3917" i="11"/>
  <c r="H3918" i="11"/>
  <c r="H3919" i="11"/>
  <c r="H3920" i="11"/>
  <c r="H3921" i="11"/>
  <c r="K3904" i="11"/>
  <c r="H3904" i="11"/>
  <c r="J3927" i="11"/>
  <c r="G3927" i="11"/>
  <c r="E3927" i="11"/>
  <c r="D3927" i="11"/>
  <c r="C3927" i="11"/>
  <c r="B3927" i="11"/>
  <c r="H97" i="170"/>
  <c r="L160" i="8"/>
  <c r="K384" i="8"/>
  <c r="M384" i="8"/>
  <c r="E25" i="194"/>
  <c r="L154" i="14"/>
  <c r="C160" i="8"/>
  <c r="D160" i="8"/>
  <c r="E160" i="8"/>
  <c r="F160" i="8"/>
  <c r="H96" i="170"/>
  <c r="L159" i="8"/>
  <c r="K383" i="8"/>
  <c r="M383" i="8"/>
  <c r="E25" i="193"/>
  <c r="L153" i="14"/>
  <c r="C159" i="8"/>
  <c r="D159" i="8"/>
  <c r="E159" i="8"/>
  <c r="F159" i="8"/>
  <c r="K3878" i="11"/>
  <c r="K3879" i="11"/>
  <c r="K3880" i="11"/>
  <c r="K3881" i="11"/>
  <c r="K3882" i="11"/>
  <c r="K3883" i="11"/>
  <c r="K3884" i="11"/>
  <c r="K3885" i="11"/>
  <c r="K3886" i="11"/>
  <c r="K3887" i="11"/>
  <c r="K3888" i="11"/>
  <c r="K3889" i="11"/>
  <c r="K3890" i="11"/>
  <c r="K3891" i="11"/>
  <c r="K3892" i="11"/>
  <c r="K3893" i="11"/>
  <c r="K3894" i="11"/>
  <c r="K3895" i="11"/>
  <c r="K3896" i="11"/>
  <c r="K3897" i="11"/>
  <c r="K3898" i="11"/>
  <c r="K3877" i="11"/>
  <c r="H3878" i="11"/>
  <c r="H3879" i="11"/>
  <c r="H3880" i="11"/>
  <c r="H3881" i="11"/>
  <c r="H3882" i="11"/>
  <c r="H3883" i="11"/>
  <c r="H3884" i="11"/>
  <c r="H3885" i="11"/>
  <c r="H3886" i="11"/>
  <c r="H3887" i="11"/>
  <c r="H3888" i="11"/>
  <c r="H3889" i="11"/>
  <c r="H3890" i="11"/>
  <c r="H3891" i="11"/>
  <c r="H3892" i="11"/>
  <c r="H3893" i="11"/>
  <c r="H3894" i="11"/>
  <c r="H3895" i="11"/>
  <c r="H3896" i="11"/>
  <c r="H3897" i="11"/>
  <c r="H3898" i="11"/>
  <c r="H3877" i="11"/>
  <c r="J3900" i="11"/>
  <c r="G3900" i="11"/>
  <c r="C3900" i="11"/>
  <c r="D3900" i="11"/>
  <c r="E3900" i="11"/>
  <c r="B3900" i="11"/>
  <c r="J3873" i="11"/>
  <c r="G3873" i="11"/>
  <c r="E3873" i="11"/>
  <c r="D3873" i="11"/>
  <c r="C3873" i="11"/>
  <c r="K3853" i="11"/>
  <c r="K3854" i="11"/>
  <c r="K3855" i="11"/>
  <c r="K3856" i="11"/>
  <c r="K3857" i="11"/>
  <c r="K3858" i="11"/>
  <c r="K3859" i="11"/>
  <c r="K3860" i="11"/>
  <c r="K3861" i="11"/>
  <c r="K3862" i="11"/>
  <c r="K3863" i="11"/>
  <c r="K3864" i="11"/>
  <c r="K3865" i="11"/>
  <c r="K3866" i="11"/>
  <c r="K3867" i="11"/>
  <c r="K3868" i="11"/>
  <c r="K3869" i="11"/>
  <c r="K3870" i="11"/>
  <c r="K3871" i="11"/>
  <c r="K3852" i="11"/>
  <c r="H3853" i="11"/>
  <c r="H3854" i="11"/>
  <c r="H3855" i="11"/>
  <c r="H3856" i="11"/>
  <c r="H3857" i="11"/>
  <c r="H3858" i="11"/>
  <c r="H3859" i="11"/>
  <c r="H3860" i="11"/>
  <c r="H3861" i="11"/>
  <c r="H3862" i="11"/>
  <c r="H3863" i="11"/>
  <c r="H3864" i="11"/>
  <c r="H3865" i="11"/>
  <c r="H3866" i="11"/>
  <c r="H3867" i="11"/>
  <c r="H3868" i="11"/>
  <c r="H3869" i="11"/>
  <c r="H3870" i="11"/>
  <c r="H3871" i="11"/>
  <c r="H3852" i="11"/>
  <c r="B3873" i="11"/>
  <c r="H95" i="170"/>
  <c r="L158" i="8"/>
  <c r="K382" i="8"/>
  <c r="M382" i="8"/>
  <c r="E25" i="192"/>
  <c r="L152" i="14"/>
  <c r="C158" i="8"/>
  <c r="D158" i="8"/>
  <c r="E158" i="8"/>
  <c r="F158" i="8"/>
  <c r="J3848" i="11"/>
  <c r="D3848" i="11"/>
  <c r="K3826" i="11"/>
  <c r="K3827" i="11"/>
  <c r="K3828" i="11"/>
  <c r="K3829" i="11"/>
  <c r="K3830" i="11"/>
  <c r="K3831" i="11"/>
  <c r="K3832" i="11"/>
  <c r="K3833" i="11"/>
  <c r="K3834" i="11"/>
  <c r="K3835" i="11"/>
  <c r="K3836" i="11"/>
  <c r="K3837" i="11"/>
  <c r="K3838" i="11"/>
  <c r="K3839" i="11"/>
  <c r="K3840" i="11"/>
  <c r="K3841" i="11"/>
  <c r="K3842" i="11"/>
  <c r="K3843" i="11"/>
  <c r="K3844" i="11"/>
  <c r="K3845" i="11"/>
  <c r="K3846" i="11"/>
  <c r="H3826" i="11"/>
  <c r="H3827" i="11"/>
  <c r="H3828" i="11"/>
  <c r="H3829" i="11"/>
  <c r="H3830" i="11"/>
  <c r="H3831" i="11"/>
  <c r="H3832" i="11"/>
  <c r="H3833" i="11"/>
  <c r="H3834" i="11"/>
  <c r="H3835" i="11"/>
  <c r="H3836" i="11"/>
  <c r="H3837" i="11"/>
  <c r="H3838" i="11"/>
  <c r="H3839" i="11"/>
  <c r="H3840" i="11"/>
  <c r="H3841" i="11"/>
  <c r="H3842" i="11"/>
  <c r="H3843" i="11"/>
  <c r="H3844" i="11"/>
  <c r="H3845" i="11"/>
  <c r="H3846" i="11"/>
  <c r="K3825" i="11"/>
  <c r="H3825" i="11"/>
  <c r="G3848" i="11"/>
  <c r="C3848" i="11"/>
  <c r="E3848" i="11"/>
  <c r="B3848" i="11"/>
  <c r="H94" i="170"/>
  <c r="L157" i="8"/>
  <c r="K381" i="8"/>
  <c r="M381" i="8"/>
  <c r="E25" i="191"/>
  <c r="L151" i="14"/>
  <c r="C157" i="8"/>
  <c r="D157" i="8"/>
  <c r="E157" i="8"/>
  <c r="F157" i="8"/>
  <c r="J3821" i="11"/>
  <c r="G3821" i="11"/>
  <c r="E3821" i="11"/>
  <c r="D3821" i="11"/>
  <c r="C3821" i="11"/>
  <c r="B3821" i="11"/>
  <c r="K3800" i="11"/>
  <c r="K3801" i="11"/>
  <c r="K3802" i="11"/>
  <c r="K3803" i="11"/>
  <c r="K3804" i="11"/>
  <c r="K3805" i="11"/>
  <c r="K3806" i="11"/>
  <c r="K3807" i="11"/>
  <c r="K3808" i="11"/>
  <c r="K3809" i="11"/>
  <c r="K3810" i="11"/>
  <c r="K3811" i="11"/>
  <c r="K3812" i="11"/>
  <c r="K3813" i="11"/>
  <c r="K3814" i="11"/>
  <c r="K3815" i="11"/>
  <c r="K3816" i="11"/>
  <c r="K3817" i="11"/>
  <c r="K3818" i="11"/>
  <c r="K3819" i="11"/>
  <c r="H3800" i="11"/>
  <c r="H3801" i="11"/>
  <c r="H3802" i="11"/>
  <c r="H3803" i="11"/>
  <c r="H3804" i="11"/>
  <c r="H3805" i="11"/>
  <c r="H3806" i="11"/>
  <c r="H3807" i="11"/>
  <c r="H3808" i="11"/>
  <c r="H3809" i="11"/>
  <c r="H3810" i="11"/>
  <c r="H3811" i="11"/>
  <c r="H3812" i="11"/>
  <c r="H3813" i="11"/>
  <c r="H3814" i="11"/>
  <c r="H3815" i="11"/>
  <c r="H3816" i="11"/>
  <c r="H3817" i="11"/>
  <c r="H3818" i="11"/>
  <c r="H3819" i="11"/>
  <c r="K3799" i="11"/>
  <c r="H3799" i="11"/>
  <c r="H93" i="170"/>
  <c r="L156" i="8"/>
  <c r="K380" i="8"/>
  <c r="M380" i="8"/>
  <c r="E25" i="190"/>
  <c r="L150" i="14"/>
  <c r="C156" i="8"/>
  <c r="D156" i="8"/>
  <c r="E156" i="8"/>
  <c r="F156" i="8"/>
  <c r="H3774" i="11"/>
  <c r="H3775" i="11"/>
  <c r="H3776" i="11"/>
  <c r="H3777" i="11"/>
  <c r="H3778" i="11"/>
  <c r="H3779" i="11"/>
  <c r="H3780" i="11"/>
  <c r="H3781" i="11"/>
  <c r="H3782" i="11"/>
  <c r="H3783" i="11"/>
  <c r="H3784" i="11"/>
  <c r="H3785" i="11"/>
  <c r="H3786" i="11"/>
  <c r="H3787" i="11"/>
  <c r="H3788" i="11"/>
  <c r="H3789" i="11"/>
  <c r="H3790" i="11"/>
  <c r="H3791" i="11"/>
  <c r="H3792" i="11"/>
  <c r="H3793" i="11"/>
  <c r="K3774" i="11"/>
  <c r="K3775" i="11"/>
  <c r="K3776" i="11"/>
  <c r="K3777" i="11"/>
  <c r="K3778" i="11"/>
  <c r="K3779" i="11"/>
  <c r="K3780" i="11"/>
  <c r="K3781" i="11"/>
  <c r="K3782" i="11"/>
  <c r="K3783" i="11"/>
  <c r="K3784" i="11"/>
  <c r="K3785" i="11"/>
  <c r="K3786" i="11"/>
  <c r="K3787" i="11"/>
  <c r="K3788" i="11"/>
  <c r="K3789" i="11"/>
  <c r="K3790" i="11"/>
  <c r="K3791" i="11"/>
  <c r="K3792" i="11"/>
  <c r="K3793" i="11"/>
  <c r="K3773" i="11"/>
  <c r="H3773" i="11"/>
  <c r="J3795" i="11"/>
  <c r="G3795" i="11"/>
  <c r="E3795" i="11"/>
  <c r="D3795" i="11"/>
  <c r="C3795" i="11"/>
  <c r="B3795" i="11"/>
  <c r="H92" i="170"/>
  <c r="L155" i="8"/>
  <c r="K379" i="8"/>
  <c r="M379" i="8"/>
  <c r="E25" i="189"/>
  <c r="L149" i="14"/>
  <c r="C155" i="8"/>
  <c r="D155" i="8"/>
  <c r="E155" i="8"/>
  <c r="F155" i="8"/>
  <c r="AC15" i="4"/>
  <c r="H91" i="170"/>
  <c r="L154" i="8"/>
  <c r="L378" i="8"/>
  <c r="K378" i="8"/>
  <c r="M378" i="8"/>
  <c r="E25" i="188"/>
  <c r="L148" i="14"/>
  <c r="C154" i="8"/>
  <c r="D154" i="8"/>
  <c r="E154" i="8"/>
  <c r="F154" i="8"/>
  <c r="K3750" i="11"/>
  <c r="K3751" i="11"/>
  <c r="K3752" i="11"/>
  <c r="K3753" i="11"/>
  <c r="K3754" i="11"/>
  <c r="K3755" i="11"/>
  <c r="K3756" i="11"/>
  <c r="K3757" i="11"/>
  <c r="K3758" i="11"/>
  <c r="K3759" i="11"/>
  <c r="K3760" i="11"/>
  <c r="K3761" i="11"/>
  <c r="K3762" i="11"/>
  <c r="K3763" i="11"/>
  <c r="K3764" i="11"/>
  <c r="K3765" i="11"/>
  <c r="K3766" i="11"/>
  <c r="K3767" i="11"/>
  <c r="K3749" i="11"/>
  <c r="H3750" i="11"/>
  <c r="H3751" i="11"/>
  <c r="H3752" i="11"/>
  <c r="H3753" i="11"/>
  <c r="H3754" i="11"/>
  <c r="H3755" i="11"/>
  <c r="H3756" i="11"/>
  <c r="H3757" i="11"/>
  <c r="H3758" i="11"/>
  <c r="H3759" i="11"/>
  <c r="H3760" i="11"/>
  <c r="H3761" i="11"/>
  <c r="H3762" i="11"/>
  <c r="H3763" i="11"/>
  <c r="H3764" i="11"/>
  <c r="H3765" i="11"/>
  <c r="H3766" i="11"/>
  <c r="H3767" i="11"/>
  <c r="H3749" i="11"/>
  <c r="J3769" i="11"/>
  <c r="G3769" i="11"/>
  <c r="C3769" i="11"/>
  <c r="B3770" i="11"/>
  <c r="D3769" i="11"/>
  <c r="D3770" i="11"/>
  <c r="H154" i="8"/>
  <c r="E3769" i="11"/>
  <c r="B3769" i="11"/>
  <c r="H90" i="170"/>
  <c r="L153" i="8"/>
  <c r="J3745" i="11"/>
  <c r="G3745" i="11"/>
  <c r="E3745" i="11"/>
  <c r="D3745" i="11"/>
  <c r="C3745" i="11"/>
  <c r="K3724" i="11"/>
  <c r="K3725" i="11"/>
  <c r="K3726" i="11"/>
  <c r="K3727" i="11"/>
  <c r="K3728" i="11"/>
  <c r="K3729" i="11"/>
  <c r="K3730" i="11"/>
  <c r="K3731" i="11"/>
  <c r="K3732" i="11"/>
  <c r="K3733" i="11"/>
  <c r="K3734" i="11"/>
  <c r="K3735" i="11"/>
  <c r="K3736" i="11"/>
  <c r="K3737" i="11"/>
  <c r="K3738" i="11"/>
  <c r="K3739" i="11"/>
  <c r="K3740" i="11"/>
  <c r="K3741" i="11"/>
  <c r="K3742" i="11"/>
  <c r="K3743" i="11"/>
  <c r="H3724" i="11"/>
  <c r="H3725" i="11"/>
  <c r="H3726" i="11"/>
  <c r="H3727" i="11"/>
  <c r="H3728" i="11"/>
  <c r="H3729" i="11"/>
  <c r="H3730" i="11"/>
  <c r="H3731" i="11"/>
  <c r="H3732" i="11"/>
  <c r="H3733" i="11"/>
  <c r="H3734" i="11"/>
  <c r="H3735" i="11"/>
  <c r="H3736" i="11"/>
  <c r="H3737" i="11"/>
  <c r="H3738" i="11"/>
  <c r="H3739" i="11"/>
  <c r="H3740" i="11"/>
  <c r="H3741" i="11"/>
  <c r="H3742" i="11"/>
  <c r="H3743" i="11"/>
  <c r="K3723" i="11"/>
  <c r="H3723" i="11"/>
  <c r="B3745" i="11"/>
  <c r="K377" i="8"/>
  <c r="M377" i="8"/>
  <c r="E25" i="187"/>
  <c r="L147" i="14"/>
  <c r="C153" i="8"/>
  <c r="D153" i="8"/>
  <c r="E153" i="8"/>
  <c r="F153" i="8"/>
  <c r="J3719" i="11"/>
  <c r="G3719" i="11"/>
  <c r="E3719" i="11"/>
  <c r="D3719" i="11"/>
  <c r="C3719" i="11"/>
  <c r="B3719" i="11"/>
  <c r="B3720" i="11"/>
  <c r="K3700" i="11"/>
  <c r="K3701" i="11"/>
  <c r="K3702" i="11"/>
  <c r="K3703" i="11"/>
  <c r="K3704" i="11"/>
  <c r="K3705" i="11"/>
  <c r="K3706" i="11"/>
  <c r="K3707" i="11"/>
  <c r="K3708" i="11"/>
  <c r="K3709" i="11"/>
  <c r="K3710" i="11"/>
  <c r="K3711" i="11"/>
  <c r="K3712" i="11"/>
  <c r="K3713" i="11"/>
  <c r="K3714" i="11"/>
  <c r="K3715" i="11"/>
  <c r="K3716" i="11"/>
  <c r="K3717" i="11"/>
  <c r="H3700" i="11"/>
  <c r="H3701" i="11"/>
  <c r="H3702" i="11"/>
  <c r="H3703" i="11"/>
  <c r="H3704" i="11"/>
  <c r="H3705" i="11"/>
  <c r="H3706" i="11"/>
  <c r="H3707" i="11"/>
  <c r="H3708" i="11"/>
  <c r="H3709" i="11"/>
  <c r="H3710" i="11"/>
  <c r="H3711" i="11"/>
  <c r="H3712" i="11"/>
  <c r="H3713" i="11"/>
  <c r="H3714" i="11"/>
  <c r="H3715" i="11"/>
  <c r="H3716" i="11"/>
  <c r="H3717" i="11"/>
  <c r="K3699" i="11"/>
  <c r="H3699" i="11"/>
  <c r="H89" i="170"/>
  <c r="L152" i="8"/>
  <c r="K376" i="8"/>
  <c r="E23" i="186"/>
  <c r="M146" i="14"/>
  <c r="M376" i="8"/>
  <c r="E25" i="186"/>
  <c r="L146" i="14"/>
  <c r="C152" i="8"/>
  <c r="D152" i="8"/>
  <c r="E152" i="8"/>
  <c r="F152" i="8"/>
  <c r="K3693" i="11"/>
  <c r="H3693" i="11"/>
  <c r="K3692" i="11"/>
  <c r="H3692" i="11"/>
  <c r="K3691" i="11"/>
  <c r="H3691" i="11"/>
  <c r="K3690" i="11"/>
  <c r="H3690" i="11"/>
  <c r="J3695" i="11"/>
  <c r="G3695" i="11"/>
  <c r="E3695" i="11"/>
  <c r="D3695" i="11"/>
  <c r="C3695" i="11"/>
  <c r="K3675" i="11"/>
  <c r="K3676" i="11"/>
  <c r="K3677" i="11"/>
  <c r="K3678" i="11"/>
  <c r="K3679" i="11"/>
  <c r="K3680" i="11"/>
  <c r="K3681" i="11"/>
  <c r="K3682" i="11"/>
  <c r="K3683" i="11"/>
  <c r="K3684" i="11"/>
  <c r="K3685" i="11"/>
  <c r="K3686" i="11"/>
  <c r="K3687" i="11"/>
  <c r="K3688" i="11"/>
  <c r="K3689" i="11"/>
  <c r="H3675" i="11"/>
  <c r="H3676" i="11"/>
  <c r="H3677" i="11"/>
  <c r="H3678" i="11"/>
  <c r="H3679" i="11"/>
  <c r="H3680" i="11"/>
  <c r="H3681" i="11"/>
  <c r="H3682" i="11"/>
  <c r="H3683" i="11"/>
  <c r="H3684" i="11"/>
  <c r="H3685" i="11"/>
  <c r="H3686" i="11"/>
  <c r="H3687" i="11"/>
  <c r="H3688" i="11"/>
  <c r="H3689" i="11"/>
  <c r="K3674" i="11"/>
  <c r="H3674" i="11"/>
  <c r="B3695" i="11"/>
  <c r="B3696" i="11"/>
  <c r="G151" i="8"/>
  <c r="H88" i="170"/>
  <c r="L151" i="8"/>
  <c r="L376" i="8"/>
  <c r="K375" i="8"/>
  <c r="M375" i="8"/>
  <c r="E25" i="185"/>
  <c r="L145" i="14"/>
  <c r="C151" i="8"/>
  <c r="D151" i="8"/>
  <c r="E151" i="8"/>
  <c r="F151" i="8"/>
  <c r="J3670" i="11"/>
  <c r="G3670" i="11"/>
  <c r="E3670" i="11"/>
  <c r="D3670" i="11"/>
  <c r="C3670" i="11"/>
  <c r="B3670"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47" i="11"/>
  <c r="H3648" i="11"/>
  <c r="H3649" i="11"/>
  <c r="H3650" i="11"/>
  <c r="H3651" i="11"/>
  <c r="H3652" i="11"/>
  <c r="H3653" i="11"/>
  <c r="H3654" i="11"/>
  <c r="H3655" i="11"/>
  <c r="H3656" i="11"/>
  <c r="H3657" i="11"/>
  <c r="H3658" i="11"/>
  <c r="H3659" i="11"/>
  <c r="H3660" i="11"/>
  <c r="H3661" i="11"/>
  <c r="H3662" i="11"/>
  <c r="H3663" i="11"/>
  <c r="H3664" i="11"/>
  <c r="H3665" i="11"/>
  <c r="H3666" i="11"/>
  <c r="H3667" i="11"/>
  <c r="H3668" i="11"/>
  <c r="H3647" i="11"/>
  <c r="H87" i="170"/>
  <c r="L150" i="8"/>
  <c r="K374" i="8"/>
  <c r="M374" i="8"/>
  <c r="E25" i="184"/>
  <c r="L144" i="14"/>
  <c r="C150" i="8"/>
  <c r="D150" i="8"/>
  <c r="E150" i="8"/>
  <c r="F150" i="8"/>
  <c r="J3643" i="11"/>
  <c r="G3643" i="11"/>
  <c r="E3643" i="11"/>
  <c r="D3643" i="11"/>
  <c r="C3643" i="11"/>
  <c r="K3624" i="11"/>
  <c r="K3625" i="11"/>
  <c r="K3626" i="11"/>
  <c r="K3627" i="11"/>
  <c r="K3628" i="11"/>
  <c r="K3629" i="11"/>
  <c r="K3630" i="11"/>
  <c r="K3631" i="11"/>
  <c r="K3632" i="11"/>
  <c r="K3633" i="11"/>
  <c r="K3634" i="11"/>
  <c r="K3635" i="11"/>
  <c r="K3636" i="11"/>
  <c r="K3637" i="11"/>
  <c r="K3638" i="11"/>
  <c r="K3639" i="11"/>
  <c r="K3640" i="11"/>
  <c r="K3641" i="11"/>
  <c r="K3623" i="11"/>
  <c r="H3624" i="11"/>
  <c r="H3625" i="11"/>
  <c r="H3626" i="11"/>
  <c r="H3627" i="11"/>
  <c r="H3628" i="11"/>
  <c r="H3629" i="11"/>
  <c r="H3630" i="11"/>
  <c r="H3631" i="11"/>
  <c r="H3632" i="11"/>
  <c r="H3633" i="11"/>
  <c r="H3634" i="11"/>
  <c r="H3635" i="11"/>
  <c r="H3636" i="11"/>
  <c r="H3637" i="11"/>
  <c r="H3638" i="11"/>
  <c r="H3639" i="11"/>
  <c r="H3640" i="11"/>
  <c r="H3641" i="11"/>
  <c r="H3623" i="11"/>
  <c r="B3643" i="11"/>
  <c r="H86" i="170"/>
  <c r="L149" i="8"/>
  <c r="K373" i="8"/>
  <c r="M373" i="8"/>
  <c r="E25" i="183"/>
  <c r="L143" i="14"/>
  <c r="C149" i="8"/>
  <c r="D149" i="8"/>
  <c r="E149" i="8"/>
  <c r="F149" i="8"/>
  <c r="H85" i="170"/>
  <c r="J3619" i="11"/>
  <c r="G3619" i="11"/>
  <c r="E3619" i="11"/>
  <c r="D3619" i="11"/>
  <c r="C3619" i="11"/>
  <c r="B3619"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H3596" i="11"/>
  <c r="H3597" i="11"/>
  <c r="H3598" i="11"/>
  <c r="H3599" i="11"/>
  <c r="H3600" i="11"/>
  <c r="H3601" i="11"/>
  <c r="H3602" i="11"/>
  <c r="H3603" i="11"/>
  <c r="H3604" i="11"/>
  <c r="H3605" i="11"/>
  <c r="H3606" i="11"/>
  <c r="H3607" i="11"/>
  <c r="H3608" i="11"/>
  <c r="H3609" i="11"/>
  <c r="H3610" i="11"/>
  <c r="H3611" i="11"/>
  <c r="H3612" i="11"/>
  <c r="H3613" i="11"/>
  <c r="H3614" i="11"/>
  <c r="H3615" i="11"/>
  <c r="H3616" i="11"/>
  <c r="H3617" i="11"/>
  <c r="K3595" i="11"/>
  <c r="H3595" i="11"/>
  <c r="K372" i="8"/>
  <c r="E30" i="182"/>
  <c r="M372" i="8"/>
  <c r="E25" i="182"/>
  <c r="L142" i="14"/>
  <c r="C148" i="8"/>
  <c r="D148" i="8"/>
  <c r="E148" i="8"/>
  <c r="F148" i="8"/>
  <c r="K3589" i="11"/>
  <c r="H3589" i="11"/>
  <c r="K3570" i="11"/>
  <c r="K3571" i="11"/>
  <c r="K3572" i="11"/>
  <c r="K3573" i="11"/>
  <c r="K3574" i="11"/>
  <c r="K3575" i="11"/>
  <c r="K3576" i="11"/>
  <c r="K3577" i="11"/>
  <c r="K3578" i="11"/>
  <c r="K3579" i="11"/>
  <c r="K3580" i="11"/>
  <c r="K3581" i="11"/>
  <c r="K3582" i="11"/>
  <c r="K3583" i="11"/>
  <c r="K3584" i="11"/>
  <c r="K3585" i="11"/>
  <c r="K3586" i="11"/>
  <c r="K3587" i="11"/>
  <c r="K3588" i="11"/>
  <c r="K3569" i="11"/>
  <c r="H3570" i="11"/>
  <c r="H3571" i="11"/>
  <c r="H3572" i="11"/>
  <c r="H3573" i="11"/>
  <c r="H3574" i="11"/>
  <c r="H3575" i="11"/>
  <c r="H3576" i="11"/>
  <c r="H3577" i="11"/>
  <c r="H3578" i="11"/>
  <c r="H3579" i="11"/>
  <c r="H3580" i="11"/>
  <c r="H3581" i="11"/>
  <c r="H3582" i="11"/>
  <c r="H3583" i="11"/>
  <c r="H3584" i="11"/>
  <c r="H3585" i="11"/>
  <c r="H3586" i="11"/>
  <c r="H3587" i="11"/>
  <c r="H3588" i="11"/>
  <c r="H3569" i="11"/>
  <c r="G3591" i="11"/>
  <c r="E3591" i="11"/>
  <c r="C3591" i="11"/>
  <c r="D3591" i="11"/>
  <c r="B3591" i="11"/>
  <c r="J3591" i="11"/>
  <c r="H84" i="170"/>
  <c r="L147" i="8"/>
  <c r="K371" i="8"/>
  <c r="E23" i="181"/>
  <c r="M141" i="14"/>
  <c r="M371" i="8"/>
  <c r="E25" i="181"/>
  <c r="L141" i="14"/>
  <c r="C147" i="8"/>
  <c r="D147" i="8"/>
  <c r="E147" i="8"/>
  <c r="F147" i="8"/>
  <c r="K3563" i="11"/>
  <c r="H3563" i="11"/>
  <c r="K3562" i="11"/>
  <c r="H3562" i="11"/>
  <c r="K3561" i="11"/>
  <c r="H3561" i="11"/>
  <c r="K3560" i="11"/>
  <c r="H3560" i="11"/>
  <c r="K3559" i="11"/>
  <c r="H3559" i="11"/>
  <c r="K3558" i="11"/>
  <c r="H3558" i="11"/>
  <c r="K3557" i="11"/>
  <c r="H3557" i="11"/>
  <c r="J3565" i="11"/>
  <c r="G3565" i="11"/>
  <c r="E3565" i="11"/>
  <c r="D3565" i="11"/>
  <c r="C3565" i="11"/>
  <c r="K3544" i="11"/>
  <c r="K3545" i="11"/>
  <c r="K3546" i="11"/>
  <c r="K3547" i="11"/>
  <c r="K3548" i="11"/>
  <c r="K3549" i="11"/>
  <c r="K3550" i="11"/>
  <c r="K3551" i="11"/>
  <c r="K3552" i="11"/>
  <c r="K3553" i="11"/>
  <c r="K3554" i="11"/>
  <c r="K3555" i="11"/>
  <c r="K3556" i="11"/>
  <c r="H3544" i="11"/>
  <c r="H3545" i="11"/>
  <c r="H3546" i="11"/>
  <c r="H3547" i="11"/>
  <c r="H3548" i="11"/>
  <c r="H3549" i="11"/>
  <c r="H3550" i="11"/>
  <c r="H3551" i="11"/>
  <c r="H3552" i="11"/>
  <c r="H3553" i="11"/>
  <c r="H3554" i="11"/>
  <c r="H3555" i="11"/>
  <c r="H3556" i="11"/>
  <c r="K3543" i="11"/>
  <c r="H3543" i="11"/>
  <c r="B3565" i="11"/>
  <c r="H83" i="170"/>
  <c r="L146" i="8"/>
  <c r="K370" i="8"/>
  <c r="E30" i="180"/>
  <c r="M370" i="8"/>
  <c r="E25" i="180"/>
  <c r="L140" i="14"/>
  <c r="C146" i="8"/>
  <c r="D146" i="8"/>
  <c r="E146" i="8"/>
  <c r="F146" i="8"/>
  <c r="C3539" i="11"/>
  <c r="D3539" i="11"/>
  <c r="E3539" i="11"/>
  <c r="J3539" i="11"/>
  <c r="G3539" i="11"/>
  <c r="B3539"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16" i="11"/>
  <c r="H3517" i="11"/>
  <c r="H3518" i="11"/>
  <c r="H3519" i="11"/>
  <c r="H3520" i="11"/>
  <c r="H3521" i="11"/>
  <c r="H3522" i="11"/>
  <c r="H3523" i="11"/>
  <c r="H3524" i="11"/>
  <c r="H3525" i="11"/>
  <c r="H3526" i="11"/>
  <c r="H3527" i="11"/>
  <c r="H3528" i="11"/>
  <c r="H3529" i="11"/>
  <c r="H3530" i="11"/>
  <c r="H3531" i="11"/>
  <c r="H3532" i="11"/>
  <c r="H3533" i="11"/>
  <c r="H3534" i="11"/>
  <c r="H3535" i="11"/>
  <c r="H3536" i="11"/>
  <c r="H3537" i="11"/>
  <c r="H3516" i="11"/>
  <c r="H82" i="170"/>
  <c r="L145" i="8"/>
  <c r="K369" i="8"/>
  <c r="M369" i="8"/>
  <c r="E25" i="179"/>
  <c r="L139" i="14"/>
  <c r="C145" i="8"/>
  <c r="D145" i="8"/>
  <c r="E145" i="8"/>
  <c r="F145" i="8"/>
  <c r="Z15" i="4"/>
  <c r="H3510" i="11"/>
  <c r="K3491" i="11"/>
  <c r="K3492" i="11"/>
  <c r="K3493" i="11"/>
  <c r="K3494" i="11"/>
  <c r="K3495" i="11"/>
  <c r="K3496" i="11"/>
  <c r="K3497" i="11"/>
  <c r="K3498" i="11"/>
  <c r="K3499" i="11"/>
  <c r="K3500" i="11"/>
  <c r="K3501" i="11"/>
  <c r="K3502" i="11"/>
  <c r="K3503" i="11"/>
  <c r="K3504" i="11"/>
  <c r="K3505" i="11"/>
  <c r="K3506" i="11"/>
  <c r="K3507" i="11"/>
  <c r="K3508" i="11"/>
  <c r="K3509" i="11"/>
  <c r="K3510" i="11"/>
  <c r="K3490" i="11"/>
  <c r="H3491" i="11"/>
  <c r="H3492" i="11"/>
  <c r="H3493" i="11"/>
  <c r="H3494" i="11"/>
  <c r="H3495" i="11"/>
  <c r="H3496" i="11"/>
  <c r="H3497" i="11"/>
  <c r="H3498" i="11"/>
  <c r="H3499" i="11"/>
  <c r="H3500" i="11"/>
  <c r="H3501" i="11"/>
  <c r="H3502" i="11"/>
  <c r="H3503" i="11"/>
  <c r="H3504" i="11"/>
  <c r="H3505" i="11"/>
  <c r="H3506" i="11"/>
  <c r="H3507" i="11"/>
  <c r="H3508" i="11"/>
  <c r="H3509" i="11"/>
  <c r="H3490" i="11"/>
  <c r="J3512" i="11"/>
  <c r="G3512" i="11"/>
  <c r="E3512" i="11"/>
  <c r="D3512" i="11"/>
  <c r="C3512" i="11"/>
  <c r="B3512" i="11"/>
  <c r="H81" i="170"/>
  <c r="L144" i="8"/>
  <c r="K368" i="8"/>
  <c r="M368" i="8"/>
  <c r="E25" i="178"/>
  <c r="L138" i="14"/>
  <c r="C144" i="8"/>
  <c r="D144" i="8"/>
  <c r="E144" i="8"/>
  <c r="F144" i="8"/>
  <c r="J3486" i="11"/>
  <c r="G3486" i="11"/>
  <c r="E3486" i="11"/>
  <c r="D3486" i="11"/>
  <c r="C3486" i="11"/>
  <c r="B3486" i="11"/>
  <c r="H80" i="170"/>
  <c r="L143" i="8"/>
  <c r="K3465" i="11"/>
  <c r="K3466" i="11"/>
  <c r="K3467" i="11"/>
  <c r="K3468" i="11"/>
  <c r="K3469" i="11"/>
  <c r="K3470" i="11"/>
  <c r="K3471" i="11"/>
  <c r="K3472" i="11"/>
  <c r="K3473" i="11"/>
  <c r="K3474" i="11"/>
  <c r="K3475" i="11"/>
  <c r="K3476" i="11"/>
  <c r="K3477" i="11"/>
  <c r="K3478" i="11"/>
  <c r="K3479" i="11"/>
  <c r="K3480" i="11"/>
  <c r="K3481" i="11"/>
  <c r="K3482" i="11"/>
  <c r="K3483" i="11"/>
  <c r="K3484" i="11"/>
  <c r="K3464" i="11"/>
  <c r="H3465" i="11"/>
  <c r="H3466" i="11"/>
  <c r="H3467" i="11"/>
  <c r="H3468" i="11"/>
  <c r="H3469" i="11"/>
  <c r="H3470" i="11"/>
  <c r="H3471" i="11"/>
  <c r="H3472" i="11"/>
  <c r="H3473" i="11"/>
  <c r="H3474" i="11"/>
  <c r="H3475" i="11"/>
  <c r="H3476" i="11"/>
  <c r="H3477" i="11"/>
  <c r="H3478" i="11"/>
  <c r="H3479" i="11"/>
  <c r="H3480" i="11"/>
  <c r="H3481" i="11"/>
  <c r="H3482" i="11"/>
  <c r="H3483" i="11"/>
  <c r="H3484" i="11"/>
  <c r="H3464" i="11"/>
  <c r="K367" i="8"/>
  <c r="M367" i="8"/>
  <c r="E25" i="177"/>
  <c r="L137" i="14"/>
  <c r="C143" i="8"/>
  <c r="D143" i="8"/>
  <c r="E143" i="8"/>
  <c r="F143" i="8"/>
  <c r="H79" i="170"/>
  <c r="L142" i="8"/>
  <c r="J3460" i="11"/>
  <c r="G3460" i="11"/>
  <c r="D3460" i="11"/>
  <c r="C3460" i="11"/>
  <c r="E3460" i="11"/>
  <c r="B3460" i="11"/>
  <c r="K3441" i="11"/>
  <c r="K3442" i="11"/>
  <c r="K3443" i="11"/>
  <c r="K3444" i="11"/>
  <c r="K3445" i="11"/>
  <c r="K3446" i="11"/>
  <c r="K3447" i="11"/>
  <c r="K3448" i="11"/>
  <c r="K3449" i="11"/>
  <c r="K3450" i="11"/>
  <c r="K3451" i="11"/>
  <c r="K3452" i="11"/>
  <c r="K3453" i="11"/>
  <c r="K3454" i="11"/>
  <c r="K3455" i="11"/>
  <c r="K3456" i="11"/>
  <c r="K3457" i="11"/>
  <c r="K3458" i="11"/>
  <c r="H3441" i="11"/>
  <c r="H3442" i="11"/>
  <c r="H3443" i="11"/>
  <c r="H3444" i="11"/>
  <c r="H3445" i="11"/>
  <c r="H3446" i="11"/>
  <c r="H3447" i="11"/>
  <c r="H3448" i="11"/>
  <c r="H3449" i="11"/>
  <c r="H3450" i="11"/>
  <c r="H3451" i="11"/>
  <c r="H3452" i="11"/>
  <c r="H3453" i="11"/>
  <c r="H3454" i="11"/>
  <c r="H3455" i="11"/>
  <c r="H3456" i="11"/>
  <c r="H3457" i="11"/>
  <c r="H3458" i="11"/>
  <c r="K3440" i="11"/>
  <c r="H3440" i="11"/>
  <c r="K366" i="8"/>
  <c r="M366" i="8"/>
  <c r="C142" i="8"/>
  <c r="D142" i="8"/>
  <c r="E142" i="8"/>
  <c r="F142" i="8"/>
  <c r="J3436" i="11"/>
  <c r="D3436" i="11"/>
  <c r="G3436" i="11"/>
  <c r="H3414" i="11"/>
  <c r="K3415" i="11"/>
  <c r="K3416" i="11"/>
  <c r="K3417" i="11"/>
  <c r="K3418" i="11"/>
  <c r="K3419" i="11"/>
  <c r="K3420" i="11"/>
  <c r="K3421" i="11"/>
  <c r="K3422" i="11"/>
  <c r="K3423" i="11"/>
  <c r="K3424" i="11"/>
  <c r="K3425" i="11"/>
  <c r="K3426" i="11"/>
  <c r="K3427" i="11"/>
  <c r="K3428" i="11"/>
  <c r="K3429" i="11"/>
  <c r="K3430" i="11"/>
  <c r="K3431" i="11"/>
  <c r="K3432" i="11"/>
  <c r="K3433" i="11"/>
  <c r="K3434" i="11"/>
  <c r="H3415" i="11"/>
  <c r="H3416" i="11"/>
  <c r="H3417" i="11"/>
  <c r="H3418" i="11"/>
  <c r="H3419" i="11"/>
  <c r="H3420" i="11"/>
  <c r="H3421" i="11"/>
  <c r="H3422" i="11"/>
  <c r="H3423" i="11"/>
  <c r="H3424" i="11"/>
  <c r="H3425" i="11"/>
  <c r="H3426" i="11"/>
  <c r="H3427" i="11"/>
  <c r="H3428" i="11"/>
  <c r="H3429" i="11"/>
  <c r="H3430" i="11"/>
  <c r="H3431" i="11"/>
  <c r="H3432" i="11"/>
  <c r="H3433" i="11"/>
  <c r="H3434" i="11"/>
  <c r="K3414" i="11"/>
  <c r="C3436" i="11"/>
  <c r="E3436" i="11"/>
  <c r="B3436" i="11"/>
  <c r="F141" i="8"/>
  <c r="E141" i="8"/>
  <c r="D141" i="8"/>
  <c r="C141" i="8"/>
  <c r="C365" i="8"/>
  <c r="H6" i="170"/>
  <c r="H78" i="170"/>
  <c r="L141" i="8"/>
  <c r="H77" i="170"/>
  <c r="H76" i="170"/>
  <c r="H75" i="170"/>
  <c r="H74" i="170"/>
  <c r="H73" i="170"/>
  <c r="H72" i="170"/>
  <c r="H71" i="170"/>
  <c r="H70" i="170"/>
  <c r="H69" i="170"/>
  <c r="H68" i="170"/>
  <c r="H67" i="170"/>
  <c r="H66" i="170"/>
  <c r="H65" i="170"/>
  <c r="H64" i="170"/>
  <c r="H63" i="170"/>
  <c r="H62" i="170"/>
  <c r="H61" i="170"/>
  <c r="H60" i="170"/>
  <c r="H59" i="170"/>
  <c r="H58" i="170"/>
  <c r="H57" i="170"/>
  <c r="H56" i="170"/>
  <c r="H55" i="170"/>
  <c r="H54" i="170"/>
  <c r="H53" i="170"/>
  <c r="H52" i="170"/>
  <c r="H51" i="170"/>
  <c r="H50" i="170"/>
  <c r="H49" i="170"/>
  <c r="H48" i="170"/>
  <c r="H47" i="170"/>
  <c r="H46" i="170"/>
  <c r="H45" i="170"/>
  <c r="H44" i="170"/>
  <c r="H43" i="170"/>
  <c r="H42" i="170"/>
  <c r="H41" i="170"/>
  <c r="H40" i="170"/>
  <c r="H39" i="170"/>
  <c r="H38" i="170"/>
  <c r="H37" i="170"/>
  <c r="H36" i="170"/>
  <c r="H35" i="170"/>
  <c r="H34" i="170"/>
  <c r="H33" i="170"/>
  <c r="H32" i="170"/>
  <c r="H31" i="170"/>
  <c r="H30" i="170"/>
  <c r="H29" i="170"/>
  <c r="H28" i="170"/>
  <c r="H27" i="170"/>
  <c r="H26" i="170"/>
  <c r="H25" i="170"/>
  <c r="H24" i="170"/>
  <c r="H23" i="170"/>
  <c r="H22" i="170"/>
  <c r="H21" i="170"/>
  <c r="H20" i="170"/>
  <c r="H19" i="170"/>
  <c r="H18" i="170"/>
  <c r="H17" i="170"/>
  <c r="H16" i="170"/>
  <c r="H15" i="170"/>
  <c r="H14" i="170"/>
  <c r="H13" i="170"/>
  <c r="H12" i="170"/>
  <c r="H11" i="170"/>
  <c r="H10" i="170"/>
  <c r="H9" i="170"/>
  <c r="H8" i="170"/>
  <c r="H7" i="170"/>
  <c r="K365" i="8"/>
  <c r="M365" i="8"/>
  <c r="L140" i="8"/>
  <c r="K3408" i="11"/>
  <c r="H3408" i="11"/>
  <c r="G3410" i="11"/>
  <c r="C3410" i="11"/>
  <c r="E3410" i="11"/>
  <c r="J3410" i="11"/>
  <c r="K3390" i="11"/>
  <c r="K3391" i="11"/>
  <c r="K3392" i="11"/>
  <c r="K3393" i="11"/>
  <c r="K3394" i="11"/>
  <c r="K3395" i="11"/>
  <c r="K3396" i="11"/>
  <c r="K3397" i="11"/>
  <c r="K3398" i="11"/>
  <c r="K3399" i="11"/>
  <c r="K3400" i="11"/>
  <c r="K3401" i="11"/>
  <c r="K3402" i="11"/>
  <c r="K3403" i="11"/>
  <c r="K3404" i="11"/>
  <c r="K3405" i="11"/>
  <c r="K3406" i="11"/>
  <c r="K3407" i="11"/>
  <c r="K3389" i="11"/>
  <c r="H3390" i="11"/>
  <c r="H3391" i="11"/>
  <c r="H3392" i="11"/>
  <c r="H3393" i="11"/>
  <c r="H3394" i="11"/>
  <c r="H3395" i="11"/>
  <c r="H3396" i="11"/>
  <c r="H3397" i="11"/>
  <c r="H3398" i="11"/>
  <c r="H3399" i="11"/>
  <c r="H3400" i="11"/>
  <c r="H3401" i="11"/>
  <c r="H3402" i="11"/>
  <c r="H3403" i="11"/>
  <c r="H3404" i="11"/>
  <c r="H3405" i="11"/>
  <c r="H3406" i="11"/>
  <c r="H3407" i="11"/>
  <c r="H3389" i="11"/>
  <c r="D3410" i="11"/>
  <c r="D3411" i="11"/>
  <c r="H140" i="8"/>
  <c r="B3410" i="11"/>
  <c r="C364" i="8"/>
  <c r="D364" i="8"/>
  <c r="E11" i="171"/>
  <c r="D132" i="14"/>
  <c r="E364" i="8"/>
  <c r="E12" i="171"/>
  <c r="E132" i="14"/>
  <c r="F364" i="8"/>
  <c r="K364" i="8"/>
  <c r="E30" i="171"/>
  <c r="M364" i="8"/>
  <c r="E25" i="171"/>
  <c r="L132" i="14"/>
  <c r="L139" i="8"/>
  <c r="J3385" i="11"/>
  <c r="G3385" i="11"/>
  <c r="E3385" i="11"/>
  <c r="D3385" i="11"/>
  <c r="C3385" i="11"/>
  <c r="B3386" i="11"/>
  <c r="B3385" i="11"/>
  <c r="K3364" i="11"/>
  <c r="K3365" i="11"/>
  <c r="K3366" i="11"/>
  <c r="K3367" i="11"/>
  <c r="K3368" i="11"/>
  <c r="K3369" i="11"/>
  <c r="K3370" i="11"/>
  <c r="K3371" i="11"/>
  <c r="K3372" i="11"/>
  <c r="K3373" i="11"/>
  <c r="K3374" i="11"/>
  <c r="K3375" i="11"/>
  <c r="K3376" i="11"/>
  <c r="K3377" i="11"/>
  <c r="K3378" i="11"/>
  <c r="K3379" i="11"/>
  <c r="K3380" i="11"/>
  <c r="K3381" i="11"/>
  <c r="K3382" i="11"/>
  <c r="K3383" i="11"/>
  <c r="K3363" i="11"/>
  <c r="H3364" i="11"/>
  <c r="H3365" i="11"/>
  <c r="H3366" i="11"/>
  <c r="H3367" i="11"/>
  <c r="H3368" i="11"/>
  <c r="H3369" i="11"/>
  <c r="H3370" i="11"/>
  <c r="H3371" i="11"/>
  <c r="H3372" i="11"/>
  <c r="H3373" i="11"/>
  <c r="H3374" i="11"/>
  <c r="H3375" i="11"/>
  <c r="H3376" i="11"/>
  <c r="H3377" i="11"/>
  <c r="H3378" i="11"/>
  <c r="H3379" i="11"/>
  <c r="H3380" i="11"/>
  <c r="H3381" i="11"/>
  <c r="H3382" i="11"/>
  <c r="H3383" i="11"/>
  <c r="H3363" i="11"/>
  <c r="C363" i="8"/>
  <c r="E28" i="167"/>
  <c r="D363" i="8"/>
  <c r="E11" i="167"/>
  <c r="D131" i="14"/>
  <c r="E363" i="8"/>
  <c r="E12" i="167"/>
  <c r="E131" i="14"/>
  <c r="F363" i="8"/>
  <c r="E14" i="167"/>
  <c r="F131" i="14"/>
  <c r="K363" i="8"/>
  <c r="M363" i="8"/>
  <c r="E25" i="167"/>
  <c r="L131" i="14"/>
  <c r="L138" i="8"/>
  <c r="J3359" i="11"/>
  <c r="G3359" i="11"/>
  <c r="C3359" i="11"/>
  <c r="D3359" i="11"/>
  <c r="E3359" i="11"/>
  <c r="B3359" i="11"/>
  <c r="B3360" i="11"/>
  <c r="K3338" i="11"/>
  <c r="K3339" i="11"/>
  <c r="K3340" i="11"/>
  <c r="K3341" i="11"/>
  <c r="K3342" i="11"/>
  <c r="K3343" i="11"/>
  <c r="K3344" i="11"/>
  <c r="K3345" i="11"/>
  <c r="K3346" i="11"/>
  <c r="K3347" i="11"/>
  <c r="K3348" i="11"/>
  <c r="K3349" i="11"/>
  <c r="K3350" i="11"/>
  <c r="K3351" i="11"/>
  <c r="K3352" i="11"/>
  <c r="K3353" i="11"/>
  <c r="K3354" i="11"/>
  <c r="K3355" i="11"/>
  <c r="K3356" i="11"/>
  <c r="K3357" i="11"/>
  <c r="H3338" i="11"/>
  <c r="H3339" i="11"/>
  <c r="H3340" i="11"/>
  <c r="H3341" i="11"/>
  <c r="H3342" i="11"/>
  <c r="H3343" i="11"/>
  <c r="H3344" i="11"/>
  <c r="H3345" i="11"/>
  <c r="H3346" i="11"/>
  <c r="H3347" i="11"/>
  <c r="H3348" i="11"/>
  <c r="H3349" i="11"/>
  <c r="H3350" i="11"/>
  <c r="H3351" i="11"/>
  <c r="H3352" i="11"/>
  <c r="H3353" i="11"/>
  <c r="H3354" i="11"/>
  <c r="H3355" i="11"/>
  <c r="H3356" i="11"/>
  <c r="H3357" i="11"/>
  <c r="K3337" i="11"/>
  <c r="H3337" i="11"/>
  <c r="M362" i="8"/>
  <c r="E25" i="166"/>
  <c r="L130" i="14"/>
  <c r="K362" i="8"/>
  <c r="F362" i="8"/>
  <c r="E362" i="8"/>
  <c r="E12" i="166"/>
  <c r="E130" i="14"/>
  <c r="D362" i="8"/>
  <c r="E11" i="166"/>
  <c r="D130" i="14"/>
  <c r="C362" i="8"/>
  <c r="E28" i="166"/>
  <c r="L137" i="8"/>
  <c r="K3331" i="11"/>
  <c r="H3331" i="11"/>
  <c r="D3333" i="11"/>
  <c r="J3333" i="11"/>
  <c r="G3333" i="11"/>
  <c r="H3330" i="11"/>
  <c r="K3313" i="11"/>
  <c r="K3314" i="11"/>
  <c r="K3315" i="11"/>
  <c r="K3316" i="11"/>
  <c r="K3317" i="11"/>
  <c r="K3318" i="11"/>
  <c r="K3319" i="11"/>
  <c r="K3320" i="11"/>
  <c r="K3321" i="11"/>
  <c r="K3322" i="11"/>
  <c r="K3323" i="11"/>
  <c r="K3324" i="11"/>
  <c r="K3325" i="11"/>
  <c r="K3326" i="11"/>
  <c r="K3327" i="11"/>
  <c r="K3328" i="11"/>
  <c r="K3329" i="11"/>
  <c r="K3330" i="11"/>
  <c r="K3312" i="11"/>
  <c r="H3313" i="11"/>
  <c r="H3314" i="11"/>
  <c r="H3315" i="11"/>
  <c r="H3316" i="11"/>
  <c r="H3317" i="11"/>
  <c r="H3318" i="11"/>
  <c r="H3319" i="11"/>
  <c r="H3320" i="11"/>
  <c r="H3321" i="11"/>
  <c r="H3322" i="11"/>
  <c r="H3323" i="11"/>
  <c r="H3324" i="11"/>
  <c r="H3325" i="11"/>
  <c r="H3326" i="11"/>
  <c r="H3327" i="11"/>
  <c r="H3328" i="11"/>
  <c r="H3329" i="11"/>
  <c r="H3312" i="11"/>
  <c r="C3333" i="11"/>
  <c r="E3333" i="11"/>
  <c r="B3333" i="11"/>
  <c r="C361" i="8"/>
  <c r="E28" i="165"/>
  <c r="D361" i="8"/>
  <c r="E11" i="165"/>
  <c r="D129" i="14"/>
  <c r="E361" i="8"/>
  <c r="E12" i="165"/>
  <c r="E129" i="14"/>
  <c r="F361" i="8"/>
  <c r="E14" i="165"/>
  <c r="F129" i="14"/>
  <c r="K361" i="8"/>
  <c r="M361" i="8"/>
  <c r="E25" i="165"/>
  <c r="L129" i="14"/>
  <c r="L136" i="8"/>
  <c r="K3306" i="11"/>
  <c r="H3306" i="11"/>
  <c r="J3308" i="11"/>
  <c r="G3308" i="11"/>
  <c r="E3308" i="11"/>
  <c r="D3308" i="11"/>
  <c r="C3308" i="11"/>
  <c r="B3308"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H3285" i="11"/>
  <c r="H3286" i="11"/>
  <c r="H3287" i="11"/>
  <c r="H3288" i="11"/>
  <c r="H3289" i="11"/>
  <c r="H3290" i="11"/>
  <c r="H3291" i="11"/>
  <c r="H3292" i="11"/>
  <c r="H3293" i="11"/>
  <c r="H3294" i="11"/>
  <c r="H3295" i="11"/>
  <c r="H3296" i="11"/>
  <c r="H3297" i="11"/>
  <c r="H3298" i="11"/>
  <c r="H3299" i="11"/>
  <c r="H3300" i="11"/>
  <c r="H3301" i="11"/>
  <c r="H3302" i="11"/>
  <c r="H3303" i="11"/>
  <c r="H3304" i="11"/>
  <c r="H3305" i="11"/>
  <c r="H3284" i="11"/>
  <c r="K3284" i="11"/>
  <c r="C360" i="8"/>
  <c r="D360" i="8"/>
  <c r="E11" i="163"/>
  <c r="D128" i="14"/>
  <c r="E360" i="8"/>
  <c r="E12" i="163"/>
  <c r="E128" i="14"/>
  <c r="F360" i="8"/>
  <c r="E18" i="163"/>
  <c r="I128" i="14"/>
  <c r="K360" i="8"/>
  <c r="M360" i="8"/>
  <c r="E25" i="163"/>
  <c r="L128" i="14"/>
  <c r="L135" i="8"/>
  <c r="D3280" i="11"/>
  <c r="J3280" i="11"/>
  <c r="G3280" i="11"/>
  <c r="C3280" i="11"/>
  <c r="E3280" i="11"/>
  <c r="B3280" i="11"/>
  <c r="K3260" i="11"/>
  <c r="K3261" i="11"/>
  <c r="K3262" i="11"/>
  <c r="K3263" i="11"/>
  <c r="K3264" i="11"/>
  <c r="K3265" i="11"/>
  <c r="K3266" i="11"/>
  <c r="K3267" i="11"/>
  <c r="K3268" i="11"/>
  <c r="K3269" i="11"/>
  <c r="K3270" i="11"/>
  <c r="K3271" i="11"/>
  <c r="K3272" i="11"/>
  <c r="K3273" i="11"/>
  <c r="K3274" i="11"/>
  <c r="K3275" i="11"/>
  <c r="K3276" i="11"/>
  <c r="K3277" i="11"/>
  <c r="K3278" i="11"/>
  <c r="H3260" i="11"/>
  <c r="H3261" i="11"/>
  <c r="H3262" i="11"/>
  <c r="H3263" i="11"/>
  <c r="H3264" i="11"/>
  <c r="H3265" i="11"/>
  <c r="H3266" i="11"/>
  <c r="H3267" i="11"/>
  <c r="H3268" i="11"/>
  <c r="H3269" i="11"/>
  <c r="H3270" i="11"/>
  <c r="H3271" i="11"/>
  <c r="H3272" i="11"/>
  <c r="H3273" i="11"/>
  <c r="H3274" i="11"/>
  <c r="H3275" i="11"/>
  <c r="H3276" i="11"/>
  <c r="H3277" i="11"/>
  <c r="H3278" i="11"/>
  <c r="C359" i="8"/>
  <c r="D359" i="8"/>
  <c r="E11" i="162"/>
  <c r="D127" i="14"/>
  <c r="E359" i="8"/>
  <c r="E12" i="162"/>
  <c r="E127" i="14"/>
  <c r="F359" i="8"/>
  <c r="K359" i="8"/>
  <c r="M359" i="8"/>
  <c r="E25" i="162"/>
  <c r="L127" i="14"/>
  <c r="K3259" i="11"/>
  <c r="H3259" i="11"/>
  <c r="K3253" i="11"/>
  <c r="H3253" i="11"/>
  <c r="L134" i="8"/>
  <c r="D3255" i="11"/>
  <c r="B3255" i="11"/>
  <c r="K3233" i="11"/>
  <c r="K3234" i="11"/>
  <c r="K3235" i="11"/>
  <c r="K3236" i="11"/>
  <c r="K3237" i="11"/>
  <c r="K3238" i="11"/>
  <c r="K3239" i="11"/>
  <c r="K3240" i="11"/>
  <c r="K3241" i="11"/>
  <c r="K3242" i="11"/>
  <c r="K3243" i="11"/>
  <c r="K3244" i="11"/>
  <c r="K3245" i="11"/>
  <c r="K3246" i="11"/>
  <c r="K3247" i="11"/>
  <c r="K3248" i="11"/>
  <c r="K3249" i="11"/>
  <c r="K3250" i="11"/>
  <c r="K3251" i="11"/>
  <c r="K3252" i="11"/>
  <c r="K3232" i="11"/>
  <c r="H3233" i="11"/>
  <c r="H3234" i="11"/>
  <c r="H3235" i="11"/>
  <c r="H3236" i="11"/>
  <c r="H3237" i="11"/>
  <c r="H3238" i="11"/>
  <c r="H3239" i="11"/>
  <c r="H3240" i="11"/>
  <c r="H3241" i="11"/>
  <c r="H3242" i="11"/>
  <c r="H3243" i="11"/>
  <c r="H3244" i="11"/>
  <c r="H3245" i="11"/>
  <c r="H3246" i="11"/>
  <c r="H3247" i="11"/>
  <c r="H3248" i="11"/>
  <c r="H3249" i="11"/>
  <c r="H3250" i="11"/>
  <c r="H3251" i="11"/>
  <c r="H3252" i="11"/>
  <c r="H3232" i="11"/>
  <c r="AC3255" i="11"/>
  <c r="AB3255" i="11"/>
  <c r="AA3255" i="11"/>
  <c r="Z3255" i="11"/>
  <c r="X3255" i="11"/>
  <c r="W3255" i="11"/>
  <c r="V3255" i="11"/>
  <c r="U3255" i="11"/>
  <c r="J3255" i="11"/>
  <c r="G3255" i="11"/>
  <c r="E3255" i="11"/>
  <c r="C3255" i="11"/>
  <c r="M358" i="8"/>
  <c r="E25" i="161"/>
  <c r="L126" i="14"/>
  <c r="K358" i="8"/>
  <c r="F358" i="8"/>
  <c r="E358" i="8"/>
  <c r="E12" i="161"/>
  <c r="E126" i="14"/>
  <c r="D358" i="8"/>
  <c r="E11" i="161"/>
  <c r="D126" i="14"/>
  <c r="C358" i="8"/>
  <c r="L133" i="8"/>
  <c r="AC3228" i="11"/>
  <c r="AB3228" i="11"/>
  <c r="AA3228" i="11"/>
  <c r="Z3228" i="11"/>
  <c r="X3228" i="11"/>
  <c r="W3228" i="11"/>
  <c r="V3228" i="11"/>
  <c r="U3228" i="11"/>
  <c r="J3228" i="11"/>
  <c r="G3228" i="11"/>
  <c r="C3228" i="11"/>
  <c r="D3228" i="11"/>
  <c r="E3228" i="11"/>
  <c r="B3228" i="11"/>
  <c r="K3226" i="11"/>
  <c r="K3225" i="11"/>
  <c r="K3224" i="11"/>
  <c r="K3223" i="11"/>
  <c r="K3222" i="11"/>
  <c r="K3221" i="11"/>
  <c r="K3220" i="11"/>
  <c r="K3219" i="11"/>
  <c r="K3218" i="11"/>
  <c r="K3217" i="11"/>
  <c r="K3216" i="11"/>
  <c r="K3215" i="11"/>
  <c r="K3214" i="11"/>
  <c r="K3213" i="11"/>
  <c r="K3212" i="11"/>
  <c r="K3211" i="11"/>
  <c r="K3210" i="11"/>
  <c r="K3209" i="11"/>
  <c r="K3208" i="11"/>
  <c r="K3207" i="11"/>
  <c r="H3208" i="11"/>
  <c r="H3209" i="11"/>
  <c r="H3210" i="11"/>
  <c r="H3211" i="11"/>
  <c r="H3212" i="11"/>
  <c r="H3213" i="11"/>
  <c r="H3214" i="11"/>
  <c r="H3215" i="11"/>
  <c r="H3216" i="11"/>
  <c r="H3217" i="11"/>
  <c r="H3218" i="11"/>
  <c r="H3219" i="11"/>
  <c r="H3220" i="11"/>
  <c r="H3221" i="11"/>
  <c r="H3222" i="11"/>
  <c r="H3223" i="11"/>
  <c r="H3224" i="11"/>
  <c r="H3225" i="11"/>
  <c r="H3226" i="11"/>
  <c r="H3207" i="11"/>
  <c r="AA78" i="159"/>
  <c r="Z78" i="159"/>
  <c r="Z79" i="159"/>
  <c r="Y78" i="159"/>
  <c r="X79" i="159"/>
  <c r="X78" i="159"/>
  <c r="V78" i="159"/>
  <c r="U78" i="159"/>
  <c r="T78" i="159"/>
  <c r="S78" i="159"/>
  <c r="S79" i="159"/>
  <c r="Q78" i="159"/>
  <c r="P78" i="159"/>
  <c r="N78" i="159"/>
  <c r="M78" i="159"/>
  <c r="L78" i="159"/>
  <c r="J78" i="159"/>
  <c r="I78" i="159"/>
  <c r="I79" i="159"/>
  <c r="H78" i="159"/>
  <c r="G78" i="159"/>
  <c r="E78" i="159"/>
  <c r="D78" i="159"/>
  <c r="C78" i="159"/>
  <c r="B78" i="159"/>
  <c r="AA54" i="159"/>
  <c r="Z54" i="159"/>
  <c r="Y54" i="159"/>
  <c r="X54" i="159"/>
  <c r="V54" i="159"/>
  <c r="U54" i="159"/>
  <c r="T54" i="159"/>
  <c r="S54" i="159"/>
  <c r="Q54" i="159"/>
  <c r="P54" i="159"/>
  <c r="N54" i="159"/>
  <c r="M54" i="159"/>
  <c r="L54" i="159"/>
  <c r="J54" i="159"/>
  <c r="I54" i="159"/>
  <c r="H54" i="159"/>
  <c r="G54" i="159"/>
  <c r="E54" i="159"/>
  <c r="D54" i="159"/>
  <c r="C54" i="159"/>
  <c r="B54" i="159"/>
  <c r="AA26" i="159"/>
  <c r="Z26" i="159"/>
  <c r="Y26" i="159"/>
  <c r="X26" i="159"/>
  <c r="V26" i="159"/>
  <c r="U26" i="159"/>
  <c r="T26" i="159"/>
  <c r="S26" i="159"/>
  <c r="Q26" i="159"/>
  <c r="P26" i="159"/>
  <c r="N26" i="159"/>
  <c r="M26" i="159"/>
  <c r="L26" i="159"/>
  <c r="J26" i="159"/>
  <c r="I26" i="159"/>
  <c r="H26" i="159"/>
  <c r="G27" i="159"/>
  <c r="G26" i="159"/>
  <c r="E26" i="159"/>
  <c r="D26" i="159"/>
  <c r="C26" i="159"/>
  <c r="B26" i="159"/>
  <c r="B27" i="159"/>
  <c r="Z56" i="159"/>
  <c r="U56" i="159"/>
  <c r="S56" i="159"/>
  <c r="P56" i="159"/>
  <c r="I56" i="159"/>
  <c r="G56" i="159"/>
  <c r="D56" i="159"/>
  <c r="B56" i="159"/>
  <c r="Z28" i="159"/>
  <c r="P28" i="159"/>
  <c r="X28" i="159"/>
  <c r="S28" i="159"/>
  <c r="I28" i="159"/>
  <c r="D28" i="159"/>
  <c r="B28" i="159"/>
  <c r="B26" i="158"/>
  <c r="C26" i="158"/>
  <c r="D26" i="158"/>
  <c r="E26" i="158"/>
  <c r="G26" i="158"/>
  <c r="H26" i="158"/>
  <c r="I26" i="158"/>
  <c r="J26" i="158"/>
  <c r="B28" i="158"/>
  <c r="D28" i="158"/>
  <c r="G28" i="158"/>
  <c r="I28" i="158"/>
  <c r="B54" i="158"/>
  <c r="C54" i="158"/>
  <c r="D54" i="158"/>
  <c r="E54" i="158"/>
  <c r="G54" i="158"/>
  <c r="H54" i="158"/>
  <c r="I54" i="158"/>
  <c r="J54" i="158"/>
  <c r="B56" i="158"/>
  <c r="D56" i="158"/>
  <c r="G56" i="158"/>
  <c r="I56" i="158"/>
  <c r="B78" i="158"/>
  <c r="B79" i="158"/>
  <c r="C78" i="158"/>
  <c r="D78" i="158"/>
  <c r="D79" i="158"/>
  <c r="E78" i="158"/>
  <c r="G78" i="158"/>
  <c r="H78" i="158"/>
  <c r="I78" i="158"/>
  <c r="I79" i="158"/>
  <c r="J78" i="158"/>
  <c r="AA78" i="158"/>
  <c r="Z78" i="158"/>
  <c r="Y78" i="158"/>
  <c r="X78" i="158"/>
  <c r="V78" i="158"/>
  <c r="U79" i="158"/>
  <c r="U78" i="158"/>
  <c r="T78" i="158"/>
  <c r="S78" i="158"/>
  <c r="S79" i="158"/>
  <c r="Q78" i="158"/>
  <c r="P78" i="158"/>
  <c r="N78" i="158"/>
  <c r="M78" i="158"/>
  <c r="L78" i="158"/>
  <c r="AA54" i="158"/>
  <c r="Z54" i="158"/>
  <c r="Y54" i="158"/>
  <c r="X54" i="158"/>
  <c r="V54" i="158"/>
  <c r="U54" i="158"/>
  <c r="T54" i="158"/>
  <c r="S54" i="158"/>
  <c r="Q54" i="158"/>
  <c r="P54" i="158"/>
  <c r="N54" i="158"/>
  <c r="M54" i="158"/>
  <c r="L54" i="158"/>
  <c r="AA26" i="158"/>
  <c r="Z26" i="158"/>
  <c r="Y26" i="158"/>
  <c r="X26" i="158"/>
  <c r="V26" i="158"/>
  <c r="U26" i="158"/>
  <c r="T26" i="158"/>
  <c r="S26" i="158"/>
  <c r="Q26" i="158"/>
  <c r="P26" i="158"/>
  <c r="N26" i="158"/>
  <c r="M26" i="158"/>
  <c r="L26" i="158"/>
  <c r="M357" i="8"/>
  <c r="E25" i="160"/>
  <c r="L125" i="14"/>
  <c r="K357" i="8"/>
  <c r="F357" i="8"/>
  <c r="E357" i="8"/>
  <c r="E12" i="160"/>
  <c r="E125" i="14"/>
  <c r="D357" i="8"/>
  <c r="E11" i="160"/>
  <c r="D125" i="14"/>
  <c r="C357" i="8"/>
  <c r="E28" i="160"/>
  <c r="AC3201" i="11"/>
  <c r="AB3201" i="11"/>
  <c r="AA3201" i="11"/>
  <c r="Z3201" i="11"/>
  <c r="X3201" i="11"/>
  <c r="W3201" i="11"/>
  <c r="V3201" i="11"/>
  <c r="U3201" i="11"/>
  <c r="AC3177" i="11"/>
  <c r="AB3177" i="11"/>
  <c r="AA3177" i="11"/>
  <c r="Z3177" i="11"/>
  <c r="X3177" i="11"/>
  <c r="W3177" i="11"/>
  <c r="V3177" i="11"/>
  <c r="U3177" i="11"/>
  <c r="AC3149" i="11"/>
  <c r="AB3149" i="11"/>
  <c r="AA3149" i="11"/>
  <c r="Z3149" i="11"/>
  <c r="X3149" i="11"/>
  <c r="W3149" i="11"/>
  <c r="V3149" i="11"/>
  <c r="U3149" i="11"/>
  <c r="AC3125" i="11"/>
  <c r="AB3125" i="11"/>
  <c r="AA3125" i="11"/>
  <c r="Z3125" i="11"/>
  <c r="X3125" i="11"/>
  <c r="W3125" i="11"/>
  <c r="V3125" i="11"/>
  <c r="U3125" i="11"/>
  <c r="AC3100" i="11"/>
  <c r="AB3100" i="11"/>
  <c r="AB3101" i="11"/>
  <c r="AA3100" i="11"/>
  <c r="Z3100" i="11"/>
  <c r="X3100" i="11"/>
  <c r="W3100" i="11"/>
  <c r="V3100" i="11"/>
  <c r="U3100" i="11"/>
  <c r="U3101" i="11"/>
  <c r="AC3074" i="11"/>
  <c r="AB3075" i="11"/>
  <c r="AB3074" i="11"/>
  <c r="AA3074" i="11"/>
  <c r="Z3074" i="11"/>
  <c r="X3074" i="11"/>
  <c r="W3074" i="11"/>
  <c r="V3074" i="11"/>
  <c r="U3074" i="11"/>
  <c r="AC3049" i="11"/>
  <c r="AB3049" i="11"/>
  <c r="AA3049" i="11"/>
  <c r="Z3049" i="11"/>
  <c r="X3049" i="11"/>
  <c r="W3049" i="11"/>
  <c r="V3049" i="11"/>
  <c r="U3050" i="11"/>
  <c r="U3049" i="11"/>
  <c r="AC3023" i="11"/>
  <c r="AB3023" i="11"/>
  <c r="AA3023" i="11"/>
  <c r="Z3023" i="11"/>
  <c r="X3023" i="11"/>
  <c r="W3023" i="11"/>
  <c r="V3023" i="11"/>
  <c r="U3023" i="11"/>
  <c r="AC2997" i="11"/>
  <c r="AB2997" i="11"/>
  <c r="AA2997" i="11"/>
  <c r="Z2997" i="11"/>
  <c r="X2997" i="11"/>
  <c r="W2997" i="11"/>
  <c r="V2997" i="11"/>
  <c r="U2997" i="11"/>
  <c r="AC2969" i="11"/>
  <c r="AB2969" i="11"/>
  <c r="AA2969" i="11"/>
  <c r="Z2969" i="11"/>
  <c r="X2969" i="11"/>
  <c r="W2969" i="11"/>
  <c r="V2969" i="11"/>
  <c r="U2969" i="11"/>
  <c r="AC2944" i="11"/>
  <c r="AB2944" i="11"/>
  <c r="AA2944" i="11"/>
  <c r="Z2944" i="11"/>
  <c r="X2944" i="11"/>
  <c r="W2944" i="11"/>
  <c r="V2944" i="11"/>
  <c r="U2944" i="11"/>
  <c r="AC2917" i="11"/>
  <c r="AB2917" i="11"/>
  <c r="AA2917" i="11"/>
  <c r="Z2917" i="11"/>
  <c r="X2917" i="11"/>
  <c r="W2917" i="11"/>
  <c r="V2917" i="11"/>
  <c r="U2917" i="11"/>
  <c r="AC2891" i="11"/>
  <c r="AB2891" i="11"/>
  <c r="AA2891" i="11"/>
  <c r="Z2891" i="11"/>
  <c r="X2891" i="11"/>
  <c r="W2891" i="11"/>
  <c r="V2891" i="11"/>
  <c r="U2891" i="11"/>
  <c r="AC2865" i="11"/>
  <c r="AB2865" i="11"/>
  <c r="AA2865" i="11"/>
  <c r="Z2865" i="11"/>
  <c r="X2865" i="11"/>
  <c r="W2865" i="11"/>
  <c r="V2865" i="11"/>
  <c r="U2865" i="11"/>
  <c r="AC2838" i="11"/>
  <c r="AB2838" i="11"/>
  <c r="AA2838" i="11"/>
  <c r="Z2838" i="11"/>
  <c r="X2838" i="11"/>
  <c r="W2838" i="11"/>
  <c r="V2838" i="11"/>
  <c r="U2838" i="11"/>
  <c r="AC2813" i="11"/>
  <c r="AB2813" i="11"/>
  <c r="AA2813" i="11"/>
  <c r="Z2813" i="11"/>
  <c r="X2813" i="11"/>
  <c r="W2813" i="11"/>
  <c r="V2813" i="11"/>
  <c r="U2813" i="11"/>
  <c r="AC2793" i="11"/>
  <c r="AB2793" i="11"/>
  <c r="AA2793" i="11"/>
  <c r="Z2793" i="11"/>
  <c r="X2793" i="11"/>
  <c r="W2793" i="11"/>
  <c r="V2793" i="11"/>
  <c r="U2793" i="11"/>
  <c r="AC2766" i="11"/>
  <c r="AB2766" i="11"/>
  <c r="AA2766" i="11"/>
  <c r="Z2766" i="11"/>
  <c r="X2766" i="11"/>
  <c r="W2766" i="11"/>
  <c r="V2766" i="11"/>
  <c r="U2766" i="11"/>
  <c r="AC2742" i="11"/>
  <c r="AB2742" i="11"/>
  <c r="AA2742" i="11"/>
  <c r="Z2742" i="11"/>
  <c r="X2742" i="11"/>
  <c r="W2742" i="11"/>
  <c r="V2742" i="11"/>
  <c r="U2742" i="11"/>
  <c r="AC2716" i="11"/>
  <c r="AB2716" i="11"/>
  <c r="AA2716" i="11"/>
  <c r="Z2716" i="11"/>
  <c r="X2716" i="11"/>
  <c r="W2716" i="11"/>
  <c r="V2716" i="11"/>
  <c r="U2716" i="11"/>
  <c r="AC2690" i="11"/>
  <c r="AB2690" i="11"/>
  <c r="AB2691" i="11"/>
  <c r="AA2690" i="11"/>
  <c r="Z2690" i="11"/>
  <c r="X2690" i="11"/>
  <c r="W2690" i="11"/>
  <c r="V2690" i="11"/>
  <c r="U2690" i="11"/>
  <c r="AC2664" i="11"/>
  <c r="AB2664" i="11"/>
  <c r="AB2665" i="11"/>
  <c r="AA2664" i="11"/>
  <c r="Z2664" i="11"/>
  <c r="X2664" i="11"/>
  <c r="W2664" i="11"/>
  <c r="V2664" i="11"/>
  <c r="U2664" i="11"/>
  <c r="AC2637" i="11"/>
  <c r="AB2637" i="11"/>
  <c r="AA2637" i="11"/>
  <c r="Z2637" i="11"/>
  <c r="X2637" i="11"/>
  <c r="W2637" i="11"/>
  <c r="V2637" i="11"/>
  <c r="U2637" i="11"/>
  <c r="AC2610" i="11"/>
  <c r="AB2610" i="11"/>
  <c r="AA2610" i="11"/>
  <c r="Z2610" i="11"/>
  <c r="X2610" i="11"/>
  <c r="W2610" i="11"/>
  <c r="V2610" i="11"/>
  <c r="U2610" i="11"/>
  <c r="AC2585" i="11"/>
  <c r="AB2585" i="11"/>
  <c r="AA2585" i="11"/>
  <c r="Z2585" i="11"/>
  <c r="X2585" i="11"/>
  <c r="W2585" i="11"/>
  <c r="V2585" i="11"/>
  <c r="U2585" i="11"/>
  <c r="AC2559" i="11"/>
  <c r="AB2559" i="11"/>
  <c r="AA2559" i="11"/>
  <c r="Z2559" i="11"/>
  <c r="X2559" i="11"/>
  <c r="W2559" i="11"/>
  <c r="V2559" i="11"/>
  <c r="U2559" i="11"/>
  <c r="AC2532" i="11"/>
  <c r="AB2532" i="11"/>
  <c r="AA2532" i="11"/>
  <c r="Z2532" i="11"/>
  <c r="X2532" i="11"/>
  <c r="W2532" i="11"/>
  <c r="V2532" i="11"/>
  <c r="U2532" i="11"/>
  <c r="AC2508" i="11"/>
  <c r="AB2508" i="11"/>
  <c r="AB2509" i="11"/>
  <c r="AA2508" i="11"/>
  <c r="Z2508" i="11"/>
  <c r="X2508" i="11"/>
  <c r="W2508" i="11"/>
  <c r="V2508" i="11"/>
  <c r="U2508" i="11"/>
  <c r="AC2483" i="11"/>
  <c r="AB2483" i="11"/>
  <c r="AA2483" i="11"/>
  <c r="Z2483" i="11"/>
  <c r="X2483" i="11"/>
  <c r="W2483" i="11"/>
  <c r="V2483" i="11"/>
  <c r="U2483" i="11"/>
  <c r="AC2456" i="11"/>
  <c r="AB2456" i="11"/>
  <c r="AA2456" i="11"/>
  <c r="Z2456" i="11"/>
  <c r="X2456" i="11"/>
  <c r="W2456" i="11"/>
  <c r="V2456" i="11"/>
  <c r="U2456" i="11"/>
  <c r="AC2433" i="11"/>
  <c r="AB2433" i="11"/>
  <c r="AA2433" i="11"/>
  <c r="Z2433" i="11"/>
  <c r="X2433" i="11"/>
  <c r="W2433" i="11"/>
  <c r="V2433" i="11"/>
  <c r="U2433" i="11"/>
  <c r="AC2406" i="11"/>
  <c r="AB2406" i="11"/>
  <c r="AA2406" i="11"/>
  <c r="Z2406" i="11"/>
  <c r="X2406" i="11"/>
  <c r="W2406" i="11"/>
  <c r="V2406" i="11"/>
  <c r="U2406" i="11"/>
  <c r="AC2380" i="11"/>
  <c r="AB2380" i="11"/>
  <c r="AA2380" i="11"/>
  <c r="Z2380" i="11"/>
  <c r="Z2381" i="11"/>
  <c r="X2380" i="11"/>
  <c r="W2380" i="11"/>
  <c r="V2380" i="11"/>
  <c r="U2380" i="11"/>
  <c r="AC2354" i="11"/>
  <c r="AB2354" i="11"/>
  <c r="AA2354" i="11"/>
  <c r="Z2354" i="11"/>
  <c r="X2354" i="11"/>
  <c r="W2354" i="11"/>
  <c r="V2354" i="11"/>
  <c r="U2354" i="11"/>
  <c r="AC2327" i="11"/>
  <c r="AB2327" i="11"/>
  <c r="AA2327" i="11"/>
  <c r="Z2327" i="11"/>
  <c r="Z2328" i="11"/>
  <c r="X2327" i="11"/>
  <c r="W2327" i="11"/>
  <c r="V2327" i="11"/>
  <c r="U2327" i="11"/>
  <c r="AC2301" i="11"/>
  <c r="AB2301" i="11"/>
  <c r="AA2301" i="11"/>
  <c r="Z2301" i="11"/>
  <c r="Z2302" i="11"/>
  <c r="X2301" i="11"/>
  <c r="W2301" i="11"/>
  <c r="V2301" i="11"/>
  <c r="U2301" i="11"/>
  <c r="AC2275" i="11"/>
  <c r="AB2275" i="11"/>
  <c r="AA2275" i="11"/>
  <c r="Z2275" i="11"/>
  <c r="X2275" i="11"/>
  <c r="W2275" i="11"/>
  <c r="V2275" i="11"/>
  <c r="U2275" i="11"/>
  <c r="AC2249" i="11"/>
  <c r="AB2249" i="11"/>
  <c r="AA2249" i="11"/>
  <c r="Z2249" i="11"/>
  <c r="X2249" i="11"/>
  <c r="W2249" i="11"/>
  <c r="V2249" i="11"/>
  <c r="U2249" i="11"/>
  <c r="AC2223" i="11"/>
  <c r="AB2223" i="11"/>
  <c r="AA2223" i="11"/>
  <c r="Z2223" i="11"/>
  <c r="X2223" i="11"/>
  <c r="W2223" i="11"/>
  <c r="V2223" i="11"/>
  <c r="U2223" i="11"/>
  <c r="AC2199" i="11"/>
  <c r="AB2199" i="11"/>
  <c r="AA2199" i="11"/>
  <c r="Z2199" i="11"/>
  <c r="X2199" i="11"/>
  <c r="W2199" i="11"/>
  <c r="W2200" i="11"/>
  <c r="V2199" i="11"/>
  <c r="U2199" i="11"/>
  <c r="AC2173" i="11"/>
  <c r="AB2173" i="11"/>
  <c r="AA2173" i="11"/>
  <c r="Z2173" i="11"/>
  <c r="X2173" i="11"/>
  <c r="W2173" i="11"/>
  <c r="V2173" i="11"/>
  <c r="U2173" i="11"/>
  <c r="AC2147" i="11"/>
  <c r="AB2147" i="11"/>
  <c r="AA2147" i="11"/>
  <c r="Z2147" i="11"/>
  <c r="X2147" i="11"/>
  <c r="W2147" i="11"/>
  <c r="V2147" i="11"/>
  <c r="U2147" i="11"/>
  <c r="AC2123" i="11"/>
  <c r="AB2123" i="11"/>
  <c r="AA2123" i="11"/>
  <c r="Z2123" i="11"/>
  <c r="X2123" i="11"/>
  <c r="W2123" i="11"/>
  <c r="V2123" i="11"/>
  <c r="U2123" i="11"/>
  <c r="AC2096" i="11"/>
  <c r="AB2096" i="11"/>
  <c r="AA2096" i="11"/>
  <c r="Z2096" i="11"/>
  <c r="X2096" i="11"/>
  <c r="W2096" i="11"/>
  <c r="V2096" i="11"/>
  <c r="U2096" i="11"/>
  <c r="AC2071" i="11"/>
  <c r="AB2071" i="11"/>
  <c r="AA2071" i="11"/>
  <c r="Z2071" i="11"/>
  <c r="X2071" i="11"/>
  <c r="W2071" i="11"/>
  <c r="V2071" i="11"/>
  <c r="U2071" i="11"/>
  <c r="AC2044" i="11"/>
  <c r="AB2044" i="11"/>
  <c r="AB2045" i="11"/>
  <c r="AA2044" i="11"/>
  <c r="Z2044" i="11"/>
  <c r="X2044" i="11"/>
  <c r="W2044" i="11"/>
  <c r="V2044" i="11"/>
  <c r="U2044" i="11"/>
  <c r="AC2017" i="11"/>
  <c r="AB2017" i="11"/>
  <c r="AA2017" i="11"/>
  <c r="Z2017" i="11"/>
  <c r="X2017" i="11"/>
  <c r="W2017" i="11"/>
  <c r="V2017" i="11"/>
  <c r="U2017" i="11"/>
  <c r="AC1992" i="11"/>
  <c r="AB1992" i="11"/>
  <c r="AA1992" i="11"/>
  <c r="Z1992" i="11"/>
  <c r="X1992" i="11"/>
  <c r="W1992" i="11"/>
  <c r="V1992" i="11"/>
  <c r="U1992" i="11"/>
  <c r="AC1965" i="11"/>
  <c r="AB1965" i="11"/>
  <c r="AA1965" i="11"/>
  <c r="Z1965" i="11"/>
  <c r="X1965" i="11"/>
  <c r="W1965" i="11"/>
  <c r="V1965" i="11"/>
  <c r="U1965" i="11"/>
  <c r="U1966" i="11"/>
  <c r="AC1938" i="11"/>
  <c r="AB1938" i="11"/>
  <c r="AA1938" i="11"/>
  <c r="Z1938" i="11"/>
  <c r="X1938" i="11"/>
  <c r="W1938" i="11"/>
  <c r="V1938" i="11"/>
  <c r="U1938" i="11"/>
  <c r="U1939" i="11"/>
  <c r="AC1914" i="11"/>
  <c r="AB1914" i="11"/>
  <c r="AA1914" i="11"/>
  <c r="Z1914" i="11"/>
  <c r="X1914" i="11"/>
  <c r="W1914" i="11"/>
  <c r="V1914" i="11"/>
  <c r="U1914" i="11"/>
  <c r="AC1890" i="11"/>
  <c r="AB1890" i="11"/>
  <c r="AA1890" i="11"/>
  <c r="Z1890" i="11"/>
  <c r="Z1891" i="11"/>
  <c r="X1890" i="11"/>
  <c r="W1890" i="11"/>
  <c r="V1890" i="11"/>
  <c r="U1890" i="11"/>
  <c r="AC1864" i="11"/>
  <c r="AB1864" i="11"/>
  <c r="AA1864" i="11"/>
  <c r="Z1864" i="11"/>
  <c r="X1864" i="11"/>
  <c r="W1864" i="11"/>
  <c r="V1864" i="11"/>
  <c r="U1864" i="11"/>
  <c r="U1865" i="11"/>
  <c r="AC1839" i="11"/>
  <c r="AB1839" i="11"/>
  <c r="AA1839" i="11"/>
  <c r="Z1839" i="11"/>
  <c r="X1839" i="11"/>
  <c r="W1839" i="11"/>
  <c r="V1839" i="11"/>
  <c r="U1839" i="11"/>
  <c r="AC1814" i="11"/>
  <c r="AB1814" i="11"/>
  <c r="AA1814" i="11"/>
  <c r="Z1814" i="11"/>
  <c r="X1814" i="11"/>
  <c r="W1814" i="11"/>
  <c r="V1814" i="11"/>
  <c r="U1814" i="11"/>
  <c r="U1815" i="11"/>
  <c r="AC1788" i="11"/>
  <c r="AB1788" i="11"/>
  <c r="AA1788" i="11"/>
  <c r="Z1788" i="11"/>
  <c r="X1788" i="11"/>
  <c r="W1788" i="11"/>
  <c r="V1788" i="11"/>
  <c r="U1788" i="11"/>
  <c r="AC1764" i="11"/>
  <c r="AB1764" i="11"/>
  <c r="AA1764" i="11"/>
  <c r="Z1764" i="11"/>
  <c r="X1764" i="11"/>
  <c r="W1764" i="11"/>
  <c r="V1764" i="11"/>
  <c r="U1765" i="11"/>
  <c r="U1764" i="11"/>
  <c r="AC1736" i="11"/>
  <c r="AB1736" i="11"/>
  <c r="AA1736" i="11"/>
  <c r="Z1736" i="11"/>
  <c r="X1736" i="11"/>
  <c r="W1736" i="11"/>
  <c r="V1736" i="11"/>
  <c r="U1736" i="11"/>
  <c r="AC1710" i="11"/>
  <c r="AB1710" i="11"/>
  <c r="AA1710" i="11"/>
  <c r="Z1710" i="11"/>
  <c r="X1710" i="11"/>
  <c r="W1710" i="11"/>
  <c r="V1710" i="11"/>
  <c r="U1710" i="11"/>
  <c r="AC1684" i="11"/>
  <c r="AB1684" i="11"/>
  <c r="AA1684" i="11"/>
  <c r="Z1684" i="11"/>
  <c r="X1684" i="11"/>
  <c r="W1684" i="11"/>
  <c r="V1684" i="11"/>
  <c r="U1684" i="11"/>
  <c r="U1685" i="11"/>
  <c r="AC1657" i="11"/>
  <c r="AB1657" i="11"/>
  <c r="AA1657" i="11"/>
  <c r="Z1657" i="11"/>
  <c r="X1657" i="11"/>
  <c r="W1657" i="11"/>
  <c r="V1657" i="11"/>
  <c r="U1657" i="11"/>
  <c r="U1658" i="11"/>
  <c r="AC1631" i="11"/>
  <c r="AB1631" i="11"/>
  <c r="AA1631" i="11"/>
  <c r="Z1631" i="11"/>
  <c r="X1631" i="11"/>
  <c r="W1631" i="11"/>
  <c r="V1631" i="11"/>
  <c r="U1631" i="11"/>
  <c r="AC1604" i="11"/>
  <c r="AB1604" i="11"/>
  <c r="AA1604" i="11"/>
  <c r="Z1604" i="11"/>
  <c r="X1604" i="11"/>
  <c r="W1604" i="11"/>
  <c r="V1604" i="11"/>
  <c r="U1604" i="11"/>
  <c r="U1605" i="11"/>
  <c r="AC1579" i="11"/>
  <c r="AB1579" i="11"/>
  <c r="AA1579" i="11"/>
  <c r="Z1579" i="11"/>
  <c r="X1579" i="11"/>
  <c r="W1579" i="11"/>
  <c r="V1579" i="11"/>
  <c r="U1579" i="11"/>
  <c r="AC1554" i="11"/>
  <c r="AB1554" i="11"/>
  <c r="AA1554" i="11"/>
  <c r="Z1554" i="11"/>
  <c r="Z1555" i="11"/>
  <c r="X1554" i="11"/>
  <c r="W1554" i="11"/>
  <c r="V1554" i="11"/>
  <c r="U1554" i="11"/>
  <c r="AC1528" i="11"/>
  <c r="AB1528" i="11"/>
  <c r="AA1528" i="11"/>
  <c r="Z1528" i="11"/>
  <c r="X1528" i="11"/>
  <c r="W1528" i="11"/>
  <c r="V1528" i="11"/>
  <c r="U1528" i="11"/>
  <c r="AC1503" i="11"/>
  <c r="AB1503" i="11"/>
  <c r="AA1503" i="11"/>
  <c r="Z1503" i="11"/>
  <c r="X1503" i="11"/>
  <c r="W1503" i="11"/>
  <c r="V1503" i="11"/>
  <c r="U1503" i="11"/>
  <c r="AC1478" i="11"/>
  <c r="AB1478" i="11"/>
  <c r="AA1478" i="11"/>
  <c r="Z1478" i="11"/>
  <c r="X1478" i="11"/>
  <c r="W1478" i="11"/>
  <c r="V1478" i="11"/>
  <c r="U1478" i="11"/>
  <c r="AC1452" i="11"/>
  <c r="AB1452" i="11"/>
  <c r="AA1452" i="11"/>
  <c r="Z1452" i="11"/>
  <c r="X1452" i="11"/>
  <c r="W1452" i="11"/>
  <c r="V1452" i="11"/>
  <c r="U1452" i="11"/>
  <c r="U1453" i="11"/>
  <c r="AC1424" i="11"/>
  <c r="AB1424" i="11"/>
  <c r="AA1424" i="11"/>
  <c r="Z1424" i="11"/>
  <c r="X1424" i="11"/>
  <c r="W1424" i="11"/>
  <c r="V1424" i="11"/>
  <c r="U1424" i="11"/>
  <c r="AC1399" i="11"/>
  <c r="AB1399" i="11"/>
  <c r="AA1399" i="11"/>
  <c r="Z1399" i="11"/>
  <c r="X1399" i="11"/>
  <c r="W1399" i="11"/>
  <c r="V1399" i="11"/>
  <c r="U1399" i="11"/>
  <c r="AC1372" i="11"/>
  <c r="AB1372" i="11"/>
  <c r="AA1372" i="11"/>
  <c r="Z1372" i="11"/>
  <c r="Z1373" i="11"/>
  <c r="X1372" i="11"/>
  <c r="W1372" i="11"/>
  <c r="V1372" i="11"/>
  <c r="U1372" i="11"/>
  <c r="AC1346" i="11"/>
  <c r="AB1346" i="11"/>
  <c r="AB1347" i="11"/>
  <c r="AA1346" i="11"/>
  <c r="Z1346" i="11"/>
  <c r="X1346" i="11"/>
  <c r="W1346" i="11"/>
  <c r="V1346" i="11"/>
  <c r="U1346" i="11"/>
  <c r="AC1321" i="11"/>
  <c r="AB1321" i="11"/>
  <c r="AA1321" i="11"/>
  <c r="Z1321" i="11"/>
  <c r="X1321" i="11"/>
  <c r="W1321" i="11"/>
  <c r="V1321" i="11"/>
  <c r="U1321" i="11"/>
  <c r="AC1293" i="11"/>
  <c r="AB1293" i="11"/>
  <c r="AA1293" i="11"/>
  <c r="Z1293" i="11"/>
  <c r="X1293" i="11"/>
  <c r="W1293" i="11"/>
  <c r="V1293" i="11"/>
  <c r="U1293" i="11"/>
  <c r="U1294" i="11"/>
  <c r="AC1269" i="11"/>
  <c r="AB1269" i="11"/>
  <c r="AA1269" i="11"/>
  <c r="Z1269" i="11"/>
  <c r="X1269" i="11"/>
  <c r="W1269" i="11"/>
  <c r="V1269" i="11"/>
  <c r="U1269" i="11"/>
  <c r="AC1244" i="11"/>
  <c r="AB1244" i="11"/>
  <c r="AA1244" i="11"/>
  <c r="Z1244" i="11"/>
  <c r="X1244" i="11"/>
  <c r="W1244" i="11"/>
  <c r="V1244" i="11"/>
  <c r="U1244" i="11"/>
  <c r="AC1217" i="11"/>
  <c r="AB1217" i="11"/>
  <c r="AA1217" i="11"/>
  <c r="Z1217" i="11"/>
  <c r="X1217" i="11"/>
  <c r="W1217" i="11"/>
  <c r="V1217" i="11"/>
  <c r="U1217" i="11"/>
  <c r="U1218" i="11"/>
  <c r="AC1192" i="11"/>
  <c r="AB1192" i="11"/>
  <c r="AA1192" i="11"/>
  <c r="Z1192" i="11"/>
  <c r="X1192" i="11"/>
  <c r="W1192" i="11"/>
  <c r="V1192" i="11"/>
  <c r="U1192" i="11"/>
  <c r="AC1167" i="11"/>
  <c r="AB1167" i="11"/>
  <c r="AB1168" i="11"/>
  <c r="AA1167" i="11"/>
  <c r="Z1167" i="11"/>
  <c r="Z1168" i="11"/>
  <c r="W1167" i="11"/>
  <c r="W1168" i="11"/>
  <c r="V1167" i="11"/>
  <c r="U1167" i="11"/>
  <c r="AC1141" i="11"/>
  <c r="AB1141" i="11"/>
  <c r="AA1141" i="11"/>
  <c r="Z1141" i="11"/>
  <c r="W1141" i="11"/>
  <c r="W1142" i="11"/>
  <c r="V1141" i="11"/>
  <c r="U1141" i="11"/>
  <c r="AC1114" i="11"/>
  <c r="AB1114" i="11"/>
  <c r="AB1115" i="11"/>
  <c r="AA1114" i="11"/>
  <c r="Z1114" i="11"/>
  <c r="W1114" i="11"/>
  <c r="W1115" i="11"/>
  <c r="V1114" i="11"/>
  <c r="U1114" i="11"/>
  <c r="AC1088" i="11"/>
  <c r="AB1088" i="11"/>
  <c r="AA1088" i="11"/>
  <c r="Z1088" i="11"/>
  <c r="Z1089" i="11"/>
  <c r="W1088" i="11"/>
  <c r="W1089" i="11"/>
  <c r="V1088" i="11"/>
  <c r="U1088" i="11"/>
  <c r="AC1061" i="11"/>
  <c r="AB1061" i="11"/>
  <c r="AA1061" i="11"/>
  <c r="Z1061" i="11"/>
  <c r="X1061" i="11"/>
  <c r="W1061" i="11"/>
  <c r="V1061" i="11"/>
  <c r="U1061" i="11"/>
  <c r="U1062" i="11"/>
  <c r="AC1036" i="11"/>
  <c r="AB1036" i="11"/>
  <c r="AA1036" i="11"/>
  <c r="Z1036" i="11"/>
  <c r="X1036" i="11"/>
  <c r="W1036" i="11"/>
  <c r="V1036" i="11"/>
  <c r="U1036" i="11"/>
  <c r="AC1010" i="11"/>
  <c r="AB1010" i="11"/>
  <c r="AA1010" i="11"/>
  <c r="Z1010" i="11"/>
  <c r="X1010" i="11"/>
  <c r="W1010" i="11"/>
  <c r="V1010" i="11"/>
  <c r="U1010" i="11"/>
  <c r="AC982" i="11"/>
  <c r="AB982" i="11"/>
  <c r="AA982" i="11"/>
  <c r="Z982" i="11"/>
  <c r="X982" i="11"/>
  <c r="W982" i="11"/>
  <c r="V982" i="11"/>
  <c r="U982" i="11"/>
  <c r="AC958" i="11"/>
  <c r="AB958" i="11"/>
  <c r="AA958" i="11"/>
  <c r="Z958" i="11"/>
  <c r="X958" i="11"/>
  <c r="W958" i="11"/>
  <c r="V958" i="11"/>
  <c r="U958" i="11"/>
  <c r="AC934" i="11"/>
  <c r="AB934" i="11"/>
  <c r="AA934" i="11"/>
  <c r="Z934" i="11"/>
  <c r="Z935" i="11"/>
  <c r="X934" i="11"/>
  <c r="W934" i="11"/>
  <c r="V934" i="11"/>
  <c r="U934" i="11"/>
  <c r="AC907" i="11"/>
  <c r="AB907" i="11"/>
  <c r="AA907" i="11"/>
  <c r="Z908" i="11"/>
  <c r="Z907" i="11"/>
  <c r="X907" i="11"/>
  <c r="W907" i="11"/>
  <c r="V907" i="11"/>
  <c r="U907" i="11"/>
  <c r="AC883" i="11"/>
  <c r="AB883" i="11"/>
  <c r="AA883" i="11"/>
  <c r="Z883" i="11"/>
  <c r="X883" i="11"/>
  <c r="W883" i="11"/>
  <c r="V883" i="11"/>
  <c r="U883" i="11"/>
  <c r="AC855" i="11"/>
  <c r="AB855" i="11"/>
  <c r="AA855" i="11"/>
  <c r="Z856" i="11"/>
  <c r="Z855" i="11"/>
  <c r="X855" i="11"/>
  <c r="W855" i="11"/>
  <c r="V855" i="11"/>
  <c r="U855" i="11"/>
  <c r="AC829" i="11"/>
  <c r="AB829" i="11"/>
  <c r="AA829" i="11"/>
  <c r="Z829" i="11"/>
  <c r="X829" i="11"/>
  <c r="W829" i="11"/>
  <c r="V829" i="11"/>
  <c r="U829" i="11"/>
  <c r="U830" i="11"/>
  <c r="AC803" i="11"/>
  <c r="AB803" i="11"/>
  <c r="AA803" i="11"/>
  <c r="Z803" i="11"/>
  <c r="X803" i="11"/>
  <c r="W803" i="11"/>
  <c r="V803" i="11"/>
  <c r="U803" i="11"/>
  <c r="AC776" i="11"/>
  <c r="AB776" i="11"/>
  <c r="AA776" i="11"/>
  <c r="Z776" i="11"/>
  <c r="X776" i="11"/>
  <c r="W776" i="11"/>
  <c r="V776" i="11"/>
  <c r="U776" i="11"/>
  <c r="AC749" i="11"/>
  <c r="AB749" i="11"/>
  <c r="AA749" i="11"/>
  <c r="Z749" i="11"/>
  <c r="X749" i="11"/>
  <c r="W749" i="11"/>
  <c r="V749" i="11"/>
  <c r="U749" i="11"/>
  <c r="U750" i="11"/>
  <c r="AC724" i="11"/>
  <c r="AB724" i="11"/>
  <c r="AA724" i="11"/>
  <c r="Z724" i="11"/>
  <c r="X724" i="11"/>
  <c r="W724" i="11"/>
  <c r="W725" i="11"/>
  <c r="V724" i="11"/>
  <c r="U724" i="11"/>
  <c r="AC698" i="11"/>
  <c r="AB698" i="11"/>
  <c r="AA698" i="11"/>
  <c r="Z698" i="11"/>
  <c r="X698" i="11"/>
  <c r="W698" i="11"/>
  <c r="W699" i="11"/>
  <c r="V698" i="11"/>
  <c r="U698" i="11"/>
  <c r="AC671" i="11"/>
  <c r="AB671" i="11"/>
  <c r="AA671" i="11"/>
  <c r="Z671" i="11"/>
  <c r="X671" i="11"/>
  <c r="W671" i="11"/>
  <c r="V671" i="11"/>
  <c r="U671" i="11"/>
  <c r="AC647" i="11"/>
  <c r="AB647" i="11"/>
  <c r="AA647" i="11"/>
  <c r="Z647" i="11"/>
  <c r="X647" i="11"/>
  <c r="W647" i="11"/>
  <c r="V647" i="11"/>
  <c r="U647" i="11"/>
  <c r="AC622" i="11"/>
  <c r="AB622" i="11"/>
  <c r="AA622" i="11"/>
  <c r="Z622" i="11"/>
  <c r="Z623" i="11"/>
  <c r="X622" i="11"/>
  <c r="W622" i="11"/>
  <c r="V622" i="11"/>
  <c r="U622" i="11"/>
  <c r="AC595" i="11"/>
  <c r="AB595" i="11"/>
  <c r="AA595" i="11"/>
  <c r="Z595" i="11"/>
  <c r="Z596" i="11"/>
  <c r="X595" i="11"/>
  <c r="W595" i="11"/>
  <c r="V595" i="11"/>
  <c r="U595" i="11"/>
  <c r="U596" i="11"/>
  <c r="AC572" i="11"/>
  <c r="AB572" i="11"/>
  <c r="AB573" i="11"/>
  <c r="AA572" i="11"/>
  <c r="Z572" i="11"/>
  <c r="X572" i="11"/>
  <c r="W572" i="11"/>
  <c r="V572" i="11"/>
  <c r="U572" i="11"/>
  <c r="AC545" i="11"/>
  <c r="AB545" i="11"/>
  <c r="AA545" i="11"/>
  <c r="Z545" i="11"/>
  <c r="X545" i="11"/>
  <c r="W545" i="11"/>
  <c r="V545" i="11"/>
  <c r="U545" i="11"/>
  <c r="AC519" i="11"/>
  <c r="AB520" i="11"/>
  <c r="AB519" i="11"/>
  <c r="AA519" i="11"/>
  <c r="Z519" i="11"/>
  <c r="X519" i="11"/>
  <c r="W519" i="11"/>
  <c r="V519" i="11"/>
  <c r="U519" i="11"/>
  <c r="AC493" i="11"/>
  <c r="AB493" i="11"/>
  <c r="AA493" i="11"/>
  <c r="Z493" i="11"/>
  <c r="X493" i="11"/>
  <c r="W493" i="11"/>
  <c r="V493" i="11"/>
  <c r="U493" i="11"/>
  <c r="AC466" i="11"/>
  <c r="AB466" i="11"/>
  <c r="AA466" i="11"/>
  <c r="Z466" i="11"/>
  <c r="X466" i="11"/>
  <c r="W466" i="11"/>
  <c r="W467" i="11"/>
  <c r="V466" i="11"/>
  <c r="U466" i="11"/>
  <c r="AC440" i="11"/>
  <c r="AB440" i="11"/>
  <c r="AB441" i="11"/>
  <c r="AA440" i="11"/>
  <c r="Z440" i="11"/>
  <c r="Z441" i="11"/>
  <c r="X440" i="11"/>
  <c r="W441" i="11"/>
  <c r="W440" i="11"/>
  <c r="V440" i="11"/>
  <c r="U440" i="11"/>
  <c r="AC414" i="11"/>
  <c r="AB414" i="11"/>
  <c r="AB415" i="11"/>
  <c r="AA414" i="11"/>
  <c r="Z414" i="11"/>
  <c r="X414" i="11"/>
  <c r="W414" i="11"/>
  <c r="V414" i="11"/>
  <c r="U414" i="11"/>
  <c r="AC387" i="11"/>
  <c r="AB388" i="11"/>
  <c r="AB387" i="11"/>
  <c r="AA387" i="11"/>
  <c r="Z387" i="11"/>
  <c r="X387" i="11"/>
  <c r="W387" i="11"/>
  <c r="V387" i="11"/>
  <c r="U387" i="11"/>
  <c r="AC362" i="11"/>
  <c r="AB362" i="11"/>
  <c r="AA362" i="11"/>
  <c r="Z362" i="11"/>
  <c r="X362" i="11"/>
  <c r="W363" i="11"/>
  <c r="W362" i="11"/>
  <c r="V362" i="11"/>
  <c r="U362" i="11"/>
  <c r="AC337" i="11"/>
  <c r="AB337" i="11"/>
  <c r="AA337" i="11"/>
  <c r="Z337" i="11"/>
  <c r="X337" i="11"/>
  <c r="W337" i="11"/>
  <c r="W338" i="11"/>
  <c r="V337" i="11"/>
  <c r="U337" i="11"/>
  <c r="AC311" i="11"/>
  <c r="AB311" i="11"/>
  <c r="AA311" i="11"/>
  <c r="Z311" i="11"/>
  <c r="X311" i="11"/>
  <c r="W311" i="11"/>
  <c r="W312" i="11"/>
  <c r="V311" i="11"/>
  <c r="U311" i="11"/>
  <c r="AC286" i="11"/>
  <c r="AB286" i="11"/>
  <c r="AA286" i="11"/>
  <c r="Z286" i="11"/>
  <c r="X286" i="11"/>
  <c r="W286" i="11"/>
  <c r="V286" i="11"/>
  <c r="U286" i="11"/>
  <c r="AC261" i="11"/>
  <c r="AB261" i="11"/>
  <c r="AA261" i="11"/>
  <c r="Z261" i="11"/>
  <c r="X261" i="11"/>
  <c r="W261" i="11"/>
  <c r="V261" i="11"/>
  <c r="U261" i="11"/>
  <c r="AC234" i="11"/>
  <c r="AB235" i="11"/>
  <c r="AB234" i="11"/>
  <c r="AA234" i="11"/>
  <c r="Z234" i="11"/>
  <c r="Z235" i="11"/>
  <c r="X234" i="11"/>
  <c r="W234" i="11"/>
  <c r="V234" i="11"/>
  <c r="U234" i="11"/>
  <c r="AC210" i="11"/>
  <c r="AB210" i="11"/>
  <c r="AA210" i="11"/>
  <c r="Z210" i="11"/>
  <c r="X210" i="11"/>
  <c r="W210" i="11"/>
  <c r="V210" i="11"/>
  <c r="U210" i="11"/>
  <c r="AC182" i="11"/>
  <c r="AB182" i="11"/>
  <c r="AA182" i="11"/>
  <c r="Z182" i="11"/>
  <c r="X182" i="11"/>
  <c r="W182" i="11"/>
  <c r="V182" i="11"/>
  <c r="U182" i="11"/>
  <c r="AC156" i="11"/>
  <c r="AB156" i="11"/>
  <c r="AB157" i="11"/>
  <c r="AA156" i="11"/>
  <c r="Z156" i="11"/>
  <c r="X156" i="11"/>
  <c r="W156" i="11"/>
  <c r="V156" i="11"/>
  <c r="U156" i="11"/>
  <c r="AC130" i="11"/>
  <c r="AB130" i="11"/>
  <c r="AB131" i="11"/>
  <c r="AA130" i="11"/>
  <c r="Z130" i="11"/>
  <c r="X130" i="11"/>
  <c r="W130" i="11"/>
  <c r="V130" i="11"/>
  <c r="U130" i="11"/>
  <c r="AC103" i="11"/>
  <c r="AB103" i="11"/>
  <c r="AB104" i="11"/>
  <c r="AA103" i="11"/>
  <c r="Z103" i="11"/>
  <c r="X103" i="11"/>
  <c r="W103" i="11"/>
  <c r="V103" i="11"/>
  <c r="U103" i="11"/>
  <c r="AC77" i="11"/>
  <c r="AB77" i="11"/>
  <c r="AA77" i="11"/>
  <c r="Z77" i="11"/>
  <c r="X77" i="11"/>
  <c r="W77" i="11"/>
  <c r="V77" i="11"/>
  <c r="U77" i="11"/>
  <c r="AC51" i="11"/>
  <c r="AB51" i="11"/>
  <c r="AA51" i="11"/>
  <c r="Z51" i="11"/>
  <c r="X51" i="11"/>
  <c r="W51" i="11"/>
  <c r="V51" i="11"/>
  <c r="U51" i="11"/>
  <c r="AC28" i="11"/>
  <c r="AB28" i="11"/>
  <c r="AA28" i="11"/>
  <c r="Z28" i="11"/>
  <c r="X28" i="11"/>
  <c r="W28" i="11"/>
  <c r="V28" i="11"/>
  <c r="U28" i="11"/>
  <c r="K3201" i="11"/>
  <c r="J3201" i="11"/>
  <c r="C3201" i="11"/>
  <c r="B3201" i="11"/>
  <c r="L132" i="8"/>
  <c r="H3201" i="11"/>
  <c r="D3201" i="11"/>
  <c r="S3201" i="11"/>
  <c r="R3201" i="11"/>
  <c r="P3201" i="11"/>
  <c r="O3201" i="11"/>
  <c r="N3201" i="11"/>
  <c r="G3201" i="11"/>
  <c r="G3202" i="11"/>
  <c r="I132" i="8"/>
  <c r="E3201" i="11"/>
  <c r="M356" i="8"/>
  <c r="E25" i="157"/>
  <c r="L124" i="14"/>
  <c r="K356" i="8"/>
  <c r="E23" i="157"/>
  <c r="M124" i="14"/>
  <c r="F356" i="8"/>
  <c r="E356" i="8"/>
  <c r="E12" i="157"/>
  <c r="E124" i="14"/>
  <c r="D356" i="8"/>
  <c r="E11" i="157"/>
  <c r="D124" i="14"/>
  <c r="C356" i="8"/>
  <c r="W15" i="4"/>
  <c r="L131" i="8"/>
  <c r="S3177" i="11"/>
  <c r="P3177" i="11"/>
  <c r="N3177" i="11"/>
  <c r="K3177" i="11"/>
  <c r="H3177" i="11"/>
  <c r="D3177" i="11"/>
  <c r="R3177" i="11"/>
  <c r="O3177" i="11"/>
  <c r="J3177" i="11"/>
  <c r="G3177" i="11"/>
  <c r="G3178" i="11"/>
  <c r="C3177" i="11"/>
  <c r="E3177" i="11"/>
  <c r="B3177" i="11"/>
  <c r="M355" i="8"/>
  <c r="E25" i="156"/>
  <c r="L123" i="14"/>
  <c r="K355" i="8"/>
  <c r="F355" i="8"/>
  <c r="E18" i="156"/>
  <c r="I123" i="14"/>
  <c r="E355" i="8"/>
  <c r="E12" i="156"/>
  <c r="E123" i="14"/>
  <c r="D355" i="8"/>
  <c r="E11" i="156"/>
  <c r="D123" i="14"/>
  <c r="C355" i="8"/>
  <c r="L130" i="8"/>
  <c r="S3149" i="11"/>
  <c r="P3149" i="11"/>
  <c r="O3149" i="11"/>
  <c r="N3149" i="11"/>
  <c r="K3149" i="11"/>
  <c r="H3149" i="11"/>
  <c r="D3149" i="11"/>
  <c r="R3149" i="11"/>
  <c r="J3149" i="11"/>
  <c r="G3149" i="11"/>
  <c r="C3149" i="11"/>
  <c r="E3149" i="11"/>
  <c r="B3149" i="11"/>
  <c r="B3150" i="11"/>
  <c r="M354" i="8"/>
  <c r="E25" i="155"/>
  <c r="L122" i="14"/>
  <c r="K354" i="8"/>
  <c r="F354" i="8"/>
  <c r="E354" i="8"/>
  <c r="E12" i="155"/>
  <c r="E122" i="14"/>
  <c r="D354" i="8"/>
  <c r="E11" i="155"/>
  <c r="D122" i="14"/>
  <c r="C354" i="8"/>
  <c r="L129" i="8"/>
  <c r="S3125" i="11"/>
  <c r="P3125" i="11"/>
  <c r="N3125" i="11"/>
  <c r="K3125" i="11"/>
  <c r="H3125" i="11"/>
  <c r="D3125" i="11"/>
  <c r="R3125" i="11"/>
  <c r="O3125" i="11"/>
  <c r="J3125" i="11"/>
  <c r="G3125" i="11"/>
  <c r="C3125" i="11"/>
  <c r="E3125" i="11"/>
  <c r="B3125" i="11"/>
  <c r="C353" i="8"/>
  <c r="D353" i="8"/>
  <c r="E11" i="154"/>
  <c r="D121" i="14"/>
  <c r="E353" i="8"/>
  <c r="E12" i="154"/>
  <c r="E121" i="14"/>
  <c r="F353" i="8"/>
  <c r="K353" i="8"/>
  <c r="M353" i="8"/>
  <c r="E25" i="154"/>
  <c r="L121" i="14"/>
  <c r="L128" i="8"/>
  <c r="R3100" i="11"/>
  <c r="O3100" i="11"/>
  <c r="K3100" i="11"/>
  <c r="H3100" i="11"/>
  <c r="D3100" i="11"/>
  <c r="B3100" i="11"/>
  <c r="S3100" i="11"/>
  <c r="P3100" i="11"/>
  <c r="N3100" i="11"/>
  <c r="J3100" i="11"/>
  <c r="J3101" i="11"/>
  <c r="J128" i="8"/>
  <c r="G3100" i="11"/>
  <c r="C3100" i="11"/>
  <c r="E3100" i="11"/>
  <c r="M352" i="8"/>
  <c r="E25" i="153"/>
  <c r="L120" i="14"/>
  <c r="K352" i="8"/>
  <c r="F352" i="8"/>
  <c r="E18" i="153"/>
  <c r="I120" i="14"/>
  <c r="E352" i="8"/>
  <c r="E12" i="153"/>
  <c r="E120" i="14"/>
  <c r="D352" i="8"/>
  <c r="E11" i="153"/>
  <c r="D120" i="14"/>
  <c r="C352" i="8"/>
  <c r="L127" i="8"/>
  <c r="H3074" i="11"/>
  <c r="D3074" i="11"/>
  <c r="B3074" i="11"/>
  <c r="S3074" i="11"/>
  <c r="R3074" i="11"/>
  <c r="P3074" i="11"/>
  <c r="O3074" i="11"/>
  <c r="N3074" i="11"/>
  <c r="K3074" i="11"/>
  <c r="J3074" i="11"/>
  <c r="G3074" i="11"/>
  <c r="E3074" i="11"/>
  <c r="C3074" i="11"/>
  <c r="M351" i="8"/>
  <c r="E25" i="152"/>
  <c r="L119" i="14"/>
  <c r="K351" i="8"/>
  <c r="E23" i="152"/>
  <c r="M119" i="14"/>
  <c r="F351" i="8"/>
  <c r="E18" i="152"/>
  <c r="I119" i="14"/>
  <c r="E351" i="8"/>
  <c r="E12" i="152"/>
  <c r="E119" i="14"/>
  <c r="D351" i="8"/>
  <c r="E11" i="152"/>
  <c r="D119" i="14"/>
  <c r="C351" i="8"/>
  <c r="L126" i="8"/>
  <c r="B3049" i="11"/>
  <c r="D3049" i="11"/>
  <c r="S3049" i="11"/>
  <c r="R3049" i="11"/>
  <c r="P3049" i="11"/>
  <c r="O3049" i="11"/>
  <c r="N3049" i="11"/>
  <c r="K3049" i="11"/>
  <c r="J3049" i="11"/>
  <c r="H3049" i="11"/>
  <c r="G3050" i="11"/>
  <c r="I126" i="8"/>
  <c r="G3049" i="11"/>
  <c r="E3049" i="11"/>
  <c r="C3049" i="11"/>
  <c r="C350" i="8"/>
  <c r="D350" i="8"/>
  <c r="E11" i="151"/>
  <c r="D118" i="14"/>
  <c r="E350" i="8"/>
  <c r="E12" i="151"/>
  <c r="E118" i="14"/>
  <c r="F350" i="8"/>
  <c r="K350" i="8"/>
  <c r="M350" i="8"/>
  <c r="E25" i="151"/>
  <c r="L118" i="14"/>
  <c r="R3023" i="11"/>
  <c r="P3023" i="11"/>
  <c r="N3023" i="11"/>
  <c r="K3023" i="11"/>
  <c r="H3023" i="11"/>
  <c r="D3023" i="11"/>
  <c r="S3023" i="11"/>
  <c r="O3023" i="11"/>
  <c r="J3023" i="11"/>
  <c r="G3023" i="11"/>
  <c r="C3023" i="11"/>
  <c r="E3023" i="11"/>
  <c r="B3023" i="11"/>
  <c r="L125" i="8"/>
  <c r="M349" i="8"/>
  <c r="E25" i="150"/>
  <c r="L117" i="14"/>
  <c r="K349" i="8"/>
  <c r="F349" i="8"/>
  <c r="E349" i="8"/>
  <c r="E12" i="150"/>
  <c r="E117" i="14"/>
  <c r="D349" i="8"/>
  <c r="E11" i="150"/>
  <c r="D117" i="14"/>
  <c r="C349" i="8"/>
  <c r="E28" i="150"/>
  <c r="L124" i="8"/>
  <c r="R2997" i="11"/>
  <c r="P2997" i="11"/>
  <c r="N2997" i="11"/>
  <c r="K2997" i="11"/>
  <c r="H2997" i="11"/>
  <c r="D2997" i="11"/>
  <c r="S2997" i="11"/>
  <c r="O2997" i="11"/>
  <c r="J2997" i="11"/>
  <c r="G2997" i="11"/>
  <c r="C2997" i="11"/>
  <c r="E2997" i="11"/>
  <c r="B2997" i="11"/>
  <c r="M348" i="8"/>
  <c r="E25" i="149"/>
  <c r="L116" i="14"/>
  <c r="K348" i="8"/>
  <c r="E30" i="149"/>
  <c r="F348" i="8"/>
  <c r="E348" i="8"/>
  <c r="E12" i="149"/>
  <c r="E116" i="14"/>
  <c r="D348" i="8"/>
  <c r="E11" i="149"/>
  <c r="D116" i="14"/>
  <c r="C348" i="8"/>
  <c r="L123" i="8"/>
  <c r="S2969" i="11"/>
  <c r="K2969" i="11"/>
  <c r="H2969" i="11"/>
  <c r="D2969" i="11"/>
  <c r="R2969" i="11"/>
  <c r="P2969" i="11"/>
  <c r="O2969" i="11"/>
  <c r="N2969" i="11"/>
  <c r="J2969" i="11"/>
  <c r="G2969" i="11"/>
  <c r="C2969" i="11"/>
  <c r="E2969" i="11"/>
  <c r="B2969" i="11"/>
  <c r="M347" i="8"/>
  <c r="E25" i="148"/>
  <c r="L115" i="14"/>
  <c r="K347" i="8"/>
  <c r="E23" i="148"/>
  <c r="M115" i="14"/>
  <c r="F347" i="8"/>
  <c r="E347" i="8"/>
  <c r="E12" i="148"/>
  <c r="E115" i="14"/>
  <c r="D347" i="8"/>
  <c r="E11" i="148"/>
  <c r="D115" i="14"/>
  <c r="C347" i="8"/>
  <c r="E28" i="148"/>
  <c r="L122" i="8"/>
  <c r="R2944" i="11"/>
  <c r="O2944" i="11"/>
  <c r="K2944" i="11"/>
  <c r="H2944" i="11"/>
  <c r="D2944" i="11"/>
  <c r="B2944" i="11"/>
  <c r="S2944" i="11"/>
  <c r="R2945" i="11"/>
  <c r="P2944" i="11"/>
  <c r="N2944" i="11"/>
  <c r="J2944" i="11"/>
  <c r="G2944" i="11"/>
  <c r="C2944" i="11"/>
  <c r="E2944" i="11"/>
  <c r="C346" i="8"/>
  <c r="D346" i="8"/>
  <c r="E11" i="147"/>
  <c r="D114" i="14"/>
  <c r="E346" i="8"/>
  <c r="E12" i="147"/>
  <c r="E114" i="14"/>
  <c r="F346" i="8"/>
  <c r="K346" i="8"/>
  <c r="E23" i="147"/>
  <c r="M114" i="14"/>
  <c r="M346" i="8"/>
  <c r="E25" i="147"/>
  <c r="L114" i="14"/>
  <c r="L121" i="8"/>
  <c r="R2917" i="11"/>
  <c r="O2917" i="11"/>
  <c r="K2917" i="11"/>
  <c r="H2917" i="11"/>
  <c r="D2917" i="11"/>
  <c r="B2917" i="11"/>
  <c r="S2917" i="11"/>
  <c r="P2917" i="11"/>
  <c r="N2917" i="11"/>
  <c r="J2917" i="11"/>
  <c r="G2917" i="11"/>
  <c r="G2918" i="11"/>
  <c r="E2917" i="11"/>
  <c r="C2917" i="11"/>
  <c r="M345" i="8"/>
  <c r="E25" i="145"/>
  <c r="L113" i="14"/>
  <c r="K345" i="8"/>
  <c r="F345" i="8"/>
  <c r="E345" i="8"/>
  <c r="E12" i="145"/>
  <c r="E113" i="14"/>
  <c r="D345" i="8"/>
  <c r="E11" i="145"/>
  <c r="D113" i="14"/>
  <c r="C345" i="8"/>
  <c r="S2891" i="11"/>
  <c r="P2891" i="11"/>
  <c r="N2891" i="11"/>
  <c r="K2891" i="11"/>
  <c r="H2891" i="11"/>
  <c r="D2891" i="11"/>
  <c r="R2891" i="11"/>
  <c r="O2891" i="11"/>
  <c r="J2891" i="11"/>
  <c r="G2891" i="11"/>
  <c r="G2892" i="11"/>
  <c r="I120" i="8"/>
  <c r="C2891" i="11"/>
  <c r="E2891" i="11"/>
  <c r="B2891" i="11"/>
  <c r="L120" i="8"/>
  <c r="C344" i="8"/>
  <c r="D344" i="8"/>
  <c r="E11" i="144"/>
  <c r="D112" i="14"/>
  <c r="E344" i="8"/>
  <c r="E12" i="144"/>
  <c r="E112" i="14"/>
  <c r="F344" i="8"/>
  <c r="E14" i="144"/>
  <c r="F112" i="14"/>
  <c r="K344" i="8"/>
  <c r="E30" i="144"/>
  <c r="M344" i="8"/>
  <c r="E25" i="144"/>
  <c r="L112" i="14"/>
  <c r="T15" i="4"/>
  <c r="L119" i="8"/>
  <c r="S2865" i="11"/>
  <c r="N2865" i="11"/>
  <c r="K2865" i="11"/>
  <c r="H2865" i="11"/>
  <c r="D2865" i="11"/>
  <c r="R2865" i="11"/>
  <c r="P2865" i="11"/>
  <c r="O2865" i="11"/>
  <c r="J2865" i="11"/>
  <c r="G2865" i="11"/>
  <c r="C2865" i="11"/>
  <c r="E2865" i="11"/>
  <c r="B2865" i="11"/>
  <c r="C343" i="8"/>
  <c r="D343" i="8"/>
  <c r="E11" i="143"/>
  <c r="D111" i="14"/>
  <c r="M343" i="8"/>
  <c r="E25" i="143"/>
  <c r="L111" i="14"/>
  <c r="K343" i="8"/>
  <c r="F343" i="8"/>
  <c r="E343" i="8"/>
  <c r="E12" i="143"/>
  <c r="E111" i="14"/>
  <c r="L118" i="8"/>
  <c r="R2838" i="11"/>
  <c r="O2838" i="11"/>
  <c r="K2838" i="11"/>
  <c r="H2838" i="11"/>
  <c r="D2838" i="11"/>
  <c r="S2838" i="11"/>
  <c r="P2838" i="11"/>
  <c r="N2838" i="11"/>
  <c r="J2838" i="11"/>
  <c r="G2838" i="11"/>
  <c r="C2838" i="11"/>
  <c r="E2838" i="11"/>
  <c r="B2838" i="11"/>
  <c r="M342" i="8"/>
  <c r="E25" i="142"/>
  <c r="L110" i="14"/>
  <c r="K342" i="8"/>
  <c r="F342" i="8"/>
  <c r="E18" i="142"/>
  <c r="I110" i="14"/>
  <c r="E342" i="8"/>
  <c r="E12" i="142"/>
  <c r="E110" i="14"/>
  <c r="D342" i="8"/>
  <c r="E11" i="142"/>
  <c r="D110" i="14"/>
  <c r="C342" i="8"/>
  <c r="D2813" i="11"/>
  <c r="R2813" i="11"/>
  <c r="K2813" i="11"/>
  <c r="H2813" i="11"/>
  <c r="S2813" i="11"/>
  <c r="P2813" i="11"/>
  <c r="O2813" i="11"/>
  <c r="N2813" i="11"/>
  <c r="J2813" i="11"/>
  <c r="G2813" i="11"/>
  <c r="C2813" i="11"/>
  <c r="E2813" i="11"/>
  <c r="B2813" i="11"/>
  <c r="L117" i="8"/>
  <c r="M341" i="8"/>
  <c r="E25" i="141"/>
  <c r="L109" i="14"/>
  <c r="K341" i="8"/>
  <c r="F341" i="8"/>
  <c r="E341" i="8"/>
  <c r="E12" i="141"/>
  <c r="E109" i="14"/>
  <c r="D341" i="8"/>
  <c r="E11" i="141"/>
  <c r="D109" i="14"/>
  <c r="C341" i="8"/>
  <c r="L116" i="8"/>
  <c r="S2793" i="11"/>
  <c r="R2793" i="11"/>
  <c r="P2793" i="11"/>
  <c r="O2793" i="11"/>
  <c r="N2793" i="11"/>
  <c r="K2793" i="11"/>
  <c r="J2793" i="11"/>
  <c r="H2793" i="11"/>
  <c r="G2793" i="11"/>
  <c r="C2793" i="11"/>
  <c r="D2793" i="11"/>
  <c r="E2793" i="11"/>
  <c r="B2793" i="11"/>
  <c r="M340" i="8"/>
  <c r="E25" i="140"/>
  <c r="L108" i="14"/>
  <c r="K340" i="8"/>
  <c r="F340" i="8"/>
  <c r="E340" i="8"/>
  <c r="E12" i="140"/>
  <c r="E108" i="14"/>
  <c r="D340" i="8"/>
  <c r="E11" i="140"/>
  <c r="D108" i="14"/>
  <c r="C340" i="8"/>
  <c r="E10" i="140"/>
  <c r="C108" i="14"/>
  <c r="L115" i="8"/>
  <c r="R2766" i="11"/>
  <c r="P2766" i="11"/>
  <c r="N2766" i="11"/>
  <c r="K2766" i="11"/>
  <c r="H2766" i="11"/>
  <c r="S2766" i="11"/>
  <c r="O2766" i="11"/>
  <c r="J2766" i="11"/>
  <c r="G2766" i="11"/>
  <c r="C2766" i="11"/>
  <c r="D2766" i="11"/>
  <c r="E2766" i="11"/>
  <c r="B2766" i="11"/>
  <c r="C339" i="8"/>
  <c r="D339" i="8"/>
  <c r="E11" i="139"/>
  <c r="D107" i="14"/>
  <c r="E339" i="8"/>
  <c r="E12" i="139"/>
  <c r="E107" i="14"/>
  <c r="F339" i="8"/>
  <c r="K339" i="8"/>
  <c r="M339" i="8"/>
  <c r="E25" i="139"/>
  <c r="L107" i="14"/>
  <c r="L114" i="8"/>
  <c r="O2742" i="11"/>
  <c r="K2742" i="11"/>
  <c r="H2742" i="11"/>
  <c r="D2742" i="11"/>
  <c r="B2742" i="11"/>
  <c r="S2742" i="11"/>
  <c r="R2742" i="11"/>
  <c r="P2742" i="11"/>
  <c r="N2742" i="11"/>
  <c r="J2742" i="11"/>
  <c r="J2743" i="11"/>
  <c r="J114" i="8"/>
  <c r="G2742" i="11"/>
  <c r="E2742" i="11"/>
  <c r="C2742" i="11"/>
  <c r="M338" i="8"/>
  <c r="E25" i="138"/>
  <c r="L106" i="14"/>
  <c r="K338" i="8"/>
  <c r="F338" i="8"/>
  <c r="E338" i="8"/>
  <c r="E12" i="138"/>
  <c r="E106" i="14"/>
  <c r="D338" i="8"/>
  <c r="E11" i="138"/>
  <c r="D106" i="14"/>
  <c r="C338" i="8"/>
  <c r="E28" i="138"/>
  <c r="L113" i="8"/>
  <c r="R2716" i="11"/>
  <c r="P2716" i="11"/>
  <c r="K2716" i="11"/>
  <c r="H2716" i="11"/>
  <c r="D2716" i="11"/>
  <c r="B2716" i="11"/>
  <c r="S2716" i="11"/>
  <c r="O2716" i="11"/>
  <c r="N2716" i="11"/>
  <c r="J2716" i="11"/>
  <c r="J2717" i="11"/>
  <c r="G2716" i="11"/>
  <c r="G2717" i="11"/>
  <c r="I113" i="8"/>
  <c r="E2716" i="11"/>
  <c r="C2716" i="11"/>
  <c r="M337" i="8"/>
  <c r="E25" i="137"/>
  <c r="L105" i="14"/>
  <c r="K337" i="8"/>
  <c r="F337" i="8"/>
  <c r="E337" i="8"/>
  <c r="E12" i="137"/>
  <c r="E105" i="14"/>
  <c r="D337" i="8"/>
  <c r="E11" i="137"/>
  <c r="D105" i="14"/>
  <c r="C337" i="8"/>
  <c r="L112" i="8"/>
  <c r="M336" i="8"/>
  <c r="E25" i="136"/>
  <c r="L104" i="14"/>
  <c r="K336" i="8"/>
  <c r="F336" i="8"/>
  <c r="E336" i="8"/>
  <c r="E12" i="136"/>
  <c r="E104" i="14"/>
  <c r="D336" i="8"/>
  <c r="E11" i="136"/>
  <c r="D104" i="14"/>
  <c r="C336" i="8"/>
  <c r="S2690" i="11"/>
  <c r="R2690" i="11"/>
  <c r="P2690" i="11"/>
  <c r="O2690" i="11"/>
  <c r="N2690" i="11"/>
  <c r="K2690" i="11"/>
  <c r="J2690" i="11"/>
  <c r="H2690" i="11"/>
  <c r="G2690" i="11"/>
  <c r="C2690" i="11"/>
  <c r="D2690" i="11"/>
  <c r="E2690" i="11"/>
  <c r="B2690" i="11"/>
  <c r="L111" i="8"/>
  <c r="S2664" i="11"/>
  <c r="P2664" i="11"/>
  <c r="N2664" i="11"/>
  <c r="K2664" i="11"/>
  <c r="H2664" i="11"/>
  <c r="D2664" i="11"/>
  <c r="B2664" i="11"/>
  <c r="R2664" i="11"/>
  <c r="O2664" i="11"/>
  <c r="J2664" i="11"/>
  <c r="G2664" i="11"/>
  <c r="G2665" i="11"/>
  <c r="I111" i="8"/>
  <c r="E2664" i="11"/>
  <c r="C2664" i="11"/>
  <c r="M335" i="8"/>
  <c r="E25" i="135"/>
  <c r="L103" i="14"/>
  <c r="K335" i="8"/>
  <c r="F335" i="8"/>
  <c r="E335" i="8"/>
  <c r="E12" i="135"/>
  <c r="E103" i="14"/>
  <c r="D335" i="8"/>
  <c r="E11" i="135"/>
  <c r="D103" i="14"/>
  <c r="C335" i="8"/>
  <c r="L110" i="8"/>
  <c r="R2637" i="11"/>
  <c r="O2637" i="11"/>
  <c r="N2637" i="11"/>
  <c r="K2637" i="11"/>
  <c r="H2637" i="11"/>
  <c r="D2637" i="11"/>
  <c r="S2637" i="11"/>
  <c r="P2637" i="11"/>
  <c r="J2637" i="11"/>
  <c r="G2637" i="11"/>
  <c r="C2637" i="11"/>
  <c r="E2637" i="11"/>
  <c r="B2637" i="11"/>
  <c r="C334" i="8"/>
  <c r="D334" i="8"/>
  <c r="E11" i="134"/>
  <c r="D102" i="14"/>
  <c r="E334" i="8"/>
  <c r="E12" i="134"/>
  <c r="E102" i="14"/>
  <c r="F334" i="8"/>
  <c r="E18" i="134"/>
  <c r="I102" i="14"/>
  <c r="K334" i="8"/>
  <c r="M334" i="8"/>
  <c r="E25" i="134"/>
  <c r="L102" i="14"/>
  <c r="R2610" i="11"/>
  <c r="P2610" i="11"/>
  <c r="N2610" i="11"/>
  <c r="K2610" i="11"/>
  <c r="H2610" i="11"/>
  <c r="D2610" i="11"/>
  <c r="S2610" i="11"/>
  <c r="O2610" i="11"/>
  <c r="J2610" i="11"/>
  <c r="G2610" i="11"/>
  <c r="C2610" i="11"/>
  <c r="E2610" i="11"/>
  <c r="B2610" i="11"/>
  <c r="L109" i="8"/>
  <c r="L335" i="8"/>
  <c r="C333" i="8"/>
  <c r="D333" i="8"/>
  <c r="E11" i="133"/>
  <c r="D101" i="14"/>
  <c r="E333" i="8"/>
  <c r="E12" i="133"/>
  <c r="E101" i="14"/>
  <c r="F333" i="8"/>
  <c r="E18" i="133"/>
  <c r="I101" i="14"/>
  <c r="K333" i="8"/>
  <c r="M333" i="8"/>
  <c r="E25" i="133"/>
  <c r="L101" i="14"/>
  <c r="Q15" i="4"/>
  <c r="L108" i="8"/>
  <c r="O2585" i="11"/>
  <c r="K2585" i="11"/>
  <c r="H2585" i="11"/>
  <c r="D2585" i="11"/>
  <c r="S2585" i="11"/>
  <c r="R2585" i="11"/>
  <c r="P2585" i="11"/>
  <c r="N2585" i="11"/>
  <c r="J2585" i="11"/>
  <c r="G2585" i="11"/>
  <c r="G2586" i="11"/>
  <c r="I108" i="8"/>
  <c r="C2585" i="11"/>
  <c r="G108" i="8"/>
  <c r="E2585" i="11"/>
  <c r="B2585" i="11"/>
  <c r="B2586" i="11"/>
  <c r="M332" i="8"/>
  <c r="E25" i="132"/>
  <c r="L100" i="14"/>
  <c r="K332" i="8"/>
  <c r="E30" i="132"/>
  <c r="F332" i="8"/>
  <c r="E332" i="8"/>
  <c r="E12" i="132"/>
  <c r="E100" i="14"/>
  <c r="D332" i="8"/>
  <c r="E11" i="132"/>
  <c r="D100" i="14"/>
  <c r="C332" i="8"/>
  <c r="L107" i="8"/>
  <c r="R2559" i="11"/>
  <c r="O2559" i="11"/>
  <c r="K2559" i="11"/>
  <c r="D2559" i="11"/>
  <c r="H2559" i="11"/>
  <c r="S2559" i="11"/>
  <c r="P2559" i="11"/>
  <c r="N2559" i="11"/>
  <c r="J2559" i="11"/>
  <c r="G2559" i="11"/>
  <c r="C2559" i="11"/>
  <c r="E2559" i="11"/>
  <c r="B2559" i="11"/>
  <c r="M331" i="8"/>
  <c r="E25" i="131"/>
  <c r="L99" i="14"/>
  <c r="K331" i="8"/>
  <c r="F331" i="8"/>
  <c r="E14" i="131"/>
  <c r="F99" i="14"/>
  <c r="E331" i="8"/>
  <c r="E12" i="131"/>
  <c r="E99" i="14"/>
  <c r="D331" i="8"/>
  <c r="E11" i="131"/>
  <c r="D99" i="14"/>
  <c r="C331" i="8"/>
  <c r="L106" i="8"/>
  <c r="C330" i="8"/>
  <c r="D330" i="8"/>
  <c r="E11" i="130"/>
  <c r="D98" i="14"/>
  <c r="E330" i="8"/>
  <c r="E12" i="130"/>
  <c r="E98" i="14"/>
  <c r="F330" i="8"/>
  <c r="K330" i="8"/>
  <c r="M330" i="8"/>
  <c r="E25" i="130"/>
  <c r="L98" i="14"/>
  <c r="S2532" i="11"/>
  <c r="P2532" i="11"/>
  <c r="N2532" i="11"/>
  <c r="G2532" i="11"/>
  <c r="J2532" i="11"/>
  <c r="E2532" i="11"/>
  <c r="C2532" i="11"/>
  <c r="B2533" i="11"/>
  <c r="O2532" i="11"/>
  <c r="R2532" i="11"/>
  <c r="R2533" i="11"/>
  <c r="K2532" i="11"/>
  <c r="H2532" i="11"/>
  <c r="D2532" i="11"/>
  <c r="B2532" i="11"/>
  <c r="L105" i="8"/>
  <c r="R2508" i="11"/>
  <c r="P2508" i="11"/>
  <c r="N2508" i="11"/>
  <c r="K2508" i="11"/>
  <c r="E2508" i="11"/>
  <c r="C2508" i="11"/>
  <c r="H2508" i="11"/>
  <c r="S2508" i="11"/>
  <c r="R2509" i="11"/>
  <c r="O2508" i="11"/>
  <c r="J2508" i="11"/>
  <c r="G2508" i="11"/>
  <c r="D2508" i="11"/>
  <c r="B2508" i="11"/>
  <c r="M329" i="8"/>
  <c r="E25" i="129"/>
  <c r="L97" i="14"/>
  <c r="K329" i="8"/>
  <c r="E30" i="129"/>
  <c r="F329" i="8"/>
  <c r="E329" i="8"/>
  <c r="E12" i="129"/>
  <c r="E97" i="14"/>
  <c r="D329" i="8"/>
  <c r="E11" i="129"/>
  <c r="D97" i="14"/>
  <c r="C329" i="8"/>
  <c r="L104" i="8"/>
  <c r="E2483" i="11"/>
  <c r="R2483" i="11"/>
  <c r="P2483" i="11"/>
  <c r="H2483" i="11"/>
  <c r="S2483" i="11"/>
  <c r="O2483" i="11"/>
  <c r="N2483" i="11"/>
  <c r="K2483" i="11"/>
  <c r="J2483" i="11"/>
  <c r="G2483" i="11"/>
  <c r="C2483" i="11"/>
  <c r="D2483" i="11"/>
  <c r="B2483" i="11"/>
  <c r="C328" i="8"/>
  <c r="D328" i="8"/>
  <c r="E11" i="128"/>
  <c r="D96" i="14"/>
  <c r="E328" i="8"/>
  <c r="E12" i="128"/>
  <c r="E96" i="14"/>
  <c r="F328" i="8"/>
  <c r="K328" i="8"/>
  <c r="M328" i="8"/>
  <c r="E25" i="128"/>
  <c r="L96" i="14"/>
  <c r="S2456" i="11"/>
  <c r="P2456" i="11"/>
  <c r="N2456" i="11"/>
  <c r="K2456" i="11"/>
  <c r="H2456" i="11"/>
  <c r="D2456" i="11"/>
  <c r="R2456" i="11"/>
  <c r="O2456" i="11"/>
  <c r="J2456" i="11"/>
  <c r="G2456" i="11"/>
  <c r="C2456" i="11"/>
  <c r="E2456" i="11"/>
  <c r="B2456" i="11"/>
  <c r="L103" i="8"/>
  <c r="C327" i="8"/>
  <c r="D327" i="8"/>
  <c r="E11" i="127"/>
  <c r="D95" i="14"/>
  <c r="E327" i="8"/>
  <c r="E12" i="127"/>
  <c r="E95" i="14"/>
  <c r="F327" i="8"/>
  <c r="K327" i="8"/>
  <c r="E23" i="127"/>
  <c r="M95" i="14"/>
  <c r="M327" i="8"/>
  <c r="E25" i="127"/>
  <c r="L95" i="14"/>
  <c r="L102" i="8"/>
  <c r="C2433" i="11"/>
  <c r="D2433" i="11"/>
  <c r="E2433" i="11"/>
  <c r="K2433" i="11"/>
  <c r="H2433" i="11"/>
  <c r="J2433" i="11"/>
  <c r="S2433" i="11"/>
  <c r="R2433" i="11"/>
  <c r="R2434" i="11"/>
  <c r="P2433" i="11"/>
  <c r="O2433" i="11"/>
  <c r="N2433" i="11"/>
  <c r="G2433" i="11"/>
  <c r="B2433" i="11"/>
  <c r="B2434" i="11"/>
  <c r="G102" i="8"/>
  <c r="C326" i="8"/>
  <c r="D326" i="8"/>
  <c r="E11" i="126"/>
  <c r="D94" i="14"/>
  <c r="E326" i="8"/>
  <c r="E12" i="126"/>
  <c r="E94" i="14"/>
  <c r="F326" i="8"/>
  <c r="K326" i="8"/>
  <c r="M326" i="8"/>
  <c r="E25" i="126"/>
  <c r="L94" i="14"/>
  <c r="L101" i="8"/>
  <c r="K2406" i="11"/>
  <c r="H2406" i="11"/>
  <c r="D2406" i="11"/>
  <c r="B2406" i="11"/>
  <c r="S2406" i="11"/>
  <c r="R2406" i="11"/>
  <c r="P2406" i="11"/>
  <c r="O2406" i="11"/>
  <c r="N2406" i="11"/>
  <c r="J2406" i="11"/>
  <c r="G2406" i="11"/>
  <c r="E2406" i="11"/>
  <c r="C2406" i="11"/>
  <c r="C325" i="8"/>
  <c r="D325" i="8"/>
  <c r="E11" i="125"/>
  <c r="D93" i="14"/>
  <c r="E325" i="8"/>
  <c r="E12" i="125"/>
  <c r="E93" i="14"/>
  <c r="F325" i="8"/>
  <c r="K325" i="8"/>
  <c r="R2380" i="11"/>
  <c r="R2381" i="11"/>
  <c r="P2380" i="11"/>
  <c r="N2380" i="11"/>
  <c r="K2380" i="11"/>
  <c r="H2380" i="11"/>
  <c r="D2380" i="11"/>
  <c r="S2380" i="11"/>
  <c r="O2380" i="11"/>
  <c r="J2380" i="11"/>
  <c r="G2380" i="11"/>
  <c r="C2380" i="11"/>
  <c r="E2380" i="11"/>
  <c r="D2381" i="11"/>
  <c r="B2380" i="11"/>
  <c r="L100" i="8"/>
  <c r="K324" i="8"/>
  <c r="F324" i="8"/>
  <c r="E324" i="8"/>
  <c r="E12" i="124"/>
  <c r="E92" i="14"/>
  <c r="D324" i="8"/>
  <c r="E11" i="124"/>
  <c r="D92" i="14"/>
  <c r="C324" i="8"/>
  <c r="M99" i="8"/>
  <c r="L99" i="8"/>
  <c r="S2354" i="11"/>
  <c r="O2354" i="11"/>
  <c r="N2354" i="11"/>
  <c r="H2354" i="11"/>
  <c r="D2354" i="11"/>
  <c r="R2354" i="11"/>
  <c r="P2354" i="11"/>
  <c r="K2354" i="11"/>
  <c r="J2354" i="11"/>
  <c r="G2354" i="11"/>
  <c r="G2355" i="11"/>
  <c r="I99" i="8"/>
  <c r="I323" i="8"/>
  <c r="E19" i="123"/>
  <c r="J91" i="14"/>
  <c r="C2354" i="11"/>
  <c r="E2354" i="11"/>
  <c r="B2354" i="11"/>
  <c r="K323" i="8"/>
  <c r="F323" i="8"/>
  <c r="E323" i="8"/>
  <c r="E12" i="123"/>
  <c r="E91" i="14"/>
  <c r="D323" i="8"/>
  <c r="E11" i="123"/>
  <c r="D91" i="14"/>
  <c r="C323" i="8"/>
  <c r="L98" i="8"/>
  <c r="K2327" i="11"/>
  <c r="J2327" i="11"/>
  <c r="C2327" i="11"/>
  <c r="B2327" i="11"/>
  <c r="B2328" i="11"/>
  <c r="S2327" i="11"/>
  <c r="R2327" i="11"/>
  <c r="P2327" i="11"/>
  <c r="O2327" i="11"/>
  <c r="N2327" i="11"/>
  <c r="H2327" i="11"/>
  <c r="G2327" i="11"/>
  <c r="E2327" i="11"/>
  <c r="D2327" i="11"/>
  <c r="C322" i="8"/>
  <c r="D322" i="8"/>
  <c r="E11" i="122"/>
  <c r="D90" i="14"/>
  <c r="E322" i="8"/>
  <c r="E12" i="122"/>
  <c r="E90" i="14"/>
  <c r="F322" i="8"/>
  <c r="E18" i="122"/>
  <c r="I90" i="14"/>
  <c r="K322" i="8"/>
  <c r="M322" i="8"/>
  <c r="E25" i="122"/>
  <c r="L90" i="14"/>
  <c r="N2301" i="11"/>
  <c r="K2301" i="11"/>
  <c r="H2301" i="11"/>
  <c r="D2301" i="11"/>
  <c r="B2301" i="11"/>
  <c r="S2301" i="11"/>
  <c r="R2301" i="11"/>
  <c r="P2301" i="11"/>
  <c r="O2301" i="11"/>
  <c r="J2301" i="11"/>
  <c r="G2301" i="11"/>
  <c r="G2302" i="11"/>
  <c r="I97" i="8"/>
  <c r="E2301" i="11"/>
  <c r="C2301" i="11"/>
  <c r="L97" i="8"/>
  <c r="C321" i="8"/>
  <c r="D321" i="8"/>
  <c r="E11" i="121"/>
  <c r="D89" i="14"/>
  <c r="E321" i="8"/>
  <c r="E12" i="121"/>
  <c r="E89" i="14"/>
  <c r="F321" i="8"/>
  <c r="E18" i="121"/>
  <c r="I89" i="14"/>
  <c r="K321" i="8"/>
  <c r="M321" i="8"/>
  <c r="E25" i="121"/>
  <c r="L89" i="14"/>
  <c r="K2275" i="11"/>
  <c r="J2276" i="11"/>
  <c r="J96" i="8"/>
  <c r="J322" i="8"/>
  <c r="E20" i="122"/>
  <c r="K90" i="14"/>
  <c r="H2275" i="11"/>
  <c r="D2275" i="11"/>
  <c r="B2275" i="11"/>
  <c r="S2275" i="11"/>
  <c r="R2275" i="11"/>
  <c r="P2275" i="11"/>
  <c r="O2275" i="11"/>
  <c r="N2275" i="11"/>
  <c r="J2275" i="11"/>
  <c r="G2275" i="11"/>
  <c r="E2275" i="11"/>
  <c r="C2275" i="11"/>
  <c r="L96" i="8"/>
  <c r="C320" i="8"/>
  <c r="E10" i="120"/>
  <c r="C88" i="14"/>
  <c r="D320" i="8"/>
  <c r="E11" i="120"/>
  <c r="D88" i="14"/>
  <c r="E320" i="8"/>
  <c r="E12" i="120"/>
  <c r="E88" i="14"/>
  <c r="F320" i="8"/>
  <c r="K320" i="8"/>
  <c r="M320" i="8"/>
  <c r="E25" i="120"/>
  <c r="L88" i="14"/>
  <c r="N15" i="4"/>
  <c r="L95" i="8"/>
  <c r="N2249" i="11"/>
  <c r="K2249" i="11"/>
  <c r="H2249" i="11"/>
  <c r="D2249" i="11"/>
  <c r="D2250" i="11"/>
  <c r="H95" i="8"/>
  <c r="S2249" i="11"/>
  <c r="R2250" i="11"/>
  <c r="R2249" i="11"/>
  <c r="P2249" i="11"/>
  <c r="O2249" i="11"/>
  <c r="J2249" i="11"/>
  <c r="J2250" i="11"/>
  <c r="G2249" i="11"/>
  <c r="C2249" i="11"/>
  <c r="B2250" i="11"/>
  <c r="E2249" i="11"/>
  <c r="B2249" i="11"/>
  <c r="M319" i="8"/>
  <c r="E25" i="119"/>
  <c r="L87" i="14"/>
  <c r="K319" i="8"/>
  <c r="F319" i="8"/>
  <c r="E319" i="8"/>
  <c r="E12" i="119"/>
  <c r="E87" i="14"/>
  <c r="D319" i="8"/>
  <c r="E11" i="119"/>
  <c r="D87" i="14"/>
  <c r="C319" i="8"/>
  <c r="L94" i="8"/>
  <c r="C318" i="8"/>
  <c r="E28" i="118"/>
  <c r="D318" i="8"/>
  <c r="E11" i="118"/>
  <c r="D86" i="14"/>
  <c r="E318" i="8"/>
  <c r="E12" i="118"/>
  <c r="E86" i="14"/>
  <c r="F318" i="8"/>
  <c r="K318" i="8"/>
  <c r="M318" i="8"/>
  <c r="E25" i="118"/>
  <c r="L86" i="14"/>
  <c r="R2223" i="11"/>
  <c r="O2223" i="11"/>
  <c r="K2223" i="11"/>
  <c r="H2223" i="11"/>
  <c r="D2223" i="11"/>
  <c r="S2223" i="11"/>
  <c r="P2223" i="11"/>
  <c r="N2223" i="11"/>
  <c r="J2223" i="11"/>
  <c r="J2224" i="11"/>
  <c r="G2223" i="11"/>
  <c r="C2223" i="11"/>
  <c r="E2223" i="11"/>
  <c r="B2223" i="11"/>
  <c r="L93" i="8"/>
  <c r="K2199" i="11"/>
  <c r="H2199" i="11"/>
  <c r="D2199" i="11"/>
  <c r="D2200" i="11"/>
  <c r="B2199" i="11"/>
  <c r="S2199" i="11"/>
  <c r="R2199" i="11"/>
  <c r="P2199" i="11"/>
  <c r="O2199" i="11"/>
  <c r="N2199" i="11"/>
  <c r="J2199" i="11"/>
  <c r="G2199" i="11"/>
  <c r="G2200" i="11"/>
  <c r="E2199" i="11"/>
  <c r="C2199" i="11"/>
  <c r="C317" i="8"/>
  <c r="D317" i="8"/>
  <c r="E11" i="117"/>
  <c r="D85" i="14"/>
  <c r="E317" i="8"/>
  <c r="E12" i="117"/>
  <c r="E85" i="14"/>
  <c r="F317" i="8"/>
  <c r="E14" i="117"/>
  <c r="F85" i="14"/>
  <c r="K317" i="8"/>
  <c r="M317" i="8"/>
  <c r="E25" i="117"/>
  <c r="L85" i="14"/>
  <c r="L92" i="8"/>
  <c r="L318" i="8"/>
  <c r="E6" i="118"/>
  <c r="Q86" i="14"/>
  <c r="O2173" i="11"/>
  <c r="K2173" i="11"/>
  <c r="H2173" i="11"/>
  <c r="D2173" i="11"/>
  <c r="S2173" i="11"/>
  <c r="R2173" i="11"/>
  <c r="P2173" i="11"/>
  <c r="N2173" i="11"/>
  <c r="J2173" i="11"/>
  <c r="G2173" i="11"/>
  <c r="C2173" i="11"/>
  <c r="E2173" i="11"/>
  <c r="D2174" i="11"/>
  <c r="H92" i="8"/>
  <c r="B2173" i="11"/>
  <c r="C316" i="8"/>
  <c r="D316" i="8"/>
  <c r="E11" i="116"/>
  <c r="D84" i="14"/>
  <c r="E316" i="8"/>
  <c r="E12" i="116"/>
  <c r="E84" i="14"/>
  <c r="F316" i="8"/>
  <c r="K316" i="8"/>
  <c r="E23" i="116"/>
  <c r="M84" i="14"/>
  <c r="M316" i="8"/>
  <c r="E25" i="116"/>
  <c r="L84" i="14"/>
  <c r="L91" i="8"/>
  <c r="S2147" i="11"/>
  <c r="P2147" i="11"/>
  <c r="K2147" i="11"/>
  <c r="H2147" i="11"/>
  <c r="D2147" i="11"/>
  <c r="R2147" i="11"/>
  <c r="R2148" i="11"/>
  <c r="O2147" i="11"/>
  <c r="N2147" i="11"/>
  <c r="J2147" i="11"/>
  <c r="G2147" i="11"/>
  <c r="C2147" i="11"/>
  <c r="E2147" i="11"/>
  <c r="B2147" i="11"/>
  <c r="C315" i="8"/>
  <c r="D315" i="8"/>
  <c r="E11" i="115"/>
  <c r="D83" i="14"/>
  <c r="E315" i="8"/>
  <c r="E12" i="115"/>
  <c r="E83" i="14"/>
  <c r="F315" i="8"/>
  <c r="E18" i="115"/>
  <c r="I83" i="14"/>
  <c r="K315" i="8"/>
  <c r="M315" i="8"/>
  <c r="E25" i="115"/>
  <c r="L83" i="14"/>
  <c r="S2123" i="11"/>
  <c r="R2123" i="11"/>
  <c r="P2123" i="11"/>
  <c r="O2123" i="11"/>
  <c r="N2123" i="11"/>
  <c r="K2123" i="11"/>
  <c r="J2123" i="11"/>
  <c r="H2123" i="11"/>
  <c r="G2123" i="11"/>
  <c r="C2123" i="11"/>
  <c r="D2123" i="11"/>
  <c r="E2123" i="11"/>
  <c r="B2123" i="11"/>
  <c r="L89" i="8"/>
  <c r="L90" i="8"/>
  <c r="C314" i="8"/>
  <c r="D314" i="8"/>
  <c r="E11" i="114"/>
  <c r="D82" i="14"/>
  <c r="E314" i="8"/>
  <c r="E12" i="114"/>
  <c r="E82" i="14"/>
  <c r="F314" i="8"/>
  <c r="K314" i="8"/>
  <c r="M314" i="8"/>
  <c r="E25" i="114"/>
  <c r="L82" i="14"/>
  <c r="O2096" i="11"/>
  <c r="K2096" i="11"/>
  <c r="S2096" i="11"/>
  <c r="R2096" i="11"/>
  <c r="P2096" i="11"/>
  <c r="N2096" i="11"/>
  <c r="J2096" i="11"/>
  <c r="J2097" i="11"/>
  <c r="J89" i="8"/>
  <c r="H2096" i="11"/>
  <c r="G2096" i="11"/>
  <c r="C2096" i="11"/>
  <c r="D2096" i="11"/>
  <c r="E2096" i="11"/>
  <c r="B2096" i="11"/>
  <c r="C313" i="8"/>
  <c r="D313" i="8"/>
  <c r="E11" i="113"/>
  <c r="D81" i="14"/>
  <c r="E313" i="8"/>
  <c r="E12" i="113"/>
  <c r="E81" i="14"/>
  <c r="F313" i="8"/>
  <c r="E18" i="113"/>
  <c r="I81" i="14"/>
  <c r="K313" i="8"/>
  <c r="E23" i="113"/>
  <c r="M81" i="14"/>
  <c r="M313" i="8"/>
  <c r="E25" i="113"/>
  <c r="L81" i="14"/>
  <c r="L88" i="8"/>
  <c r="K2071" i="11"/>
  <c r="H2071" i="11"/>
  <c r="D2071" i="11"/>
  <c r="B2071" i="11"/>
  <c r="S2071" i="11"/>
  <c r="R2071" i="11"/>
  <c r="P2071" i="11"/>
  <c r="O2071" i="11"/>
  <c r="N2071" i="11"/>
  <c r="J2071" i="11"/>
  <c r="G2071" i="11"/>
  <c r="E2071" i="11"/>
  <c r="C2071" i="11"/>
  <c r="K312" i="8"/>
  <c r="M312" i="8"/>
  <c r="E25" i="112"/>
  <c r="L80" i="14"/>
  <c r="F312" i="8"/>
  <c r="E312" i="8"/>
  <c r="E12" i="112"/>
  <c r="E80" i="14"/>
  <c r="D312" i="8"/>
  <c r="E11" i="112"/>
  <c r="D80" i="14"/>
  <c r="C312" i="8"/>
  <c r="L87" i="8"/>
  <c r="P2044" i="11"/>
  <c r="K2044" i="11"/>
  <c r="H2044" i="11"/>
  <c r="S2044" i="11"/>
  <c r="R2044" i="11"/>
  <c r="O2044" i="11"/>
  <c r="N2044" i="11"/>
  <c r="J2044" i="11"/>
  <c r="G2044" i="11"/>
  <c r="C2044" i="11"/>
  <c r="D2044" i="11"/>
  <c r="E2044" i="11"/>
  <c r="B2044" i="11"/>
  <c r="C311" i="8"/>
  <c r="E10" i="111"/>
  <c r="C79" i="14"/>
  <c r="D311" i="8"/>
  <c r="E11" i="111"/>
  <c r="D79" i="14"/>
  <c r="E311" i="8"/>
  <c r="E12" i="111"/>
  <c r="E79" i="14"/>
  <c r="F311" i="8"/>
  <c r="K311" i="8"/>
  <c r="E30" i="111"/>
  <c r="M311" i="8"/>
  <c r="E25" i="111"/>
  <c r="L79" i="14"/>
  <c r="L86" i="8"/>
  <c r="L312" i="8"/>
  <c r="K2017" i="11"/>
  <c r="H2017" i="11"/>
  <c r="D2017" i="11"/>
  <c r="S2017" i="11"/>
  <c r="R2018" i="11"/>
  <c r="R2017" i="11"/>
  <c r="P2017" i="11"/>
  <c r="O2017" i="11"/>
  <c r="N2017" i="11"/>
  <c r="J2017" i="11"/>
  <c r="G2017" i="11"/>
  <c r="G2018" i="11"/>
  <c r="I86" i="8"/>
  <c r="C2017" i="11"/>
  <c r="E2017" i="11"/>
  <c r="B2017" i="11"/>
  <c r="M310" i="8"/>
  <c r="E25" i="110"/>
  <c r="L78" i="14"/>
  <c r="K310" i="8"/>
  <c r="E30" i="110"/>
  <c r="F310" i="8"/>
  <c r="E310" i="8"/>
  <c r="E12" i="110"/>
  <c r="E78" i="14"/>
  <c r="D310" i="8"/>
  <c r="E11" i="110"/>
  <c r="D78" i="14"/>
  <c r="C310" i="8"/>
  <c r="L85" i="8"/>
  <c r="H1992" i="11"/>
  <c r="E1992" i="11"/>
  <c r="B1992" i="11"/>
  <c r="S1992" i="11"/>
  <c r="R1992" i="11"/>
  <c r="P1992" i="11"/>
  <c r="O1992" i="11"/>
  <c r="N1992" i="11"/>
  <c r="K1992" i="11"/>
  <c r="J1992" i="11"/>
  <c r="G1992" i="11"/>
  <c r="D1992" i="11"/>
  <c r="C1992" i="11"/>
  <c r="C309" i="8"/>
  <c r="D309" i="8"/>
  <c r="E11" i="109"/>
  <c r="D77" i="14"/>
  <c r="E309" i="8"/>
  <c r="E12" i="109"/>
  <c r="E77" i="14"/>
  <c r="F309" i="8"/>
  <c r="E18" i="109"/>
  <c r="I77" i="14"/>
  <c r="K309" i="8"/>
  <c r="M309" i="8"/>
  <c r="E25" i="109"/>
  <c r="L77" i="14"/>
  <c r="L84" i="8"/>
  <c r="S1965" i="11"/>
  <c r="R1965" i="11"/>
  <c r="P1965" i="11"/>
  <c r="O1965" i="11"/>
  <c r="N1965" i="11"/>
  <c r="K1965" i="11"/>
  <c r="J1965" i="11"/>
  <c r="H1965" i="11"/>
  <c r="G1965" i="11"/>
  <c r="G1966" i="11"/>
  <c r="I84" i="8"/>
  <c r="C1965" i="11"/>
  <c r="D1965" i="11"/>
  <c r="D1966" i="11"/>
  <c r="E1965" i="11"/>
  <c r="B1965" i="11"/>
  <c r="M308" i="8"/>
  <c r="E25" i="108"/>
  <c r="L76" i="14"/>
  <c r="K308" i="8"/>
  <c r="F308" i="8"/>
  <c r="E308" i="8"/>
  <c r="E12" i="108"/>
  <c r="E76" i="14"/>
  <c r="D308" i="8"/>
  <c r="E11" i="108"/>
  <c r="D76" i="14"/>
  <c r="C308" i="8"/>
  <c r="K15" i="4"/>
  <c r="L83" i="8"/>
  <c r="R1938" i="11"/>
  <c r="O1938" i="11"/>
  <c r="K1938" i="11"/>
  <c r="H1938" i="11"/>
  <c r="D1938" i="11"/>
  <c r="B1938" i="11"/>
  <c r="S1938" i="11"/>
  <c r="P1938" i="11"/>
  <c r="N1938" i="11"/>
  <c r="J1938" i="11"/>
  <c r="G1938" i="11"/>
  <c r="E1938" i="11"/>
  <c r="C1938" i="11"/>
  <c r="C307" i="8"/>
  <c r="D307" i="8"/>
  <c r="E11" i="107"/>
  <c r="D75" i="14"/>
  <c r="E307" i="8"/>
  <c r="E12" i="107"/>
  <c r="E75" i="14"/>
  <c r="F307" i="8"/>
  <c r="E18" i="107"/>
  <c r="I75" i="14"/>
  <c r="K307" i="8"/>
  <c r="E23" i="107"/>
  <c r="M75" i="14"/>
  <c r="M307" i="8"/>
  <c r="E25" i="107"/>
  <c r="L75" i="14"/>
  <c r="L82" i="8"/>
  <c r="C306" i="8"/>
  <c r="D306" i="8"/>
  <c r="E11" i="106"/>
  <c r="D74" i="14"/>
  <c r="E306" i="8"/>
  <c r="E12" i="106"/>
  <c r="E74" i="14"/>
  <c r="F306" i="8"/>
  <c r="E18" i="106"/>
  <c r="I74" i="14"/>
  <c r="K306" i="8"/>
  <c r="M306" i="8"/>
  <c r="E25" i="106"/>
  <c r="L74" i="14"/>
  <c r="J1914" i="11"/>
  <c r="E1914" i="11"/>
  <c r="H1914" i="11"/>
  <c r="S1914" i="11"/>
  <c r="R1914" i="11"/>
  <c r="P1914" i="11"/>
  <c r="O1914" i="11"/>
  <c r="N1914" i="11"/>
  <c r="K1914" i="11"/>
  <c r="G1914" i="11"/>
  <c r="C1914" i="11"/>
  <c r="D1914" i="11"/>
  <c r="B1914" i="11"/>
  <c r="L81" i="8"/>
  <c r="C305" i="8"/>
  <c r="D305" i="8"/>
  <c r="E11" i="105"/>
  <c r="D73" i="14"/>
  <c r="E305" i="8"/>
  <c r="E12" i="105"/>
  <c r="E73" i="14"/>
  <c r="F305" i="8"/>
  <c r="K305" i="8"/>
  <c r="E23" i="105"/>
  <c r="M73" i="14"/>
  <c r="M305" i="8"/>
  <c r="E25" i="105"/>
  <c r="L73" i="14"/>
  <c r="E1890" i="11"/>
  <c r="P1890" i="11"/>
  <c r="H1890" i="11"/>
  <c r="S1890" i="11"/>
  <c r="R1890" i="11"/>
  <c r="O1890" i="11"/>
  <c r="N1890" i="11"/>
  <c r="K1890" i="11"/>
  <c r="J1890" i="11"/>
  <c r="G1890" i="11"/>
  <c r="C1890" i="11"/>
  <c r="D1890" i="11"/>
  <c r="B1890" i="11"/>
  <c r="L80" i="8"/>
  <c r="L306" i="8"/>
  <c r="K1864" i="11"/>
  <c r="H1864" i="11"/>
  <c r="G1865" i="11"/>
  <c r="D1864" i="11"/>
  <c r="B1864" i="11"/>
  <c r="S1864" i="11"/>
  <c r="R1864" i="11"/>
  <c r="P1864" i="11"/>
  <c r="O1864" i="11"/>
  <c r="N1864" i="11"/>
  <c r="J1864" i="11"/>
  <c r="G1864" i="11"/>
  <c r="E1864" i="11"/>
  <c r="C1864" i="11"/>
  <c r="C304" i="8"/>
  <c r="D304" i="8"/>
  <c r="E11" i="104"/>
  <c r="D72" i="14"/>
  <c r="E304" i="8"/>
  <c r="E12" i="104"/>
  <c r="E72" i="14"/>
  <c r="F304" i="8"/>
  <c r="K304" i="8"/>
  <c r="M304" i="8"/>
  <c r="E25" i="104"/>
  <c r="L72" i="14"/>
  <c r="R1839" i="11"/>
  <c r="P1839" i="11"/>
  <c r="H1839" i="11"/>
  <c r="S1839" i="11"/>
  <c r="O1839" i="11"/>
  <c r="N1839" i="11"/>
  <c r="K1839" i="11"/>
  <c r="J1839" i="11"/>
  <c r="G1839" i="11"/>
  <c r="C1839" i="11"/>
  <c r="D1839" i="11"/>
  <c r="E1839" i="11"/>
  <c r="B1839" i="11"/>
  <c r="L79" i="8"/>
  <c r="C303" i="8"/>
  <c r="E10" i="103"/>
  <c r="C71" i="14"/>
  <c r="D303" i="8"/>
  <c r="E11" i="103"/>
  <c r="D71" i="14"/>
  <c r="E303" i="8"/>
  <c r="E12" i="103"/>
  <c r="E71" i="14"/>
  <c r="F303" i="8"/>
  <c r="E18" i="103"/>
  <c r="I71" i="14"/>
  <c r="K303" i="8"/>
  <c r="M303" i="8"/>
  <c r="E25" i="103"/>
  <c r="L71" i="14"/>
  <c r="L78" i="8"/>
  <c r="P1814" i="11"/>
  <c r="S1814" i="11"/>
  <c r="R1815" i="11"/>
  <c r="R1814" i="11"/>
  <c r="O1814" i="11"/>
  <c r="N1814" i="11"/>
  <c r="K1814" i="11"/>
  <c r="J1814" i="11"/>
  <c r="H1814" i="11"/>
  <c r="G1814" i="11"/>
  <c r="C1814" i="11"/>
  <c r="D1814" i="11"/>
  <c r="D1815" i="11"/>
  <c r="H78" i="8"/>
  <c r="E1814" i="11"/>
  <c r="B1814" i="11"/>
  <c r="C302" i="8"/>
  <c r="E28" i="102"/>
  <c r="D302" i="8"/>
  <c r="E11" i="102"/>
  <c r="D70" i="14"/>
  <c r="E302" i="8"/>
  <c r="E12" i="102"/>
  <c r="E70" i="14"/>
  <c r="F302" i="8"/>
  <c r="K302" i="8"/>
  <c r="E30" i="102"/>
  <c r="M302" i="8"/>
  <c r="E25" i="102"/>
  <c r="L70" i="14"/>
  <c r="R1788" i="11"/>
  <c r="P1788" i="11"/>
  <c r="N1788" i="11"/>
  <c r="K1788" i="11"/>
  <c r="H1788" i="11"/>
  <c r="D1788" i="11"/>
  <c r="B1788" i="11"/>
  <c r="S1788" i="11"/>
  <c r="O1788" i="11"/>
  <c r="J1788" i="11"/>
  <c r="G1788" i="11"/>
  <c r="C1788" i="11"/>
  <c r="E1788" i="11"/>
  <c r="L77" i="8"/>
  <c r="L302" i="8"/>
  <c r="C301" i="8"/>
  <c r="D301" i="8"/>
  <c r="E11" i="101"/>
  <c r="D69" i="14"/>
  <c r="E301" i="8"/>
  <c r="E12" i="101"/>
  <c r="E69" i="14"/>
  <c r="F301" i="8"/>
  <c r="K301" i="8"/>
  <c r="M301" i="8"/>
  <c r="E25" i="101"/>
  <c r="L69" i="14"/>
  <c r="E1764" i="11"/>
  <c r="P1764" i="11"/>
  <c r="J1764" i="11"/>
  <c r="R1764" i="11"/>
  <c r="S1764" i="11"/>
  <c r="O1764" i="11"/>
  <c r="N1764" i="11"/>
  <c r="K1764" i="11"/>
  <c r="H1764" i="11"/>
  <c r="G1764" i="11"/>
  <c r="C1764" i="11"/>
  <c r="D1764" i="11"/>
  <c r="B1764" i="11"/>
  <c r="B1765" i="11"/>
  <c r="L76" i="8"/>
  <c r="C300" i="8"/>
  <c r="E28" i="100"/>
  <c r="D300" i="8"/>
  <c r="E11" i="100"/>
  <c r="D68" i="14"/>
  <c r="E300" i="8"/>
  <c r="E12" i="100"/>
  <c r="E68" i="14"/>
  <c r="F300" i="8"/>
  <c r="K300" i="8"/>
  <c r="M300" i="8"/>
  <c r="E25" i="100"/>
  <c r="L68" i="14"/>
  <c r="L75" i="8"/>
  <c r="J1736" i="11"/>
  <c r="C1736" i="11"/>
  <c r="B1736" i="11"/>
  <c r="S1736" i="11"/>
  <c r="R1736" i="11"/>
  <c r="P1736" i="11"/>
  <c r="O1736" i="11"/>
  <c r="N1736" i="11"/>
  <c r="K1736" i="11"/>
  <c r="H1736" i="11"/>
  <c r="G1736" i="11"/>
  <c r="E1736" i="11"/>
  <c r="D1736" i="11"/>
  <c r="C299" i="8"/>
  <c r="D299" i="8"/>
  <c r="E11" i="99"/>
  <c r="D67" i="14"/>
  <c r="E299" i="8"/>
  <c r="E12" i="99"/>
  <c r="E67" i="14"/>
  <c r="F299" i="8"/>
  <c r="K299" i="8"/>
  <c r="E30" i="99"/>
  <c r="M299" i="8"/>
  <c r="E25" i="99"/>
  <c r="L67" i="14"/>
  <c r="L74" i="8"/>
  <c r="C298" i="8"/>
  <c r="D298" i="8"/>
  <c r="E11" i="98"/>
  <c r="D66" i="14"/>
  <c r="E298" i="8"/>
  <c r="E12" i="98"/>
  <c r="E66" i="14"/>
  <c r="F298" i="8"/>
  <c r="E18" i="98"/>
  <c r="I66" i="14"/>
  <c r="K298" i="8"/>
  <c r="M298" i="8"/>
  <c r="E25" i="98"/>
  <c r="L66" i="14"/>
  <c r="K1710" i="11"/>
  <c r="J1710" i="11"/>
  <c r="C1710" i="11"/>
  <c r="P1710" i="11"/>
  <c r="O1710" i="11"/>
  <c r="N1710" i="11"/>
  <c r="S1710" i="11"/>
  <c r="R1710" i="11"/>
  <c r="H1710" i="11"/>
  <c r="G1710" i="11"/>
  <c r="D1710" i="11"/>
  <c r="E1710" i="11"/>
  <c r="B1710" i="11"/>
  <c r="M297" i="8"/>
  <c r="E25" i="97"/>
  <c r="L65" i="14"/>
  <c r="S1684" i="11"/>
  <c r="R1684" i="11"/>
  <c r="P1684" i="11"/>
  <c r="O1684" i="11"/>
  <c r="N1684" i="11"/>
  <c r="K1684" i="11"/>
  <c r="J1685" i="11"/>
  <c r="J1684" i="11"/>
  <c r="H1684" i="11"/>
  <c r="G1684" i="11"/>
  <c r="C1684" i="11"/>
  <c r="D1684" i="11"/>
  <c r="E1684" i="11"/>
  <c r="B1684" i="11"/>
  <c r="L73" i="8"/>
  <c r="C297" i="8"/>
  <c r="E10" i="97"/>
  <c r="C65" i="14"/>
  <c r="D297" i="8"/>
  <c r="E11" i="97"/>
  <c r="D65" i="14"/>
  <c r="E297" i="8"/>
  <c r="E12" i="97"/>
  <c r="E65" i="14"/>
  <c r="F297" i="8"/>
  <c r="E18" i="97"/>
  <c r="I65" i="14"/>
  <c r="K297" i="8"/>
  <c r="E30" i="97"/>
  <c r="L72" i="8"/>
  <c r="P1657" i="11"/>
  <c r="J1657" i="11"/>
  <c r="S1657" i="11"/>
  <c r="R1657" i="11"/>
  <c r="O1657" i="11"/>
  <c r="N1657" i="11"/>
  <c r="K1657" i="11"/>
  <c r="H1657" i="11"/>
  <c r="G1657" i="11"/>
  <c r="C1657" i="11"/>
  <c r="D1657" i="11"/>
  <c r="E1657" i="11"/>
  <c r="B1657" i="11"/>
  <c r="H15" i="4"/>
  <c r="E15" i="4"/>
  <c r="M294" i="8"/>
  <c r="E25" i="96"/>
  <c r="L64" i="14"/>
  <c r="C296" i="8"/>
  <c r="D296" i="8"/>
  <c r="E11" i="96"/>
  <c r="D64" i="14"/>
  <c r="E296" i="8"/>
  <c r="E12" i="96"/>
  <c r="E64" i="14"/>
  <c r="F296" i="8"/>
  <c r="E18" i="96"/>
  <c r="I64" i="14"/>
  <c r="K296" i="8"/>
  <c r="L71" i="8"/>
  <c r="P1631" i="11"/>
  <c r="H1631" i="11"/>
  <c r="S1631" i="11"/>
  <c r="R1631" i="11"/>
  <c r="O1631" i="11"/>
  <c r="N1631" i="11"/>
  <c r="K1631" i="11"/>
  <c r="J1631" i="11"/>
  <c r="G1631" i="11"/>
  <c r="C1631" i="11"/>
  <c r="D1631" i="11"/>
  <c r="E1631" i="11"/>
  <c r="B1631" i="11"/>
  <c r="M293" i="8"/>
  <c r="E25" i="95"/>
  <c r="L63" i="14"/>
  <c r="C295" i="8"/>
  <c r="E10" i="95"/>
  <c r="C63" i="14"/>
  <c r="D295" i="8"/>
  <c r="E11" i="95"/>
  <c r="D63" i="14"/>
  <c r="E295" i="8"/>
  <c r="E12" i="95"/>
  <c r="E63" i="14"/>
  <c r="F295" i="8"/>
  <c r="K295" i="8"/>
  <c r="L70" i="8"/>
  <c r="M292" i="8"/>
  <c r="E25" i="94"/>
  <c r="L62" i="14"/>
  <c r="C294" i="8"/>
  <c r="E10" i="94"/>
  <c r="C62" i="14"/>
  <c r="D294" i="8"/>
  <c r="E11" i="94"/>
  <c r="D62" i="14"/>
  <c r="E294" i="8"/>
  <c r="E12" i="94"/>
  <c r="E62" i="14"/>
  <c r="F294" i="8"/>
  <c r="E14" i="94"/>
  <c r="F62" i="14"/>
  <c r="K294" i="8"/>
  <c r="K1604" i="11"/>
  <c r="H1604" i="11"/>
  <c r="G1605" i="11"/>
  <c r="I70" i="8"/>
  <c r="D1604" i="11"/>
  <c r="B1604" i="11"/>
  <c r="S1604" i="11"/>
  <c r="R1604" i="11"/>
  <c r="P1604" i="11"/>
  <c r="O1604" i="11"/>
  <c r="N1604" i="11"/>
  <c r="J1604" i="11"/>
  <c r="G1604" i="11"/>
  <c r="E1604" i="11"/>
  <c r="C1604" i="11"/>
  <c r="L69" i="8"/>
  <c r="O1579" i="11"/>
  <c r="K1579" i="11"/>
  <c r="D1579" i="11"/>
  <c r="S1579" i="11"/>
  <c r="R1579" i="11"/>
  <c r="P1579" i="11"/>
  <c r="N1579" i="11"/>
  <c r="J1579" i="11"/>
  <c r="H1579" i="11"/>
  <c r="G1579" i="11"/>
  <c r="C1579" i="11"/>
  <c r="E1579" i="11"/>
  <c r="B1579" i="11"/>
  <c r="M291" i="8"/>
  <c r="E25" i="93"/>
  <c r="L61" i="14"/>
  <c r="C293" i="8"/>
  <c r="E28" i="93"/>
  <c r="D293" i="8"/>
  <c r="E11" i="93"/>
  <c r="D61" i="14"/>
  <c r="E293" i="8"/>
  <c r="E12" i="93"/>
  <c r="E61" i="14"/>
  <c r="F293" i="8"/>
  <c r="K293" i="8"/>
  <c r="E30" i="93"/>
  <c r="S1554" i="11"/>
  <c r="O1554" i="11"/>
  <c r="J1554" i="11"/>
  <c r="H1554" i="11"/>
  <c r="D1554" i="11"/>
  <c r="R1554" i="11"/>
  <c r="P1554" i="11"/>
  <c r="N1554" i="11"/>
  <c r="K1554" i="11"/>
  <c r="G1554" i="11"/>
  <c r="C1554" i="11"/>
  <c r="E1554" i="11"/>
  <c r="B1554" i="11"/>
  <c r="L68" i="8"/>
  <c r="M290" i="8"/>
  <c r="E25" i="92"/>
  <c r="L60" i="14"/>
  <c r="C292" i="8"/>
  <c r="E28" i="92"/>
  <c r="D292" i="8"/>
  <c r="E11" i="92"/>
  <c r="D60" i="14"/>
  <c r="E292" i="8"/>
  <c r="E12" i="92"/>
  <c r="E60" i="14"/>
  <c r="F292" i="8"/>
  <c r="K292" i="8"/>
  <c r="E1528" i="11"/>
  <c r="B1528" i="11"/>
  <c r="S1528" i="11"/>
  <c r="R1528" i="11"/>
  <c r="P1528" i="11"/>
  <c r="O1528" i="11"/>
  <c r="N1528" i="11"/>
  <c r="K1528" i="11"/>
  <c r="J1528" i="11"/>
  <c r="H1528" i="11"/>
  <c r="G1528" i="11"/>
  <c r="G1529" i="11"/>
  <c r="D1528" i="11"/>
  <c r="C1528" i="11"/>
  <c r="L67" i="8"/>
  <c r="M289" i="8"/>
  <c r="E25" i="91"/>
  <c r="L59" i="14"/>
  <c r="C291" i="8"/>
  <c r="E10" i="91"/>
  <c r="C59" i="14"/>
  <c r="D291" i="8"/>
  <c r="E11" i="91"/>
  <c r="D59" i="14"/>
  <c r="E291" i="8"/>
  <c r="E12" i="91"/>
  <c r="E59" i="14"/>
  <c r="F291" i="8"/>
  <c r="E18" i="91"/>
  <c r="I59" i="14"/>
  <c r="K291" i="8"/>
  <c r="E23" i="91"/>
  <c r="M59" i="14"/>
  <c r="K289" i="8"/>
  <c r="J1424" i="11"/>
  <c r="K1424" i="11"/>
  <c r="J1452" i="11"/>
  <c r="K1452" i="11"/>
  <c r="J1478" i="11"/>
  <c r="K1478" i="11"/>
  <c r="G1424" i="11"/>
  <c r="H1424" i="11"/>
  <c r="G1452" i="11"/>
  <c r="H1452" i="11"/>
  <c r="G1478" i="11"/>
  <c r="G1479" i="11"/>
  <c r="H1478" i="11"/>
  <c r="F289" i="8"/>
  <c r="E18" i="89"/>
  <c r="I57" i="14"/>
  <c r="D1424" i="11"/>
  <c r="E1424" i="11"/>
  <c r="D1452" i="11"/>
  <c r="D1453" i="11"/>
  <c r="E1452" i="11"/>
  <c r="D1478" i="11"/>
  <c r="E1478" i="11"/>
  <c r="B1424" i="11"/>
  <c r="C1424" i="11"/>
  <c r="B1452" i="11"/>
  <c r="C1452" i="11"/>
  <c r="B1478" i="11"/>
  <c r="C1478" i="11"/>
  <c r="K290" i="8"/>
  <c r="E30" i="90"/>
  <c r="J1503" i="11"/>
  <c r="K1503" i="11"/>
  <c r="G1503" i="11"/>
  <c r="H1503" i="11"/>
  <c r="F290" i="8"/>
  <c r="E18" i="90"/>
  <c r="I58" i="14"/>
  <c r="D1503" i="11"/>
  <c r="E1503" i="11"/>
  <c r="D1504" i="11"/>
  <c r="B1503" i="11"/>
  <c r="C1503" i="11"/>
  <c r="L66" i="8"/>
  <c r="R1503" i="11"/>
  <c r="R1504" i="11"/>
  <c r="S1503" i="11"/>
  <c r="O1503" i="11"/>
  <c r="P1503" i="11"/>
  <c r="N1503" i="11"/>
  <c r="R1478" i="11"/>
  <c r="M288" i="8"/>
  <c r="E25" i="90"/>
  <c r="L58" i="14"/>
  <c r="C290" i="8"/>
  <c r="E28" i="90"/>
  <c r="E290" i="8"/>
  <c r="E12" i="90"/>
  <c r="E58" i="14"/>
  <c r="D290" i="8"/>
  <c r="E11" i="90"/>
  <c r="D58" i="14"/>
  <c r="K288" i="8"/>
  <c r="J1399" i="11"/>
  <c r="K1399" i="11"/>
  <c r="G1399" i="11"/>
  <c r="H1399" i="11"/>
  <c r="F288" i="8"/>
  <c r="D1399" i="11"/>
  <c r="D1400" i="11"/>
  <c r="E1399" i="11"/>
  <c r="B1399" i="11"/>
  <c r="C1399" i="11"/>
  <c r="M287" i="8"/>
  <c r="E25" i="89"/>
  <c r="L57" i="14"/>
  <c r="L65" i="8"/>
  <c r="E289" i="8"/>
  <c r="E12" i="89"/>
  <c r="E57" i="14"/>
  <c r="D289" i="8"/>
  <c r="E11" i="89"/>
  <c r="D57" i="14"/>
  <c r="C289" i="8"/>
  <c r="R1424" i="11"/>
  <c r="S1424" i="11"/>
  <c r="R1452" i="11"/>
  <c r="S1452" i="11"/>
  <c r="S1478" i="11"/>
  <c r="N1478" i="11"/>
  <c r="P1478" i="11"/>
  <c r="O1478" i="11"/>
  <c r="K287" i="8"/>
  <c r="J1372" i="11"/>
  <c r="K1372" i="11"/>
  <c r="G1372" i="11"/>
  <c r="H1372" i="11"/>
  <c r="F287" i="8"/>
  <c r="D1372" i="11"/>
  <c r="E1372" i="11"/>
  <c r="B1372" i="11"/>
  <c r="C1372" i="11"/>
  <c r="L64" i="8"/>
  <c r="C288" i="8"/>
  <c r="E28" i="88"/>
  <c r="E288" i="8"/>
  <c r="E12" i="88"/>
  <c r="E56" i="14"/>
  <c r="D288" i="8"/>
  <c r="E11" i="88"/>
  <c r="D56" i="14"/>
  <c r="P1452" i="11"/>
  <c r="O1452" i="11"/>
  <c r="N1452" i="11"/>
  <c r="M286" i="8"/>
  <c r="E25" i="88"/>
  <c r="L56" i="14"/>
  <c r="K286" i="8"/>
  <c r="J1346" i="11"/>
  <c r="K1346" i="11"/>
  <c r="G1346" i="11"/>
  <c r="H1346" i="11"/>
  <c r="F286" i="8"/>
  <c r="D1346" i="11"/>
  <c r="E1346" i="11"/>
  <c r="B1346" i="11"/>
  <c r="C1346" i="11"/>
  <c r="L63" i="8"/>
  <c r="R1372" i="11"/>
  <c r="S1372" i="11"/>
  <c r="R1399" i="11"/>
  <c r="S1399" i="11"/>
  <c r="P1424" i="11"/>
  <c r="O1424" i="11"/>
  <c r="N1424" i="11"/>
  <c r="E287" i="8"/>
  <c r="E12" i="87"/>
  <c r="E55" i="14"/>
  <c r="M285" i="8"/>
  <c r="E25" i="87"/>
  <c r="L55" i="14"/>
  <c r="D287" i="8"/>
  <c r="E11" i="87"/>
  <c r="D55" i="14"/>
  <c r="C287" i="8"/>
  <c r="K285" i="8"/>
  <c r="J1321" i="11"/>
  <c r="K1321" i="11"/>
  <c r="G1321" i="11"/>
  <c r="H1321" i="11"/>
  <c r="F285" i="8"/>
  <c r="D1321" i="11"/>
  <c r="E1321" i="11"/>
  <c r="B1321" i="11"/>
  <c r="C1321" i="11"/>
  <c r="L62" i="8"/>
  <c r="R1346" i="11"/>
  <c r="S1346" i="11"/>
  <c r="P1399" i="11"/>
  <c r="O1399" i="11"/>
  <c r="N1399" i="11"/>
  <c r="E286" i="8"/>
  <c r="E12" i="86"/>
  <c r="E54" i="14"/>
  <c r="D286" i="8"/>
  <c r="E11" i="86"/>
  <c r="D54" i="14"/>
  <c r="M284" i="8"/>
  <c r="E25" i="86"/>
  <c r="L54" i="14"/>
  <c r="C286" i="8"/>
  <c r="L58" i="8"/>
  <c r="L59" i="8"/>
  <c r="L60" i="8"/>
  <c r="K284" i="8"/>
  <c r="M282" i="8"/>
  <c r="E25" i="84"/>
  <c r="L52" i="14"/>
  <c r="J1293" i="11"/>
  <c r="K1293" i="11"/>
  <c r="G1293" i="11"/>
  <c r="H1293" i="11"/>
  <c r="F284" i="8"/>
  <c r="E18" i="84"/>
  <c r="I52" i="14"/>
  <c r="D1293" i="11"/>
  <c r="E1293" i="11"/>
  <c r="B1293" i="11"/>
  <c r="C1293" i="11"/>
  <c r="E284" i="8"/>
  <c r="E12" i="84"/>
  <c r="E52" i="14"/>
  <c r="D284" i="8"/>
  <c r="E11" i="84"/>
  <c r="D52" i="14"/>
  <c r="C284" i="8"/>
  <c r="E28" i="84"/>
  <c r="L61" i="8"/>
  <c r="M283" i="8"/>
  <c r="E25" i="85"/>
  <c r="L53" i="14"/>
  <c r="E285" i="8"/>
  <c r="E12" i="85"/>
  <c r="E53" i="14"/>
  <c r="D285" i="8"/>
  <c r="E11" i="85"/>
  <c r="D53" i="14"/>
  <c r="C285" i="8"/>
  <c r="E10" i="85"/>
  <c r="C53" i="14"/>
  <c r="R1321" i="11"/>
  <c r="R1322" i="11"/>
  <c r="S1321" i="11"/>
  <c r="P1372" i="11"/>
  <c r="N1372" i="11"/>
  <c r="O1372" i="11"/>
  <c r="L57" i="8"/>
  <c r="K283" i="8"/>
  <c r="M281" i="8"/>
  <c r="E25" i="83"/>
  <c r="L51" i="14"/>
  <c r="J1269" i="11"/>
  <c r="K1269" i="11"/>
  <c r="G1269" i="11"/>
  <c r="H1269" i="11"/>
  <c r="F283" i="8"/>
  <c r="E14" i="83"/>
  <c r="F51" i="14"/>
  <c r="D1269" i="11"/>
  <c r="E1269" i="11"/>
  <c r="B1269" i="11"/>
  <c r="C1269" i="11"/>
  <c r="E283" i="8"/>
  <c r="E12" i="83"/>
  <c r="E51" i="14"/>
  <c r="D283" i="8"/>
  <c r="E11" i="83"/>
  <c r="D51" i="14"/>
  <c r="C283" i="8"/>
  <c r="E28" i="83"/>
  <c r="R1293" i="11"/>
  <c r="R1294" i="11"/>
  <c r="S1293" i="11"/>
  <c r="N1346" i="11"/>
  <c r="P1346" i="11"/>
  <c r="O1346" i="11"/>
  <c r="L56" i="8"/>
  <c r="K282" i="8"/>
  <c r="M280" i="8"/>
  <c r="E25" i="82"/>
  <c r="L50" i="14"/>
  <c r="J1244" i="11"/>
  <c r="K1244" i="11"/>
  <c r="G1244" i="11"/>
  <c r="H1244" i="11"/>
  <c r="F282" i="8"/>
  <c r="E14" i="82"/>
  <c r="F50" i="14"/>
  <c r="D1244" i="11"/>
  <c r="E1244" i="11"/>
  <c r="B1244" i="11"/>
  <c r="C1244" i="11"/>
  <c r="E282" i="8"/>
  <c r="E12" i="82"/>
  <c r="E50" i="14"/>
  <c r="D282" i="8"/>
  <c r="E11" i="82"/>
  <c r="D50" i="14"/>
  <c r="C282" i="8"/>
  <c r="E10" i="82"/>
  <c r="C50" i="14"/>
  <c r="R1269" i="11"/>
  <c r="S1269" i="11"/>
  <c r="P1321" i="11"/>
  <c r="O1321" i="11"/>
  <c r="N1321" i="11"/>
  <c r="L55" i="8"/>
  <c r="L280" i="8"/>
  <c r="K281" i="8"/>
  <c r="E23" i="81"/>
  <c r="M49" i="14"/>
  <c r="M279" i="8"/>
  <c r="E25" i="81"/>
  <c r="L49" i="14"/>
  <c r="J1217" i="11"/>
  <c r="K1217" i="11"/>
  <c r="G1217" i="11"/>
  <c r="H1217" i="11"/>
  <c r="F281" i="8"/>
  <c r="E18" i="81"/>
  <c r="I49" i="14"/>
  <c r="D1217" i="11"/>
  <c r="E1217" i="11"/>
  <c r="B1217" i="11"/>
  <c r="C1217" i="11"/>
  <c r="B1218" i="11"/>
  <c r="E281" i="8"/>
  <c r="E12" i="81"/>
  <c r="E49" i="14"/>
  <c r="D281" i="8"/>
  <c r="E11" i="81"/>
  <c r="D49" i="14"/>
  <c r="C281" i="8"/>
  <c r="E10" i="81"/>
  <c r="C49" i="14"/>
  <c r="R1244" i="11"/>
  <c r="S1244" i="11"/>
  <c r="P1293" i="11"/>
  <c r="O1293" i="11"/>
  <c r="N1293" i="11"/>
  <c r="L54" i="8"/>
  <c r="K280" i="8"/>
  <c r="E23" i="80"/>
  <c r="M48" i="14"/>
  <c r="M278" i="8"/>
  <c r="E25" i="80"/>
  <c r="L48" i="14"/>
  <c r="J1192" i="11"/>
  <c r="K1192" i="11"/>
  <c r="G1192" i="11"/>
  <c r="H1192" i="11"/>
  <c r="F280" i="8"/>
  <c r="D1192" i="11"/>
  <c r="E1192" i="11"/>
  <c r="B1192" i="11"/>
  <c r="C1192" i="11"/>
  <c r="E280" i="8"/>
  <c r="E12" i="80"/>
  <c r="E48" i="14"/>
  <c r="D280" i="8"/>
  <c r="E11" i="80"/>
  <c r="D48" i="14"/>
  <c r="C280" i="8"/>
  <c r="R1217" i="11"/>
  <c r="S1217" i="11"/>
  <c r="R1218" i="11"/>
  <c r="R1219" i="11"/>
  <c r="P1269" i="11"/>
  <c r="O1269" i="11"/>
  <c r="N1269" i="11"/>
  <c r="L53" i="8"/>
  <c r="K279" i="8"/>
  <c r="M277" i="8"/>
  <c r="E25" i="79"/>
  <c r="L47" i="14"/>
  <c r="J1167" i="11"/>
  <c r="K1167" i="11"/>
  <c r="G1167" i="11"/>
  <c r="H1167" i="11"/>
  <c r="F279" i="8"/>
  <c r="D1167" i="11"/>
  <c r="D1168" i="11"/>
  <c r="H53" i="8"/>
  <c r="B1167" i="11"/>
  <c r="C1167" i="11"/>
  <c r="E279" i="8"/>
  <c r="E12" i="79"/>
  <c r="E47" i="14"/>
  <c r="D279" i="8"/>
  <c r="E11" i="79"/>
  <c r="D47" i="14"/>
  <c r="C279" i="8"/>
  <c r="E28" i="79"/>
  <c r="P1244" i="11"/>
  <c r="O1244" i="11"/>
  <c r="N1244" i="11"/>
  <c r="R1192" i="11"/>
  <c r="S1192" i="11"/>
  <c r="R1193" i="11"/>
  <c r="R1167" i="11"/>
  <c r="S1167" i="11"/>
  <c r="P1217" i="11"/>
  <c r="O1217" i="11"/>
  <c r="N1217" i="11"/>
  <c r="L52" i="8"/>
  <c r="K278" i="8"/>
  <c r="M276" i="8"/>
  <c r="E25" i="70"/>
  <c r="L46" i="14"/>
  <c r="J1141" i="11"/>
  <c r="K1141" i="11"/>
  <c r="G1141" i="11"/>
  <c r="H1141" i="11"/>
  <c r="F278" i="8"/>
  <c r="D1141" i="11"/>
  <c r="D1142" i="11"/>
  <c r="H52" i="8"/>
  <c r="B1141" i="11"/>
  <c r="C1141" i="11"/>
  <c r="E278" i="8"/>
  <c r="E12" i="70"/>
  <c r="E46" i="14"/>
  <c r="D278" i="8"/>
  <c r="E11" i="70"/>
  <c r="D46" i="14"/>
  <c r="C278" i="8"/>
  <c r="L50" i="8"/>
  <c r="L51" i="8"/>
  <c r="K276" i="8"/>
  <c r="M274" i="8"/>
  <c r="E25" i="76"/>
  <c r="L44" i="14"/>
  <c r="J1088" i="11"/>
  <c r="K1088" i="11"/>
  <c r="J1114" i="11"/>
  <c r="K1114" i="11"/>
  <c r="G1088" i="11"/>
  <c r="H1088" i="11"/>
  <c r="G1114" i="11"/>
  <c r="H1114" i="11"/>
  <c r="F276" i="8"/>
  <c r="D1088" i="11"/>
  <c r="D1089" i="11"/>
  <c r="D1114" i="11"/>
  <c r="D1115" i="11"/>
  <c r="B1088" i="11"/>
  <c r="C1088" i="11"/>
  <c r="B1114" i="11"/>
  <c r="C1114" i="11"/>
  <c r="E276" i="8"/>
  <c r="E12" i="76"/>
  <c r="E44" i="14"/>
  <c r="D276" i="8"/>
  <c r="E11" i="76"/>
  <c r="D44" i="14"/>
  <c r="C276" i="8"/>
  <c r="K277" i="8"/>
  <c r="M275" i="8"/>
  <c r="E25" i="77"/>
  <c r="L45" i="14"/>
  <c r="F277" i="8"/>
  <c r="E277" i="8"/>
  <c r="E12" i="77"/>
  <c r="E45" i="14"/>
  <c r="D277" i="8"/>
  <c r="E11" i="77"/>
  <c r="D45" i="14"/>
  <c r="C277" i="8"/>
  <c r="R1141" i="11"/>
  <c r="S1141" i="11"/>
  <c r="P1192" i="11"/>
  <c r="O1192" i="11"/>
  <c r="N1192" i="11"/>
  <c r="R1114" i="11"/>
  <c r="R1115" i="11"/>
  <c r="S1114" i="11"/>
  <c r="P1167" i="11"/>
  <c r="O1167" i="11"/>
  <c r="N1167" i="11"/>
  <c r="L49" i="8"/>
  <c r="K275" i="8"/>
  <c r="M273" i="8"/>
  <c r="E25" i="75"/>
  <c r="L43" i="14"/>
  <c r="J1061" i="11"/>
  <c r="K1061" i="11"/>
  <c r="G1061" i="11"/>
  <c r="H1061" i="11"/>
  <c r="F275" i="8"/>
  <c r="E14" i="75"/>
  <c r="F43" i="14"/>
  <c r="D1061" i="11"/>
  <c r="E1061" i="11"/>
  <c r="B1061" i="11"/>
  <c r="C1061" i="11"/>
  <c r="E275" i="8"/>
  <c r="E12" i="75"/>
  <c r="E43" i="14"/>
  <c r="D275" i="8"/>
  <c r="E11" i="75"/>
  <c r="D43" i="14"/>
  <c r="C275" i="8"/>
  <c r="E10" i="75"/>
  <c r="C43" i="14"/>
  <c r="P1141" i="11"/>
  <c r="O1141" i="11"/>
  <c r="N1141" i="11"/>
  <c r="R1088" i="11"/>
  <c r="S1088" i="11"/>
  <c r="R1061" i="11"/>
  <c r="S1061" i="11"/>
  <c r="L48" i="8"/>
  <c r="K274" i="8"/>
  <c r="M272" i="8"/>
  <c r="E25" i="74"/>
  <c r="L42" i="14"/>
  <c r="J1036" i="11"/>
  <c r="K1036" i="11"/>
  <c r="G1036" i="11"/>
  <c r="H1036" i="11"/>
  <c r="F274" i="8"/>
  <c r="D1036" i="11"/>
  <c r="E1036" i="11"/>
  <c r="B1036" i="11"/>
  <c r="C1036" i="11"/>
  <c r="E274" i="8"/>
  <c r="E12" i="74"/>
  <c r="E42" i="14"/>
  <c r="D274" i="8"/>
  <c r="E11" i="74"/>
  <c r="D42" i="14"/>
  <c r="C274" i="8"/>
  <c r="N1114" i="11"/>
  <c r="P1114" i="11"/>
  <c r="O1114" i="11"/>
  <c r="L35" i="8"/>
  <c r="L36" i="8"/>
  <c r="L37" i="8"/>
  <c r="L261" i="8"/>
  <c r="K261" i="8"/>
  <c r="M259" i="8"/>
  <c r="E25" i="60"/>
  <c r="J698" i="11"/>
  <c r="J699" i="11"/>
  <c r="K698" i="11"/>
  <c r="J724" i="11"/>
  <c r="K724" i="11"/>
  <c r="J749" i="11"/>
  <c r="K749" i="11"/>
  <c r="G698" i="11"/>
  <c r="H698" i="11"/>
  <c r="G724" i="11"/>
  <c r="G725" i="11"/>
  <c r="H724" i="11"/>
  <c r="G749" i="11"/>
  <c r="H749" i="11"/>
  <c r="F261" i="8"/>
  <c r="D698" i="11"/>
  <c r="E698" i="11"/>
  <c r="D724" i="11"/>
  <c r="D725" i="11"/>
  <c r="E724" i="11"/>
  <c r="D749" i="11"/>
  <c r="E749" i="11"/>
  <c r="B698" i="11"/>
  <c r="C698" i="11"/>
  <c r="B724" i="11"/>
  <c r="C724" i="11"/>
  <c r="B749" i="11"/>
  <c r="C749" i="11"/>
  <c r="E261" i="8"/>
  <c r="E12" i="60"/>
  <c r="D261" i="8"/>
  <c r="E11" i="60"/>
  <c r="C261" i="8"/>
  <c r="L47" i="8"/>
  <c r="C273" i="8"/>
  <c r="E10" i="73"/>
  <c r="D273" i="8"/>
  <c r="E11" i="73"/>
  <c r="E273" i="8"/>
  <c r="E12" i="73"/>
  <c r="F273" i="8"/>
  <c r="B1010" i="11"/>
  <c r="C1010" i="11"/>
  <c r="D1010" i="11"/>
  <c r="E1010" i="11"/>
  <c r="D1011" i="11"/>
  <c r="H47" i="8"/>
  <c r="G1010" i="11"/>
  <c r="H1010" i="11"/>
  <c r="J1010" i="11"/>
  <c r="K1010" i="11"/>
  <c r="K273" i="8"/>
  <c r="M271" i="8"/>
  <c r="E25" i="73"/>
  <c r="R1036" i="11"/>
  <c r="R1037" i="11"/>
  <c r="R1063" i="11"/>
  <c r="S1036" i="11"/>
  <c r="P1088" i="11"/>
  <c r="O1088" i="11"/>
  <c r="N1088" i="11"/>
  <c r="L34" i="8"/>
  <c r="K260" i="8"/>
  <c r="E23" i="59"/>
  <c r="M40" i="14"/>
  <c r="M258" i="8"/>
  <c r="E25" i="59"/>
  <c r="J671" i="11"/>
  <c r="K671" i="11"/>
  <c r="G671" i="11"/>
  <c r="G672" i="11"/>
  <c r="H671" i="11"/>
  <c r="F260" i="8"/>
  <c r="D671" i="11"/>
  <c r="D672" i="11"/>
  <c r="H34" i="8"/>
  <c r="E671" i="11"/>
  <c r="B671" i="11"/>
  <c r="B672" i="11"/>
  <c r="G34" i="8"/>
  <c r="C671" i="11"/>
  <c r="E260" i="8"/>
  <c r="E12" i="59"/>
  <c r="D260" i="8"/>
  <c r="E11" i="59"/>
  <c r="C260" i="8"/>
  <c r="E10" i="59"/>
  <c r="C28" i="14"/>
  <c r="L46" i="8"/>
  <c r="L272" i="8"/>
  <c r="C272" i="8"/>
  <c r="D272" i="8"/>
  <c r="E11" i="72"/>
  <c r="E272" i="8"/>
  <c r="E12" i="72"/>
  <c r="F272" i="8"/>
  <c r="B982" i="11"/>
  <c r="B983" i="11"/>
  <c r="C982" i="11"/>
  <c r="D982" i="11"/>
  <c r="E982" i="11"/>
  <c r="D983" i="11"/>
  <c r="D1012" i="11"/>
  <c r="G982" i="11"/>
  <c r="H982" i="11"/>
  <c r="J982" i="11"/>
  <c r="K982" i="11"/>
  <c r="K272" i="8"/>
  <c r="M270" i="8"/>
  <c r="E25" i="72"/>
  <c r="O1061" i="11"/>
  <c r="R1010" i="11"/>
  <c r="S1010" i="11"/>
  <c r="P1061" i="11"/>
  <c r="N1061" i="11"/>
  <c r="L45" i="8"/>
  <c r="K271" i="8"/>
  <c r="M269" i="8"/>
  <c r="E25" i="71"/>
  <c r="L39" i="14"/>
  <c r="J958" i="11"/>
  <c r="K958" i="11"/>
  <c r="G958" i="11"/>
  <c r="G959" i="11"/>
  <c r="I45" i="8"/>
  <c r="H958" i="11"/>
  <c r="F271" i="8"/>
  <c r="D958" i="11"/>
  <c r="D959" i="11"/>
  <c r="H45" i="8"/>
  <c r="E958" i="11"/>
  <c r="B958" i="11"/>
  <c r="C958" i="11"/>
  <c r="E271" i="8"/>
  <c r="E12" i="71"/>
  <c r="E39" i="14"/>
  <c r="D271" i="8"/>
  <c r="E11" i="71"/>
  <c r="D39" i="14"/>
  <c r="C271" i="8"/>
  <c r="R982" i="11"/>
  <c r="S982" i="11"/>
  <c r="P1036" i="11"/>
  <c r="O1036" i="11"/>
  <c r="N1036" i="11"/>
  <c r="R958" i="11"/>
  <c r="S958" i="11"/>
  <c r="P1010" i="11"/>
  <c r="O1010" i="11"/>
  <c r="N1010" i="11"/>
  <c r="L44" i="8"/>
  <c r="K270" i="8"/>
  <c r="M268" i="8"/>
  <c r="E25" i="67"/>
  <c r="L38" i="14"/>
  <c r="J934" i="11"/>
  <c r="K934" i="11"/>
  <c r="G934" i="11"/>
  <c r="H934" i="11"/>
  <c r="F270" i="8"/>
  <c r="E18" i="67"/>
  <c r="I38" i="14"/>
  <c r="D934" i="11"/>
  <c r="E934" i="11"/>
  <c r="B934" i="11"/>
  <c r="C934" i="11"/>
  <c r="E270" i="8"/>
  <c r="E12" i="67"/>
  <c r="E38" i="14"/>
  <c r="D270" i="8"/>
  <c r="E11" i="67"/>
  <c r="D38" i="14"/>
  <c r="C270" i="8"/>
  <c r="E10" i="67"/>
  <c r="C38" i="14"/>
  <c r="L43" i="8"/>
  <c r="K269" i="8"/>
  <c r="M267" i="8"/>
  <c r="E25" i="69"/>
  <c r="L37" i="14"/>
  <c r="J907" i="11"/>
  <c r="K907" i="11"/>
  <c r="G907" i="11"/>
  <c r="H907" i="11"/>
  <c r="F269" i="8"/>
  <c r="D907" i="11"/>
  <c r="E907" i="11"/>
  <c r="B907" i="11"/>
  <c r="C907" i="11"/>
  <c r="E269" i="8"/>
  <c r="E12" i="69"/>
  <c r="E37" i="14"/>
  <c r="D269" i="8"/>
  <c r="E11" i="69"/>
  <c r="D37" i="14"/>
  <c r="C269" i="8"/>
  <c r="L42" i="8"/>
  <c r="L268" i="8"/>
  <c r="K268" i="8"/>
  <c r="M266" i="8"/>
  <c r="E25" i="68"/>
  <c r="L36" i="14"/>
  <c r="J883" i="11"/>
  <c r="K883" i="11"/>
  <c r="J884" i="11"/>
  <c r="G883" i="11"/>
  <c r="H883" i="11"/>
  <c r="F268" i="8"/>
  <c r="E14" i="68"/>
  <c r="F36" i="14"/>
  <c r="D883" i="11"/>
  <c r="E883" i="11"/>
  <c r="B883" i="11"/>
  <c r="B884" i="11"/>
  <c r="C883" i="11"/>
  <c r="E268" i="8"/>
  <c r="E12" i="68"/>
  <c r="E36" i="14"/>
  <c r="D268" i="8"/>
  <c r="E11" i="68"/>
  <c r="D36" i="14"/>
  <c r="C268" i="8"/>
  <c r="E28" i="68"/>
  <c r="R934" i="11"/>
  <c r="S934" i="11"/>
  <c r="O982" i="11"/>
  <c r="P982" i="11"/>
  <c r="N982" i="11"/>
  <c r="R907" i="11"/>
  <c r="S907" i="11"/>
  <c r="P958" i="11"/>
  <c r="O958" i="11"/>
  <c r="N958" i="11"/>
  <c r="R883" i="11"/>
  <c r="R884" i="11"/>
  <c r="S883" i="11"/>
  <c r="O934" i="11"/>
  <c r="P934" i="11"/>
  <c r="N934" i="11"/>
  <c r="L41" i="8"/>
  <c r="K267" i="8"/>
  <c r="M265" i="8"/>
  <c r="E25" i="66"/>
  <c r="L35" i="14"/>
  <c r="J855" i="11"/>
  <c r="J856" i="11"/>
  <c r="K855" i="11"/>
  <c r="G855" i="11"/>
  <c r="H855" i="11"/>
  <c r="F267" i="8"/>
  <c r="D855" i="11"/>
  <c r="D856" i="11"/>
  <c r="E855" i="11"/>
  <c r="B855" i="11"/>
  <c r="C855" i="11"/>
  <c r="E267" i="8"/>
  <c r="E12" i="66"/>
  <c r="E35" i="14"/>
  <c r="D267" i="8"/>
  <c r="E11" i="66"/>
  <c r="D35" i="14"/>
  <c r="C267" i="8"/>
  <c r="R855" i="11"/>
  <c r="S855" i="11"/>
  <c r="P907" i="11"/>
  <c r="O907" i="11"/>
  <c r="N907" i="11"/>
  <c r="L40" i="8"/>
  <c r="K266" i="8"/>
  <c r="M264" i="8"/>
  <c r="E25" i="65"/>
  <c r="L34" i="14"/>
  <c r="J829" i="11"/>
  <c r="K829" i="11"/>
  <c r="G829" i="11"/>
  <c r="H829" i="11"/>
  <c r="G830" i="11"/>
  <c r="I40" i="8"/>
  <c r="F266" i="8"/>
  <c r="D829" i="11"/>
  <c r="E829" i="11"/>
  <c r="B829" i="11"/>
  <c r="C829" i="11"/>
  <c r="E266" i="8"/>
  <c r="E12" i="65"/>
  <c r="E34" i="14"/>
  <c r="D266" i="8"/>
  <c r="E11" i="65"/>
  <c r="D34" i="14"/>
  <c r="C266" i="8"/>
  <c r="R829" i="11"/>
  <c r="S829" i="11"/>
  <c r="P883" i="11"/>
  <c r="O883" i="11"/>
  <c r="N883" i="11"/>
  <c r="B15" i="4"/>
  <c r="L39" i="8"/>
  <c r="K265" i="8"/>
  <c r="E30" i="64"/>
  <c r="M263" i="8"/>
  <c r="E25" i="64"/>
  <c r="L33" i="14"/>
  <c r="J803" i="11"/>
  <c r="K803" i="11"/>
  <c r="G803" i="11"/>
  <c r="H803" i="11"/>
  <c r="F265" i="8"/>
  <c r="E14" i="64"/>
  <c r="F33" i="14"/>
  <c r="E18" i="64"/>
  <c r="I33" i="14"/>
  <c r="D803" i="11"/>
  <c r="E803" i="11"/>
  <c r="B803" i="11"/>
  <c r="C803" i="11"/>
  <c r="E265" i="8"/>
  <c r="E12" i="64"/>
  <c r="E33" i="14"/>
  <c r="D265" i="8"/>
  <c r="E11" i="64"/>
  <c r="D33" i="14"/>
  <c r="C265" i="8"/>
  <c r="E10" i="64"/>
  <c r="C33" i="14"/>
  <c r="R803" i="11"/>
  <c r="S803" i="11"/>
  <c r="P855" i="11"/>
  <c r="O855" i="11"/>
  <c r="N855" i="11"/>
  <c r="L38" i="8"/>
  <c r="K264" i="8"/>
  <c r="E23" i="63"/>
  <c r="M32" i="14"/>
  <c r="M262" i="8"/>
  <c r="E25" i="63"/>
  <c r="L32" i="14"/>
  <c r="J776" i="11"/>
  <c r="K776" i="11"/>
  <c r="G776" i="11"/>
  <c r="H776" i="11"/>
  <c r="F264" i="8"/>
  <c r="D776" i="11"/>
  <c r="E776" i="11"/>
  <c r="B776" i="11"/>
  <c r="C776" i="11"/>
  <c r="E264" i="8"/>
  <c r="E12" i="63"/>
  <c r="E32" i="14"/>
  <c r="D264" i="8"/>
  <c r="E11" i="63"/>
  <c r="D32" i="14"/>
  <c r="C264" i="8"/>
  <c r="R776" i="11"/>
  <c r="S776" i="11"/>
  <c r="P829" i="11"/>
  <c r="O829" i="11"/>
  <c r="N829" i="11"/>
  <c r="K263" i="8"/>
  <c r="M261" i="8"/>
  <c r="E25" i="62"/>
  <c r="L31" i="14"/>
  <c r="F263" i="8"/>
  <c r="E263" i="8"/>
  <c r="E12" i="62"/>
  <c r="E31" i="14"/>
  <c r="D263" i="8"/>
  <c r="E11" i="62"/>
  <c r="D31" i="14"/>
  <c r="C263" i="8"/>
  <c r="R749" i="11"/>
  <c r="R750" i="11"/>
  <c r="S749" i="11"/>
  <c r="N803" i="11"/>
  <c r="P803" i="11"/>
  <c r="O803" i="11"/>
  <c r="K262" i="8"/>
  <c r="E23" i="61"/>
  <c r="M30" i="14"/>
  <c r="M260" i="8"/>
  <c r="E25" i="61"/>
  <c r="L30" i="14"/>
  <c r="F262" i="8"/>
  <c r="E14" i="61"/>
  <c r="F30" i="14"/>
  <c r="E262" i="8"/>
  <c r="E12" i="61"/>
  <c r="E30" i="14"/>
  <c r="D262" i="8"/>
  <c r="E11" i="61"/>
  <c r="D30" i="14"/>
  <c r="C262" i="8"/>
  <c r="R724" i="11"/>
  <c r="S724" i="11"/>
  <c r="P776" i="11"/>
  <c r="O776" i="11"/>
  <c r="N776" i="11"/>
  <c r="R698" i="11"/>
  <c r="S698" i="11"/>
  <c r="P749" i="11"/>
  <c r="O749" i="11"/>
  <c r="N749" i="11"/>
  <c r="R671" i="11"/>
  <c r="S671" i="11"/>
  <c r="P724" i="11"/>
  <c r="O724" i="11"/>
  <c r="N724" i="11"/>
  <c r="L33" i="8"/>
  <c r="K259" i="8"/>
  <c r="M257" i="8"/>
  <c r="E25" i="58"/>
  <c r="L27" i="14"/>
  <c r="J647" i="11"/>
  <c r="K647" i="11"/>
  <c r="G647" i="11"/>
  <c r="H647" i="11"/>
  <c r="F259" i="8"/>
  <c r="D647" i="11"/>
  <c r="E647" i="11"/>
  <c r="B647" i="11"/>
  <c r="C647" i="11"/>
  <c r="E259" i="8"/>
  <c r="E12" i="58"/>
  <c r="E27" i="14"/>
  <c r="D259" i="8"/>
  <c r="E11" i="58"/>
  <c r="D27" i="14"/>
  <c r="C259" i="8"/>
  <c r="R647" i="11"/>
  <c r="S647" i="11"/>
  <c r="P698" i="11"/>
  <c r="O698" i="11"/>
  <c r="N698" i="11"/>
  <c r="L32" i="8"/>
  <c r="K258" i="8"/>
  <c r="M256" i="8"/>
  <c r="E25" i="57"/>
  <c r="L26" i="14"/>
  <c r="J622" i="11"/>
  <c r="J32" i="8"/>
  <c r="K622" i="11"/>
  <c r="J623" i="11"/>
  <c r="G622" i="11"/>
  <c r="G623" i="11"/>
  <c r="H622" i="11"/>
  <c r="F258" i="8"/>
  <c r="D622" i="11"/>
  <c r="E622" i="11"/>
  <c r="B622" i="11"/>
  <c r="B623" i="11"/>
  <c r="G32" i="8"/>
  <c r="C622" i="11"/>
  <c r="E258" i="8"/>
  <c r="E12" i="57"/>
  <c r="E26" i="14"/>
  <c r="D258" i="8"/>
  <c r="E11" i="57"/>
  <c r="D26" i="14"/>
  <c r="C258" i="8"/>
  <c r="E28" i="57"/>
  <c r="R622" i="11"/>
  <c r="S622" i="11"/>
  <c r="P671" i="11"/>
  <c r="O671" i="11"/>
  <c r="N671" i="11"/>
  <c r="L31" i="8"/>
  <c r="L257" i="8"/>
  <c r="E24" i="56"/>
  <c r="N25" i="14"/>
  <c r="K257" i="8"/>
  <c r="E30" i="56"/>
  <c r="M255" i="8"/>
  <c r="E25" i="56"/>
  <c r="L25" i="14"/>
  <c r="J595" i="11"/>
  <c r="K595" i="11"/>
  <c r="G595" i="11"/>
  <c r="H595" i="11"/>
  <c r="F257" i="8"/>
  <c r="D595" i="11"/>
  <c r="E595" i="11"/>
  <c r="B595" i="11"/>
  <c r="B596" i="11"/>
  <c r="C595" i="11"/>
  <c r="E257" i="8"/>
  <c r="E12" i="56"/>
  <c r="E25" i="14"/>
  <c r="D257" i="8"/>
  <c r="E11" i="56"/>
  <c r="D25" i="14"/>
  <c r="C257" i="8"/>
  <c r="R595" i="11"/>
  <c r="S595" i="11"/>
  <c r="P647" i="11"/>
  <c r="O647" i="11"/>
  <c r="N647" i="11"/>
  <c r="L30" i="8"/>
  <c r="K256" i="8"/>
  <c r="M254" i="8"/>
  <c r="E25" i="55"/>
  <c r="L24" i="14"/>
  <c r="J572" i="11"/>
  <c r="K572" i="11"/>
  <c r="G572" i="11"/>
  <c r="H572" i="11"/>
  <c r="F256" i="8"/>
  <c r="D572" i="11"/>
  <c r="E572" i="11"/>
  <c r="B572" i="11"/>
  <c r="C572" i="11"/>
  <c r="E256" i="8"/>
  <c r="E12" i="55"/>
  <c r="E24" i="14"/>
  <c r="D256" i="8"/>
  <c r="E11" i="55"/>
  <c r="D24" i="14"/>
  <c r="C256" i="8"/>
  <c r="R572" i="11"/>
  <c r="S572" i="11"/>
  <c r="P622" i="11"/>
  <c r="O622" i="11"/>
  <c r="N622" i="11"/>
  <c r="L29" i="8"/>
  <c r="K255" i="8"/>
  <c r="M253" i="8"/>
  <c r="E25" i="54"/>
  <c r="L23" i="14"/>
  <c r="J545" i="11"/>
  <c r="K545" i="11"/>
  <c r="G545" i="11"/>
  <c r="G546" i="11"/>
  <c r="H545" i="11"/>
  <c r="F255" i="8"/>
  <c r="E14" i="54"/>
  <c r="F23" i="14"/>
  <c r="D545" i="11"/>
  <c r="E545" i="11"/>
  <c r="B545" i="11"/>
  <c r="C545" i="11"/>
  <c r="E255" i="8"/>
  <c r="E12" i="54"/>
  <c r="E23" i="14"/>
  <c r="D255" i="8"/>
  <c r="E11" i="54"/>
  <c r="D23" i="14"/>
  <c r="C255" i="8"/>
  <c r="E28" i="54"/>
  <c r="R545" i="11"/>
  <c r="S545" i="11"/>
  <c r="R546" i="11"/>
  <c r="R519" i="11"/>
  <c r="R520" i="11"/>
  <c r="S519" i="11"/>
  <c r="P595" i="11"/>
  <c r="O595" i="11"/>
  <c r="N595" i="11"/>
  <c r="B519" i="11"/>
  <c r="C519" i="11"/>
  <c r="D519" i="11"/>
  <c r="E519" i="11"/>
  <c r="G519" i="11"/>
  <c r="H519" i="11"/>
  <c r="J519" i="11"/>
  <c r="J520" i="11"/>
  <c r="J28" i="8"/>
  <c r="K519" i="11"/>
  <c r="L28" i="8"/>
  <c r="K254" i="8"/>
  <c r="M252" i="8"/>
  <c r="E25" i="53"/>
  <c r="L22" i="14"/>
  <c r="F254" i="8"/>
  <c r="E14" i="53"/>
  <c r="F22" i="14"/>
  <c r="E254" i="8"/>
  <c r="E12" i="53"/>
  <c r="E22" i="14"/>
  <c r="D254" i="8"/>
  <c r="E11" i="53"/>
  <c r="D22" i="14"/>
  <c r="C254" i="8"/>
  <c r="E28" i="53"/>
  <c r="L27" i="8"/>
  <c r="K253" i="8"/>
  <c r="M251" i="8"/>
  <c r="E25" i="52"/>
  <c r="L21" i="14"/>
  <c r="J493" i="11"/>
  <c r="K493" i="11"/>
  <c r="G493" i="11"/>
  <c r="H493" i="11"/>
  <c r="F253" i="8"/>
  <c r="D493" i="11"/>
  <c r="E493" i="11"/>
  <c r="B493" i="11"/>
  <c r="C493" i="11"/>
  <c r="E253" i="8"/>
  <c r="E12" i="52"/>
  <c r="E21" i="14"/>
  <c r="D253" i="8"/>
  <c r="E11" i="52"/>
  <c r="D21" i="14"/>
  <c r="C253" i="8"/>
  <c r="P572" i="11"/>
  <c r="O572" i="11"/>
  <c r="N572" i="11"/>
  <c r="R493" i="11"/>
  <c r="S493" i="11"/>
  <c r="N545" i="11"/>
  <c r="P545" i="11"/>
  <c r="O545" i="11"/>
  <c r="L26" i="8"/>
  <c r="K252" i="8"/>
  <c r="M250" i="8"/>
  <c r="E25" i="43"/>
  <c r="L20" i="14"/>
  <c r="J466" i="11"/>
  <c r="K466" i="11"/>
  <c r="G466" i="11"/>
  <c r="H466" i="11"/>
  <c r="F252" i="8"/>
  <c r="D466" i="11"/>
  <c r="E466" i="11"/>
  <c r="B466" i="11"/>
  <c r="C466" i="11"/>
  <c r="E252" i="8"/>
  <c r="E12" i="43"/>
  <c r="E20" i="14"/>
  <c r="D252" i="8"/>
  <c r="E11" i="43"/>
  <c r="D20" i="14"/>
  <c r="C252" i="8"/>
  <c r="R466" i="11"/>
  <c r="S466" i="11"/>
  <c r="P519" i="11"/>
  <c r="O519" i="11"/>
  <c r="N519" i="11"/>
  <c r="L25" i="8"/>
  <c r="K251" i="8"/>
  <c r="E30" i="42"/>
  <c r="M249" i="8"/>
  <c r="E25" i="42"/>
  <c r="L19" i="14"/>
  <c r="J440" i="11"/>
  <c r="K440" i="11"/>
  <c r="J441" i="11"/>
  <c r="J25" i="8"/>
  <c r="G440" i="11"/>
  <c r="H440" i="11"/>
  <c r="F251" i="8"/>
  <c r="D440" i="11"/>
  <c r="E440" i="11"/>
  <c r="B440" i="11"/>
  <c r="C440" i="11"/>
  <c r="E251" i="8"/>
  <c r="E12" i="42"/>
  <c r="E19" i="14"/>
  <c r="D251" i="8"/>
  <c r="E11" i="42"/>
  <c r="D19" i="14"/>
  <c r="C251" i="8"/>
  <c r="L24" i="8"/>
  <c r="K250" i="8"/>
  <c r="M248" i="8"/>
  <c r="E25" i="41"/>
  <c r="L18" i="14"/>
  <c r="J414" i="11"/>
  <c r="K414" i="11"/>
  <c r="G414" i="11"/>
  <c r="H414" i="11"/>
  <c r="G415" i="11"/>
  <c r="F250" i="8"/>
  <c r="D414" i="11"/>
  <c r="E414" i="11"/>
  <c r="B414" i="11"/>
  <c r="B415" i="11"/>
  <c r="C414" i="11"/>
  <c r="E250" i="8"/>
  <c r="E12" i="41"/>
  <c r="E18" i="14"/>
  <c r="D250" i="8"/>
  <c r="E11" i="41"/>
  <c r="D18" i="14"/>
  <c r="C250" i="8"/>
  <c r="R440" i="11"/>
  <c r="R441" i="11"/>
  <c r="S440" i="11"/>
  <c r="N493" i="11"/>
  <c r="P493" i="11"/>
  <c r="O493" i="11"/>
  <c r="R414" i="11"/>
  <c r="S414" i="11"/>
  <c r="R415" i="11"/>
  <c r="P466" i="11"/>
  <c r="O466" i="11"/>
  <c r="N466" i="11"/>
  <c r="L23" i="8"/>
  <c r="K249" i="8"/>
  <c r="E23" i="33"/>
  <c r="M17" i="14"/>
  <c r="M247" i="8"/>
  <c r="E25" i="33"/>
  <c r="L17" i="14"/>
  <c r="J387" i="11"/>
  <c r="K387" i="11"/>
  <c r="G387" i="11"/>
  <c r="H387" i="11"/>
  <c r="F249" i="8"/>
  <c r="E14" i="33"/>
  <c r="F17" i="14"/>
  <c r="D387" i="11"/>
  <c r="D388" i="11"/>
  <c r="E387" i="11"/>
  <c r="B387" i="11"/>
  <c r="C387" i="11"/>
  <c r="E249" i="8"/>
  <c r="E12" i="33"/>
  <c r="E17" i="14"/>
  <c r="D249" i="8"/>
  <c r="E11" i="33"/>
  <c r="D17" i="14"/>
  <c r="C249" i="8"/>
  <c r="L22" i="8"/>
  <c r="K248" i="8"/>
  <c r="M246" i="8"/>
  <c r="E25" i="31"/>
  <c r="L16" i="14"/>
  <c r="J362" i="11"/>
  <c r="K362" i="11"/>
  <c r="G362" i="11"/>
  <c r="G363" i="11"/>
  <c r="I22" i="8"/>
  <c r="H362" i="11"/>
  <c r="F248" i="8"/>
  <c r="D362" i="11"/>
  <c r="D363" i="11"/>
  <c r="H22" i="8"/>
  <c r="E362" i="11"/>
  <c r="B362" i="11"/>
  <c r="C362" i="11"/>
  <c r="E248" i="8"/>
  <c r="E12" i="31"/>
  <c r="E16" i="14"/>
  <c r="D248" i="8"/>
  <c r="E11" i="31"/>
  <c r="D16" i="14"/>
  <c r="C248" i="8"/>
  <c r="R387" i="11"/>
  <c r="S387" i="11"/>
  <c r="P440" i="11"/>
  <c r="O440" i="11"/>
  <c r="N440" i="11"/>
  <c r="R362" i="11"/>
  <c r="S362" i="11"/>
  <c r="R337" i="11"/>
  <c r="S337" i="11"/>
  <c r="R311" i="11"/>
  <c r="R312" i="11"/>
  <c r="S311" i="11"/>
  <c r="R286" i="11"/>
  <c r="S286" i="11"/>
  <c r="R261" i="11"/>
  <c r="S261" i="11"/>
  <c r="R262" i="11"/>
  <c r="R234" i="11"/>
  <c r="S234" i="11"/>
  <c r="R210" i="11"/>
  <c r="S210" i="11"/>
  <c r="R182" i="11"/>
  <c r="S182" i="11"/>
  <c r="R156" i="11"/>
  <c r="S156" i="11"/>
  <c r="R130" i="11"/>
  <c r="S130" i="11"/>
  <c r="R103" i="11"/>
  <c r="S103" i="11"/>
  <c r="R77" i="11"/>
  <c r="S77" i="11"/>
  <c r="R51" i="11"/>
  <c r="S51" i="11"/>
  <c r="L21" i="8"/>
  <c r="K247" i="8"/>
  <c r="E23" i="27"/>
  <c r="M15" i="14"/>
  <c r="C247" i="8"/>
  <c r="J337" i="11"/>
  <c r="K337" i="11"/>
  <c r="G337" i="11"/>
  <c r="H337" i="11"/>
  <c r="F247" i="8"/>
  <c r="D337" i="11"/>
  <c r="E337" i="11"/>
  <c r="D338" i="11"/>
  <c r="B337" i="11"/>
  <c r="C337" i="11"/>
  <c r="E247" i="8"/>
  <c r="E12" i="27"/>
  <c r="E15" i="14"/>
  <c r="D247" i="8"/>
  <c r="E11" i="27"/>
  <c r="D15" i="14"/>
  <c r="O414" i="11"/>
  <c r="P414" i="11"/>
  <c r="N414" i="11"/>
  <c r="M245" i="8"/>
  <c r="E25" i="27"/>
  <c r="L15" i="14"/>
  <c r="P387" i="11"/>
  <c r="O387" i="11"/>
  <c r="N387" i="11"/>
  <c r="L20" i="8"/>
  <c r="K246" i="8"/>
  <c r="M244" i="8"/>
  <c r="E25" i="26"/>
  <c r="L14" i="14"/>
  <c r="J311" i="11"/>
  <c r="K311" i="11"/>
  <c r="G311" i="11"/>
  <c r="H311" i="11"/>
  <c r="F246" i="8"/>
  <c r="D311" i="11"/>
  <c r="E311" i="11"/>
  <c r="B311" i="11"/>
  <c r="C311" i="11"/>
  <c r="E246" i="8"/>
  <c r="E12" i="26"/>
  <c r="E14" i="14"/>
  <c r="D246" i="8"/>
  <c r="E11" i="26"/>
  <c r="D14" i="14"/>
  <c r="C246" i="8"/>
  <c r="E10" i="26"/>
  <c r="C14" i="14"/>
  <c r="L19" i="8"/>
  <c r="K245" i="8"/>
  <c r="E30" i="25"/>
  <c r="M243" i="8"/>
  <c r="E25" i="25"/>
  <c r="L13" i="14"/>
  <c r="J286" i="11"/>
  <c r="K286" i="11"/>
  <c r="G286" i="11"/>
  <c r="H286" i="11"/>
  <c r="F245" i="8"/>
  <c r="E14" i="25"/>
  <c r="F13" i="14"/>
  <c r="D286" i="11"/>
  <c r="E286" i="11"/>
  <c r="B286" i="11"/>
  <c r="B287" i="11"/>
  <c r="C286" i="11"/>
  <c r="E245" i="8"/>
  <c r="E12" i="25"/>
  <c r="E13" i="14"/>
  <c r="D245" i="8"/>
  <c r="E11" i="25"/>
  <c r="D13" i="14"/>
  <c r="C245" i="8"/>
  <c r="P362" i="11"/>
  <c r="O362" i="11"/>
  <c r="N362" i="11"/>
  <c r="B261" i="11"/>
  <c r="C261" i="11"/>
  <c r="N337" i="11"/>
  <c r="P337" i="11"/>
  <c r="O337" i="11"/>
  <c r="L18" i="8"/>
  <c r="K244" i="8"/>
  <c r="M242" i="8"/>
  <c r="E25" i="24"/>
  <c r="L12" i="14"/>
  <c r="J261" i="11"/>
  <c r="K261" i="11"/>
  <c r="G261" i="11"/>
  <c r="H261" i="11"/>
  <c r="F244" i="8"/>
  <c r="D261" i="11"/>
  <c r="D262" i="11"/>
  <c r="H18" i="8"/>
  <c r="E261" i="11"/>
  <c r="E244" i="8"/>
  <c r="E12" i="24"/>
  <c r="E12" i="14"/>
  <c r="D244" i="8"/>
  <c r="E11" i="24"/>
  <c r="D12" i="14"/>
  <c r="C244" i="8"/>
  <c r="B234" i="11"/>
  <c r="B235" i="11"/>
  <c r="G17" i="8"/>
  <c r="C234" i="11"/>
  <c r="P311" i="11"/>
  <c r="O311" i="11"/>
  <c r="N311" i="11"/>
  <c r="L17" i="8"/>
  <c r="K243" i="8"/>
  <c r="E22" i="23"/>
  <c r="M11" i="14"/>
  <c r="M241" i="8"/>
  <c r="E24" i="23"/>
  <c r="L11" i="14"/>
  <c r="J234" i="11"/>
  <c r="K234" i="11"/>
  <c r="G234" i="11"/>
  <c r="H234" i="11"/>
  <c r="F243" i="8"/>
  <c r="E13" i="23"/>
  <c r="F11" i="14"/>
  <c r="D234" i="11"/>
  <c r="E234" i="11"/>
  <c r="E243" i="8"/>
  <c r="E11" i="23"/>
  <c r="E11" i="14"/>
  <c r="D243" i="8"/>
  <c r="E10" i="23"/>
  <c r="D11" i="14"/>
  <c r="C243" i="8"/>
  <c r="P286" i="11"/>
  <c r="O286" i="11"/>
  <c r="N286" i="11"/>
  <c r="L16" i="8"/>
  <c r="K242" i="8"/>
  <c r="M240" i="8"/>
  <c r="E24" i="22"/>
  <c r="L10" i="14"/>
  <c r="J210" i="11"/>
  <c r="K210" i="11"/>
  <c r="G210" i="11"/>
  <c r="H210" i="11"/>
  <c r="F242" i="8"/>
  <c r="D210" i="11"/>
  <c r="E210" i="11"/>
  <c r="B210" i="11"/>
  <c r="C210" i="11"/>
  <c r="E242" i="8"/>
  <c r="E11" i="22"/>
  <c r="E10" i="14"/>
  <c r="D242" i="8"/>
  <c r="E10" i="22"/>
  <c r="D10" i="14"/>
  <c r="C242" i="8"/>
  <c r="E9" i="22"/>
  <c r="C10" i="14"/>
  <c r="P261" i="11"/>
  <c r="O261" i="11"/>
  <c r="N261" i="11"/>
  <c r="L15" i="8"/>
  <c r="L240" i="8"/>
  <c r="K241" i="8"/>
  <c r="M239" i="8"/>
  <c r="E24" i="21"/>
  <c r="L9" i="14"/>
  <c r="J182" i="11"/>
  <c r="K182" i="11"/>
  <c r="G182" i="11"/>
  <c r="H182" i="11"/>
  <c r="F241" i="8"/>
  <c r="D182" i="11"/>
  <c r="E182" i="11"/>
  <c r="D183" i="11"/>
  <c r="B182" i="11"/>
  <c r="C182" i="11"/>
  <c r="E241" i="8"/>
  <c r="E11" i="21"/>
  <c r="E9" i="14"/>
  <c r="D241" i="8"/>
  <c r="E10" i="21"/>
  <c r="D9" i="14"/>
  <c r="C241" i="8"/>
  <c r="L14" i="8"/>
  <c r="K240" i="8"/>
  <c r="E29" i="20"/>
  <c r="M238" i="8"/>
  <c r="E24" i="20"/>
  <c r="L8" i="14"/>
  <c r="J156" i="11"/>
  <c r="K156" i="11"/>
  <c r="G156" i="11"/>
  <c r="H156" i="11"/>
  <c r="F240" i="8"/>
  <c r="E17" i="20"/>
  <c r="I8" i="14"/>
  <c r="D156" i="11"/>
  <c r="E156" i="11"/>
  <c r="B156" i="11"/>
  <c r="C156" i="11"/>
  <c r="E240" i="8"/>
  <c r="E11" i="20"/>
  <c r="E8" i="14"/>
  <c r="D240" i="8"/>
  <c r="E10" i="20"/>
  <c r="D8" i="14"/>
  <c r="C240" i="8"/>
  <c r="E9" i="20"/>
  <c r="C8" i="14"/>
  <c r="P234" i="11"/>
  <c r="O234" i="11"/>
  <c r="N234" i="11"/>
  <c r="P210" i="11"/>
  <c r="O210" i="11"/>
  <c r="N210" i="11"/>
  <c r="L13" i="8"/>
  <c r="K239" i="8"/>
  <c r="M237" i="8"/>
  <c r="E24" i="19"/>
  <c r="L7" i="14"/>
  <c r="J130" i="11"/>
  <c r="K130" i="11"/>
  <c r="G130" i="11"/>
  <c r="H130" i="11"/>
  <c r="F239" i="8"/>
  <c r="E13" i="19"/>
  <c r="F7" i="14"/>
  <c r="D130" i="11"/>
  <c r="E130" i="11"/>
  <c r="B130" i="11"/>
  <c r="C130" i="11"/>
  <c r="E239" i="8"/>
  <c r="E11" i="19"/>
  <c r="E7" i="14"/>
  <c r="D239" i="8"/>
  <c r="E10" i="19"/>
  <c r="D7" i="14"/>
  <c r="C239" i="8"/>
  <c r="P182" i="11"/>
  <c r="O182" i="11"/>
  <c r="N182" i="11"/>
  <c r="L12" i="8"/>
  <c r="K238" i="8"/>
  <c r="E22" i="18"/>
  <c r="M6" i="14"/>
  <c r="M236" i="8"/>
  <c r="E24" i="18"/>
  <c r="L6" i="14"/>
  <c r="J103" i="11"/>
  <c r="K103" i="11"/>
  <c r="G103" i="11"/>
  <c r="H103" i="11"/>
  <c r="F238" i="8"/>
  <c r="E13" i="18"/>
  <c r="F6" i="14"/>
  <c r="D103" i="11"/>
  <c r="D104" i="11"/>
  <c r="H12" i="8"/>
  <c r="E103" i="11"/>
  <c r="B103" i="11"/>
  <c r="C103" i="11"/>
  <c r="E238" i="8"/>
  <c r="E11" i="18"/>
  <c r="E6" i="14"/>
  <c r="D238" i="8"/>
  <c r="E10" i="18"/>
  <c r="D6" i="14"/>
  <c r="C238" i="8"/>
  <c r="P156" i="11"/>
  <c r="O156" i="11"/>
  <c r="N156" i="11"/>
  <c r="L11" i="8"/>
  <c r="K237" i="8"/>
  <c r="M235" i="8"/>
  <c r="E24" i="17"/>
  <c r="L5" i="14"/>
  <c r="J77" i="11"/>
  <c r="J78" i="11"/>
  <c r="K77" i="11"/>
  <c r="G77" i="11"/>
  <c r="H77" i="11"/>
  <c r="F237" i="8"/>
  <c r="D77" i="11"/>
  <c r="E77" i="11"/>
  <c r="B77" i="11"/>
  <c r="C77" i="11"/>
  <c r="E237" i="8"/>
  <c r="E11" i="17"/>
  <c r="E5" i="14"/>
  <c r="D237" i="8"/>
  <c r="E10" i="17"/>
  <c r="D5" i="14"/>
  <c r="C237" i="8"/>
  <c r="P130" i="11"/>
  <c r="O130" i="11"/>
  <c r="N130" i="11"/>
  <c r="L10" i="8"/>
  <c r="M234" i="8"/>
  <c r="E24" i="16"/>
  <c r="L4" i="14"/>
  <c r="K236" i="8"/>
  <c r="E22" i="16"/>
  <c r="M4" i="14"/>
  <c r="J51" i="11"/>
  <c r="K51" i="11"/>
  <c r="G51" i="11"/>
  <c r="H51" i="11"/>
  <c r="F236" i="8"/>
  <c r="E17" i="16"/>
  <c r="I4" i="14"/>
  <c r="D51" i="11"/>
  <c r="E51" i="11"/>
  <c r="B51" i="11"/>
  <c r="C51" i="11"/>
  <c r="E236" i="8"/>
  <c r="E11" i="16"/>
  <c r="E4" i="14"/>
  <c r="D236" i="8"/>
  <c r="E10" i="16"/>
  <c r="D4" i="14"/>
  <c r="C236" i="8"/>
  <c r="L9" i="8"/>
  <c r="M233" i="8"/>
  <c r="E24" i="15"/>
  <c r="L3" i="14"/>
  <c r="K235" i="8"/>
  <c r="E29" i="15"/>
  <c r="J28" i="11"/>
  <c r="K28" i="11"/>
  <c r="J29" i="11"/>
  <c r="G28" i="11"/>
  <c r="H28" i="11"/>
  <c r="F235" i="8"/>
  <c r="D28" i="11"/>
  <c r="E28" i="11"/>
  <c r="B28" i="11"/>
  <c r="C28" i="11"/>
  <c r="E235" i="8"/>
  <c r="E11" i="15"/>
  <c r="E3" i="14"/>
  <c r="D235" i="8"/>
  <c r="E10" i="15"/>
  <c r="D3" i="14"/>
  <c r="C235" i="8"/>
  <c r="P103" i="11"/>
  <c r="O103" i="11"/>
  <c r="N103" i="11"/>
  <c r="P77" i="11"/>
  <c r="N77" i="11"/>
  <c r="O77" i="11"/>
  <c r="N51" i="11"/>
  <c r="O51" i="11"/>
  <c r="P51" i="11"/>
  <c r="M232" i="8"/>
  <c r="L8" i="8"/>
  <c r="L7" i="8"/>
  <c r="L6" i="8"/>
  <c r="C232" i="8"/>
  <c r="K232" i="8"/>
  <c r="C233" i="8"/>
  <c r="D233" i="8"/>
  <c r="E233" i="8"/>
  <c r="F233" i="8"/>
  <c r="K233" i="8"/>
  <c r="C234" i="8"/>
  <c r="D234" i="8"/>
  <c r="E234" i="8"/>
  <c r="F234" i="8"/>
  <c r="K234" i="8"/>
  <c r="D232" i="8"/>
  <c r="E232" i="8"/>
  <c r="F232" i="8"/>
  <c r="G232" i="8"/>
  <c r="H232" i="8"/>
  <c r="I232" i="8"/>
  <c r="J232" i="8"/>
  <c r="P28" i="158"/>
  <c r="Z28" i="158"/>
  <c r="Z56" i="158"/>
  <c r="S28" i="158"/>
  <c r="U28" i="158"/>
  <c r="S56" i="158"/>
  <c r="P56" i="158"/>
  <c r="X56" i="158"/>
  <c r="X28" i="158"/>
  <c r="U56" i="158"/>
  <c r="G28" i="159"/>
  <c r="X56" i="159"/>
  <c r="U28" i="159"/>
  <c r="E14" i="153"/>
  <c r="F120" i="14"/>
  <c r="E10" i="165"/>
  <c r="C129" i="14"/>
  <c r="U55" i="159"/>
  <c r="D79" i="159"/>
  <c r="E10" i="166"/>
  <c r="C130" i="14"/>
  <c r="E10" i="167"/>
  <c r="C131" i="14"/>
  <c r="E14" i="142"/>
  <c r="F110" i="14"/>
  <c r="E30" i="139"/>
  <c r="E23" i="139"/>
  <c r="M107" i="14"/>
  <c r="L148" i="8"/>
  <c r="E30" i="189"/>
  <c r="E23" i="189"/>
  <c r="M149" i="14"/>
  <c r="E23" i="132"/>
  <c r="M100" i="14"/>
  <c r="E23" i="211"/>
  <c r="M171" i="14"/>
  <c r="E30" i="156"/>
  <c r="E23" i="156"/>
  <c r="M123" i="14"/>
  <c r="E30" i="181"/>
  <c r="E30" i="127"/>
  <c r="E14" i="161"/>
  <c r="F126" i="14"/>
  <c r="E18" i="161"/>
  <c r="I126" i="14"/>
  <c r="E30" i="183"/>
  <c r="E23" i="183"/>
  <c r="M143" i="14"/>
  <c r="E30" i="217"/>
  <c r="E18" i="165"/>
  <c r="I129" i="14"/>
  <c r="E23" i="129"/>
  <c r="M97" i="14"/>
  <c r="E30" i="157"/>
  <c r="E14" i="137"/>
  <c r="F105" i="14"/>
  <c r="E18" i="137"/>
  <c r="I105" i="14"/>
  <c r="E30" i="210"/>
  <c r="E30" i="214"/>
  <c r="E23" i="214"/>
  <c r="M174" i="14"/>
  <c r="Z79" i="158"/>
  <c r="E14" i="107"/>
  <c r="F75" i="14"/>
  <c r="E14" i="134"/>
  <c r="F102" i="14"/>
  <c r="E28" i="134"/>
  <c r="E10" i="134"/>
  <c r="C102" i="14"/>
  <c r="E18" i="144"/>
  <c r="I112" i="14"/>
  <c r="E18" i="136"/>
  <c r="I104" i="14"/>
  <c r="E14" i="136"/>
  <c r="F104" i="14"/>
  <c r="E23" i="187"/>
  <c r="M147" i="14"/>
  <c r="E30" i="187"/>
  <c r="E18" i="82"/>
  <c r="I50" i="14"/>
  <c r="E14" i="138"/>
  <c r="F106" i="14"/>
  <c r="E18" i="138"/>
  <c r="I106" i="14"/>
  <c r="M324" i="8"/>
  <c r="E25" i="124"/>
  <c r="L92" i="14"/>
  <c r="M325" i="8"/>
  <c r="E25" i="125"/>
  <c r="L93" i="14"/>
  <c r="M323" i="8"/>
  <c r="E25" i="123"/>
  <c r="L91" i="14"/>
  <c r="E23" i="110"/>
  <c r="M78" i="14"/>
  <c r="E23" i="202"/>
  <c r="M162" i="14"/>
  <c r="P79" i="159"/>
  <c r="E23" i="179"/>
  <c r="M139" i="14"/>
  <c r="E30" i="179"/>
  <c r="E14" i="106"/>
  <c r="F74" i="14"/>
  <c r="E14" i="133"/>
  <c r="F101" i="14"/>
  <c r="E23" i="204"/>
  <c r="M164" i="14"/>
  <c r="E23" i="182"/>
  <c r="M142" i="14"/>
  <c r="E14" i="89"/>
  <c r="F57" i="14"/>
  <c r="E23" i="131"/>
  <c r="M99" i="14"/>
  <c r="E30" i="131"/>
  <c r="E28" i="137"/>
  <c r="E10" i="137"/>
  <c r="C105" i="14"/>
  <c r="E23" i="177"/>
  <c r="M137" i="14"/>
  <c r="E30" i="177"/>
  <c r="E14" i="128"/>
  <c r="F96" i="14"/>
  <c r="E18" i="128"/>
  <c r="I96" i="14"/>
  <c r="E30" i="135"/>
  <c r="E23" i="135"/>
  <c r="M103" i="14"/>
  <c r="E14" i="113"/>
  <c r="F81" i="14"/>
  <c r="E30" i="145"/>
  <c r="E23" i="145"/>
  <c r="M113" i="14"/>
  <c r="E30" i="230"/>
  <c r="E30" i="154"/>
  <c r="E23" i="154"/>
  <c r="M121" i="14"/>
  <c r="E10" i="149"/>
  <c r="C116" i="14"/>
  <c r="E28" i="149"/>
  <c r="E18" i="141"/>
  <c r="I109" i="14"/>
  <c r="E14" i="141"/>
  <c r="F109" i="14"/>
  <c r="E14" i="127"/>
  <c r="F95" i="14"/>
  <c r="E18" i="127"/>
  <c r="I95" i="14"/>
  <c r="E28" i="94"/>
  <c r="E14" i="96"/>
  <c r="F64" i="14"/>
  <c r="E14" i="150"/>
  <c r="F117" i="14"/>
  <c r="E18" i="150"/>
  <c r="I117" i="14"/>
  <c r="E23" i="171"/>
  <c r="M132" i="14"/>
  <c r="E10" i="150"/>
  <c r="C117" i="14"/>
  <c r="E28" i="129"/>
  <c r="E10" i="129"/>
  <c r="C97" i="14"/>
  <c r="E28" i="155"/>
  <c r="E10" i="155"/>
  <c r="C122" i="14"/>
  <c r="L345" i="8"/>
  <c r="E27" i="145"/>
  <c r="O113" i="14"/>
  <c r="E23" i="149"/>
  <c r="M116" i="14"/>
  <c r="E28" i="104"/>
  <c r="E10" i="104"/>
  <c r="C72" i="14"/>
  <c r="E14" i="163"/>
  <c r="F128" i="14"/>
  <c r="E30" i="167"/>
  <c r="E23" i="167"/>
  <c r="M131" i="14"/>
  <c r="E23" i="90"/>
  <c r="M58" i="14"/>
  <c r="E23" i="218"/>
  <c r="M178" i="14"/>
  <c r="E10" i="160"/>
  <c r="C125" i="14"/>
  <c r="E14" i="121"/>
  <c r="F89" i="14"/>
  <c r="E23" i="77"/>
  <c r="M45" i="14"/>
  <c r="E28" i="91"/>
  <c r="E18" i="167"/>
  <c r="I131" i="14"/>
  <c r="E23" i="99"/>
  <c r="M67" i="14"/>
  <c r="E10" i="138"/>
  <c r="C106" i="14"/>
  <c r="E23" i="180"/>
  <c r="M140" i="14"/>
  <c r="E30" i="192"/>
  <c r="E23" i="192"/>
  <c r="M152" i="14"/>
  <c r="E14" i="99"/>
  <c r="F67" i="14"/>
  <c r="E18" i="99"/>
  <c r="I67" i="14"/>
  <c r="E14" i="143"/>
  <c r="F111" i="14"/>
  <c r="E18" i="143"/>
  <c r="I111" i="14"/>
  <c r="E10" i="139"/>
  <c r="C107" i="14"/>
  <c r="E28" i="139"/>
  <c r="E18" i="171"/>
  <c r="I132" i="14"/>
  <c r="E14" i="171"/>
  <c r="F132" i="14"/>
  <c r="E23" i="176"/>
  <c r="M134" i="14"/>
  <c r="E30" i="176"/>
  <c r="E23" i="93"/>
  <c r="M61" i="14"/>
  <c r="E14" i="166"/>
  <c r="F130" i="14"/>
  <c r="E18" i="166"/>
  <c r="I130" i="14"/>
  <c r="E10" i="100"/>
  <c r="C68" i="14"/>
  <c r="E30" i="103"/>
  <c r="E23" i="103"/>
  <c r="M71" i="14"/>
  <c r="E30" i="223"/>
  <c r="E23" i="223"/>
  <c r="M183" i="14"/>
  <c r="E30" i="231"/>
  <c r="E23" i="231"/>
  <c r="M191" i="14"/>
  <c r="E14" i="130"/>
  <c r="F98" i="14"/>
  <c r="E18" i="130"/>
  <c r="I98" i="14"/>
  <c r="E18" i="131"/>
  <c r="I99" i="14"/>
  <c r="E18" i="132"/>
  <c r="I100" i="14"/>
  <c r="E14" i="132"/>
  <c r="F100" i="14"/>
  <c r="E30" i="160"/>
  <c r="E23" i="160"/>
  <c r="M125" i="14"/>
  <c r="E10" i="128"/>
  <c r="C96" i="14"/>
  <c r="E28" i="128"/>
  <c r="E30" i="121"/>
  <c r="E23" i="121"/>
  <c r="M89" i="14"/>
  <c r="E10" i="125"/>
  <c r="C93" i="14"/>
  <c r="E28" i="125"/>
  <c r="E14" i="149"/>
  <c r="F116" i="14"/>
  <c r="E18" i="149"/>
  <c r="I116" i="14"/>
  <c r="E14" i="152"/>
  <c r="F119" i="14"/>
  <c r="L353" i="8"/>
  <c r="E31" i="154"/>
  <c r="E30" i="197"/>
  <c r="E23" i="197"/>
  <c r="M157" i="14"/>
  <c r="E30" i="209"/>
  <c r="E23" i="209"/>
  <c r="M169" i="14"/>
  <c r="E30" i="213"/>
  <c r="E30" i="163"/>
  <c r="E23" i="163"/>
  <c r="M128" i="14"/>
  <c r="E30" i="194"/>
  <c r="E23" i="194"/>
  <c r="M154" i="14"/>
  <c r="E23" i="208"/>
  <c r="M168" i="14"/>
  <c r="E30" i="208"/>
  <c r="E30" i="147"/>
  <c r="E10" i="148"/>
  <c r="C115" i="14"/>
  <c r="E10" i="84"/>
  <c r="C52" i="14"/>
  <c r="E14" i="95"/>
  <c r="F63" i="14"/>
  <c r="E18" i="95"/>
  <c r="I63" i="14"/>
  <c r="E28" i="162"/>
  <c r="E10" i="162"/>
  <c r="C127" i="14"/>
  <c r="E23" i="203"/>
  <c r="M163" i="14"/>
  <c r="E30" i="203"/>
  <c r="E30" i="65"/>
  <c r="E23" i="65"/>
  <c r="M34" i="14"/>
  <c r="E30" i="153"/>
  <c r="E23" i="153"/>
  <c r="M120" i="14"/>
  <c r="E10" i="163"/>
  <c r="C128" i="14"/>
  <c r="E28" i="163"/>
  <c r="E30" i="126"/>
  <c r="E23" i="126"/>
  <c r="M94" i="14"/>
  <c r="E10" i="142"/>
  <c r="C110" i="14"/>
  <c r="E28" i="142"/>
  <c r="E25" i="233"/>
  <c r="L193" i="14"/>
  <c r="E10" i="88"/>
  <c r="C56" i="14"/>
  <c r="E25" i="175"/>
  <c r="L136" i="14"/>
  <c r="E25" i="174"/>
  <c r="L135" i="14"/>
  <c r="E30" i="232"/>
  <c r="E30" i="212"/>
  <c r="E23" i="212"/>
  <c r="M172" i="14"/>
  <c r="E28" i="171"/>
  <c r="E10" i="171"/>
  <c r="C132" i="14"/>
  <c r="E30" i="166"/>
  <c r="E23" i="166"/>
  <c r="M130" i="14"/>
  <c r="E28" i="85"/>
  <c r="E10" i="96"/>
  <c r="C64" i="14"/>
  <c r="E28" i="96"/>
  <c r="E30" i="116"/>
  <c r="E30" i="151"/>
  <c r="E23" i="151"/>
  <c r="M118" i="14"/>
  <c r="E30" i="152"/>
  <c r="E28" i="120"/>
  <c r="E10" i="92"/>
  <c r="C60" i="14"/>
  <c r="L362" i="8"/>
  <c r="E10" i="113"/>
  <c r="C81" i="14"/>
  <c r="E28" i="113"/>
  <c r="E30" i="191"/>
  <c r="E23" i="191"/>
  <c r="M151" i="14"/>
  <c r="E30" i="199"/>
  <c r="E23" i="199"/>
  <c r="M159" i="14"/>
  <c r="E10" i="54"/>
  <c r="C23" i="14"/>
  <c r="E18" i="59"/>
  <c r="E14" i="59"/>
  <c r="F40" i="14"/>
  <c r="E23" i="188"/>
  <c r="M148" i="14"/>
  <c r="E30" i="188"/>
  <c r="E28" i="147"/>
  <c r="E10" i="147"/>
  <c r="C114" i="14"/>
  <c r="L352" i="8"/>
  <c r="L364" i="8"/>
  <c r="E31" i="171"/>
  <c r="E23" i="205"/>
  <c r="M165" i="14"/>
  <c r="E30" i="205"/>
  <c r="G55" i="159"/>
  <c r="G80" i="159"/>
  <c r="P55" i="158"/>
  <c r="G79" i="159"/>
  <c r="E25" i="234"/>
  <c r="L194" i="14"/>
  <c r="E23" i="118"/>
  <c r="M86" i="14"/>
  <c r="E30" i="118"/>
  <c r="L338" i="8"/>
  <c r="E30" i="165"/>
  <c r="E23" i="165"/>
  <c r="M129" i="14"/>
  <c r="E23" i="193"/>
  <c r="M153" i="14"/>
  <c r="E30" i="193"/>
  <c r="E23" i="195"/>
  <c r="M155" i="14"/>
  <c r="E30" i="195"/>
  <c r="E23" i="201"/>
  <c r="M161" i="14"/>
  <c r="E30" i="201"/>
  <c r="E14" i="156"/>
  <c r="F123" i="14"/>
  <c r="E23" i="228"/>
  <c r="M188" i="14"/>
  <c r="E30" i="228"/>
  <c r="E14" i="126"/>
  <c r="F94" i="14"/>
  <c r="E18" i="126"/>
  <c r="I94" i="14"/>
  <c r="E28" i="152"/>
  <c r="E10" i="152"/>
  <c r="C119" i="14"/>
  <c r="E23" i="161"/>
  <c r="M126" i="14"/>
  <c r="E30" i="161"/>
  <c r="E30" i="113"/>
  <c r="E23" i="207"/>
  <c r="M167" i="14"/>
  <c r="E30" i="207"/>
  <c r="E10" i="145"/>
  <c r="C113" i="14"/>
  <c r="E28" i="145"/>
  <c r="E23" i="206"/>
  <c r="M166" i="14"/>
  <c r="E30" i="206"/>
  <c r="G79" i="158"/>
  <c r="B79" i="159"/>
  <c r="G55" i="158"/>
  <c r="U79" i="159"/>
  <c r="Z55" i="158"/>
  <c r="E30" i="143"/>
  <c r="E23" i="143"/>
  <c r="M111" i="14"/>
  <c r="E14" i="115"/>
  <c r="F83" i="14"/>
  <c r="E18" i="111"/>
  <c r="I79" i="14"/>
  <c r="E14" i="111"/>
  <c r="F79" i="14"/>
  <c r="E28" i="127"/>
  <c r="E10" i="127"/>
  <c r="C95" i="14"/>
  <c r="E30" i="186"/>
  <c r="E23" i="227"/>
  <c r="M187" i="14"/>
  <c r="E30" i="106"/>
  <c r="E23" i="106"/>
  <c r="M74" i="14"/>
  <c r="E18" i="162"/>
  <c r="I127" i="14"/>
  <c r="E14" i="162"/>
  <c r="F127" i="14"/>
  <c r="E28" i="64"/>
  <c r="E23" i="144"/>
  <c r="M112" i="14"/>
  <c r="L356" i="8"/>
  <c r="L354" i="8"/>
  <c r="E28" i="157"/>
  <c r="E10" i="157"/>
  <c r="C124" i="14"/>
  <c r="E23" i="172"/>
  <c r="M133" i="14"/>
  <c r="E30" i="172"/>
  <c r="L363" i="8"/>
  <c r="E24" i="167"/>
  <c r="N131" i="14"/>
  <c r="E23" i="97"/>
  <c r="M65" i="14"/>
  <c r="L336" i="8"/>
  <c r="E18" i="154"/>
  <c r="I121" i="14"/>
  <c r="E14" i="154"/>
  <c r="F121" i="14"/>
  <c r="E13" i="20"/>
  <c r="F8" i="14"/>
  <c r="L346" i="8"/>
  <c r="E30" i="140"/>
  <c r="E23" i="140"/>
  <c r="M108" i="14"/>
  <c r="E10" i="141"/>
  <c r="C109" i="14"/>
  <c r="E28" i="141"/>
  <c r="E30" i="150"/>
  <c r="E23" i="150"/>
  <c r="M117" i="14"/>
  <c r="E18" i="86"/>
  <c r="I54" i="14"/>
  <c r="E14" i="86"/>
  <c r="F54" i="14"/>
  <c r="E23" i="185"/>
  <c r="M145" i="14"/>
  <c r="E30" i="185"/>
  <c r="E18" i="139"/>
  <c r="I107" i="14"/>
  <c r="E14" i="139"/>
  <c r="F107" i="14"/>
  <c r="E10" i="154"/>
  <c r="C121" i="14"/>
  <c r="E28" i="154"/>
  <c r="E28" i="143"/>
  <c r="E10" i="143"/>
  <c r="C111" i="14"/>
  <c r="E14" i="88"/>
  <c r="F56" i="14"/>
  <c r="E18" i="88"/>
  <c r="I56" i="14"/>
  <c r="E30" i="198"/>
  <c r="E23" i="198"/>
  <c r="M158" i="14"/>
  <c r="L290" i="8"/>
  <c r="E30" i="148"/>
  <c r="E28" i="151"/>
  <c r="E10" i="151"/>
  <c r="C118" i="14"/>
  <c r="E28" i="153"/>
  <c r="E10" i="153"/>
  <c r="C120" i="14"/>
  <c r="E25" i="172"/>
  <c r="L133" i="14"/>
  <c r="E25" i="176"/>
  <c r="L134" i="14"/>
  <c r="E18" i="129"/>
  <c r="I97" i="14"/>
  <c r="E14" i="129"/>
  <c r="F97" i="14"/>
  <c r="L331" i="8"/>
  <c r="E30" i="196"/>
  <c r="E23" i="196"/>
  <c r="M156" i="14"/>
  <c r="E30" i="80"/>
  <c r="E14" i="81"/>
  <c r="F49" i="14"/>
  <c r="E28" i="95"/>
  <c r="E28" i="73"/>
  <c r="U27" i="158"/>
  <c r="L189" i="8"/>
  <c r="L413" i="8"/>
  <c r="E30" i="215"/>
  <c r="E23" i="216"/>
  <c r="M176" i="14"/>
  <c r="E28" i="81"/>
  <c r="U2509" i="11"/>
  <c r="U2484" i="11"/>
  <c r="E30" i="104"/>
  <c r="E23" i="104"/>
  <c r="M72" i="14"/>
  <c r="E18" i="104"/>
  <c r="I72" i="14"/>
  <c r="E14" i="104"/>
  <c r="F72" i="14"/>
  <c r="E14" i="109"/>
  <c r="F77" i="14"/>
  <c r="E28" i="107"/>
  <c r="E10" i="107"/>
  <c r="C75" i="14"/>
  <c r="I27" i="159"/>
  <c r="L311" i="8"/>
  <c r="U2174" i="11"/>
  <c r="E23" i="114"/>
  <c r="M82" i="14"/>
  <c r="E28" i="103"/>
  <c r="E14" i="91"/>
  <c r="F59" i="14"/>
  <c r="E28" i="82"/>
  <c r="E30" i="77"/>
  <c r="E29" i="23"/>
  <c r="E30" i="225"/>
  <c r="E23" i="225"/>
  <c r="M185" i="14"/>
  <c r="D4704" i="11"/>
  <c r="H190" i="8"/>
  <c r="E18" i="110"/>
  <c r="I78" i="14"/>
  <c r="E14" i="110"/>
  <c r="F78" i="14"/>
  <c r="L327" i="8"/>
  <c r="E24" i="127"/>
  <c r="N95" i="14"/>
  <c r="E23" i="69"/>
  <c r="M37" i="14"/>
  <c r="E30" i="69"/>
  <c r="D5145" i="11"/>
  <c r="E23" i="242"/>
  <c r="M200" i="14"/>
  <c r="E10" i="71"/>
  <c r="C39" i="14"/>
  <c r="E28" i="71"/>
  <c r="E28" i="75"/>
  <c r="E28" i="76"/>
  <c r="E10" i="76"/>
  <c r="C44" i="14"/>
  <c r="L332" i="8"/>
  <c r="E5" i="132"/>
  <c r="P100" i="14"/>
  <c r="E14" i="116"/>
  <c r="F84" i="14"/>
  <c r="E18" i="116"/>
  <c r="I84" i="14"/>
  <c r="E30" i="120"/>
  <c r="E23" i="120"/>
  <c r="M88" i="14"/>
  <c r="E23" i="42"/>
  <c r="M19" i="14"/>
  <c r="I27" i="158"/>
  <c r="I80" i="158"/>
  <c r="B27" i="158"/>
  <c r="E23" i="243"/>
  <c r="M201" i="14"/>
  <c r="E23" i="241"/>
  <c r="M199" i="14"/>
  <c r="E30" i="221"/>
  <c r="D5199" i="11"/>
  <c r="H209" i="8"/>
  <c r="E6" i="171"/>
  <c r="Q132" i="14"/>
  <c r="D27" i="158"/>
  <c r="B3644" i="11"/>
  <c r="G149" i="8"/>
  <c r="E23" i="244"/>
  <c r="M202" i="14"/>
  <c r="B3050" i="11"/>
  <c r="G126" i="8"/>
  <c r="B4601" i="11"/>
  <c r="B3592" i="11"/>
  <c r="G147" i="8"/>
  <c r="Z2970" i="11"/>
  <c r="E23" i="222"/>
  <c r="M182" i="14"/>
  <c r="D5041" i="11"/>
  <c r="W1711" i="11"/>
  <c r="W1939" i="11"/>
  <c r="E18" i="108"/>
  <c r="I76" i="14"/>
  <c r="E14" i="108"/>
  <c r="F76" i="14"/>
  <c r="E14" i="123"/>
  <c r="F91" i="14"/>
  <c r="E18" i="123"/>
  <c r="I91" i="14"/>
  <c r="E30" i="62"/>
  <c r="E23" i="62"/>
  <c r="M31" i="14"/>
  <c r="E27" i="80"/>
  <c r="O48" i="14"/>
  <c r="E18" i="83"/>
  <c r="I51" i="14"/>
  <c r="E30" i="84"/>
  <c r="E23" i="84"/>
  <c r="M52" i="14"/>
  <c r="E28" i="98"/>
  <c r="E10" i="98"/>
  <c r="C66" i="14"/>
  <c r="E14" i="140"/>
  <c r="F108" i="14"/>
  <c r="E18" i="140"/>
  <c r="I108" i="14"/>
  <c r="E14" i="122"/>
  <c r="F90" i="14"/>
  <c r="E23" i="123"/>
  <c r="M91" i="14"/>
  <c r="E30" i="123"/>
  <c r="E10" i="118"/>
  <c r="C86" i="14"/>
  <c r="E30" i="137"/>
  <c r="E23" i="137"/>
  <c r="M105" i="14"/>
  <c r="L339" i="8"/>
  <c r="E31" i="139"/>
  <c r="L337" i="8"/>
  <c r="E30" i="141"/>
  <c r="E23" i="141"/>
  <c r="M109" i="14"/>
  <c r="E22" i="22"/>
  <c r="M10" i="14"/>
  <c r="E29" i="22"/>
  <c r="E18" i="69"/>
  <c r="I37" i="14"/>
  <c r="E14" i="69"/>
  <c r="F37" i="14"/>
  <c r="L323" i="8"/>
  <c r="E31" i="123"/>
  <c r="L324" i="8"/>
  <c r="E28" i="67"/>
  <c r="I55" i="158"/>
  <c r="L334" i="8"/>
  <c r="E23" i="245"/>
  <c r="M203" i="14"/>
  <c r="E28" i="97"/>
  <c r="E23" i="94"/>
  <c r="M62" i="14"/>
  <c r="E30" i="94"/>
  <c r="L320" i="8"/>
  <c r="G5225" i="11"/>
  <c r="D55" i="158"/>
  <c r="D80" i="158"/>
  <c r="R2717" i="11"/>
  <c r="U725" i="11"/>
  <c r="U856" i="11"/>
  <c r="AB183" i="11"/>
  <c r="W1580" i="11"/>
  <c r="G5251" i="11"/>
  <c r="I211" i="8"/>
  <c r="Z3202" i="11"/>
  <c r="E10" i="68"/>
  <c r="C36" i="14"/>
  <c r="L361" i="8"/>
  <c r="E31" i="165"/>
  <c r="L360" i="8"/>
  <c r="E27" i="163"/>
  <c r="O128" i="14"/>
  <c r="E5" i="163"/>
  <c r="P128" i="14"/>
  <c r="E28" i="89"/>
  <c r="E10" i="89"/>
  <c r="C57" i="14"/>
  <c r="E30" i="124"/>
  <c r="E23" i="124"/>
  <c r="M92" i="14"/>
  <c r="E18" i="125"/>
  <c r="I93" i="14"/>
  <c r="E14" i="125"/>
  <c r="F93" i="14"/>
  <c r="L278" i="8"/>
  <c r="E10" i="72"/>
  <c r="E28" i="72"/>
  <c r="E18" i="75"/>
  <c r="I43" i="14"/>
  <c r="E23" i="64"/>
  <c r="M33" i="14"/>
  <c r="E23" i="56"/>
  <c r="M25" i="14"/>
  <c r="E23" i="68"/>
  <c r="M36" i="14"/>
  <c r="E30" i="68"/>
  <c r="E10" i="83"/>
  <c r="C51" i="14"/>
  <c r="L291" i="8"/>
  <c r="L340" i="8"/>
  <c r="L341" i="8"/>
  <c r="E24" i="141"/>
  <c r="N109" i="14"/>
  <c r="E30" i="133"/>
  <c r="E23" i="133"/>
  <c r="M101" i="14"/>
  <c r="B2767" i="11"/>
  <c r="G115" i="8"/>
  <c r="J3202" i="11"/>
  <c r="J132" i="8"/>
  <c r="U1168" i="11"/>
  <c r="Z1425" i="11"/>
  <c r="E30" i="224"/>
  <c r="E23" i="224"/>
  <c r="M184" i="14"/>
  <c r="J5276" i="11"/>
  <c r="J212" i="8"/>
  <c r="E28" i="60"/>
  <c r="E10" i="60"/>
  <c r="E14" i="73"/>
  <c r="E18" i="73"/>
  <c r="E14" i="103"/>
  <c r="F71" i="14"/>
  <c r="E28" i="65"/>
  <c r="E10" i="65"/>
  <c r="C34" i="14"/>
  <c r="E23" i="54"/>
  <c r="M23" i="14"/>
  <c r="E30" i="54"/>
  <c r="E28" i="87"/>
  <c r="E10" i="87"/>
  <c r="C55" i="14"/>
  <c r="E23" i="100"/>
  <c r="M68" i="14"/>
  <c r="E30" i="100"/>
  <c r="E14" i="84"/>
  <c r="F52" i="14"/>
  <c r="AB983" i="11"/>
  <c r="W3178" i="11"/>
  <c r="D2918" i="11"/>
  <c r="H121" i="8"/>
  <c r="B4265" i="11"/>
  <c r="E23" i="247"/>
  <c r="M204" i="14"/>
  <c r="B3540" i="11"/>
  <c r="G98" i="8"/>
  <c r="AB596" i="11"/>
  <c r="W1658" i="11"/>
  <c r="U2794" i="11"/>
  <c r="B4732" i="11"/>
  <c r="G191" i="8"/>
  <c r="R2045" i="11"/>
  <c r="D4030" i="11"/>
  <c r="H164" i="8"/>
  <c r="B4133" i="11"/>
  <c r="D4390" i="11"/>
  <c r="W2174" i="11"/>
  <c r="AB2328" i="11"/>
  <c r="B3281" i="11"/>
  <c r="G135" i="8"/>
  <c r="AB1218" i="11"/>
  <c r="AB1425" i="11"/>
  <c r="D4418" i="11"/>
  <c r="H179" i="8"/>
  <c r="AB211" i="11"/>
  <c r="AB1062" i="11"/>
  <c r="D3334" i="11"/>
  <c r="H137" i="8"/>
  <c r="U3256" i="11"/>
  <c r="J573" i="11"/>
  <c r="J30" i="8"/>
  <c r="I32" i="8"/>
  <c r="B4626" i="11"/>
  <c r="D2970" i="11"/>
  <c r="H123" i="8"/>
  <c r="W262" i="11"/>
  <c r="AB856" i="11"/>
  <c r="AB884" i="11"/>
  <c r="U1632" i="11"/>
  <c r="D3696" i="11"/>
  <c r="H151" i="8"/>
  <c r="D3796" i="11"/>
  <c r="D3901" i="11"/>
  <c r="H159" i="8"/>
  <c r="Z1453" i="11"/>
  <c r="D2767" i="11"/>
  <c r="AB2533" i="11"/>
  <c r="D5066" i="11"/>
  <c r="H204" i="8"/>
  <c r="D3178" i="11"/>
  <c r="H131" i="8"/>
  <c r="AB78" i="11"/>
  <c r="W1037" i="11"/>
  <c r="D3566" i="11"/>
  <c r="H146" i="8"/>
  <c r="G3150" i="11"/>
  <c r="Z211" i="11"/>
  <c r="AB1555" i="11"/>
  <c r="Z2918" i="11"/>
  <c r="B3928" i="11"/>
  <c r="D4523" i="11"/>
  <c r="H183" i="8"/>
  <c r="B4653" i="11"/>
  <c r="G188" i="8"/>
  <c r="B4809" i="11"/>
  <c r="R2586" i="11"/>
  <c r="U1737" i="11"/>
  <c r="G5302" i="11"/>
  <c r="I213" i="8"/>
  <c r="E28" i="135"/>
  <c r="E10" i="135"/>
  <c r="C103" i="14"/>
  <c r="E10" i="42"/>
  <c r="C19" i="14"/>
  <c r="E28" i="42"/>
  <c r="E28" i="99"/>
  <c r="E10" i="99"/>
  <c r="C67" i="14"/>
  <c r="E10" i="126"/>
  <c r="C94" i="14"/>
  <c r="E28" i="126"/>
  <c r="E10" i="79"/>
  <c r="C47" i="14"/>
  <c r="E27" i="22"/>
  <c r="L265" i="8"/>
  <c r="E23" i="82"/>
  <c r="M50" i="14"/>
  <c r="E30" i="82"/>
  <c r="E23" i="85"/>
  <c r="M53" i="14"/>
  <c r="E30" i="85"/>
  <c r="E30" i="107"/>
  <c r="E10" i="108"/>
  <c r="C76" i="14"/>
  <c r="E28" i="108"/>
  <c r="E30" i="109"/>
  <c r="E23" i="109"/>
  <c r="M77" i="14"/>
  <c r="L319" i="8"/>
  <c r="E24" i="119"/>
  <c r="N87" i="14"/>
  <c r="U2638" i="11"/>
  <c r="P79" i="158"/>
  <c r="X55" i="158"/>
  <c r="E410" i="8"/>
  <c r="E12" i="220"/>
  <c r="E180" i="14"/>
  <c r="E408" i="8"/>
  <c r="E12" i="218"/>
  <c r="E178" i="14"/>
  <c r="E23" i="226"/>
  <c r="M186" i="14"/>
  <c r="L284" i="8"/>
  <c r="E5" i="84"/>
  <c r="P52" i="14"/>
  <c r="L285" i="8"/>
  <c r="E31" i="85"/>
  <c r="E14" i="62"/>
  <c r="F31" i="14"/>
  <c r="E18" i="62"/>
  <c r="I31" i="14"/>
  <c r="E30" i="105"/>
  <c r="D1939" i="11"/>
  <c r="H83" i="8"/>
  <c r="E28" i="111"/>
  <c r="G1765" i="11"/>
  <c r="I76" i="8"/>
  <c r="E23" i="111"/>
  <c r="M79" i="14"/>
  <c r="J2328" i="11"/>
  <c r="J98" i="8"/>
  <c r="J2611" i="11"/>
  <c r="J109" i="8"/>
  <c r="U777" i="11"/>
  <c r="U804" i="11"/>
  <c r="U857" i="11"/>
  <c r="AB935" i="11"/>
  <c r="AB959" i="11"/>
  <c r="AB1011" i="11"/>
  <c r="AB1479" i="11"/>
  <c r="D4989" i="11"/>
  <c r="H201" i="8"/>
  <c r="G3101" i="11"/>
  <c r="I128" i="8"/>
  <c r="W2250" i="11"/>
  <c r="W2303" i="11"/>
  <c r="W2302" i="11"/>
  <c r="D4834" i="11"/>
  <c r="B3566" i="11"/>
  <c r="G146" i="8"/>
  <c r="D4239" i="11"/>
  <c r="H172" i="8"/>
  <c r="D3281" i="11"/>
  <c r="H135" i="8"/>
  <c r="B3437" i="11"/>
  <c r="G141" i="8"/>
  <c r="K4522" i="11"/>
  <c r="J4523" i="11"/>
  <c r="J183" i="8"/>
  <c r="W1270" i="11"/>
  <c r="Z1658" i="11"/>
  <c r="Z1685" i="11"/>
  <c r="W1765" i="11"/>
  <c r="U2045" i="11"/>
  <c r="W2276" i="11"/>
  <c r="B3874" i="11"/>
  <c r="D4938" i="11"/>
  <c r="D4939" i="11"/>
  <c r="B5093" i="11"/>
  <c r="G205" i="8"/>
  <c r="G1939" i="11"/>
  <c r="D3075" i="11"/>
  <c r="H127" i="8"/>
  <c r="U2097" i="11"/>
  <c r="D4913" i="11"/>
  <c r="J1580" i="11"/>
  <c r="J69" i="8"/>
  <c r="W2018" i="11"/>
  <c r="J2381" i="11"/>
  <c r="J100" i="8"/>
  <c r="D4445" i="11"/>
  <c r="H180" i="8"/>
  <c r="B4470" i="11"/>
  <c r="G181" i="8"/>
  <c r="R1711" i="11"/>
  <c r="Z725" i="11"/>
  <c r="U959" i="11"/>
  <c r="AB1322" i="11"/>
  <c r="Z1400" i="11"/>
  <c r="Z1426" i="11"/>
  <c r="D3620" i="11"/>
  <c r="H148" i="8"/>
  <c r="B4004" i="11"/>
  <c r="G163" i="8"/>
  <c r="D4732" i="11"/>
  <c r="H191" i="8"/>
  <c r="D5251" i="11"/>
  <c r="H211" i="8"/>
  <c r="B3901" i="11"/>
  <c r="G159" i="8"/>
  <c r="B1939" i="11"/>
  <c r="AB623" i="11"/>
  <c r="H4861" i="11"/>
  <c r="G4862" i="11"/>
  <c r="G1193" i="11"/>
  <c r="AB2457" i="11"/>
  <c r="AB3256" i="11"/>
  <c r="R1840" i="11"/>
  <c r="G5352" i="11"/>
  <c r="I215" i="8"/>
  <c r="D5352" i="11"/>
  <c r="H215" i="8"/>
  <c r="G213" i="8"/>
  <c r="E14" i="70"/>
  <c r="F46" i="14"/>
  <c r="E18" i="70"/>
  <c r="I46" i="14"/>
  <c r="L308" i="8"/>
  <c r="E27" i="108"/>
  <c r="E23" i="95"/>
  <c r="M63" i="14"/>
  <c r="E30" i="95"/>
  <c r="E18" i="53"/>
  <c r="I22" i="14"/>
  <c r="E14" i="87"/>
  <c r="F55" i="14"/>
  <c r="E18" i="87"/>
  <c r="I55" i="14"/>
  <c r="E10" i="93"/>
  <c r="C61" i="14"/>
  <c r="U699" i="11"/>
  <c r="Z1605" i="11"/>
  <c r="Z55" i="159"/>
  <c r="D3540" i="11"/>
  <c r="H145" i="8"/>
  <c r="D4497" i="11"/>
  <c r="AB1685" i="11"/>
  <c r="W2045" i="11"/>
  <c r="AB29" i="11"/>
  <c r="W935" i="11"/>
  <c r="W959" i="11"/>
  <c r="Z2560" i="11"/>
  <c r="W2665" i="11"/>
  <c r="B55" i="159"/>
  <c r="B80" i="159"/>
  <c r="AB699" i="11"/>
  <c r="AB2484" i="11"/>
  <c r="B4030" i="11"/>
  <c r="G164" i="8"/>
  <c r="C416" i="8"/>
  <c r="E28" i="226"/>
  <c r="C407" i="8"/>
  <c r="E23" i="25"/>
  <c r="M13" i="14"/>
  <c r="E28" i="33"/>
  <c r="E10" i="33"/>
  <c r="C17" i="14"/>
  <c r="E27" i="124"/>
  <c r="O92" i="14"/>
  <c r="E18" i="58"/>
  <c r="I27" i="14"/>
  <c r="E14" i="58"/>
  <c r="F27" i="14"/>
  <c r="E10" i="86"/>
  <c r="C54" i="14"/>
  <c r="E28" i="86"/>
  <c r="L305" i="8"/>
  <c r="E28" i="109"/>
  <c r="E10" i="109"/>
  <c r="C77" i="14"/>
  <c r="E30" i="175"/>
  <c r="E30" i="174"/>
  <c r="E23" i="175"/>
  <c r="M136" i="14"/>
  <c r="E23" i="174"/>
  <c r="M135" i="14"/>
  <c r="E30" i="125"/>
  <c r="E23" i="125"/>
  <c r="M93" i="14"/>
  <c r="E27" i="141"/>
  <c r="O109" i="14"/>
  <c r="E30" i="27"/>
  <c r="L321" i="8"/>
  <c r="L322" i="8"/>
  <c r="E24" i="122"/>
  <c r="N90" i="14"/>
  <c r="E5" i="155"/>
  <c r="P122" i="14"/>
  <c r="E28" i="62"/>
  <c r="E10" i="62"/>
  <c r="C31" i="14"/>
  <c r="E30" i="75"/>
  <c r="E23" i="75"/>
  <c r="M43" i="14"/>
  <c r="B1605" i="11"/>
  <c r="G70" i="8"/>
  <c r="L276" i="8"/>
  <c r="E6" i="102"/>
  <c r="Q70" i="14"/>
  <c r="B2665" i="11"/>
  <c r="AB830" i="11"/>
  <c r="W2794" i="11"/>
  <c r="U27" i="159"/>
  <c r="X55" i="159"/>
  <c r="P55" i="159"/>
  <c r="D4809" i="11"/>
  <c r="J5327" i="11"/>
  <c r="B3178" i="11"/>
  <c r="G131" i="8"/>
  <c r="W29" i="11"/>
  <c r="Z467" i="11"/>
  <c r="E23" i="249"/>
  <c r="M206" i="14"/>
  <c r="E30" i="251"/>
  <c r="E393" i="8"/>
  <c r="E12" i="203"/>
  <c r="E163" i="14"/>
  <c r="F439" i="8"/>
  <c r="E29" i="16"/>
  <c r="Z1632" i="11"/>
  <c r="E30" i="81"/>
  <c r="J2866" i="11"/>
  <c r="W1993" i="11"/>
  <c r="B3229" i="11"/>
  <c r="Z3075" i="11"/>
  <c r="U2918" i="11"/>
  <c r="E23" i="252"/>
  <c r="M209" i="14"/>
  <c r="D385" i="8"/>
  <c r="E11" i="195"/>
  <c r="D155" i="14"/>
  <c r="E30" i="229"/>
  <c r="E23" i="229"/>
  <c r="M189" i="14"/>
  <c r="G5430" i="11"/>
  <c r="I218" i="8"/>
  <c r="J1737" i="11"/>
  <c r="J75" i="8"/>
  <c r="U1555" i="11"/>
  <c r="K3591" i="11"/>
  <c r="J3592" i="11"/>
  <c r="J147" i="8"/>
  <c r="U494" i="11"/>
  <c r="AB804" i="11"/>
  <c r="W672" i="11"/>
  <c r="W726" i="11"/>
  <c r="J5406" i="11"/>
  <c r="J217" i="8"/>
  <c r="H4678" i="11"/>
  <c r="G4679" i="11"/>
  <c r="I189" i="8"/>
  <c r="R1453" i="11"/>
  <c r="D5302" i="11"/>
  <c r="H213" i="8"/>
  <c r="AB52" i="11"/>
  <c r="H4389" i="11"/>
  <c r="G4390" i="11"/>
  <c r="I178" i="8"/>
  <c r="B1245" i="11"/>
  <c r="J1453" i="11"/>
  <c r="J64" i="8"/>
  <c r="W1193" i="11"/>
  <c r="K4341" i="11"/>
  <c r="J4342" i="11"/>
  <c r="J176" i="8"/>
  <c r="G3024" i="11"/>
  <c r="I125" i="8"/>
  <c r="D4862" i="11"/>
  <c r="H196" i="8"/>
  <c r="B5430" i="11"/>
  <c r="G218" i="8"/>
  <c r="E22" i="21"/>
  <c r="M9" i="14"/>
  <c r="E29" i="21"/>
  <c r="E28" i="26"/>
  <c r="E31" i="84"/>
  <c r="E28" i="52"/>
  <c r="E10" i="52"/>
  <c r="C21" i="14"/>
  <c r="L300" i="8"/>
  <c r="E23" i="184"/>
  <c r="M144" i="14"/>
  <c r="E30" i="184"/>
  <c r="E6" i="135"/>
  <c r="Q103" i="14"/>
  <c r="E28" i="70"/>
  <c r="E10" i="70"/>
  <c r="C46" i="14"/>
  <c r="E14" i="80"/>
  <c r="F48" i="14"/>
  <c r="E18" i="80"/>
  <c r="I48" i="14"/>
  <c r="E31" i="112"/>
  <c r="L250" i="8"/>
  <c r="L248" i="8"/>
  <c r="L249" i="8"/>
  <c r="E10" i="43"/>
  <c r="C20" i="14"/>
  <c r="E28" i="43"/>
  <c r="E6" i="154"/>
  <c r="Q121" i="14"/>
  <c r="E27" i="154"/>
  <c r="O121" i="14"/>
  <c r="E30" i="91"/>
  <c r="E17" i="22"/>
  <c r="I10" i="14"/>
  <c r="E13" i="22"/>
  <c r="F10" i="14"/>
  <c r="E6" i="141"/>
  <c r="Q109" i="14"/>
  <c r="E24" i="171"/>
  <c r="N132" i="14"/>
  <c r="R2691" i="11"/>
  <c r="AB1580" i="11"/>
  <c r="W2072" i="11"/>
  <c r="D407" i="8"/>
  <c r="E11" i="217"/>
  <c r="D177" i="14"/>
  <c r="W211" i="11"/>
  <c r="B4938" i="11"/>
  <c r="B3202" i="11"/>
  <c r="G132" i="8"/>
  <c r="W1400" i="11"/>
  <c r="W1555" i="11"/>
  <c r="Z2224" i="11"/>
  <c r="Z2434" i="11"/>
  <c r="D27" i="159"/>
  <c r="F386" i="8"/>
  <c r="D440" i="8"/>
  <c r="E11" i="253"/>
  <c r="D210" i="14"/>
  <c r="D398" i="8"/>
  <c r="E11" i="208"/>
  <c r="D168" i="14"/>
  <c r="F403" i="8"/>
  <c r="E14" i="213"/>
  <c r="F173" i="14"/>
  <c r="E28" i="14"/>
  <c r="E40" i="14"/>
  <c r="D380" i="8"/>
  <c r="E11" i="190"/>
  <c r="D150" i="14"/>
  <c r="C378" i="8"/>
  <c r="E28" i="188"/>
  <c r="C415" i="8"/>
  <c r="Z1142" i="11"/>
  <c r="J908" i="11"/>
  <c r="J43" i="8"/>
  <c r="R623" i="11"/>
  <c r="R2560" i="11"/>
  <c r="R2561" i="11"/>
  <c r="U52" i="11"/>
  <c r="AB546" i="11"/>
  <c r="AB574" i="11"/>
  <c r="W1840" i="11"/>
  <c r="W2148" i="11"/>
  <c r="G2638" i="11"/>
  <c r="I110" i="8"/>
  <c r="Z312" i="11"/>
  <c r="W1011" i="11"/>
  <c r="AB1400" i="11"/>
  <c r="G1218" i="11"/>
  <c r="I55" i="8"/>
  <c r="Z415" i="11"/>
  <c r="U648" i="11"/>
  <c r="AB725" i="11"/>
  <c r="Z1218" i="11"/>
  <c r="W1294" i="11"/>
  <c r="U2018" i="11"/>
  <c r="W2638" i="11"/>
  <c r="E18" i="117"/>
  <c r="I85" i="14"/>
  <c r="E5" i="157"/>
  <c r="P124" i="14"/>
  <c r="E31" i="157"/>
  <c r="G186" i="8"/>
  <c r="E17" i="18"/>
  <c r="I6" i="14"/>
  <c r="E29" i="18"/>
  <c r="E27" i="17"/>
  <c r="E9" i="17"/>
  <c r="C5" i="14"/>
  <c r="E27" i="127"/>
  <c r="O95" i="14"/>
  <c r="E14" i="85"/>
  <c r="F53" i="14"/>
  <c r="E18" i="85"/>
  <c r="I53" i="14"/>
  <c r="E28" i="106"/>
  <c r="E10" i="106"/>
  <c r="C74" i="14"/>
  <c r="E28" i="58"/>
  <c r="E10" i="58"/>
  <c r="C27" i="14"/>
  <c r="E10" i="102"/>
  <c r="C70" i="14"/>
  <c r="E5" i="106"/>
  <c r="P74" i="14"/>
  <c r="L307" i="8"/>
  <c r="E24" i="107"/>
  <c r="N75" i="14"/>
  <c r="E30" i="112"/>
  <c r="E23" i="112"/>
  <c r="M80" i="14"/>
  <c r="E5" i="141"/>
  <c r="P109" i="14"/>
  <c r="E6" i="123"/>
  <c r="Q91" i="14"/>
  <c r="E27" i="21"/>
  <c r="E9" i="21"/>
  <c r="C9" i="14"/>
  <c r="E18" i="94"/>
  <c r="I62" i="14"/>
  <c r="E28" i="117"/>
  <c r="E10" i="117"/>
  <c r="C85" i="14"/>
  <c r="E14" i="160"/>
  <c r="F125" i="14"/>
  <c r="E18" i="160"/>
  <c r="I125" i="14"/>
  <c r="L358" i="8"/>
  <c r="L359" i="8"/>
  <c r="E5" i="162"/>
  <c r="P127" i="14"/>
  <c r="E6" i="162"/>
  <c r="Q127" i="14"/>
  <c r="E18" i="57"/>
  <c r="I26" i="14"/>
  <c r="E14" i="57"/>
  <c r="F26" i="14"/>
  <c r="L293" i="8"/>
  <c r="E5" i="93"/>
  <c r="P61" i="14"/>
  <c r="E24" i="93"/>
  <c r="N61" i="14"/>
  <c r="E14" i="101"/>
  <c r="F69" i="14"/>
  <c r="E18" i="101"/>
  <c r="I69" i="14"/>
  <c r="E18" i="105"/>
  <c r="I73" i="14"/>
  <c r="E14" i="105"/>
  <c r="F73" i="14"/>
  <c r="E14" i="90"/>
  <c r="F58" i="14"/>
  <c r="E30" i="114"/>
  <c r="L260" i="8"/>
  <c r="E5" i="59"/>
  <c r="P28" i="14"/>
  <c r="E18" i="77"/>
  <c r="I45" i="14"/>
  <c r="E14" i="77"/>
  <c r="F45" i="14"/>
  <c r="J1089" i="11"/>
  <c r="E10" i="90"/>
  <c r="C58" i="14"/>
  <c r="E23" i="102"/>
  <c r="M70" i="14"/>
  <c r="E18" i="54"/>
  <c r="I23" i="14"/>
  <c r="E30" i="178"/>
  <c r="E23" i="178"/>
  <c r="M138" i="14"/>
  <c r="E23" i="190"/>
  <c r="M150" i="14"/>
  <c r="E30" i="190"/>
  <c r="E23" i="200"/>
  <c r="M160" i="14"/>
  <c r="E30" i="200"/>
  <c r="L347" i="8"/>
  <c r="E31" i="148"/>
  <c r="L348" i="8"/>
  <c r="E27" i="149"/>
  <c r="O116" i="14"/>
  <c r="L349" i="8"/>
  <c r="E17" i="19"/>
  <c r="I7" i="14"/>
  <c r="E10" i="114"/>
  <c r="C82" i="14"/>
  <c r="E28" i="114"/>
  <c r="E10" i="119"/>
  <c r="C87" i="14"/>
  <c r="E28" i="119"/>
  <c r="E23" i="119"/>
  <c r="M87" i="14"/>
  <c r="E30" i="119"/>
  <c r="L325" i="8"/>
  <c r="E5" i="125"/>
  <c r="P93" i="14"/>
  <c r="L326" i="8"/>
  <c r="E31" i="126"/>
  <c r="E10" i="132"/>
  <c r="C100" i="14"/>
  <c r="E28" i="132"/>
  <c r="E18" i="135"/>
  <c r="I103" i="14"/>
  <c r="E14" i="135"/>
  <c r="F103" i="14"/>
  <c r="E28" i="140"/>
  <c r="G1840" i="11"/>
  <c r="J2434" i="11"/>
  <c r="G935" i="11"/>
  <c r="I44" i="8"/>
  <c r="B1529" i="11"/>
  <c r="E30" i="254"/>
  <c r="E23" i="254"/>
  <c r="M211" i="14"/>
  <c r="G520" i="11"/>
  <c r="J1115" i="11"/>
  <c r="I65" i="8"/>
  <c r="R1993" i="11"/>
  <c r="D2148" i="11"/>
  <c r="H91" i="8"/>
  <c r="B2224" i="11"/>
  <c r="G94" i="8"/>
  <c r="G2767" i="11"/>
  <c r="J3050" i="11"/>
  <c r="J126" i="8"/>
  <c r="U2665" i="11"/>
  <c r="Z3178" i="11"/>
  <c r="Z3229" i="11"/>
  <c r="Z3257" i="11"/>
  <c r="B3334" i="11"/>
  <c r="B5406" i="11"/>
  <c r="G217" i="8"/>
  <c r="W1373" i="11"/>
  <c r="W1425" i="11"/>
  <c r="W1453" i="11"/>
  <c r="W1479" i="11"/>
  <c r="W1504" i="11"/>
  <c r="U1840" i="11"/>
  <c r="AB1865" i="11"/>
  <c r="AB2148" i="11"/>
  <c r="AB3126" i="11"/>
  <c r="F378" i="8"/>
  <c r="D379" i="8"/>
  <c r="E11" i="189"/>
  <c r="D149" i="14"/>
  <c r="B4679" i="11"/>
  <c r="E435" i="8"/>
  <c r="E12" i="248"/>
  <c r="E205" i="14"/>
  <c r="J3150" i="11"/>
  <c r="Z388" i="11"/>
  <c r="Z1245" i="11"/>
  <c r="Z1479" i="11"/>
  <c r="U2200" i="11"/>
  <c r="AB2560" i="11"/>
  <c r="K3460" i="11"/>
  <c r="J3461" i="11"/>
  <c r="D3644" i="11"/>
  <c r="D3928" i="11"/>
  <c r="H160" i="8"/>
  <c r="C397" i="8"/>
  <c r="E23" i="255"/>
  <c r="M212" i="14"/>
  <c r="B2794" i="11"/>
  <c r="G116" i="8"/>
  <c r="E388" i="8"/>
  <c r="E12" i="198"/>
  <c r="E158" i="14"/>
  <c r="C399" i="8"/>
  <c r="E10" i="209"/>
  <c r="C169" i="14"/>
  <c r="B2484" i="11"/>
  <c r="B2638" i="11"/>
  <c r="G110" i="8"/>
  <c r="D3050" i="11"/>
  <c r="B3101" i="11"/>
  <c r="G128" i="8"/>
  <c r="U2250" i="11"/>
  <c r="U2328" i="11"/>
  <c r="U2355" i="11"/>
  <c r="L382" i="8"/>
  <c r="E27" i="192"/>
  <c r="O152" i="14"/>
  <c r="G2533" i="11"/>
  <c r="B2839" i="11"/>
  <c r="AB338" i="11"/>
  <c r="AB672" i="11"/>
  <c r="U1142" i="11"/>
  <c r="U1193" i="11"/>
  <c r="U1194" i="11"/>
  <c r="AB1245" i="11"/>
  <c r="AB1270" i="11"/>
  <c r="AB1323" i="11"/>
  <c r="AB1294" i="11"/>
  <c r="AB1373" i="11"/>
  <c r="AB1632" i="11"/>
  <c r="AB1658" i="11"/>
  <c r="AB1711" i="11"/>
  <c r="AB1737" i="11"/>
  <c r="AB1789" i="11"/>
  <c r="W2097" i="11"/>
  <c r="AB2866" i="11"/>
  <c r="W3202" i="11"/>
  <c r="D3256" i="11"/>
  <c r="H134" i="8"/>
  <c r="B4185" i="11"/>
  <c r="G170" i="8"/>
  <c r="B5145" i="11"/>
  <c r="G207" i="8"/>
  <c r="J5352" i="11"/>
  <c r="K3410" i="11"/>
  <c r="J3411" i="11"/>
  <c r="J140" i="8"/>
  <c r="K3952" i="11"/>
  <c r="J3953" i="11"/>
  <c r="J161" i="8"/>
  <c r="B2717" i="11"/>
  <c r="G113" i="8"/>
  <c r="J2200" i="11"/>
  <c r="R2665" i="11"/>
  <c r="U1011" i="11"/>
  <c r="D3360" i="11"/>
  <c r="B4390" i="11"/>
  <c r="W131" i="11"/>
  <c r="W157" i="11"/>
  <c r="U2717" i="11"/>
  <c r="Z3101" i="11"/>
  <c r="W3150" i="11"/>
  <c r="AB2355" i="11"/>
  <c r="D2302" i="11"/>
  <c r="H97" i="8"/>
  <c r="Z573" i="11"/>
  <c r="Z624" i="11"/>
  <c r="AB363" i="11"/>
  <c r="U2302" i="11"/>
  <c r="D3386" i="11"/>
  <c r="E30" i="220"/>
  <c r="E23" i="220"/>
  <c r="M180" i="14"/>
  <c r="R467" i="11"/>
  <c r="J804" i="11"/>
  <c r="J39" i="8"/>
  <c r="W1062" i="11"/>
  <c r="W1218" i="11"/>
  <c r="U1400" i="11"/>
  <c r="U1580" i="11"/>
  <c r="U1633" i="11"/>
  <c r="U2381" i="11"/>
  <c r="AB2586" i="11"/>
  <c r="Z2611" i="11"/>
  <c r="U2743" i="11"/>
  <c r="Z3150" i="11"/>
  <c r="D4004" i="11"/>
  <c r="H163" i="8"/>
  <c r="B4366" i="11"/>
  <c r="B4834" i="11"/>
  <c r="D4888" i="11"/>
  <c r="R3024" i="11"/>
  <c r="G3075" i="11"/>
  <c r="Z1865" i="11"/>
  <c r="U2148" i="11"/>
  <c r="D3513" i="11"/>
  <c r="R494" i="11"/>
  <c r="G1580" i="11"/>
  <c r="B1840" i="11"/>
  <c r="G79" i="8"/>
  <c r="G1915" i="11"/>
  <c r="B2743" i="11"/>
  <c r="D2998" i="11"/>
  <c r="Z287" i="11"/>
  <c r="U546" i="11"/>
  <c r="AB777" i="11"/>
  <c r="AB831" i="11"/>
  <c r="Z1193" i="11"/>
  <c r="W1789" i="11"/>
  <c r="Z1915" i="11"/>
  <c r="W1966" i="11"/>
  <c r="U2611" i="11"/>
  <c r="AB2638" i="11"/>
  <c r="AB2918" i="11"/>
  <c r="AB2945" i="11"/>
  <c r="AB2970" i="11"/>
  <c r="Z3024" i="11"/>
  <c r="AB3150" i="11"/>
  <c r="AB3229" i="11"/>
  <c r="B3309" i="11"/>
  <c r="B3822" i="11"/>
  <c r="G156" i="8"/>
  <c r="B2097" i="11"/>
  <c r="G89" i="8"/>
  <c r="G2457" i="11"/>
  <c r="R2970" i="11"/>
  <c r="G2998" i="11"/>
  <c r="J1142" i="11"/>
  <c r="B1658" i="11"/>
  <c r="G72" i="8"/>
  <c r="D1865" i="11"/>
  <c r="H80" i="8"/>
  <c r="B2124" i="11"/>
  <c r="J2174" i="11"/>
  <c r="J92" i="8"/>
  <c r="R2302" i="11"/>
  <c r="R2407" i="11"/>
  <c r="D2839" i="11"/>
  <c r="H118" i="8"/>
  <c r="G2866" i="11"/>
  <c r="U131" i="11"/>
  <c r="Z338" i="11"/>
  <c r="Z363" i="11"/>
  <c r="AB1089" i="11"/>
  <c r="AB1193" i="11"/>
  <c r="Z1270" i="11"/>
  <c r="Z1294" i="11"/>
  <c r="Z1347" i="11"/>
  <c r="Z1580" i="11"/>
  <c r="Z1633" i="11"/>
  <c r="Z1711" i="11"/>
  <c r="Z1737" i="11"/>
  <c r="Z1765" i="11"/>
  <c r="Z1789" i="11"/>
  <c r="AB1891" i="11"/>
  <c r="AB1915" i="11"/>
  <c r="Z2533" i="11"/>
  <c r="W2814" i="11"/>
  <c r="U2970" i="11"/>
  <c r="Z3050" i="11"/>
  <c r="D3309" i="11"/>
  <c r="D3437" i="11"/>
  <c r="H141" i="8"/>
  <c r="B3746" i="11"/>
  <c r="B4497" i="11"/>
  <c r="G182" i="8"/>
  <c r="D4679" i="11"/>
  <c r="J5225" i="11"/>
  <c r="J210" i="8"/>
  <c r="D1294" i="11"/>
  <c r="R1658" i="11"/>
  <c r="B2407" i="11"/>
  <c r="G101" i="8"/>
  <c r="Z494" i="11"/>
  <c r="W623" i="11"/>
  <c r="W648" i="11"/>
  <c r="Z1815" i="11"/>
  <c r="U2276" i="11"/>
  <c r="AB2381" i="11"/>
  <c r="AB2407" i="11"/>
  <c r="AB2434" i="11"/>
  <c r="U2691" i="11"/>
  <c r="W2892" i="11"/>
  <c r="AB3050" i="11"/>
  <c r="AB3102" i="11"/>
  <c r="G152" i="8"/>
  <c r="B3796" i="11"/>
  <c r="B4213" i="11"/>
  <c r="E370" i="8"/>
  <c r="E12" i="180"/>
  <c r="E140" i="14"/>
  <c r="C373" i="8"/>
  <c r="E28" i="183"/>
  <c r="D422" i="8"/>
  <c r="E11" i="232"/>
  <c r="D192" i="14"/>
  <c r="M28" i="14"/>
  <c r="L407" i="8"/>
  <c r="L408" i="8"/>
  <c r="E24" i="218"/>
  <c r="N178" i="14"/>
  <c r="C411" i="8"/>
  <c r="E392" i="8"/>
  <c r="E12" i="202"/>
  <c r="E162" i="14"/>
  <c r="E391" i="8"/>
  <c r="E12" i="201"/>
  <c r="E161" i="14"/>
  <c r="L385" i="8"/>
  <c r="E387" i="8"/>
  <c r="E12" i="197"/>
  <c r="E157" i="14"/>
  <c r="E386" i="8"/>
  <c r="E12" i="196"/>
  <c r="E156" i="14"/>
  <c r="F372" i="8"/>
  <c r="D29" i="14"/>
  <c r="D41" i="14"/>
  <c r="D431" i="8"/>
  <c r="E11" i="243"/>
  <c r="D201" i="14"/>
  <c r="E433" i="8"/>
  <c r="E12" i="245"/>
  <c r="E203" i="14"/>
  <c r="L416" i="8"/>
  <c r="F388" i="8"/>
  <c r="F393" i="8"/>
  <c r="E18" i="203"/>
  <c r="I163" i="14"/>
  <c r="E379" i="8"/>
  <c r="E12" i="189"/>
  <c r="E149" i="14"/>
  <c r="C366" i="8"/>
  <c r="E28" i="175"/>
  <c r="E377" i="8"/>
  <c r="E12" i="187"/>
  <c r="E147" i="14"/>
  <c r="D5457" i="11"/>
  <c r="J5457" i="11"/>
  <c r="K3719" i="11"/>
  <c r="J3720" i="11"/>
  <c r="J152" i="8"/>
  <c r="K3745" i="11"/>
  <c r="J3746" i="11"/>
  <c r="I210" i="8"/>
  <c r="G158" i="8"/>
  <c r="K3873" i="11"/>
  <c r="J3874" i="11"/>
  <c r="J158" i="8"/>
  <c r="R3101" i="11"/>
  <c r="W388" i="11"/>
  <c r="G29" i="11"/>
  <c r="I9" i="8"/>
  <c r="U884" i="11"/>
  <c r="U908" i="11"/>
  <c r="D4342" i="11"/>
  <c r="H176" i="8"/>
  <c r="D5379" i="11"/>
  <c r="G76" i="8"/>
  <c r="G2945" i="11"/>
  <c r="W52" i="11"/>
  <c r="AB1605" i="11"/>
  <c r="U2224" i="11"/>
  <c r="I93" i="8"/>
  <c r="J2457" i="11"/>
  <c r="G2814" i="11"/>
  <c r="I117" i="8"/>
  <c r="Z830" i="11"/>
  <c r="AB2814" i="11"/>
  <c r="B3024" i="11"/>
  <c r="R3075" i="11"/>
  <c r="Z157" i="11"/>
  <c r="W1529" i="11"/>
  <c r="Z2717" i="11"/>
  <c r="Z2945" i="11"/>
  <c r="D4964" i="11"/>
  <c r="D5119" i="11"/>
  <c r="H206" i="8"/>
  <c r="G1245" i="11"/>
  <c r="I56" i="8"/>
  <c r="R2124" i="11"/>
  <c r="D2866" i="11"/>
  <c r="H119" i="8"/>
  <c r="AB908" i="11"/>
  <c r="AB936" i="11"/>
  <c r="Z1322" i="11"/>
  <c r="U2124" i="11"/>
  <c r="W2355" i="11"/>
  <c r="D4265" i="11"/>
  <c r="B4550" i="11"/>
  <c r="G184" i="8"/>
  <c r="B5457" i="11"/>
  <c r="E5" i="148"/>
  <c r="P115" i="14"/>
  <c r="E24" i="148"/>
  <c r="N115" i="14"/>
  <c r="E31" i="93"/>
  <c r="E6" i="93"/>
  <c r="Q61" i="14"/>
  <c r="E5" i="60"/>
  <c r="E6" i="107"/>
  <c r="Q75" i="14"/>
  <c r="E6" i="126"/>
  <c r="Q94" i="14"/>
  <c r="E5" i="126"/>
  <c r="P94" i="14"/>
  <c r="E27" i="126"/>
  <c r="O94" i="14"/>
  <c r="E6" i="106"/>
  <c r="Q74" i="14"/>
  <c r="D3567" i="11"/>
  <c r="H124" i="8"/>
  <c r="I119" i="8"/>
  <c r="L316" i="8"/>
  <c r="L315" i="8"/>
  <c r="E24" i="115"/>
  <c r="N83" i="14"/>
  <c r="L317" i="8"/>
  <c r="E10" i="121"/>
  <c r="C89" i="14"/>
  <c r="E28" i="121"/>
  <c r="E31" i="59"/>
  <c r="E24" i="59"/>
  <c r="N28" i="14"/>
  <c r="D414" i="8"/>
  <c r="E11" i="224"/>
  <c r="D184" i="14"/>
  <c r="D415" i="8"/>
  <c r="E11" i="225"/>
  <c r="D185" i="14"/>
  <c r="K5065" i="11"/>
  <c r="J5066" i="11"/>
  <c r="E31" i="64"/>
  <c r="E30" i="53"/>
  <c r="E23" i="53"/>
  <c r="M22" i="14"/>
  <c r="E6" i="84"/>
  <c r="Q52" i="14"/>
  <c r="E30" i="52"/>
  <c r="E23" i="52"/>
  <c r="M21" i="14"/>
  <c r="E5" i="105"/>
  <c r="P73" i="14"/>
  <c r="E30" i="31"/>
  <c r="E23" i="31"/>
  <c r="M16" i="14"/>
  <c r="L264" i="8"/>
  <c r="E5" i="63"/>
  <c r="P32" i="14"/>
  <c r="L263" i="8"/>
  <c r="E31" i="62"/>
  <c r="E17" i="21"/>
  <c r="I9" i="14"/>
  <c r="E13" i="21"/>
  <c r="F9" i="14"/>
  <c r="E23" i="70"/>
  <c r="M46" i="14"/>
  <c r="E30" i="70"/>
  <c r="L310" i="8"/>
  <c r="E24" i="110"/>
  <c r="N78" i="14"/>
  <c r="L309" i="8"/>
  <c r="E5" i="109"/>
  <c r="P77" i="14"/>
  <c r="E24" i="109"/>
  <c r="N77" i="14"/>
  <c r="E28" i="161"/>
  <c r="E10" i="161"/>
  <c r="C126" i="14"/>
  <c r="E18" i="52"/>
  <c r="I21" i="14"/>
  <c r="E14" i="52"/>
  <c r="F21" i="14"/>
  <c r="E30" i="108"/>
  <c r="E23" i="108"/>
  <c r="M76" i="14"/>
  <c r="E31" i="136"/>
  <c r="E6" i="136"/>
  <c r="Q104" i="14"/>
  <c r="E27" i="136"/>
  <c r="O104" i="14"/>
  <c r="E28" i="59"/>
  <c r="E23" i="60"/>
  <c r="M29" i="14"/>
  <c r="E30" i="60"/>
  <c r="E27" i="139"/>
  <c r="O107" i="14"/>
  <c r="E24" i="139"/>
  <c r="N107" i="14"/>
  <c r="E23" i="92"/>
  <c r="M60" i="14"/>
  <c r="E30" i="92"/>
  <c r="E14" i="100"/>
  <c r="F68" i="14"/>
  <c r="E18" i="100"/>
  <c r="I68" i="14"/>
  <c r="E10" i="101"/>
  <c r="C69" i="14"/>
  <c r="E28" i="101"/>
  <c r="AB312" i="11"/>
  <c r="Z520" i="11"/>
  <c r="E14" i="65"/>
  <c r="F34" i="14"/>
  <c r="E18" i="65"/>
  <c r="I34" i="14"/>
  <c r="L262" i="8"/>
  <c r="E27" i="61"/>
  <c r="O30" i="14"/>
  <c r="E14" i="76"/>
  <c r="F44" i="14"/>
  <c r="E18" i="76"/>
  <c r="I44" i="14"/>
  <c r="E23" i="87"/>
  <c r="M55" i="14"/>
  <c r="E30" i="87"/>
  <c r="E14" i="92"/>
  <c r="F60" i="14"/>
  <c r="E18" i="92"/>
  <c r="I60" i="14"/>
  <c r="E18" i="145"/>
  <c r="I113" i="14"/>
  <c r="E14" i="145"/>
  <c r="F113" i="14"/>
  <c r="L350" i="8"/>
  <c r="E31" i="151"/>
  <c r="E5" i="151"/>
  <c r="P118" i="14"/>
  <c r="L351" i="8"/>
  <c r="E24" i="152"/>
  <c r="N119" i="14"/>
  <c r="E14" i="151"/>
  <c r="F118" i="14"/>
  <c r="E18" i="151"/>
  <c r="I118" i="14"/>
  <c r="E6" i="132"/>
  <c r="Q100" i="14"/>
  <c r="E24" i="132"/>
  <c r="N100" i="14"/>
  <c r="E14" i="112"/>
  <c r="F80" i="14"/>
  <c r="E18" i="112"/>
  <c r="I80" i="14"/>
  <c r="E23" i="117"/>
  <c r="M85" i="14"/>
  <c r="E30" i="117"/>
  <c r="E18" i="120"/>
  <c r="I88" i="14"/>
  <c r="E14" i="120"/>
  <c r="F88" i="14"/>
  <c r="E10" i="123"/>
  <c r="C91" i="14"/>
  <c r="E28" i="123"/>
  <c r="E14" i="124"/>
  <c r="F92" i="14"/>
  <c r="E18" i="124"/>
  <c r="I92" i="14"/>
  <c r="E10" i="131"/>
  <c r="C99" i="14"/>
  <c r="E28" i="131"/>
  <c r="E31" i="167"/>
  <c r="S55" i="158"/>
  <c r="AB2200" i="11"/>
  <c r="Z27" i="158"/>
  <c r="Z80" i="158"/>
  <c r="B4888" i="11"/>
  <c r="E24" i="166"/>
  <c r="N130" i="14"/>
  <c r="L277" i="8"/>
  <c r="E24" i="77"/>
  <c r="N45" i="14"/>
  <c r="E27" i="77"/>
  <c r="O45" i="14"/>
  <c r="D1891" i="11"/>
  <c r="H81" i="8"/>
  <c r="Z183" i="11"/>
  <c r="Z236" i="11"/>
  <c r="S27" i="158"/>
  <c r="S80" i="158"/>
  <c r="L251" i="8"/>
  <c r="E6" i="42"/>
  <c r="Q19" i="14"/>
  <c r="E5" i="42"/>
  <c r="P19" i="14"/>
  <c r="R1765" i="11"/>
  <c r="L279" i="8"/>
  <c r="F387" i="8"/>
  <c r="E434" i="8"/>
  <c r="E12" i="247"/>
  <c r="E204" i="14"/>
  <c r="L292" i="8"/>
  <c r="E27" i="92"/>
  <c r="O60" i="14"/>
  <c r="E5" i="76"/>
  <c r="P44" i="14"/>
  <c r="E27" i="106"/>
  <c r="O74" i="14"/>
  <c r="E5" i="41"/>
  <c r="P18" i="14"/>
  <c r="E31" i="127"/>
  <c r="E5" i="127"/>
  <c r="P95" i="14"/>
  <c r="E24" i="106"/>
  <c r="N74" i="14"/>
  <c r="E5" i="147"/>
  <c r="P114" i="14"/>
  <c r="E31" i="147"/>
  <c r="E6" i="147"/>
  <c r="Q114" i="14"/>
  <c r="E27" i="147"/>
  <c r="O114" i="14"/>
  <c r="E24" i="147"/>
  <c r="N114" i="14"/>
  <c r="E31" i="106"/>
  <c r="E27" i="153"/>
  <c r="O120" i="14"/>
  <c r="E5" i="153"/>
  <c r="P120" i="14"/>
  <c r="E24" i="153"/>
  <c r="N120" i="14"/>
  <c r="E31" i="149"/>
  <c r="E6" i="70"/>
  <c r="Q46" i="14"/>
  <c r="E5" i="70"/>
  <c r="P46" i="14"/>
  <c r="E27" i="70"/>
  <c r="O46" i="14"/>
  <c r="E6" i="127"/>
  <c r="Q95" i="14"/>
  <c r="E24" i="131"/>
  <c r="N99" i="14"/>
  <c r="E27" i="131"/>
  <c r="O99" i="14"/>
  <c r="E31" i="131"/>
  <c r="E6" i="131"/>
  <c r="Q99" i="14"/>
  <c r="E5" i="131"/>
  <c r="P99" i="14"/>
  <c r="O76" i="14"/>
  <c r="L286" i="8"/>
  <c r="E27" i="33"/>
  <c r="O17" i="14"/>
  <c r="E24" i="118"/>
  <c r="N86" i="14"/>
  <c r="E6" i="155"/>
  <c r="Q122" i="14"/>
  <c r="E27" i="120"/>
  <c r="O88" i="14"/>
  <c r="E24" i="120"/>
  <c r="N88" i="14"/>
  <c r="E6" i="140"/>
  <c r="Q108" i="14"/>
  <c r="E5" i="118"/>
  <c r="P86" i="14"/>
  <c r="E31" i="118"/>
  <c r="E6" i="120"/>
  <c r="Q88" i="14"/>
  <c r="F431" i="8"/>
  <c r="E439" i="8"/>
  <c r="E12" i="252"/>
  <c r="E209" i="14"/>
  <c r="E389" i="8"/>
  <c r="E12" i="199"/>
  <c r="E159" i="14"/>
  <c r="E411" i="8"/>
  <c r="E12" i="221"/>
  <c r="E181" i="14"/>
  <c r="C377" i="8"/>
  <c r="E365" i="8"/>
  <c r="E12" i="176"/>
  <c r="E134" i="14"/>
  <c r="E366" i="8"/>
  <c r="C40" i="14"/>
  <c r="L435" i="8"/>
  <c r="E438" i="8"/>
  <c r="E12" i="251"/>
  <c r="E208" i="14"/>
  <c r="C444" i="8"/>
  <c r="E28" i="257"/>
  <c r="E440" i="8"/>
  <c r="E12" i="253"/>
  <c r="E210" i="14"/>
  <c r="L381" i="8"/>
  <c r="L380" i="8"/>
  <c r="D384" i="8"/>
  <c r="E11" i="194"/>
  <c r="D154" i="14"/>
  <c r="E436" i="8"/>
  <c r="E12" i="249"/>
  <c r="E206" i="14"/>
  <c r="D377" i="8"/>
  <c r="E11" i="187"/>
  <c r="D147" i="14"/>
  <c r="D378" i="8"/>
  <c r="E11" i="188"/>
  <c r="D148" i="14"/>
  <c r="E390" i="8"/>
  <c r="E12" i="200"/>
  <c r="E160" i="14"/>
  <c r="F392" i="8"/>
  <c r="E376" i="8"/>
  <c r="E12" i="186"/>
  <c r="E146" i="14"/>
  <c r="L374" i="8"/>
  <c r="L434" i="8"/>
  <c r="E406" i="8"/>
  <c r="E12" i="216"/>
  <c r="E176" i="14"/>
  <c r="E407" i="8"/>
  <c r="E12" i="217"/>
  <c r="E177" i="14"/>
  <c r="I28" i="14"/>
  <c r="I40" i="14"/>
  <c r="F365" i="8"/>
  <c r="F411" i="8"/>
  <c r="F433" i="8"/>
  <c r="E18" i="213"/>
  <c r="I173" i="14"/>
  <c r="E10" i="226"/>
  <c r="C186" i="14"/>
  <c r="E6" i="109"/>
  <c r="Q77" i="14"/>
  <c r="E27" i="109"/>
  <c r="O77" i="14"/>
  <c r="E5" i="110"/>
  <c r="P78" i="14"/>
  <c r="E6" i="110"/>
  <c r="Q78" i="14"/>
  <c r="E31" i="152"/>
  <c r="E27" i="152"/>
  <c r="O119" i="14"/>
  <c r="E6" i="62"/>
  <c r="Q31" i="14"/>
  <c r="E24" i="62"/>
  <c r="N31" i="14"/>
  <c r="E5" i="62"/>
  <c r="P31" i="14"/>
  <c r="E31" i="117"/>
  <c r="E27" i="117"/>
  <c r="O85" i="14"/>
  <c r="E31" i="115"/>
  <c r="E27" i="115"/>
  <c r="O83" i="14"/>
  <c r="E5" i="115"/>
  <c r="P83" i="14"/>
  <c r="E23" i="257"/>
  <c r="M214" i="14"/>
  <c r="E31" i="42"/>
  <c r="E31" i="92"/>
  <c r="E27" i="162"/>
  <c r="O127" i="14"/>
  <c r="H144" i="8"/>
  <c r="H370" i="8"/>
  <c r="E16" i="180"/>
  <c r="E27" i="122"/>
  <c r="O90" i="14"/>
  <c r="E24" i="102"/>
  <c r="N70" i="14"/>
  <c r="E6" i="31"/>
  <c r="Q16" i="14"/>
  <c r="E6" i="121"/>
  <c r="Q89" i="14"/>
  <c r="Z468" i="11"/>
  <c r="E5" i="137"/>
  <c r="P105" i="14"/>
  <c r="E27" i="118"/>
  <c r="O86" i="14"/>
  <c r="E31" i="137"/>
  <c r="G388" i="11"/>
  <c r="E31" i="163"/>
  <c r="E5" i="171"/>
  <c r="P132" i="14"/>
  <c r="J1347" i="11"/>
  <c r="J60" i="8"/>
  <c r="E5" i="167"/>
  <c r="P131" i="14"/>
  <c r="G131" i="11"/>
  <c r="G183" i="11"/>
  <c r="I15" i="8"/>
  <c r="G46" i="8"/>
  <c r="R1245" i="11"/>
  <c r="L288" i="8"/>
  <c r="E27" i="88"/>
  <c r="O56" i="14"/>
  <c r="D1685" i="11"/>
  <c r="H73" i="8"/>
  <c r="D1711" i="11"/>
  <c r="H74" i="8"/>
  <c r="W104" i="11"/>
  <c r="W158" i="11"/>
  <c r="U983" i="11"/>
  <c r="W2717" i="11"/>
  <c r="U2892" i="11"/>
  <c r="C395" i="8"/>
  <c r="E28" i="205"/>
  <c r="R1939" i="11"/>
  <c r="D2533" i="11"/>
  <c r="H106" i="8"/>
  <c r="J2945" i="11"/>
  <c r="W856" i="11"/>
  <c r="AB2224" i="11"/>
  <c r="Z2743" i="11"/>
  <c r="D55" i="159"/>
  <c r="D80" i="159"/>
  <c r="L405" i="8"/>
  <c r="D4576" i="11"/>
  <c r="D2328" i="11"/>
  <c r="H98" i="8"/>
  <c r="J2355" i="11"/>
  <c r="D2560" i="11"/>
  <c r="J2638" i="11"/>
  <c r="J3126" i="11"/>
  <c r="Z2638" i="11"/>
  <c r="W3024" i="11"/>
  <c r="L375" i="8"/>
  <c r="H5092" i="11"/>
  <c r="G5093" i="11"/>
  <c r="J672" i="11"/>
  <c r="R1168" i="11"/>
  <c r="R2457" i="11"/>
  <c r="R2458" i="11"/>
  <c r="G2839" i="11"/>
  <c r="U672" i="11"/>
  <c r="B55" i="158"/>
  <c r="B80" i="158"/>
  <c r="D3592" i="11"/>
  <c r="B1685" i="11"/>
  <c r="B1993" i="11"/>
  <c r="G85" i="8"/>
  <c r="B2381" i="11"/>
  <c r="G100" i="8"/>
  <c r="X79" i="158"/>
  <c r="Z3256" i="11"/>
  <c r="G1322" i="11"/>
  <c r="B1915" i="11"/>
  <c r="G82" i="8"/>
  <c r="B5251" i="11"/>
  <c r="E24" i="42"/>
  <c r="N19" i="14"/>
  <c r="E5" i="135"/>
  <c r="P103" i="14"/>
  <c r="E24" i="135"/>
  <c r="N103" i="14"/>
  <c r="E27" i="135"/>
  <c r="O103" i="14"/>
  <c r="E31" i="135"/>
  <c r="H51" i="8"/>
  <c r="E30" i="88"/>
  <c r="E23" i="88"/>
  <c r="M56" i="14"/>
  <c r="B3230" i="11"/>
  <c r="E27" i="105"/>
  <c r="O73" i="14"/>
  <c r="E24" i="105"/>
  <c r="N73" i="14"/>
  <c r="I67" i="8"/>
  <c r="G168" i="8"/>
  <c r="E24" i="68"/>
  <c r="N36" i="14"/>
  <c r="E31" i="68"/>
  <c r="E6" i="68"/>
  <c r="Q36" i="14"/>
  <c r="E27" i="68"/>
  <c r="O36" i="14"/>
  <c r="E5" i="68"/>
  <c r="P36" i="14"/>
  <c r="E27" i="166"/>
  <c r="O130" i="14"/>
  <c r="E6" i="166"/>
  <c r="Q130" i="14"/>
  <c r="E31" i="166"/>
  <c r="E5" i="166"/>
  <c r="P130" i="14"/>
  <c r="E27" i="19"/>
  <c r="E9" i="19"/>
  <c r="C7" i="14"/>
  <c r="L239" i="8"/>
  <c r="E26" i="19"/>
  <c r="O7" i="14"/>
  <c r="L238" i="8"/>
  <c r="E26" i="18"/>
  <c r="O6" i="14"/>
  <c r="L237" i="8"/>
  <c r="E23" i="17"/>
  <c r="N5" i="14"/>
  <c r="E22" i="20"/>
  <c r="M8" i="14"/>
  <c r="E9" i="23"/>
  <c r="C11" i="14"/>
  <c r="E27" i="23"/>
  <c r="G55" i="8"/>
  <c r="E5" i="102"/>
  <c r="P70" i="14"/>
  <c r="E5" i="56"/>
  <c r="P25" i="14"/>
  <c r="E6" i="56"/>
  <c r="Q25" i="14"/>
  <c r="E6" i="33"/>
  <c r="Q17" i="14"/>
  <c r="E5" i="122"/>
  <c r="P90" i="14"/>
  <c r="E6" i="122"/>
  <c r="Q90" i="14"/>
  <c r="E31" i="145"/>
  <c r="E6" i="145"/>
  <c r="Q113" i="14"/>
  <c r="E24" i="145"/>
  <c r="N113" i="14"/>
  <c r="E5" i="145"/>
  <c r="P113" i="14"/>
  <c r="B157" i="11"/>
  <c r="G14" i="8"/>
  <c r="J1373" i="11"/>
  <c r="J61" i="8"/>
  <c r="S55" i="159"/>
  <c r="Z546" i="11"/>
  <c r="E23" i="256"/>
  <c r="M213" i="14"/>
  <c r="E30" i="256"/>
  <c r="B5509" i="11"/>
  <c r="G221" i="8"/>
  <c r="G194" i="8"/>
  <c r="E24" i="112"/>
  <c r="N80" i="14"/>
  <c r="E27" i="112"/>
  <c r="O80" i="14"/>
  <c r="E5" i="112"/>
  <c r="P80" i="14"/>
  <c r="E6" i="112"/>
  <c r="Q80" i="14"/>
  <c r="E24" i="136"/>
  <c r="N104" i="14"/>
  <c r="E5" i="136"/>
  <c r="P104" i="14"/>
  <c r="E31" i="111"/>
  <c r="E24" i="111"/>
  <c r="N79" i="14"/>
  <c r="E6" i="111"/>
  <c r="Q79" i="14"/>
  <c r="E5" i="111"/>
  <c r="P79" i="14"/>
  <c r="E27" i="111"/>
  <c r="O79" i="14"/>
  <c r="E10" i="130"/>
  <c r="C98" i="14"/>
  <c r="E28" i="130"/>
  <c r="E31" i="56"/>
  <c r="E27" i="56"/>
  <c r="O25" i="14"/>
  <c r="E28" i="124"/>
  <c r="E10" i="124"/>
  <c r="C92" i="14"/>
  <c r="L258" i="8"/>
  <c r="E31" i="57"/>
  <c r="E6" i="57"/>
  <c r="Q26" i="14"/>
  <c r="L259" i="8"/>
  <c r="E27" i="58"/>
  <c r="O27" i="14"/>
  <c r="E18" i="71"/>
  <c r="I39" i="14"/>
  <c r="E14" i="71"/>
  <c r="F39" i="14"/>
  <c r="E30" i="71"/>
  <c r="E23" i="71"/>
  <c r="M39" i="14"/>
  <c r="I80" i="8"/>
  <c r="H194" i="8"/>
  <c r="E5" i="85"/>
  <c r="P53" i="14"/>
  <c r="E24" i="85"/>
  <c r="N53" i="14"/>
  <c r="E6" i="85"/>
  <c r="Q53" i="14"/>
  <c r="E27" i="85"/>
  <c r="O53" i="14"/>
  <c r="E31" i="132"/>
  <c r="E27" i="132"/>
  <c r="O100" i="14"/>
  <c r="E18" i="118"/>
  <c r="I86" i="14"/>
  <c r="E14" i="118"/>
  <c r="F86" i="14"/>
  <c r="I131" i="8"/>
  <c r="E24" i="137"/>
  <c r="N105" i="14"/>
  <c r="E6" i="137"/>
  <c r="Q105" i="14"/>
  <c r="E27" i="137"/>
  <c r="O105" i="14"/>
  <c r="L233" i="8"/>
  <c r="L232" i="8"/>
  <c r="E10" i="66"/>
  <c r="C35" i="14"/>
  <c r="E28" i="66"/>
  <c r="E14" i="102"/>
  <c r="F70" i="14"/>
  <c r="E18" i="102"/>
  <c r="I70" i="14"/>
  <c r="E28" i="115"/>
  <c r="E10" i="115"/>
  <c r="C83" i="14"/>
  <c r="G1425" i="11"/>
  <c r="E18" i="93"/>
  <c r="I61" i="14"/>
  <c r="E14" i="93"/>
  <c r="F61" i="14"/>
  <c r="E10" i="105"/>
  <c r="C73" i="14"/>
  <c r="E28" i="105"/>
  <c r="E18" i="31"/>
  <c r="I16" i="14"/>
  <c r="E14" i="31"/>
  <c r="F16" i="14"/>
  <c r="R1891" i="11"/>
  <c r="Z2794" i="11"/>
  <c r="L406" i="8"/>
  <c r="E24" i="216"/>
  <c r="N176" i="14"/>
  <c r="U623" i="11"/>
  <c r="L370" i="8"/>
  <c r="E23" i="253"/>
  <c r="M210" i="14"/>
  <c r="E30" i="253"/>
  <c r="Z104" i="11"/>
  <c r="W830" i="11"/>
  <c r="U55" i="158"/>
  <c r="U80" i="158"/>
  <c r="F28" i="14"/>
  <c r="AB287" i="11"/>
  <c r="D417" i="8"/>
  <c r="E11" i="227"/>
  <c r="D187" i="14"/>
  <c r="D383" i="8"/>
  <c r="E11" i="193"/>
  <c r="D153" i="14"/>
  <c r="E445" i="8"/>
  <c r="E12" i="259"/>
  <c r="E215" i="14"/>
  <c r="C382" i="8"/>
  <c r="E10" i="192"/>
  <c r="C152" i="14"/>
  <c r="C380" i="8"/>
  <c r="E28" i="190"/>
  <c r="C381" i="8"/>
  <c r="D381" i="8"/>
  <c r="E11" i="191"/>
  <c r="D151" i="14"/>
  <c r="D382" i="8"/>
  <c r="E11" i="192"/>
  <c r="D152" i="14"/>
  <c r="C386" i="8"/>
  <c r="C387" i="8"/>
  <c r="C391" i="8"/>
  <c r="C405" i="8"/>
  <c r="C404" i="8"/>
  <c r="C406" i="8"/>
  <c r="D438" i="8"/>
  <c r="E11" i="251"/>
  <c r="D208" i="14"/>
  <c r="D436" i="8"/>
  <c r="E11" i="249"/>
  <c r="D206" i="14"/>
  <c r="D437" i="8"/>
  <c r="E11" i="250"/>
  <c r="D207" i="14"/>
  <c r="L438" i="8"/>
  <c r="E31" i="251"/>
  <c r="L437" i="8"/>
  <c r="L439" i="8"/>
  <c r="C439" i="8"/>
  <c r="C438" i="8"/>
  <c r="L410" i="8"/>
  <c r="E5" i="220"/>
  <c r="P180" i="14"/>
  <c r="L411" i="8"/>
  <c r="E6" i="221"/>
  <c r="Q181" i="14"/>
  <c r="P40" i="14"/>
  <c r="D396" i="8"/>
  <c r="E11" i="206"/>
  <c r="D166" i="14"/>
  <c r="F409" i="8"/>
  <c r="E367" i="8"/>
  <c r="E12" i="177"/>
  <c r="E137" i="14"/>
  <c r="E368" i="8"/>
  <c r="E12" i="178"/>
  <c r="E138" i="14"/>
  <c r="E404" i="8"/>
  <c r="E12" i="214"/>
  <c r="E174" i="14"/>
  <c r="E405" i="8"/>
  <c r="E12" i="215"/>
  <c r="E175" i="14"/>
  <c r="E6" i="191"/>
  <c r="Q151" i="14"/>
  <c r="L443" i="8"/>
  <c r="E30" i="233"/>
  <c r="E23" i="233"/>
  <c r="M193" i="14"/>
  <c r="G5536" i="11"/>
  <c r="I222" i="8"/>
  <c r="K4132" i="11"/>
  <c r="J4133" i="11"/>
  <c r="J168" i="8"/>
  <c r="H4132" i="11"/>
  <c r="G4133" i="11"/>
  <c r="H4157" i="11"/>
  <c r="G4158" i="11"/>
  <c r="K4157" i="11"/>
  <c r="J4158" i="11"/>
  <c r="J169" i="8"/>
  <c r="H4184" i="11"/>
  <c r="G4185" i="11"/>
  <c r="I170" i="8"/>
  <c r="K4212" i="11"/>
  <c r="J4213" i="11"/>
  <c r="Z1480" i="11"/>
  <c r="Z1454" i="11"/>
  <c r="W2046" i="11"/>
  <c r="G219" i="8"/>
  <c r="H197" i="8"/>
  <c r="H66" i="8"/>
  <c r="Z1738" i="11"/>
  <c r="Z1712" i="11"/>
  <c r="H3848" i="11"/>
  <c r="G3849" i="11"/>
  <c r="I157" i="8"/>
  <c r="H3873" i="11"/>
  <c r="G3874" i="11"/>
  <c r="H3900" i="11"/>
  <c r="G3901" i="11"/>
  <c r="I159" i="8"/>
  <c r="H3952" i="11"/>
  <c r="G3953" i="11"/>
  <c r="K3979" i="11"/>
  <c r="J3980" i="11"/>
  <c r="R1529" i="11"/>
  <c r="J2509" i="11"/>
  <c r="D2892" i="11"/>
  <c r="D2945" i="11"/>
  <c r="D2999" i="11"/>
  <c r="G2970" i="11"/>
  <c r="I123" i="8"/>
  <c r="W78" i="11"/>
  <c r="W884" i="11"/>
  <c r="U1347" i="11"/>
  <c r="AB2767" i="11"/>
  <c r="B3671" i="11"/>
  <c r="B3697" i="11"/>
  <c r="J1658" i="11"/>
  <c r="G1993" i="11"/>
  <c r="I85" i="8"/>
  <c r="Z777" i="11"/>
  <c r="U1425" i="11"/>
  <c r="AB1529" i="11"/>
  <c r="AB3024" i="11"/>
  <c r="H4808" i="11"/>
  <c r="G4809" i="11"/>
  <c r="I194" i="8"/>
  <c r="U2767" i="11"/>
  <c r="B3513" i="11"/>
  <c r="H3512" i="11"/>
  <c r="G3513" i="11"/>
  <c r="G3541" i="11"/>
  <c r="K3565" i="11"/>
  <c r="J3566" i="11"/>
  <c r="H3591" i="11"/>
  <c r="G3592" i="11"/>
  <c r="H3619" i="11"/>
  <c r="G3620" i="11"/>
  <c r="I148" i="8"/>
  <c r="K4625" i="11"/>
  <c r="J4626" i="11"/>
  <c r="J187" i="8"/>
  <c r="H4756" i="11"/>
  <c r="G4757" i="11"/>
  <c r="I192" i="8"/>
  <c r="B1322" i="11"/>
  <c r="D2045" i="11"/>
  <c r="H87" i="8"/>
  <c r="G2794" i="11"/>
  <c r="R3150" i="11"/>
  <c r="H4549" i="11"/>
  <c r="G4550" i="11"/>
  <c r="I184" i="8"/>
  <c r="J5536" i="11"/>
  <c r="J222" i="8"/>
  <c r="D5536" i="11"/>
  <c r="E23" i="57"/>
  <c r="M26" i="14"/>
  <c r="E30" i="57"/>
  <c r="U649" i="11"/>
  <c r="E6" i="149"/>
  <c r="Q116" i="14"/>
  <c r="E24" i="149"/>
  <c r="N116" i="14"/>
  <c r="E5" i="149"/>
  <c r="P116" i="14"/>
  <c r="E31" i="188"/>
  <c r="E5" i="18"/>
  <c r="W1426" i="11"/>
  <c r="E24" i="57"/>
  <c r="N26" i="14"/>
  <c r="E31" i="77"/>
  <c r="E5" i="77"/>
  <c r="P45" i="14"/>
  <c r="AB1271" i="11"/>
  <c r="E29" i="19"/>
  <c r="E22" i="19"/>
  <c r="M7" i="14"/>
  <c r="L243" i="8"/>
  <c r="E26" i="23"/>
  <c r="O11" i="14"/>
  <c r="L241" i="8"/>
  <c r="E26" i="21"/>
  <c r="O9" i="14"/>
  <c r="E23" i="21"/>
  <c r="N9" i="14"/>
  <c r="L242" i="8"/>
  <c r="E18" i="26"/>
  <c r="I14" i="14"/>
  <c r="E14" i="26"/>
  <c r="F14" i="14"/>
  <c r="E30" i="43"/>
  <c r="E23" i="43"/>
  <c r="M20" i="14"/>
  <c r="E5" i="88"/>
  <c r="P56" i="14"/>
  <c r="U1659" i="11"/>
  <c r="L236" i="8"/>
  <c r="E5" i="16"/>
  <c r="E23" i="16"/>
  <c r="N4" i="14"/>
  <c r="E26" i="16"/>
  <c r="O4" i="14"/>
  <c r="L235" i="8"/>
  <c r="E5" i="15"/>
  <c r="E26" i="15"/>
  <c r="O3" i="14"/>
  <c r="U80" i="159"/>
  <c r="K3619" i="11"/>
  <c r="J3620" i="11"/>
  <c r="L246" i="8"/>
  <c r="E6" i="26"/>
  <c r="Q14" i="14"/>
  <c r="L247" i="8"/>
  <c r="E6" i="27"/>
  <c r="Q15" i="14"/>
  <c r="L256" i="8"/>
  <c r="L255" i="8"/>
  <c r="L254" i="8"/>
  <c r="E6" i="53"/>
  <c r="Q22" i="14"/>
  <c r="L329" i="8"/>
  <c r="E24" i="129"/>
  <c r="N97" i="14"/>
  <c r="L330" i="8"/>
  <c r="E27" i="130"/>
  <c r="O98" i="14"/>
  <c r="L328" i="8"/>
  <c r="E5" i="31"/>
  <c r="P16" i="14"/>
  <c r="E30" i="61"/>
  <c r="E14" i="42"/>
  <c r="F19" i="14"/>
  <c r="E18" i="42"/>
  <c r="I19" i="14"/>
  <c r="L266" i="8"/>
  <c r="L267" i="8"/>
  <c r="E27" i="66"/>
  <c r="O35" i="14"/>
  <c r="L269" i="8"/>
  <c r="E24" i="69"/>
  <c r="N37" i="14"/>
  <c r="L270" i="8"/>
  <c r="E27" i="155"/>
  <c r="O122" i="14"/>
  <c r="G573" i="11"/>
  <c r="G574" i="11"/>
  <c r="AB79" i="11"/>
  <c r="E30" i="24"/>
  <c r="E23" i="24"/>
  <c r="M12" i="14"/>
  <c r="E14" i="24"/>
  <c r="F12" i="14"/>
  <c r="E18" i="24"/>
  <c r="I12" i="14"/>
  <c r="E31" i="72"/>
  <c r="R1089" i="11"/>
  <c r="E27" i="167"/>
  <c r="O131" i="14"/>
  <c r="E6" i="139"/>
  <c r="Q107" i="14"/>
  <c r="D804" i="11"/>
  <c r="B1966" i="11"/>
  <c r="E6" i="167"/>
  <c r="Q131" i="14"/>
  <c r="E27" i="171"/>
  <c r="O132" i="14"/>
  <c r="B908" i="11"/>
  <c r="L273" i="8"/>
  <c r="E31" i="73"/>
  <c r="J5430" i="11"/>
  <c r="J218" i="8"/>
  <c r="G5484" i="11"/>
  <c r="D3024" i="11"/>
  <c r="D3051" i="11"/>
  <c r="AB3178" i="11"/>
  <c r="Z672" i="11"/>
  <c r="B3411" i="11"/>
  <c r="B3438" i="11"/>
  <c r="H4937" i="11"/>
  <c r="G4938" i="11"/>
  <c r="I199" i="8"/>
  <c r="B5225" i="11"/>
  <c r="E30" i="259"/>
  <c r="E23" i="259"/>
  <c r="M215" i="14"/>
  <c r="D3126" i="11"/>
  <c r="U573" i="11"/>
  <c r="H4238" i="11"/>
  <c r="G4239" i="11"/>
  <c r="I172" i="8"/>
  <c r="D4653" i="11"/>
  <c r="W546" i="11"/>
  <c r="AB2998" i="11"/>
  <c r="D3720" i="11"/>
  <c r="D4133" i="11"/>
  <c r="B4342" i="11"/>
  <c r="F430" i="8"/>
  <c r="E14" i="242"/>
  <c r="F200" i="14"/>
  <c r="D439" i="8"/>
  <c r="E11" i="252"/>
  <c r="D209" i="14"/>
  <c r="F445" i="8"/>
  <c r="E437" i="8"/>
  <c r="E12" i="250"/>
  <c r="E207" i="14"/>
  <c r="L445" i="8"/>
  <c r="E27" i="259"/>
  <c r="O215" i="14"/>
  <c r="L444" i="8"/>
  <c r="E5" i="257"/>
  <c r="P214" i="14"/>
  <c r="E400" i="8"/>
  <c r="E12" i="210"/>
  <c r="E170" i="14"/>
  <c r="E398" i="8"/>
  <c r="E12" i="208"/>
  <c r="E168" i="14"/>
  <c r="E399" i="8"/>
  <c r="E12" i="209"/>
  <c r="E169" i="14"/>
  <c r="F399" i="8"/>
  <c r="E18" i="209"/>
  <c r="I169" i="14"/>
  <c r="F401" i="8"/>
  <c r="E14" i="211"/>
  <c r="F171" i="14"/>
  <c r="F400" i="8"/>
  <c r="E14" i="210"/>
  <c r="F170" i="14"/>
  <c r="E419" i="8"/>
  <c r="E12" i="229"/>
  <c r="E189" i="14"/>
  <c r="C422" i="8"/>
  <c r="E28" i="232"/>
  <c r="F425" i="8"/>
  <c r="F423" i="8"/>
  <c r="E18" i="233"/>
  <c r="I193" i="14"/>
  <c r="F424" i="8"/>
  <c r="E426" i="8"/>
  <c r="E12" i="238"/>
  <c r="E196" i="14"/>
  <c r="C428" i="8"/>
  <c r="E28" i="240"/>
  <c r="L440" i="8"/>
  <c r="E24" i="253"/>
  <c r="N210" i="14"/>
  <c r="L441" i="8"/>
  <c r="E27" i="254"/>
  <c r="O211" i="14"/>
  <c r="F440" i="8"/>
  <c r="N40" i="14"/>
  <c r="E24" i="190"/>
  <c r="N150" i="14"/>
  <c r="E5" i="191"/>
  <c r="P151" i="14"/>
  <c r="E24" i="191"/>
  <c r="N151" i="14"/>
  <c r="F413" i="8"/>
  <c r="E18" i="223"/>
  <c r="I183" i="14"/>
  <c r="E414" i="8"/>
  <c r="E12" i="224"/>
  <c r="E184" i="14"/>
  <c r="E415" i="8"/>
  <c r="E12" i="225"/>
  <c r="E185" i="14"/>
  <c r="E416" i="8"/>
  <c r="E12" i="226"/>
  <c r="E186" i="14"/>
  <c r="D419" i="8"/>
  <c r="E11" i="229"/>
  <c r="D189" i="14"/>
  <c r="C396" i="8"/>
  <c r="C394" i="8"/>
  <c r="D395" i="8"/>
  <c r="E11" i="205"/>
  <c r="D165" i="14"/>
  <c r="D394" i="8"/>
  <c r="E11" i="204"/>
  <c r="D164" i="14"/>
  <c r="E431" i="8"/>
  <c r="E12" i="243"/>
  <c r="E201" i="14"/>
  <c r="L379" i="8"/>
  <c r="E5" i="189"/>
  <c r="P149" i="14"/>
  <c r="C445" i="8"/>
  <c r="E10" i="259"/>
  <c r="C215" i="14"/>
  <c r="E5" i="195"/>
  <c r="P155" i="14"/>
  <c r="E6" i="192"/>
  <c r="Q152" i="14"/>
  <c r="E5" i="192"/>
  <c r="P152" i="14"/>
  <c r="C29" i="14"/>
  <c r="C41" i="14"/>
  <c r="E6" i="130"/>
  <c r="Q98" i="14"/>
  <c r="E31" i="130"/>
  <c r="E24" i="53"/>
  <c r="N22" i="14"/>
  <c r="E5" i="22"/>
  <c r="E31" i="66"/>
  <c r="E6" i="66"/>
  <c r="Q35" i="14"/>
  <c r="E5" i="21"/>
  <c r="E30" i="21"/>
  <c r="E30" i="16"/>
  <c r="E5" i="26"/>
  <c r="P14" i="14"/>
  <c r="E27" i="26"/>
  <c r="O14" i="14"/>
  <c r="G5560" i="11"/>
  <c r="D5560" i="11"/>
  <c r="D5587" i="11"/>
  <c r="H223" i="8"/>
  <c r="E24" i="61"/>
  <c r="N30" i="14"/>
  <c r="E5" i="61"/>
  <c r="P30" i="14"/>
  <c r="E31" i="61"/>
  <c r="E6" i="61"/>
  <c r="Q30" i="14"/>
  <c r="E28" i="133"/>
  <c r="E10" i="133"/>
  <c r="C101" i="14"/>
  <c r="E10" i="136"/>
  <c r="C104" i="14"/>
  <c r="E28" i="136"/>
  <c r="H3486" i="11"/>
  <c r="G3487" i="11"/>
  <c r="K4079" i="11"/>
  <c r="J4080" i="11"/>
  <c r="L397" i="8"/>
  <c r="L396" i="8"/>
  <c r="L395" i="8"/>
  <c r="H4444" i="11"/>
  <c r="G4445" i="11"/>
  <c r="I180" i="8"/>
  <c r="K4469" i="11"/>
  <c r="J4470" i="11"/>
  <c r="C442" i="8"/>
  <c r="C441" i="8"/>
  <c r="C440" i="8"/>
  <c r="E10" i="253"/>
  <c r="C210" i="14"/>
  <c r="E5" i="80"/>
  <c r="P48" i="14"/>
  <c r="E31" i="80"/>
  <c r="E24" i="80"/>
  <c r="N48" i="14"/>
  <c r="E6" i="80"/>
  <c r="Q48" i="14"/>
  <c r="L281" i="8"/>
  <c r="E24" i="81"/>
  <c r="N49" i="14"/>
  <c r="L282" i="8"/>
  <c r="L283" i="8"/>
  <c r="E6" i="83"/>
  <c r="Q51" i="14"/>
  <c r="E27" i="73"/>
  <c r="F406" i="8"/>
  <c r="F407" i="8"/>
  <c r="E14" i="119"/>
  <c r="F87" i="14"/>
  <c r="E18" i="119"/>
  <c r="I87" i="14"/>
  <c r="E23" i="142"/>
  <c r="M110" i="14"/>
  <c r="E30" i="142"/>
  <c r="E30" i="162"/>
  <c r="E23" i="162"/>
  <c r="M127" i="14"/>
  <c r="E31" i="162"/>
  <c r="E24" i="162"/>
  <c r="N127" i="14"/>
  <c r="L365" i="8"/>
  <c r="L366" i="8"/>
  <c r="K3486" i="11"/>
  <c r="J3487" i="11"/>
  <c r="J143" i="8"/>
  <c r="L403" i="8"/>
  <c r="E27" i="213"/>
  <c r="O173" i="14"/>
  <c r="L404" i="8"/>
  <c r="L392" i="8"/>
  <c r="E5" i="202"/>
  <c r="P162" i="14"/>
  <c r="G104" i="8"/>
  <c r="E10" i="207"/>
  <c r="C167" i="14"/>
  <c r="E28" i="207"/>
  <c r="E14" i="148"/>
  <c r="F115" i="14"/>
  <c r="E18" i="148"/>
  <c r="I115" i="14"/>
  <c r="E30" i="155"/>
  <c r="E23" i="155"/>
  <c r="M122" i="14"/>
  <c r="E31" i="155"/>
  <c r="E30" i="19"/>
  <c r="E6" i="184"/>
  <c r="Q144" i="14"/>
  <c r="E5" i="53"/>
  <c r="P22" i="14"/>
  <c r="J95" i="8"/>
  <c r="L343" i="8"/>
  <c r="L344" i="8"/>
  <c r="E24" i="144"/>
  <c r="N112" i="14"/>
  <c r="L342" i="8"/>
  <c r="E30" i="18"/>
  <c r="E23" i="18"/>
  <c r="N6" i="14"/>
  <c r="H219" i="8"/>
  <c r="E28" i="110"/>
  <c r="E10" i="110"/>
  <c r="C78" i="14"/>
  <c r="E6" i="69"/>
  <c r="Q37" i="14"/>
  <c r="E24" i="155"/>
  <c r="N122" i="14"/>
  <c r="E5" i="66"/>
  <c r="P35" i="14"/>
  <c r="E24" i="66"/>
  <c r="N35" i="14"/>
  <c r="E5" i="20"/>
  <c r="E26" i="22"/>
  <c r="O10" i="14"/>
  <c r="E31" i="86"/>
  <c r="E31" i="79"/>
  <c r="E24" i="151"/>
  <c r="N118" i="14"/>
  <c r="H198" i="8"/>
  <c r="D4914" i="11"/>
  <c r="E23" i="20"/>
  <c r="N8" i="14"/>
  <c r="AB2382" i="11"/>
  <c r="E27" i="42"/>
  <c r="O19" i="14"/>
  <c r="E5" i="152"/>
  <c r="P119" i="14"/>
  <c r="E27" i="186"/>
  <c r="O146" i="14"/>
  <c r="I82" i="8"/>
  <c r="B5458" i="11"/>
  <c r="E10" i="188"/>
  <c r="C148" i="14"/>
  <c r="E24" i="138"/>
  <c r="N106" i="14"/>
  <c r="E24" i="33"/>
  <c r="N17" i="14"/>
  <c r="E27" i="134"/>
  <c r="O102" i="14"/>
  <c r="E31" i="134"/>
  <c r="L304" i="8"/>
  <c r="E31" i="104"/>
  <c r="E30" i="55"/>
  <c r="E23" i="55"/>
  <c r="M24" i="14"/>
  <c r="E28" i="61"/>
  <c r="E10" i="61"/>
  <c r="C30" i="14"/>
  <c r="E14" i="72"/>
  <c r="E18" i="72"/>
  <c r="D40" i="14"/>
  <c r="D28" i="14"/>
  <c r="E27" i="31"/>
  <c r="O16" i="14"/>
  <c r="E24" i="31"/>
  <c r="N16" i="14"/>
  <c r="Z1659" i="11"/>
  <c r="E14" i="55"/>
  <c r="F24" i="14"/>
  <c r="E18" i="55"/>
  <c r="I24" i="14"/>
  <c r="E31" i="125"/>
  <c r="E31" i="31"/>
  <c r="E5" i="119"/>
  <c r="P87" i="14"/>
  <c r="G5277" i="11"/>
  <c r="E18" i="79"/>
  <c r="I47" i="14"/>
  <c r="E14" i="79"/>
  <c r="F47" i="14"/>
  <c r="E30" i="67"/>
  <c r="E23" i="67"/>
  <c r="M38" i="14"/>
  <c r="E6" i="163"/>
  <c r="Q128" i="14"/>
  <c r="E24" i="163"/>
  <c r="N128" i="14"/>
  <c r="E24" i="154"/>
  <c r="N121" i="14"/>
  <c r="E5" i="154"/>
  <c r="P121" i="14"/>
  <c r="E22" i="15"/>
  <c r="M3" i="14"/>
  <c r="E14" i="43"/>
  <c r="F20" i="14"/>
  <c r="E18" i="43"/>
  <c r="I20" i="14"/>
  <c r="E28" i="63"/>
  <c r="E10" i="63"/>
  <c r="C32" i="14"/>
  <c r="L301" i="8"/>
  <c r="L303" i="8"/>
  <c r="G114" i="8"/>
  <c r="E31" i="102"/>
  <c r="E27" i="102"/>
  <c r="O70" i="14"/>
  <c r="E22" i="17"/>
  <c r="M5" i="14"/>
  <c r="E29" i="17"/>
  <c r="E31" i="141"/>
  <c r="E27" i="165"/>
  <c r="O129" i="14"/>
  <c r="E27" i="20"/>
  <c r="E14" i="157"/>
  <c r="F124" i="14"/>
  <c r="E18" i="157"/>
  <c r="I124" i="14"/>
  <c r="E23" i="122"/>
  <c r="M90" i="14"/>
  <c r="E30" i="122"/>
  <c r="E6" i="165"/>
  <c r="Q129" i="14"/>
  <c r="D211" i="11"/>
  <c r="J262" i="11"/>
  <c r="G287" i="11"/>
  <c r="I19" i="8"/>
  <c r="D312" i="11"/>
  <c r="D467" i="11"/>
  <c r="E13" i="16"/>
  <c r="F4" i="14"/>
  <c r="B262" i="11"/>
  <c r="G1011" i="11"/>
  <c r="J131" i="11"/>
  <c r="E23" i="101"/>
  <c r="M69" i="14"/>
  <c r="E30" i="101"/>
  <c r="E10" i="116"/>
  <c r="C84" i="14"/>
  <c r="E28" i="116"/>
  <c r="G312" i="11"/>
  <c r="I20" i="8"/>
  <c r="B467" i="11"/>
  <c r="G26" i="8"/>
  <c r="B573" i="11"/>
  <c r="D623" i="11"/>
  <c r="H32" i="8"/>
  <c r="R648" i="11"/>
  <c r="B856" i="11"/>
  <c r="G41" i="8"/>
  <c r="B1168" i="11"/>
  <c r="G53" i="8"/>
  <c r="B1193" i="11"/>
  <c r="D1245" i="11"/>
  <c r="D1270" i="11"/>
  <c r="G1658" i="11"/>
  <c r="I72" i="8"/>
  <c r="G1711" i="11"/>
  <c r="J1966" i="11"/>
  <c r="D2355" i="11"/>
  <c r="G27" i="158"/>
  <c r="G80" i="158"/>
  <c r="R983" i="11"/>
  <c r="B1037" i="11"/>
  <c r="G48" i="8"/>
  <c r="G1504" i="11"/>
  <c r="I66" i="8"/>
  <c r="R1632" i="11"/>
  <c r="D1840" i="11"/>
  <c r="J1891" i="11"/>
  <c r="B2918" i="11"/>
  <c r="G121" i="8"/>
  <c r="Z2484" i="11"/>
  <c r="Z2665" i="11"/>
  <c r="Z2814" i="11"/>
  <c r="Z2840" i="11"/>
  <c r="Z2839" i="11"/>
  <c r="Z2866" i="11"/>
  <c r="Z3126" i="11"/>
  <c r="G52" i="11"/>
  <c r="J312" i="11"/>
  <c r="J935" i="11"/>
  <c r="J44" i="8"/>
  <c r="J1011" i="11"/>
  <c r="B725" i="11"/>
  <c r="J750" i="11"/>
  <c r="J1218" i="11"/>
  <c r="J55" i="8"/>
  <c r="G1270" i="11"/>
  <c r="I57" i="8"/>
  <c r="G1632" i="11"/>
  <c r="R1737" i="11"/>
  <c r="D2276" i="11"/>
  <c r="B2276" i="11"/>
  <c r="B2329" i="11"/>
  <c r="AB1993" i="11"/>
  <c r="AB2097" i="11"/>
  <c r="AB2098" i="11"/>
  <c r="AB2250" i="11"/>
  <c r="AB2276" i="11"/>
  <c r="AB2302" i="11"/>
  <c r="Z27" i="159"/>
  <c r="Z80" i="159"/>
  <c r="J1322" i="11"/>
  <c r="J1374" i="11"/>
  <c r="G1737" i="11"/>
  <c r="G1789" i="11"/>
  <c r="J725" i="11"/>
  <c r="J1632" i="11"/>
  <c r="R1915" i="11"/>
  <c r="D2224" i="11"/>
  <c r="L390" i="8"/>
  <c r="C443" i="8"/>
  <c r="E28" i="256"/>
  <c r="R3178" i="11"/>
  <c r="Z804" i="11"/>
  <c r="Z831" i="11"/>
  <c r="U1479" i="11"/>
  <c r="U1789" i="11"/>
  <c r="G2434" i="11"/>
  <c r="I102" i="8"/>
  <c r="J2794" i="11"/>
  <c r="J116" i="8"/>
  <c r="AB2717" i="11"/>
  <c r="AB2718" i="11"/>
  <c r="L393" i="8"/>
  <c r="J2998" i="11"/>
  <c r="AB648" i="11"/>
  <c r="W1322" i="11"/>
  <c r="W1323" i="11"/>
  <c r="W1605" i="11"/>
  <c r="W1606" i="11"/>
  <c r="U2533" i="11"/>
  <c r="U2586" i="11"/>
  <c r="U2639" i="11"/>
  <c r="F367" i="8"/>
  <c r="D3461" i="11"/>
  <c r="D3462" i="11"/>
  <c r="E369" i="8"/>
  <c r="E12" i="179"/>
  <c r="E139" i="14"/>
  <c r="E394" i="8"/>
  <c r="E12" i="204"/>
  <c r="E164" i="14"/>
  <c r="D4213" i="11"/>
  <c r="B4291" i="11"/>
  <c r="F437" i="8"/>
  <c r="G5509" i="11"/>
  <c r="G5561" i="11"/>
  <c r="B2457" i="11"/>
  <c r="B2611" i="11"/>
  <c r="R3202" i="11"/>
  <c r="U3178" i="11"/>
  <c r="U3202" i="11"/>
  <c r="D3874" i="11"/>
  <c r="D4470" i="11"/>
  <c r="E427" i="8"/>
  <c r="E12" i="239"/>
  <c r="E197" i="14"/>
  <c r="E432" i="8"/>
  <c r="E12" i="244"/>
  <c r="E202" i="14"/>
  <c r="F435" i="8"/>
  <c r="D5276" i="11"/>
  <c r="G2381" i="11"/>
  <c r="J2560" i="11"/>
  <c r="J107" i="8"/>
  <c r="G2611" i="11"/>
  <c r="R2767" i="11"/>
  <c r="B2866" i="11"/>
  <c r="G119" i="8"/>
  <c r="Z2250" i="11"/>
  <c r="F385" i="8"/>
  <c r="E14" i="195"/>
  <c r="F155" i="14"/>
  <c r="C420" i="8"/>
  <c r="F428" i="8"/>
  <c r="E14" i="240"/>
  <c r="F198" i="14"/>
  <c r="R2611" i="11"/>
  <c r="R2638" i="11"/>
  <c r="R2666" i="11"/>
  <c r="B2691" i="11"/>
  <c r="W777" i="11"/>
  <c r="W983" i="11"/>
  <c r="AB1966" i="11"/>
  <c r="Z2509" i="11"/>
  <c r="U3229" i="11"/>
  <c r="D3487" i="11"/>
  <c r="H143" i="8"/>
  <c r="D3746" i="11"/>
  <c r="D3849" i="11"/>
  <c r="E385" i="8"/>
  <c r="E12" i="195"/>
  <c r="E155" i="14"/>
  <c r="F408" i="8"/>
  <c r="E14" i="218"/>
  <c r="F178" i="14"/>
  <c r="F419" i="8"/>
  <c r="E18" i="229"/>
  <c r="I189" i="14"/>
  <c r="C432" i="8"/>
  <c r="E10" i="244"/>
  <c r="C202" i="14"/>
  <c r="F410" i="8"/>
  <c r="E14" i="220"/>
  <c r="F180" i="14"/>
  <c r="E24" i="257"/>
  <c r="N214" i="14"/>
  <c r="D432" i="8"/>
  <c r="E11" i="244"/>
  <c r="D202" i="14"/>
  <c r="L420" i="8"/>
  <c r="E27" i="230"/>
  <c r="E10" i="257"/>
  <c r="C214" i="14"/>
  <c r="E14" i="176"/>
  <c r="F134" i="14"/>
  <c r="C434" i="8"/>
  <c r="E12" i="172"/>
  <c r="E133" i="14"/>
  <c r="E10" i="183"/>
  <c r="C143" i="14"/>
  <c r="F421" i="8"/>
  <c r="E14" i="231"/>
  <c r="F191" i="14"/>
  <c r="F420" i="8"/>
  <c r="L412" i="8"/>
  <c r="D413" i="8"/>
  <c r="E11" i="223"/>
  <c r="D183" i="14"/>
  <c r="D411" i="8"/>
  <c r="E11" i="221"/>
  <c r="D181" i="14"/>
  <c r="F414" i="8"/>
  <c r="E18" i="224"/>
  <c r="I184" i="14"/>
  <c r="F412" i="8"/>
  <c r="E14" i="222"/>
  <c r="F182" i="14"/>
  <c r="F417" i="8"/>
  <c r="E14" i="227"/>
  <c r="F187" i="14"/>
  <c r="D425" i="8"/>
  <c r="E11" i="237"/>
  <c r="D195" i="14"/>
  <c r="C426" i="8"/>
  <c r="E430" i="8"/>
  <c r="E12" i="242"/>
  <c r="E200" i="14"/>
  <c r="E429" i="8"/>
  <c r="E12" i="241"/>
  <c r="E199" i="14"/>
  <c r="E428" i="8"/>
  <c r="E12" i="240"/>
  <c r="E198" i="14"/>
  <c r="C427" i="8"/>
  <c r="F415" i="8"/>
  <c r="E14" i="225"/>
  <c r="F185" i="14"/>
  <c r="C435" i="8"/>
  <c r="E10" i="248"/>
  <c r="C205" i="14"/>
  <c r="E27" i="257"/>
  <c r="O214" i="14"/>
  <c r="E24" i="252"/>
  <c r="N209" i="14"/>
  <c r="D433" i="8"/>
  <c r="E11" i="245"/>
  <c r="D203" i="14"/>
  <c r="F382" i="8"/>
  <c r="E18" i="192"/>
  <c r="I152" i="14"/>
  <c r="F383" i="8"/>
  <c r="E380" i="8"/>
  <c r="E12" i="190"/>
  <c r="E150" i="14"/>
  <c r="E378" i="8"/>
  <c r="E12" i="188"/>
  <c r="E148" i="14"/>
  <c r="F373" i="8"/>
  <c r="F374" i="8"/>
  <c r="E18" i="184"/>
  <c r="I144" i="14"/>
  <c r="D375" i="8"/>
  <c r="E11" i="185"/>
  <c r="D145" i="14"/>
  <c r="D374" i="8"/>
  <c r="E11" i="184"/>
  <c r="D144" i="14"/>
  <c r="D376" i="8"/>
  <c r="E11" i="186"/>
  <c r="D146" i="14"/>
  <c r="F384" i="8"/>
  <c r="E18" i="194"/>
  <c r="I154" i="14"/>
  <c r="C369" i="8"/>
  <c r="C370" i="8"/>
  <c r="E28" i="180"/>
  <c r="C372" i="8"/>
  <c r="C371" i="8"/>
  <c r="E28" i="181"/>
  <c r="E373" i="8"/>
  <c r="E12" i="183"/>
  <c r="E143" i="14"/>
  <c r="E371" i="8"/>
  <c r="E12" i="181"/>
  <c r="E141" i="14"/>
  <c r="E372" i="8"/>
  <c r="E12" i="182"/>
  <c r="E142" i="14"/>
  <c r="L372" i="8"/>
  <c r="E5" i="182"/>
  <c r="P142" i="14"/>
  <c r="L373" i="8"/>
  <c r="E412" i="8"/>
  <c r="E12" i="222"/>
  <c r="E182" i="14"/>
  <c r="D392" i="8"/>
  <c r="E11" i="202"/>
  <c r="D162" i="14"/>
  <c r="D391" i="8"/>
  <c r="E11" i="201"/>
  <c r="D161" i="14"/>
  <c r="F398" i="8"/>
  <c r="E14" i="208"/>
  <c r="F168" i="14"/>
  <c r="C400" i="8"/>
  <c r="E28" i="210"/>
  <c r="C401" i="8"/>
  <c r="E28" i="211"/>
  <c r="D365" i="8"/>
  <c r="E11" i="172"/>
  <c r="D133" i="14"/>
  <c r="D367" i="8"/>
  <c r="E11" i="177"/>
  <c r="D137" i="14"/>
  <c r="D424" i="8"/>
  <c r="E11" i="234"/>
  <c r="D194" i="14"/>
  <c r="F432" i="8"/>
  <c r="E14" i="244"/>
  <c r="F202" i="14"/>
  <c r="F434" i="8"/>
  <c r="E18" i="247"/>
  <c r="I204" i="14"/>
  <c r="C374" i="8"/>
  <c r="E10" i="184"/>
  <c r="C144" i="14"/>
  <c r="C408" i="8"/>
  <c r="D412" i="8"/>
  <c r="E11" i="222"/>
  <c r="D182" i="14"/>
  <c r="C433" i="8"/>
  <c r="E28" i="245"/>
  <c r="L409" i="8"/>
  <c r="L368" i="8"/>
  <c r="F402" i="8"/>
  <c r="D399" i="8"/>
  <c r="E11" i="209"/>
  <c r="D169" i="14"/>
  <c r="L442" i="8"/>
  <c r="E5" i="255"/>
  <c r="P212" i="14"/>
  <c r="E18" i="242"/>
  <c r="I200" i="14"/>
  <c r="E6" i="257"/>
  <c r="Q214" i="14"/>
  <c r="E31" i="257"/>
  <c r="E24" i="195"/>
  <c r="N155" i="14"/>
  <c r="E5" i="180"/>
  <c r="P140" i="14"/>
  <c r="E27" i="180"/>
  <c r="O140" i="14"/>
  <c r="E31" i="213"/>
  <c r="L433" i="8"/>
  <c r="C430" i="8"/>
  <c r="C429" i="8"/>
  <c r="D406" i="8"/>
  <c r="E11" i="216"/>
  <c r="D176" i="14"/>
  <c r="D405" i="8"/>
  <c r="E11" i="215"/>
  <c r="D175" i="14"/>
  <c r="E14" i="196"/>
  <c r="F156" i="14"/>
  <c r="E18" i="196"/>
  <c r="I156" i="14"/>
  <c r="L446" i="8"/>
  <c r="E27" i="260"/>
  <c r="O216" i="14"/>
  <c r="D418" i="8"/>
  <c r="E11" i="228"/>
  <c r="D188" i="14"/>
  <c r="E23" i="238"/>
  <c r="M196" i="14"/>
  <c r="I59" i="8"/>
  <c r="J153" i="8"/>
  <c r="G153" i="8"/>
  <c r="B3747" i="11"/>
  <c r="B3771" i="11"/>
  <c r="G90" i="8"/>
  <c r="G43" i="8"/>
  <c r="D2201" i="11"/>
  <c r="I28" i="8"/>
  <c r="G67" i="8"/>
  <c r="AB885" i="11"/>
  <c r="G73" i="8"/>
  <c r="I29" i="8"/>
  <c r="D3361" i="11"/>
  <c r="H138" i="8"/>
  <c r="G199" i="8"/>
  <c r="H100" i="8"/>
  <c r="AB105" i="11"/>
  <c r="G1994" i="11"/>
  <c r="B3797" i="11"/>
  <c r="AB184" i="11"/>
  <c r="AB212" i="11"/>
  <c r="AB857" i="11"/>
  <c r="G171" i="8"/>
  <c r="J5458" i="11"/>
  <c r="J52" i="8"/>
  <c r="G118" i="8"/>
  <c r="U831" i="11"/>
  <c r="B648" i="11"/>
  <c r="B673" i="11"/>
  <c r="B804" i="11"/>
  <c r="B2072" i="11"/>
  <c r="B2125" i="11"/>
  <c r="G2097" i="11"/>
  <c r="D2124" i="11"/>
  <c r="J1789" i="11"/>
  <c r="H3565" i="11"/>
  <c r="G3566" i="11"/>
  <c r="H3643" i="11"/>
  <c r="G3644" i="11"/>
  <c r="K3795" i="11"/>
  <c r="J3796" i="11"/>
  <c r="J155" i="8"/>
  <c r="Z1348" i="11"/>
  <c r="D546" i="11"/>
  <c r="H29" i="8"/>
  <c r="K3512" i="11"/>
  <c r="J3513" i="11"/>
  <c r="J157" i="11"/>
  <c r="J338" i="11"/>
  <c r="J21" i="8"/>
  <c r="R363" i="11"/>
  <c r="G884" i="11"/>
  <c r="B935" i="11"/>
  <c r="G44" i="8"/>
  <c r="D1915" i="11"/>
  <c r="D1967" i="11"/>
  <c r="D2586" i="11"/>
  <c r="H108" i="8"/>
  <c r="J2767" i="11"/>
  <c r="U3150" i="11"/>
  <c r="U3203" i="11"/>
  <c r="AB1348" i="11"/>
  <c r="U778" i="11"/>
  <c r="AB1012" i="11"/>
  <c r="J11" i="8"/>
  <c r="J104" i="11"/>
  <c r="J12" i="8"/>
  <c r="D520" i="11"/>
  <c r="J1193" i="11"/>
  <c r="J54" i="8"/>
  <c r="Z1766" i="11"/>
  <c r="B388" i="11"/>
  <c r="G23" i="8"/>
  <c r="D441" i="11"/>
  <c r="D495" i="11"/>
  <c r="J2302" i="11"/>
  <c r="W3126" i="11"/>
  <c r="G104" i="11"/>
  <c r="I12" i="8"/>
  <c r="D157" i="11"/>
  <c r="H14" i="8"/>
  <c r="R52" i="11"/>
  <c r="J467" i="11"/>
  <c r="R596" i="11"/>
  <c r="R649" i="11"/>
  <c r="R699" i="11"/>
  <c r="R856" i="11"/>
  <c r="R909" i="11"/>
  <c r="R908" i="11"/>
  <c r="R1373" i="11"/>
  <c r="G1347" i="11"/>
  <c r="J1529" i="11"/>
  <c r="J1711" i="11"/>
  <c r="R2072" i="11"/>
  <c r="R2073" i="11"/>
  <c r="R2355" i="11"/>
  <c r="R2408" i="11"/>
  <c r="R2814" i="11"/>
  <c r="B3075" i="11"/>
  <c r="G127" i="8"/>
  <c r="G3126" i="11"/>
  <c r="G3179" i="11"/>
  <c r="W750" i="11"/>
  <c r="W778" i="11"/>
  <c r="W1347" i="11"/>
  <c r="U1891" i="11"/>
  <c r="AB2072" i="11"/>
  <c r="AB2892" i="11"/>
  <c r="B3487" i="11"/>
  <c r="D4056" i="11"/>
  <c r="D4057" i="11"/>
  <c r="J5251" i="11"/>
  <c r="Z1115" i="11"/>
  <c r="Z1169" i="11"/>
  <c r="U2866" i="11"/>
  <c r="U2919" i="11"/>
  <c r="U3024" i="11"/>
  <c r="D78" i="11"/>
  <c r="H11" i="8"/>
  <c r="G908" i="11"/>
  <c r="I43" i="8"/>
  <c r="J1037" i="11"/>
  <c r="J48" i="8"/>
  <c r="B1580" i="11"/>
  <c r="G69" i="8"/>
  <c r="B1632" i="11"/>
  <c r="D1765" i="11"/>
  <c r="H76" i="8"/>
  <c r="J1865" i="11"/>
  <c r="G2045" i="11"/>
  <c r="I87" i="8"/>
  <c r="R3126" i="11"/>
  <c r="R3127" i="11"/>
  <c r="R3179" i="11"/>
  <c r="Z884" i="11"/>
  <c r="Z1011" i="11"/>
  <c r="Z1037" i="11"/>
  <c r="Z1504" i="11"/>
  <c r="Z1840" i="11"/>
  <c r="Z2586" i="11"/>
  <c r="W2743" i="11"/>
  <c r="W2998" i="11"/>
  <c r="U3075" i="11"/>
  <c r="U3126" i="11"/>
  <c r="D3953" i="11"/>
  <c r="D3980" i="11"/>
  <c r="D4291" i="11"/>
  <c r="D4292" i="11"/>
  <c r="D4550" i="11"/>
  <c r="B5173" i="11"/>
  <c r="G208" i="8"/>
  <c r="J5484" i="11"/>
  <c r="R1966" i="11"/>
  <c r="R2019" i="11"/>
  <c r="G2124" i="11"/>
  <c r="I90" i="8"/>
  <c r="D2743" i="11"/>
  <c r="H114" i="8"/>
  <c r="J2839" i="11"/>
  <c r="B2998" i="11"/>
  <c r="AB1142" i="11"/>
  <c r="AB1194" i="11"/>
  <c r="AB1169" i="11"/>
  <c r="AB1453" i="11"/>
  <c r="AB1504" i="11"/>
  <c r="AB1765" i="11"/>
  <c r="Z1939" i="11"/>
  <c r="Z1940" i="11"/>
  <c r="Z2691" i="11"/>
  <c r="Z2744" i="11"/>
  <c r="K3927" i="11"/>
  <c r="J3928" i="11"/>
  <c r="B4239" i="11"/>
  <c r="J5379" i="11"/>
  <c r="J216" i="8"/>
  <c r="B1373" i="11"/>
  <c r="G61" i="8"/>
  <c r="G2743" i="11"/>
  <c r="D5093" i="11"/>
  <c r="G5327" i="11"/>
  <c r="I214" i="8"/>
  <c r="J415" i="11"/>
  <c r="B959" i="11"/>
  <c r="R1011" i="11"/>
  <c r="G983" i="11"/>
  <c r="G1115" i="11"/>
  <c r="I51" i="8"/>
  <c r="J1294" i="11"/>
  <c r="J58" i="8"/>
  <c r="R1425" i="11"/>
  <c r="R1605" i="11"/>
  <c r="D1737" i="11"/>
  <c r="J2018" i="11"/>
  <c r="R2224" i="11"/>
  <c r="B2302" i="11"/>
  <c r="D2434" i="11"/>
  <c r="H102" i="8"/>
  <c r="D2717" i="11"/>
  <c r="Z29" i="11"/>
  <c r="Z52" i="11"/>
  <c r="Z78" i="11"/>
  <c r="Z132" i="11"/>
  <c r="Z131" i="11"/>
  <c r="Z262" i="11"/>
  <c r="W494" i="11"/>
  <c r="W521" i="11"/>
  <c r="U1115" i="11"/>
  <c r="U1169" i="11"/>
  <c r="U1245" i="11"/>
  <c r="U1270" i="11"/>
  <c r="U1323" i="11"/>
  <c r="U1322" i="11"/>
  <c r="U1373" i="11"/>
  <c r="U1504" i="11"/>
  <c r="U1529" i="11"/>
  <c r="U1581" i="11"/>
  <c r="AB1815" i="11"/>
  <c r="Z1966" i="11"/>
  <c r="Z1993" i="11"/>
  <c r="Z2018" i="11"/>
  <c r="Z2045" i="11"/>
  <c r="W2224" i="11"/>
  <c r="W2225" i="11"/>
  <c r="Z2892" i="11"/>
  <c r="Z2998" i="11"/>
  <c r="Z3025" i="11"/>
  <c r="B4056" i="11"/>
  <c r="B4057" i="11"/>
  <c r="B4158" i="11"/>
  <c r="B4186" i="11"/>
  <c r="B5379" i="11"/>
  <c r="J162" i="8"/>
  <c r="J215" i="8"/>
  <c r="U2692" i="11"/>
  <c r="J34" i="8"/>
  <c r="H107" i="8"/>
  <c r="J93" i="8"/>
  <c r="G211" i="8"/>
  <c r="H168" i="8"/>
  <c r="G84" i="8"/>
  <c r="AB339" i="11"/>
  <c r="J103" i="8"/>
  <c r="G2999" i="11"/>
  <c r="G2971" i="11"/>
  <c r="G2946" i="11"/>
  <c r="I122" i="8"/>
  <c r="G154" i="8"/>
  <c r="G177" i="8"/>
  <c r="G189" i="8"/>
  <c r="W1454" i="11"/>
  <c r="U1686" i="11"/>
  <c r="B2795" i="11"/>
  <c r="AB442" i="11"/>
  <c r="J204" i="8"/>
  <c r="G3102" i="11"/>
  <c r="G178" i="8"/>
  <c r="H185" i="8"/>
  <c r="R521" i="11"/>
  <c r="H84" i="8"/>
  <c r="G125" i="8"/>
  <c r="AB1659" i="11"/>
  <c r="AB1606" i="11"/>
  <c r="I124" i="8"/>
  <c r="I350" i="8"/>
  <c r="E19" i="151"/>
  <c r="J118" i="14"/>
  <c r="G3051" i="11"/>
  <c r="U2201" i="11"/>
  <c r="U2225" i="11"/>
  <c r="Z521" i="11"/>
  <c r="Z1401" i="11"/>
  <c r="Z1374" i="11"/>
  <c r="B2666" i="11"/>
  <c r="G111" i="8"/>
  <c r="H173" i="8"/>
  <c r="AB389" i="11"/>
  <c r="W2201" i="11"/>
  <c r="AB1686" i="11"/>
  <c r="W1012" i="11"/>
  <c r="G133" i="8"/>
  <c r="G357" i="8"/>
  <c r="E15" i="160"/>
  <c r="G125" i="14"/>
  <c r="B52" i="11"/>
  <c r="G10" i="8"/>
  <c r="D494" i="11"/>
  <c r="H27" i="8"/>
  <c r="J2045" i="11"/>
  <c r="J87" i="8"/>
  <c r="W520" i="11"/>
  <c r="W573" i="11"/>
  <c r="W624" i="11"/>
  <c r="W596" i="11"/>
  <c r="AB1840" i="11"/>
  <c r="AB1892" i="11"/>
  <c r="R183" i="11"/>
  <c r="R287" i="11"/>
  <c r="R313" i="11"/>
  <c r="R1400" i="11"/>
  <c r="J1815" i="11"/>
  <c r="G2509" i="11"/>
  <c r="I105" i="8"/>
  <c r="R3050" i="11"/>
  <c r="U183" i="11"/>
  <c r="U211" i="11"/>
  <c r="AB1939" i="11"/>
  <c r="AB1940" i="11"/>
  <c r="W2839" i="11"/>
  <c r="H3539" i="11"/>
  <c r="G3540" i="11"/>
  <c r="D2484" i="11"/>
  <c r="D1322" i="11"/>
  <c r="G1400" i="11"/>
  <c r="I62" i="8"/>
  <c r="B1865" i="11"/>
  <c r="G80" i="8"/>
  <c r="AB467" i="11"/>
  <c r="W908" i="11"/>
  <c r="W1632" i="11"/>
  <c r="W1633" i="11"/>
  <c r="W1686" i="11"/>
  <c r="W1685" i="11"/>
  <c r="W1737" i="11"/>
  <c r="Z2767" i="11"/>
  <c r="Z2795" i="11"/>
  <c r="Z2768" i="11"/>
  <c r="H3769" i="11"/>
  <c r="G3770" i="11"/>
  <c r="I154" i="8"/>
  <c r="G750" i="11"/>
  <c r="B3126" i="11"/>
  <c r="G129" i="8"/>
  <c r="U312" i="11"/>
  <c r="U415" i="11"/>
  <c r="U441" i="11"/>
  <c r="U467" i="11"/>
  <c r="H4469" i="11"/>
  <c r="G4470" i="11"/>
  <c r="K3643" i="11"/>
  <c r="J3644" i="11"/>
  <c r="J3645" i="11"/>
  <c r="K4184" i="11"/>
  <c r="J4185" i="11"/>
  <c r="J170" i="8"/>
  <c r="E24" i="103"/>
  <c r="N71" i="14"/>
  <c r="E6" i="103"/>
  <c r="Q71" i="14"/>
  <c r="E5" i="103"/>
  <c r="P71" i="14"/>
  <c r="E27" i="103"/>
  <c r="O71" i="14"/>
  <c r="E31" i="103"/>
  <c r="J18" i="8"/>
  <c r="E27" i="205"/>
  <c r="O165" i="14"/>
  <c r="E5" i="205"/>
  <c r="P165" i="14"/>
  <c r="J84" i="8"/>
  <c r="G174" i="8"/>
  <c r="J36" i="8"/>
  <c r="E5" i="104"/>
  <c r="P72" i="14"/>
  <c r="E24" i="104"/>
  <c r="N72" i="14"/>
  <c r="E6" i="104"/>
  <c r="Q72" i="14"/>
  <c r="E27" i="104"/>
  <c r="O72" i="14"/>
  <c r="E31" i="175"/>
  <c r="E24" i="206"/>
  <c r="N166" i="14"/>
  <c r="E31" i="206"/>
  <c r="E5" i="206"/>
  <c r="P166" i="14"/>
  <c r="G30" i="8"/>
  <c r="D4266" i="11"/>
  <c r="H171" i="8"/>
  <c r="G36" i="8"/>
  <c r="E5" i="142"/>
  <c r="P110" i="14"/>
  <c r="E31" i="142"/>
  <c r="E24" i="142"/>
  <c r="N110" i="14"/>
  <c r="E6" i="142"/>
  <c r="Q110" i="14"/>
  <c r="E27" i="142"/>
  <c r="O110" i="14"/>
  <c r="E24" i="176"/>
  <c r="N134" i="14"/>
  <c r="I221" i="8"/>
  <c r="G1530" i="11"/>
  <c r="I77" i="8"/>
  <c r="E31" i="144"/>
  <c r="E6" i="144"/>
  <c r="Q112" i="14"/>
  <c r="E5" i="144"/>
  <c r="P112" i="14"/>
  <c r="E18" i="217"/>
  <c r="I177" i="14"/>
  <c r="E14" i="217"/>
  <c r="F177" i="14"/>
  <c r="E31" i="83"/>
  <c r="E5" i="83"/>
  <c r="P51" i="14"/>
  <c r="J124" i="8"/>
  <c r="E10" i="256"/>
  <c r="C213" i="14"/>
  <c r="E6" i="143"/>
  <c r="Q111" i="14"/>
  <c r="E31" i="143"/>
  <c r="E24" i="143"/>
  <c r="N111" i="14"/>
  <c r="E5" i="143"/>
  <c r="P111" i="14"/>
  <c r="E27" i="143"/>
  <c r="O111" i="14"/>
  <c r="E31" i="82"/>
  <c r="E6" i="82"/>
  <c r="Q50" i="14"/>
  <c r="E24" i="82"/>
  <c r="N50" i="14"/>
  <c r="E27" i="82"/>
  <c r="O50" i="14"/>
  <c r="E5" i="82"/>
  <c r="P50" i="14"/>
  <c r="G109" i="8"/>
  <c r="B2639" i="11"/>
  <c r="H142" i="8"/>
  <c r="D3514" i="11"/>
  <c r="R1766" i="11"/>
  <c r="H99" i="8"/>
  <c r="E6" i="81"/>
  <c r="Q49" i="14"/>
  <c r="E27" i="81"/>
  <c r="O49" i="14"/>
  <c r="E5" i="81"/>
  <c r="P49" i="14"/>
  <c r="E31" i="81"/>
  <c r="E28" i="253"/>
  <c r="E14" i="184"/>
  <c r="F144" i="14"/>
  <c r="E27" i="223"/>
  <c r="O183" i="14"/>
  <c r="E24" i="223"/>
  <c r="N183" i="14"/>
  <c r="E5" i="223"/>
  <c r="P183" i="14"/>
  <c r="E31" i="223"/>
  <c r="E6" i="223"/>
  <c r="Q183" i="14"/>
  <c r="O190" i="14"/>
  <c r="E27" i="182"/>
  <c r="O142" i="14"/>
  <c r="E10" i="239"/>
  <c r="C197" i="14"/>
  <c r="E28" i="239"/>
  <c r="E18" i="227"/>
  <c r="I187" i="14"/>
  <c r="E18" i="244"/>
  <c r="I202" i="14"/>
  <c r="E10" i="181"/>
  <c r="C141" i="14"/>
  <c r="E31" i="222"/>
  <c r="E6" i="222"/>
  <c r="Q182" i="14"/>
  <c r="E28" i="182"/>
  <c r="E10" i="182"/>
  <c r="C142" i="14"/>
  <c r="E18" i="225"/>
  <c r="I185" i="14"/>
  <c r="E18" i="220"/>
  <c r="I180" i="14"/>
  <c r="AB1143" i="11"/>
  <c r="G2046" i="11"/>
  <c r="G169" i="8"/>
  <c r="B4214" i="11"/>
  <c r="H82" i="8"/>
  <c r="D1916" i="11"/>
  <c r="D1940" i="11"/>
  <c r="G97" i="8"/>
  <c r="I46" i="8"/>
  <c r="G984" i="11"/>
  <c r="H162" i="8"/>
  <c r="D4031" i="11"/>
  <c r="J74" i="8"/>
  <c r="J86" i="8"/>
  <c r="Z1967" i="11"/>
  <c r="I89" i="8"/>
  <c r="W2251" i="11"/>
  <c r="W2277" i="11"/>
  <c r="J211" i="8"/>
  <c r="J5277" i="11"/>
  <c r="W751" i="11"/>
  <c r="U1348" i="11"/>
  <c r="G960" i="11"/>
  <c r="G3151" i="11"/>
  <c r="G3127" i="11"/>
  <c r="I129" i="8"/>
  <c r="J14" i="8"/>
  <c r="G39" i="8"/>
  <c r="R3151" i="11"/>
  <c r="H165" i="8"/>
  <c r="H25" i="8"/>
  <c r="J115" i="8"/>
  <c r="J2795" i="11"/>
  <c r="J2768" i="11"/>
  <c r="B3151" i="11"/>
  <c r="B3179" i="11"/>
  <c r="W1712" i="11"/>
  <c r="J78" i="8"/>
  <c r="H104" i="8"/>
  <c r="W1766" i="11"/>
  <c r="W909" i="11"/>
  <c r="R3076" i="11"/>
  <c r="R3102" i="11"/>
  <c r="AB468" i="11"/>
  <c r="B5586" i="11"/>
  <c r="H3280" i="11"/>
  <c r="G3281" i="11"/>
  <c r="H3308" i="11"/>
  <c r="G3309" i="11"/>
  <c r="H3333" i="11"/>
  <c r="G3334" i="11"/>
  <c r="I137" i="8"/>
  <c r="K3359" i="11"/>
  <c r="J3360" i="11"/>
  <c r="J138" i="8"/>
  <c r="G139" i="8"/>
  <c r="H41" i="8"/>
  <c r="W1169" i="11"/>
  <c r="W1143" i="11"/>
  <c r="W1194" i="11"/>
  <c r="J41" i="8"/>
  <c r="AB3127" i="11"/>
  <c r="H3385" i="11"/>
  <c r="G3386" i="11"/>
  <c r="K3255" i="11"/>
  <c r="J3256" i="11"/>
  <c r="G138" i="8"/>
  <c r="B3387" i="11"/>
  <c r="B3412" i="11"/>
  <c r="K3385" i="11"/>
  <c r="J3386" i="11"/>
  <c r="Z1219" i="11"/>
  <c r="AB3076" i="11"/>
  <c r="B1219" i="11"/>
  <c r="J144" i="8"/>
  <c r="J77" i="8"/>
  <c r="Z2815" i="11"/>
  <c r="U468" i="11"/>
  <c r="U495" i="11"/>
  <c r="Z857" i="11"/>
  <c r="I169" i="8"/>
  <c r="J26" i="8"/>
  <c r="J105" i="8"/>
  <c r="I161" i="8"/>
  <c r="Z885" i="11"/>
  <c r="R2718" i="11"/>
  <c r="H21" i="8"/>
  <c r="D364" i="11"/>
  <c r="W1219" i="11"/>
  <c r="J181" i="8"/>
  <c r="Z1271" i="11"/>
  <c r="Z1246" i="11"/>
  <c r="Z1295" i="11"/>
  <c r="R2046" i="11"/>
  <c r="R1994" i="11"/>
  <c r="Z1143" i="11"/>
  <c r="Z1194" i="11"/>
  <c r="U2149" i="11"/>
  <c r="U2175" i="11"/>
  <c r="Z2946" i="11"/>
  <c r="Z2971" i="11"/>
  <c r="Z2999" i="11"/>
  <c r="G5328" i="11"/>
  <c r="Z1892" i="11"/>
  <c r="Z1841" i="11"/>
  <c r="Z1866" i="11"/>
  <c r="I149" i="8"/>
  <c r="W984" i="11"/>
  <c r="W1038" i="11"/>
  <c r="G1271" i="11"/>
  <c r="W2073" i="11"/>
  <c r="W2019" i="11"/>
  <c r="W105" i="11"/>
  <c r="W885" i="11"/>
  <c r="R1246" i="11"/>
  <c r="G83" i="8"/>
  <c r="B1967" i="11"/>
  <c r="B1994" i="11"/>
  <c r="R2692" i="11"/>
  <c r="H216" i="8"/>
  <c r="H126" i="8"/>
  <c r="J51" i="8"/>
  <c r="D5353" i="11"/>
  <c r="J81" i="8"/>
  <c r="J119" i="8"/>
  <c r="H115" i="8"/>
  <c r="H207" i="8"/>
  <c r="U1012" i="11"/>
  <c r="D3310" i="11"/>
  <c r="H136" i="8"/>
  <c r="Z1816" i="11"/>
  <c r="G2919" i="11"/>
  <c r="I121" i="8"/>
  <c r="H199" i="8"/>
  <c r="D4990" i="11"/>
  <c r="G106" i="8"/>
  <c r="AB2692" i="11"/>
  <c r="AB416" i="11"/>
  <c r="AB364" i="11"/>
  <c r="G5303" i="11"/>
  <c r="H50" i="8"/>
  <c r="H276" i="8"/>
  <c r="E16" i="76"/>
  <c r="G130" i="8"/>
  <c r="B3203" i="11"/>
  <c r="AB1401" i="11"/>
  <c r="AB1426" i="11"/>
  <c r="AB2435" i="11"/>
  <c r="AB2485" i="11"/>
  <c r="G136" i="8"/>
  <c r="B3335" i="11"/>
  <c r="U2329" i="11"/>
  <c r="I115" i="8"/>
  <c r="B2768" i="11"/>
  <c r="H149" i="8"/>
  <c r="J94" i="8"/>
  <c r="AB909" i="11"/>
  <c r="D2072" i="11"/>
  <c r="H88" i="8"/>
  <c r="D1993" i="11"/>
  <c r="D1994" i="11"/>
  <c r="K3848" i="11"/>
  <c r="J3849" i="11"/>
  <c r="K4003" i="11"/>
  <c r="J4004" i="11"/>
  <c r="G648" i="11"/>
  <c r="G2224" i="11"/>
  <c r="R2328" i="11"/>
  <c r="R2356" i="11"/>
  <c r="AB158" i="11"/>
  <c r="AB132" i="11"/>
  <c r="J2533" i="11"/>
  <c r="J2561" i="11"/>
  <c r="H3670" i="11"/>
  <c r="G3671" i="11"/>
  <c r="H3821" i="11"/>
  <c r="G3822" i="11"/>
  <c r="K3821" i="11"/>
  <c r="J3822" i="11"/>
  <c r="U751" i="11"/>
  <c r="AB2794" i="11"/>
  <c r="AB2815" i="11"/>
  <c r="J5586" i="11"/>
  <c r="J224" i="8"/>
  <c r="D5586" i="11"/>
  <c r="G5587" i="11"/>
  <c r="D3902" i="11"/>
  <c r="H157" i="8"/>
  <c r="I220" i="8"/>
  <c r="I130" i="8"/>
  <c r="G3203" i="11"/>
  <c r="AB2534" i="11"/>
  <c r="AB2561" i="11"/>
  <c r="H155" i="8"/>
  <c r="G187" i="8"/>
  <c r="B4680" i="11"/>
  <c r="B4654" i="11"/>
  <c r="H175" i="8"/>
  <c r="D400" i="8"/>
  <c r="E11" i="210"/>
  <c r="D170" i="14"/>
  <c r="D401" i="8"/>
  <c r="E11" i="211"/>
  <c r="D171" i="14"/>
  <c r="G2815" i="11"/>
  <c r="W389" i="11"/>
  <c r="G155" i="8"/>
  <c r="B3823" i="11"/>
  <c r="L400" i="8"/>
  <c r="E27" i="210"/>
  <c r="O170" i="14"/>
  <c r="L399" i="8"/>
  <c r="E24" i="209"/>
  <c r="N169" i="14"/>
  <c r="L401" i="8"/>
  <c r="E27" i="211"/>
  <c r="O171" i="14"/>
  <c r="B1686" i="11"/>
  <c r="D4316" i="11"/>
  <c r="E5" i="54"/>
  <c r="P23" i="14"/>
  <c r="E31" i="54"/>
  <c r="E24" i="54"/>
  <c r="N23" i="14"/>
  <c r="E6" i="54"/>
  <c r="Q23" i="14"/>
  <c r="E27" i="54"/>
  <c r="O23" i="14"/>
  <c r="D402" i="8"/>
  <c r="E11" i="212"/>
  <c r="D172" i="14"/>
  <c r="H158" i="8"/>
  <c r="H384" i="8"/>
  <c r="E16" i="194"/>
  <c r="D3929" i="11"/>
  <c r="E30" i="17"/>
  <c r="E26" i="17"/>
  <c r="O5" i="14"/>
  <c r="E5" i="188"/>
  <c r="P148" i="14"/>
  <c r="E6" i="188"/>
  <c r="Q148" i="14"/>
  <c r="J214" i="8"/>
  <c r="B3929" i="11"/>
  <c r="G160" i="8"/>
  <c r="E28" i="244"/>
  <c r="E27" i="69"/>
  <c r="O37" i="14"/>
  <c r="E24" i="55"/>
  <c r="N24" i="14"/>
  <c r="E30" i="58"/>
  <c r="E23" i="58"/>
  <c r="M27" i="14"/>
  <c r="E10" i="77"/>
  <c r="C45" i="14"/>
  <c r="E28" i="77"/>
  <c r="E18" i="114"/>
  <c r="I82" i="14"/>
  <c r="E14" i="114"/>
  <c r="F82" i="14"/>
  <c r="E27" i="53"/>
  <c r="O22" i="14"/>
  <c r="E31" i="27"/>
  <c r="E27" i="27"/>
  <c r="O15" i="14"/>
  <c r="E24" i="213"/>
  <c r="N173" i="14"/>
  <c r="E31" i="53"/>
  <c r="AB3179" i="11"/>
  <c r="E5" i="17"/>
  <c r="E18" i="172"/>
  <c r="I133" i="14"/>
  <c r="E14" i="172"/>
  <c r="F133" i="14"/>
  <c r="E18" i="176"/>
  <c r="I134" i="14"/>
  <c r="E10" i="187"/>
  <c r="C147" i="14"/>
  <c r="E28" i="187"/>
  <c r="E14" i="197"/>
  <c r="F157" i="14"/>
  <c r="E18" i="197"/>
  <c r="I157" i="14"/>
  <c r="E27" i="15"/>
  <c r="E9" i="15"/>
  <c r="C3" i="14"/>
  <c r="E13" i="15"/>
  <c r="F3" i="14"/>
  <c r="E17" i="15"/>
  <c r="I3" i="14"/>
  <c r="E27" i="16"/>
  <c r="E9" i="16"/>
  <c r="C4" i="14"/>
  <c r="E10" i="41"/>
  <c r="C18" i="14"/>
  <c r="E28" i="41"/>
  <c r="E6" i="259"/>
  <c r="Q215" i="14"/>
  <c r="E5" i="67"/>
  <c r="P38" i="14"/>
  <c r="G210" i="8"/>
  <c r="E27" i="188"/>
  <c r="O148" i="14"/>
  <c r="E5" i="33"/>
  <c r="P17" i="14"/>
  <c r="E31" i="33"/>
  <c r="E14" i="209"/>
  <c r="F169" i="14"/>
  <c r="E24" i="188"/>
  <c r="N148" i="14"/>
  <c r="E5" i="250"/>
  <c r="P207" i="14"/>
  <c r="E5" i="259"/>
  <c r="P215" i="14"/>
  <c r="E24" i="259"/>
  <c r="N215" i="14"/>
  <c r="E24" i="58"/>
  <c r="N27" i="14"/>
  <c r="E6" i="58"/>
  <c r="Q27" i="14"/>
  <c r="E31" i="58"/>
  <c r="B4524" i="11"/>
  <c r="B4498" i="11"/>
  <c r="B4551" i="11"/>
  <c r="E24" i="108"/>
  <c r="N76" i="14"/>
  <c r="E31" i="108"/>
  <c r="E6" i="108"/>
  <c r="Q76" i="14"/>
  <c r="E5" i="108"/>
  <c r="P76" i="14"/>
  <c r="D415" i="11"/>
  <c r="G804" i="11"/>
  <c r="I39" i="8"/>
  <c r="E27" i="63"/>
  <c r="O32" i="14"/>
  <c r="E24" i="63"/>
  <c r="N32" i="14"/>
  <c r="AB1916" i="11"/>
  <c r="E5" i="72"/>
  <c r="E6" i="72"/>
  <c r="E27" i="72"/>
  <c r="E24" i="72"/>
  <c r="L296" i="8"/>
  <c r="E27" i="96"/>
  <c r="O64" i="14"/>
  <c r="L295" i="8"/>
  <c r="E5" i="95"/>
  <c r="P63" i="14"/>
  <c r="L294" i="8"/>
  <c r="E5" i="94"/>
  <c r="P62" i="14"/>
  <c r="E27" i="94"/>
  <c r="O62" i="14"/>
  <c r="E30" i="98"/>
  <c r="E23" i="98"/>
  <c r="M66" i="14"/>
  <c r="G56" i="8"/>
  <c r="E27" i="76"/>
  <c r="O44" i="14"/>
  <c r="E27" i="57"/>
  <c r="O26" i="14"/>
  <c r="E24" i="192"/>
  <c r="N152" i="14"/>
  <c r="E31" i="107"/>
  <c r="E5" i="107"/>
  <c r="P75" i="14"/>
  <c r="E27" i="107"/>
  <c r="O75" i="14"/>
  <c r="E31" i="192"/>
  <c r="E27" i="125"/>
  <c r="O93" i="14"/>
  <c r="W1994" i="11"/>
  <c r="H139" i="8"/>
  <c r="D3438" i="11"/>
  <c r="E27" i="60"/>
  <c r="E6" i="138"/>
  <c r="Q106" i="14"/>
  <c r="E27" i="138"/>
  <c r="O106" i="14"/>
  <c r="E28" i="24"/>
  <c r="E10" i="24"/>
  <c r="C12" i="14"/>
  <c r="E10" i="69"/>
  <c r="C37" i="14"/>
  <c r="E28" i="69"/>
  <c r="W1116" i="11"/>
  <c r="E6" i="125"/>
  <c r="Q93" i="14"/>
  <c r="E24" i="125"/>
  <c r="N93" i="14"/>
  <c r="E31" i="105"/>
  <c r="E6" i="105"/>
  <c r="Q73" i="14"/>
  <c r="E18" i="66"/>
  <c r="I35" i="14"/>
  <c r="E14" i="66"/>
  <c r="F35" i="14"/>
  <c r="B546" i="11"/>
  <c r="D596" i="11"/>
  <c r="E10" i="57"/>
  <c r="C26" i="14"/>
  <c r="E14" i="67"/>
  <c r="F38" i="14"/>
  <c r="E18" i="74"/>
  <c r="I42" i="14"/>
  <c r="E14" i="74"/>
  <c r="F42" i="14"/>
  <c r="E23" i="86"/>
  <c r="M54" i="14"/>
  <c r="E30" i="86"/>
  <c r="E14" i="155"/>
  <c r="F122" i="14"/>
  <c r="E18" i="155"/>
  <c r="I122" i="14"/>
  <c r="H4003" i="11"/>
  <c r="G4004" i="11"/>
  <c r="H4055" i="11"/>
  <c r="G4056" i="11"/>
  <c r="K4106" i="11"/>
  <c r="J4107" i="11"/>
  <c r="K4703" i="11"/>
  <c r="J4704" i="11"/>
  <c r="J190" i="8"/>
  <c r="E23" i="260"/>
  <c r="M216" i="14"/>
  <c r="E30" i="260"/>
  <c r="D4446" i="11"/>
  <c r="H178" i="8"/>
  <c r="E27" i="119"/>
  <c r="O87" i="14"/>
  <c r="E31" i="119"/>
  <c r="G235" i="11"/>
  <c r="B830" i="11"/>
  <c r="G40" i="8"/>
  <c r="E23" i="72"/>
  <c r="E30" i="72"/>
  <c r="E23" i="73"/>
  <c r="E30" i="73"/>
  <c r="E23" i="136"/>
  <c r="M104" i="14"/>
  <c r="E30" i="136"/>
  <c r="E28" i="156"/>
  <c r="E10" i="156"/>
  <c r="C123" i="14"/>
  <c r="L357" i="8"/>
  <c r="E27" i="160"/>
  <c r="O125" i="14"/>
  <c r="L355" i="8"/>
  <c r="D3202" i="11"/>
  <c r="H132" i="8"/>
  <c r="AB1219" i="11"/>
  <c r="Z1686" i="11"/>
  <c r="E18" i="25"/>
  <c r="I13" i="14"/>
  <c r="AB984" i="11"/>
  <c r="L234" i="8"/>
  <c r="L271" i="8"/>
  <c r="E31" i="71"/>
  <c r="E18" i="60"/>
  <c r="E14" i="60"/>
  <c r="F29" i="14"/>
  <c r="L252" i="8"/>
  <c r="L253" i="8"/>
  <c r="E24" i="52"/>
  <c r="E31" i="52"/>
  <c r="E23" i="83"/>
  <c r="M51" i="14"/>
  <c r="E30" i="83"/>
  <c r="E23" i="115"/>
  <c r="M83" i="14"/>
  <c r="E30" i="115"/>
  <c r="E31" i="91"/>
  <c r="E6" i="91"/>
  <c r="Q59" i="14"/>
  <c r="R935" i="11"/>
  <c r="E30" i="128"/>
  <c r="E23" i="128"/>
  <c r="M96" i="14"/>
  <c r="B1789" i="11"/>
  <c r="G77" i="8"/>
  <c r="B1815" i="11"/>
  <c r="B1866" i="11"/>
  <c r="B2200" i="11"/>
  <c r="B2251" i="11"/>
  <c r="L333" i="8"/>
  <c r="E31" i="133"/>
  <c r="J2665" i="11"/>
  <c r="K3308" i="11"/>
  <c r="J3309" i="11"/>
  <c r="H4106" i="11"/>
  <c r="G4107" i="11"/>
  <c r="D1143" i="11"/>
  <c r="AB236" i="11"/>
  <c r="G2174" i="11"/>
  <c r="H64" i="8"/>
  <c r="G2560" i="11"/>
  <c r="J2124" i="11"/>
  <c r="J90" i="8"/>
  <c r="J2814" i="11"/>
  <c r="J117" i="8"/>
  <c r="W287" i="11"/>
  <c r="W339" i="11"/>
  <c r="U338" i="11"/>
  <c r="AB2018" i="11"/>
  <c r="Z2200" i="11"/>
  <c r="Z2251" i="11"/>
  <c r="S27" i="159"/>
  <c r="S80" i="159"/>
  <c r="D4080" i="11"/>
  <c r="K4444" i="11"/>
  <c r="J4445" i="11"/>
  <c r="E409" i="8"/>
  <c r="E12" i="219"/>
  <c r="E179" i="14"/>
  <c r="K4833" i="11"/>
  <c r="J4834" i="11"/>
  <c r="J195" i="8"/>
  <c r="L422" i="8"/>
  <c r="E6" i="232"/>
  <c r="Q192" i="14"/>
  <c r="H3255" i="11"/>
  <c r="G3256" i="11"/>
  <c r="I134" i="8"/>
  <c r="D410" i="8"/>
  <c r="E11" i="220"/>
  <c r="D180" i="14"/>
  <c r="K3228" i="11"/>
  <c r="J3229" i="11"/>
  <c r="K3333" i="11"/>
  <c r="J3334" i="11"/>
  <c r="J137" i="8"/>
  <c r="W183" i="11"/>
  <c r="U935" i="11"/>
  <c r="U936" i="11"/>
  <c r="W2124" i="11"/>
  <c r="W2149" i="11"/>
  <c r="Z2407" i="11"/>
  <c r="Z2457" i="11"/>
  <c r="Z2485" i="11"/>
  <c r="AB2839" i="11"/>
  <c r="AB2867" i="11"/>
  <c r="AB2840" i="11"/>
  <c r="X27" i="159"/>
  <c r="X80" i="159"/>
  <c r="K3280" i="11"/>
  <c r="J3281" i="11"/>
  <c r="J135" i="8"/>
  <c r="K5198" i="11"/>
  <c r="J5199" i="11"/>
  <c r="Z648" i="11"/>
  <c r="W804" i="11"/>
  <c r="D408" i="8"/>
  <c r="E11" i="218"/>
  <c r="D178" i="14"/>
  <c r="D448" i="8"/>
  <c r="E11" i="262"/>
  <c r="D218" i="14"/>
  <c r="Z2072" i="11"/>
  <c r="Z2124" i="11"/>
  <c r="U2814" i="11"/>
  <c r="U2945" i="11"/>
  <c r="U2946" i="11"/>
  <c r="P27" i="159"/>
  <c r="P80" i="159"/>
  <c r="H3228" i="11"/>
  <c r="G3229" i="11"/>
  <c r="I133" i="8"/>
  <c r="D4158" i="11"/>
  <c r="C403" i="8"/>
  <c r="F447" i="8"/>
  <c r="E18" i="261"/>
  <c r="I217" i="14"/>
  <c r="E413" i="8"/>
  <c r="E12" i="223"/>
  <c r="E183" i="14"/>
  <c r="C418" i="8"/>
  <c r="C436" i="8"/>
  <c r="E10" i="249"/>
  <c r="C206" i="14"/>
  <c r="C437" i="8"/>
  <c r="F446" i="8"/>
  <c r="E18" i="260"/>
  <c r="I216" i="14"/>
  <c r="C431" i="8"/>
  <c r="E28" i="243"/>
  <c r="E446" i="8"/>
  <c r="E12" i="260"/>
  <c r="E216" i="14"/>
  <c r="E397" i="8"/>
  <c r="E12" i="207"/>
  <c r="E167" i="14"/>
  <c r="C412" i="8"/>
  <c r="E28" i="222"/>
  <c r="E441" i="8"/>
  <c r="E12" i="254"/>
  <c r="E211" i="14"/>
  <c r="E14" i="223"/>
  <c r="F183" i="14"/>
  <c r="E28" i="179"/>
  <c r="E10" i="179"/>
  <c r="C139" i="14"/>
  <c r="E6" i="256"/>
  <c r="Q213" i="14"/>
  <c r="E14" i="188"/>
  <c r="F148" i="14"/>
  <c r="E18" i="188"/>
  <c r="I148" i="14"/>
  <c r="D371" i="8"/>
  <c r="E11" i="181"/>
  <c r="D141" i="14"/>
  <c r="D370" i="8"/>
  <c r="E11" i="180"/>
  <c r="D140" i="14"/>
  <c r="D369" i="8"/>
  <c r="E11" i="179"/>
  <c r="D139" i="14"/>
  <c r="C425" i="8"/>
  <c r="E28" i="237"/>
  <c r="C424" i="8"/>
  <c r="E28" i="234"/>
  <c r="C423" i="8"/>
  <c r="D430" i="8"/>
  <c r="E11" i="242"/>
  <c r="D200" i="14"/>
  <c r="D429" i="8"/>
  <c r="E11" i="241"/>
  <c r="D199" i="14"/>
  <c r="E28" i="225"/>
  <c r="E10" i="225"/>
  <c r="C185" i="14"/>
  <c r="E10" i="172"/>
  <c r="C133" i="14"/>
  <c r="E28" i="172"/>
  <c r="E28" i="176"/>
  <c r="E10" i="176"/>
  <c r="C134" i="14"/>
  <c r="C368" i="8"/>
  <c r="E28" i="178"/>
  <c r="C367" i="8"/>
  <c r="E381" i="8"/>
  <c r="E12" i="191"/>
  <c r="E151" i="14"/>
  <c r="E383" i="8"/>
  <c r="E12" i="193"/>
  <c r="E153" i="14"/>
  <c r="L388" i="8"/>
  <c r="E27" i="198"/>
  <c r="O158" i="14"/>
  <c r="L386" i="8"/>
  <c r="L387" i="8"/>
  <c r="C388" i="8"/>
  <c r="E10" i="198"/>
  <c r="C158" i="14"/>
  <c r="C389" i="8"/>
  <c r="E28" i="199"/>
  <c r="C390" i="8"/>
  <c r="E28" i="200"/>
  <c r="E6" i="190"/>
  <c r="Q150" i="14"/>
  <c r="E27" i="190"/>
  <c r="O150" i="14"/>
  <c r="E5" i="190"/>
  <c r="P150" i="14"/>
  <c r="E31" i="190"/>
  <c r="E28" i="209"/>
  <c r="D426" i="8"/>
  <c r="E11" i="238"/>
  <c r="D196" i="14"/>
  <c r="E5" i="226"/>
  <c r="P186" i="14"/>
  <c r="E24" i="226"/>
  <c r="N186" i="14"/>
  <c r="E27" i="226"/>
  <c r="O186" i="14"/>
  <c r="E31" i="216"/>
  <c r="E6" i="216"/>
  <c r="Q176" i="14"/>
  <c r="E5" i="216"/>
  <c r="P176" i="14"/>
  <c r="E27" i="216"/>
  <c r="O176" i="14"/>
  <c r="E10" i="205"/>
  <c r="C165" i="14"/>
  <c r="D428" i="8"/>
  <c r="E11" i="240"/>
  <c r="D198" i="14"/>
  <c r="E5" i="215"/>
  <c r="P175" i="14"/>
  <c r="E6" i="215"/>
  <c r="Q175" i="14"/>
  <c r="E10" i="201"/>
  <c r="C161" i="14"/>
  <c r="E28" i="201"/>
  <c r="L384" i="8"/>
  <c r="D441" i="8"/>
  <c r="E11" i="254"/>
  <c r="D211" i="14"/>
  <c r="D446" i="8"/>
  <c r="E11" i="260"/>
  <c r="D216" i="14"/>
  <c r="L377" i="8"/>
  <c r="E27" i="187"/>
  <c r="L391" i="8"/>
  <c r="C414" i="8"/>
  <c r="E417" i="8"/>
  <c r="E12" i="227"/>
  <c r="E187" i="14"/>
  <c r="E6" i="253"/>
  <c r="Q210" i="14"/>
  <c r="E27" i="253"/>
  <c r="O210" i="14"/>
  <c r="E5" i="253"/>
  <c r="P210" i="14"/>
  <c r="E31" i="253"/>
  <c r="E5" i="245"/>
  <c r="P203" i="14"/>
  <c r="E24" i="174"/>
  <c r="N135" i="14"/>
  <c r="E27" i="174"/>
  <c r="O135" i="14"/>
  <c r="E27" i="175"/>
  <c r="O136" i="14"/>
  <c r="E6" i="189"/>
  <c r="Q149" i="14"/>
  <c r="E24" i="189"/>
  <c r="N149" i="14"/>
  <c r="E14" i="237"/>
  <c r="F195" i="14"/>
  <c r="E18" i="237"/>
  <c r="I195" i="14"/>
  <c r="E27" i="220"/>
  <c r="O180" i="14"/>
  <c r="E24" i="220"/>
  <c r="N180" i="14"/>
  <c r="E6" i="220"/>
  <c r="Q180" i="14"/>
  <c r="E31" i="220"/>
  <c r="E14" i="182"/>
  <c r="F142" i="14"/>
  <c r="E18" i="182"/>
  <c r="I142" i="14"/>
  <c r="E24" i="185"/>
  <c r="N145" i="14"/>
  <c r="E31" i="191"/>
  <c r="E27" i="191"/>
  <c r="O151" i="14"/>
  <c r="C409" i="8"/>
  <c r="C410" i="8"/>
  <c r="C392" i="8"/>
  <c r="E28" i="202"/>
  <c r="C393" i="8"/>
  <c r="E10" i="203"/>
  <c r="C163" i="14"/>
  <c r="F395" i="8"/>
  <c r="E14" i="205"/>
  <c r="F165" i="14"/>
  <c r="F394" i="8"/>
  <c r="E18" i="204"/>
  <c r="I164" i="14"/>
  <c r="E6" i="94"/>
  <c r="Q62" i="14"/>
  <c r="I165" i="8"/>
  <c r="E24" i="95"/>
  <c r="N63" i="14"/>
  <c r="E31" i="95"/>
  <c r="E6" i="95"/>
  <c r="Q63" i="14"/>
  <c r="I163" i="8"/>
  <c r="E24" i="96"/>
  <c r="N64" i="14"/>
  <c r="E27" i="156"/>
  <c r="O123" i="14"/>
  <c r="E5" i="156"/>
  <c r="P123" i="14"/>
  <c r="E24" i="156"/>
  <c r="N123" i="14"/>
  <c r="E27" i="71"/>
  <c r="O39" i="14"/>
  <c r="E5" i="160"/>
  <c r="P125" i="14"/>
  <c r="E24" i="160"/>
  <c r="N125" i="14"/>
  <c r="E31" i="160"/>
  <c r="B857" i="11"/>
  <c r="H31" i="8"/>
  <c r="E31" i="43"/>
  <c r="E24" i="43"/>
  <c r="N20" i="14"/>
  <c r="E6" i="43"/>
  <c r="Q20" i="14"/>
  <c r="J2840" i="11"/>
  <c r="J2815" i="11"/>
  <c r="E5" i="52"/>
  <c r="P21" i="14"/>
  <c r="N21" i="14"/>
  <c r="E27" i="52"/>
  <c r="O21" i="14"/>
  <c r="E6" i="52"/>
  <c r="Q21" i="14"/>
  <c r="G29" i="8"/>
  <c r="E6" i="187"/>
  <c r="Q147" i="14"/>
  <c r="E10" i="224"/>
  <c r="C184" i="14"/>
  <c r="E28" i="224"/>
  <c r="L29" i="14"/>
  <c r="L41" i="14"/>
  <c r="E30" i="74"/>
  <c r="E23" i="74"/>
  <c r="M42" i="14"/>
  <c r="E14" i="204"/>
  <c r="F164" i="14"/>
  <c r="E6" i="128"/>
  <c r="Q96" i="14"/>
  <c r="E5" i="128"/>
  <c r="P96" i="14"/>
  <c r="E24" i="128"/>
  <c r="N96" i="14"/>
  <c r="E27" i="128"/>
  <c r="O96" i="14"/>
  <c r="E31" i="128"/>
  <c r="E28" i="249"/>
  <c r="H24" i="8"/>
  <c r="I103" i="8"/>
  <c r="AB2971" i="11"/>
  <c r="B4863" i="11"/>
  <c r="E18" i="245"/>
  <c r="I203" i="14"/>
  <c r="E14" i="245"/>
  <c r="F203" i="14"/>
  <c r="E5" i="194"/>
  <c r="P154" i="14"/>
  <c r="E31" i="194"/>
  <c r="I107" i="8"/>
  <c r="E28" i="74"/>
  <c r="E10" i="74"/>
  <c r="C42" i="14"/>
  <c r="E10" i="238"/>
  <c r="C196" i="14"/>
  <c r="E28" i="238"/>
  <c r="E6" i="203"/>
  <c r="Q163" i="14"/>
  <c r="E31" i="203"/>
  <c r="E27" i="203"/>
  <c r="O163" i="14"/>
  <c r="E5" i="203"/>
  <c r="P163" i="14"/>
  <c r="E24" i="203"/>
  <c r="N163" i="14"/>
  <c r="I75" i="8"/>
  <c r="G1790" i="11"/>
  <c r="H222" i="8"/>
  <c r="Z3051" i="11"/>
  <c r="G112" i="8"/>
  <c r="E6" i="101"/>
  <c r="Q69" i="14"/>
  <c r="E31" i="101"/>
  <c r="E5" i="101"/>
  <c r="P69" i="14"/>
  <c r="E27" i="101"/>
  <c r="O69" i="14"/>
  <c r="E24" i="101"/>
  <c r="N69" i="14"/>
  <c r="E28" i="221"/>
  <c r="E10" i="221"/>
  <c r="C181" i="14"/>
  <c r="E24" i="64"/>
  <c r="N33" i="14"/>
  <c r="E6" i="64"/>
  <c r="Q33" i="14"/>
  <c r="E5" i="64"/>
  <c r="P33" i="14"/>
  <c r="E27" i="64"/>
  <c r="O33" i="14"/>
  <c r="R2639" i="11"/>
  <c r="R2587" i="11"/>
  <c r="R2612" i="11"/>
  <c r="E18" i="41"/>
  <c r="I18" i="14"/>
  <c r="E14" i="41"/>
  <c r="F18" i="14"/>
  <c r="E5" i="71"/>
  <c r="P39" i="14"/>
  <c r="E24" i="94"/>
  <c r="N62" i="14"/>
  <c r="J132" i="11"/>
  <c r="E10" i="180"/>
  <c r="C140" i="14"/>
  <c r="D2175" i="11"/>
  <c r="H90" i="8"/>
  <c r="H316" i="8"/>
  <c r="E16" i="116"/>
  <c r="E26" i="116"/>
  <c r="E31" i="65"/>
  <c r="E24" i="65"/>
  <c r="N34" i="14"/>
  <c r="E5" i="65"/>
  <c r="P34" i="14"/>
  <c r="E6" i="65"/>
  <c r="Q34" i="14"/>
  <c r="E27" i="65"/>
  <c r="O34" i="14"/>
  <c r="Z597" i="11"/>
  <c r="E24" i="86"/>
  <c r="N54" i="14"/>
  <c r="E6" i="86"/>
  <c r="Q54" i="14"/>
  <c r="E5" i="86"/>
  <c r="P54" i="14"/>
  <c r="E27" i="86"/>
  <c r="O54" i="14"/>
  <c r="H200" i="8"/>
  <c r="D4965" i="11"/>
  <c r="L244" i="8"/>
  <c r="L245" i="8"/>
  <c r="E27" i="25"/>
  <c r="O13" i="14"/>
  <c r="E18" i="222"/>
  <c r="I182" i="14"/>
  <c r="H203" i="8"/>
  <c r="D5094" i="11"/>
  <c r="Z2612" i="11"/>
  <c r="Z2587" i="11"/>
  <c r="E5" i="23"/>
  <c r="E23" i="23"/>
  <c r="N11" i="14"/>
  <c r="E30" i="23"/>
  <c r="E24" i="140"/>
  <c r="N108" i="14"/>
  <c r="E5" i="140"/>
  <c r="P108" i="14"/>
  <c r="E27" i="140"/>
  <c r="O108" i="14"/>
  <c r="E31" i="140"/>
  <c r="G5353" i="11"/>
  <c r="Z2718" i="11"/>
  <c r="Z2639" i="11"/>
  <c r="Z2919" i="11"/>
  <c r="Z2893" i="11"/>
  <c r="I74" i="8"/>
  <c r="G1766" i="11"/>
  <c r="AB3051" i="11"/>
  <c r="AB3025" i="11"/>
  <c r="B3721" i="11"/>
  <c r="G150" i="8"/>
  <c r="E6" i="100"/>
  <c r="Q68" i="14"/>
  <c r="E31" i="100"/>
  <c r="E24" i="100"/>
  <c r="N68" i="14"/>
  <c r="E27" i="100"/>
  <c r="O68" i="14"/>
  <c r="E5" i="100"/>
  <c r="P68" i="14"/>
  <c r="E26" i="20"/>
  <c r="O8" i="14"/>
  <c r="E30" i="20"/>
  <c r="W1659" i="11"/>
  <c r="I63" i="8"/>
  <c r="B5431" i="11"/>
  <c r="AB1766" i="11"/>
  <c r="J5431" i="11"/>
  <c r="E23" i="15"/>
  <c r="N3" i="14"/>
  <c r="E30" i="15"/>
  <c r="E27" i="218"/>
  <c r="O178" i="14"/>
  <c r="D3335" i="11"/>
  <c r="W2098" i="11"/>
  <c r="E27" i="91"/>
  <c r="O59" i="14"/>
  <c r="E5" i="91"/>
  <c r="P59" i="14"/>
  <c r="E24" i="91"/>
  <c r="N59" i="14"/>
  <c r="E27" i="157"/>
  <c r="O124" i="14"/>
  <c r="E24" i="157"/>
  <c r="N124" i="14"/>
  <c r="E6" i="157"/>
  <c r="Q124" i="14"/>
  <c r="J183" i="11"/>
  <c r="Z2867" i="11"/>
  <c r="H57" i="8"/>
  <c r="E28" i="31"/>
  <c r="E10" i="31"/>
  <c r="C16" i="14"/>
  <c r="Z2666" i="11"/>
  <c r="E14" i="233"/>
  <c r="F193" i="14"/>
  <c r="E5" i="73"/>
  <c r="U673" i="11"/>
  <c r="AB2251" i="11"/>
  <c r="E6" i="152"/>
  <c r="Q119" i="14"/>
  <c r="E31" i="120"/>
  <c r="E5" i="120"/>
  <c r="P88" i="14"/>
  <c r="D4889" i="11"/>
  <c r="E27" i="84"/>
  <c r="O52" i="14"/>
  <c r="E24" i="84"/>
  <c r="N52" i="14"/>
  <c r="E14" i="192"/>
  <c r="F152" i="14"/>
  <c r="E24" i="73"/>
  <c r="E27" i="189"/>
  <c r="O149" i="14"/>
  <c r="AB2303" i="11"/>
  <c r="E31" i="129"/>
  <c r="E6" i="73"/>
  <c r="U2744" i="11"/>
  <c r="E27" i="59"/>
  <c r="E6" i="59"/>
  <c r="Q40" i="14"/>
  <c r="G1967" i="11"/>
  <c r="E5" i="165"/>
  <c r="P129" i="14"/>
  <c r="E24" i="165"/>
  <c r="N129" i="14"/>
  <c r="E27" i="90"/>
  <c r="O58" i="14"/>
  <c r="E6" i="90"/>
  <c r="Q58" i="14"/>
  <c r="E24" i="90"/>
  <c r="N58" i="14"/>
  <c r="E31" i="138"/>
  <c r="E5" i="138"/>
  <c r="P106" i="14"/>
  <c r="E30" i="41"/>
  <c r="E23" i="41"/>
  <c r="M18" i="14"/>
  <c r="E24" i="41"/>
  <c r="N18" i="14"/>
  <c r="E10" i="80"/>
  <c r="C48" i="14"/>
  <c r="E28" i="80"/>
  <c r="E5" i="221"/>
  <c r="P181" i="14"/>
  <c r="E6" i="60"/>
  <c r="Q29" i="14"/>
  <c r="E31" i="60"/>
  <c r="E24" i="60"/>
  <c r="N29" i="14"/>
  <c r="E30" i="79"/>
  <c r="E23" i="79"/>
  <c r="M47" i="14"/>
  <c r="Z495" i="11"/>
  <c r="AB2510" i="11"/>
  <c r="E18" i="68"/>
  <c r="I36" i="14"/>
  <c r="E30" i="63"/>
  <c r="E14" i="98"/>
  <c r="F66" i="14"/>
  <c r="J52" i="11"/>
  <c r="J287" i="11"/>
  <c r="B312" i="11"/>
  <c r="G20" i="8"/>
  <c r="B441" i="11"/>
  <c r="G25" i="8"/>
  <c r="Z339" i="11"/>
  <c r="U1454" i="11"/>
  <c r="E18" i="61"/>
  <c r="I30" i="14"/>
  <c r="E18" i="33"/>
  <c r="I17" i="14"/>
  <c r="D4733" i="11"/>
  <c r="E10" i="53"/>
  <c r="C22" i="14"/>
  <c r="J235" i="11"/>
  <c r="J17" i="8"/>
  <c r="G262" i="11"/>
  <c r="R78" i="11"/>
  <c r="J388" i="11"/>
  <c r="J23" i="8"/>
  <c r="J494" i="11"/>
  <c r="J495" i="11"/>
  <c r="G777" i="11"/>
  <c r="B1142" i="11"/>
  <c r="U909" i="11"/>
  <c r="G406" i="8"/>
  <c r="E15" i="216"/>
  <c r="G176" i="14"/>
  <c r="Z3203" i="11"/>
  <c r="AB597" i="11"/>
  <c r="B29" i="11"/>
  <c r="G9" i="8"/>
  <c r="B104" i="11"/>
  <c r="B131" i="11"/>
  <c r="G13" i="8"/>
  <c r="G211" i="11"/>
  <c r="G236" i="11"/>
  <c r="D235" i="11"/>
  <c r="G596" i="11"/>
  <c r="G597" i="11"/>
  <c r="I31" i="8"/>
  <c r="B1270" i="11"/>
  <c r="Z3102" i="11"/>
  <c r="W1480" i="11"/>
  <c r="E17" i="23"/>
  <c r="I11" i="14"/>
  <c r="B211" i="11"/>
  <c r="B263" i="11"/>
  <c r="J211" i="11"/>
  <c r="R235" i="11"/>
  <c r="R288" i="11"/>
  <c r="R338" i="11"/>
  <c r="R339" i="11"/>
  <c r="R388" i="11"/>
  <c r="R416" i="11"/>
  <c r="J363" i="11"/>
  <c r="G441" i="11"/>
  <c r="J546" i="11"/>
  <c r="J597" i="11"/>
  <c r="D1347" i="11"/>
  <c r="B520" i="11"/>
  <c r="D777" i="11"/>
  <c r="G856" i="11"/>
  <c r="G909" i="11"/>
  <c r="D1037" i="11"/>
  <c r="B1479" i="11"/>
  <c r="G65" i="8"/>
  <c r="J1605" i="11"/>
  <c r="J70" i="8"/>
  <c r="D1632" i="11"/>
  <c r="G1685" i="11"/>
  <c r="G1738" i="11"/>
  <c r="G2148" i="11"/>
  <c r="B2560" i="11"/>
  <c r="B2587" i="11"/>
  <c r="P27" i="158"/>
  <c r="P80" i="158"/>
  <c r="F416" i="8"/>
  <c r="E18" i="226"/>
  <c r="I186" i="14"/>
  <c r="G1062" i="11"/>
  <c r="I49" i="8"/>
  <c r="G1815" i="11"/>
  <c r="B1891" i="11"/>
  <c r="B1892" i="11"/>
  <c r="G2072" i="11"/>
  <c r="G2073" i="11"/>
  <c r="J2148" i="11"/>
  <c r="D2407" i="11"/>
  <c r="D2638" i="11"/>
  <c r="I55" i="159"/>
  <c r="I80" i="159"/>
  <c r="B2045" i="11"/>
  <c r="B494" i="11"/>
  <c r="J596" i="11"/>
  <c r="J624" i="11"/>
  <c r="D935" i="11"/>
  <c r="H44" i="8"/>
  <c r="D750" i="11"/>
  <c r="H37" i="8"/>
  <c r="G1037" i="11"/>
  <c r="G1142" i="11"/>
  <c r="I52" i="8"/>
  <c r="G1294" i="11"/>
  <c r="G1348" i="11"/>
  <c r="J1504" i="11"/>
  <c r="B1425" i="11"/>
  <c r="G63" i="8"/>
  <c r="G287" i="8"/>
  <c r="E15" i="87"/>
  <c r="G55" i="14"/>
  <c r="B1737" i="11"/>
  <c r="G2250" i="11"/>
  <c r="I95" i="8"/>
  <c r="B2355" i="11"/>
  <c r="B2382" i="11"/>
  <c r="J2407" i="11"/>
  <c r="J2435" i="11"/>
  <c r="G2484" i="11"/>
  <c r="B2509" i="11"/>
  <c r="B2018" i="11"/>
  <c r="J2586" i="11"/>
  <c r="J2639" i="11"/>
  <c r="U2839" i="11"/>
  <c r="U2893" i="11"/>
  <c r="G467" i="11"/>
  <c r="D573" i="11"/>
  <c r="B777" i="11"/>
  <c r="R804" i="11"/>
  <c r="D908" i="11"/>
  <c r="B1011" i="11"/>
  <c r="D1062" i="11"/>
  <c r="B1115" i="11"/>
  <c r="G1089" i="11"/>
  <c r="I50" i="8"/>
  <c r="J1245" i="11"/>
  <c r="D1555" i="11"/>
  <c r="D1789" i="11"/>
  <c r="B2148" i="11"/>
  <c r="B2149" i="11"/>
  <c r="B2174" i="11"/>
  <c r="R2200" i="11"/>
  <c r="R2251" i="11"/>
  <c r="G2276" i="11"/>
  <c r="R2484" i="11"/>
  <c r="D2611" i="11"/>
  <c r="K4731" i="11"/>
  <c r="J4732" i="11"/>
  <c r="J4733" i="11"/>
  <c r="L448" i="8"/>
  <c r="B5560" i="11"/>
  <c r="J1993" i="11"/>
  <c r="J2046" i="11"/>
  <c r="J2484" i="11"/>
  <c r="U388" i="11"/>
  <c r="U442" i="11"/>
  <c r="U520" i="11"/>
  <c r="U574" i="11"/>
  <c r="AB1037" i="11"/>
  <c r="W1245" i="11"/>
  <c r="W1295" i="11"/>
  <c r="W1815" i="11"/>
  <c r="W1816" i="11"/>
  <c r="W1891" i="11"/>
  <c r="W1915" i="11"/>
  <c r="W1967" i="11"/>
  <c r="X27" i="158"/>
  <c r="X80" i="158"/>
  <c r="B4704" i="11"/>
  <c r="W2434" i="11"/>
  <c r="W2457" i="11"/>
  <c r="W2485" i="11"/>
  <c r="W2484" i="11"/>
  <c r="W2533" i="11"/>
  <c r="W2560" i="11"/>
  <c r="W2611" i="11"/>
  <c r="W2691" i="11"/>
  <c r="W2767" i="11"/>
  <c r="W2866" i="11"/>
  <c r="W2918" i="11"/>
  <c r="W2945" i="11"/>
  <c r="W2970" i="11"/>
  <c r="W3050" i="11"/>
  <c r="W3075" i="11"/>
  <c r="W3101" i="11"/>
  <c r="W3151" i="11"/>
  <c r="F379" i="8"/>
  <c r="E14" i="189"/>
  <c r="F149" i="14"/>
  <c r="B4107" i="11"/>
  <c r="B4159" i="11"/>
  <c r="B4418" i="11"/>
  <c r="B4446" i="11"/>
  <c r="D435" i="8"/>
  <c r="E11" i="248"/>
  <c r="D205" i="14"/>
  <c r="D5225" i="11"/>
  <c r="K4264" i="11"/>
  <c r="J4265" i="11"/>
  <c r="L421" i="8"/>
  <c r="E24" i="231"/>
  <c r="N191" i="14"/>
  <c r="B5066" i="11"/>
  <c r="J2918" i="11"/>
  <c r="R2998" i="11"/>
  <c r="Z2174" i="11"/>
  <c r="Z2225" i="11"/>
  <c r="H5144" i="11"/>
  <c r="G5145" i="11"/>
  <c r="H5198" i="11"/>
  <c r="G5199" i="11"/>
  <c r="G5252" i="11"/>
  <c r="E23" i="262"/>
  <c r="M218" i="14"/>
  <c r="D2794" i="11"/>
  <c r="H116" i="8"/>
  <c r="J3024" i="11"/>
  <c r="J125" i="8"/>
  <c r="AB2124" i="11"/>
  <c r="AB2125" i="11"/>
  <c r="K4575" i="11"/>
  <c r="J4576" i="11"/>
  <c r="J4577" i="11"/>
  <c r="D4626" i="11"/>
  <c r="F418" i="8"/>
  <c r="D5484" i="11"/>
  <c r="J2892" i="11"/>
  <c r="J2946" i="11"/>
  <c r="R2892" i="11"/>
  <c r="AB624" i="11"/>
  <c r="B3849" i="11"/>
  <c r="H4341" i="11"/>
  <c r="G4342" i="11"/>
  <c r="I176" i="8"/>
  <c r="K4365" i="11"/>
  <c r="J4366" i="11"/>
  <c r="K4389" i="11"/>
  <c r="J4390" i="11"/>
  <c r="K4417" i="11"/>
  <c r="J4418" i="11"/>
  <c r="J179" i="8"/>
  <c r="J404" i="8"/>
  <c r="E20" i="214"/>
  <c r="K174" i="14"/>
  <c r="H4522" i="11"/>
  <c r="G4523" i="11"/>
  <c r="K4549" i="11"/>
  <c r="J4550" i="11"/>
  <c r="G2691" i="11"/>
  <c r="G2744" i="11"/>
  <c r="R2743" i="11"/>
  <c r="R2795" i="11"/>
  <c r="B2970" i="11"/>
  <c r="G123" i="8"/>
  <c r="U29" i="11"/>
  <c r="U78" i="11"/>
  <c r="U132" i="11"/>
  <c r="U104" i="11"/>
  <c r="U157" i="11"/>
  <c r="U235" i="11"/>
  <c r="U288" i="11"/>
  <c r="U262" i="11"/>
  <c r="U313" i="11"/>
  <c r="U287" i="11"/>
  <c r="U339" i="11"/>
  <c r="U363" i="11"/>
  <c r="U1993" i="11"/>
  <c r="U2019" i="11"/>
  <c r="U2072" i="11"/>
  <c r="U2434" i="11"/>
  <c r="U2560" i="11"/>
  <c r="W3256" i="11"/>
  <c r="B3256" i="11"/>
  <c r="B3257" i="11"/>
  <c r="B3461" i="11"/>
  <c r="G142" i="8"/>
  <c r="B5013" i="11"/>
  <c r="J5302" i="11"/>
  <c r="J5328" i="11"/>
  <c r="G5457" i="11"/>
  <c r="G5458" i="11"/>
  <c r="B5536" i="11"/>
  <c r="B5561" i="11"/>
  <c r="E449" i="8"/>
  <c r="E18" i="211"/>
  <c r="I171" i="14"/>
  <c r="E5" i="254"/>
  <c r="P211" i="14"/>
  <c r="E31" i="254"/>
  <c r="E24" i="254"/>
  <c r="N211" i="14"/>
  <c r="E6" i="254"/>
  <c r="Q211" i="14"/>
  <c r="E6" i="197"/>
  <c r="Q157" i="14"/>
  <c r="E31" i="232"/>
  <c r="E10" i="211"/>
  <c r="C171" i="14"/>
  <c r="E10" i="216"/>
  <c r="C176" i="14"/>
  <c r="E28" i="216"/>
  <c r="D404" i="8"/>
  <c r="E11" i="214"/>
  <c r="D174" i="14"/>
  <c r="D403" i="8"/>
  <c r="E11" i="213"/>
  <c r="D173" i="14"/>
  <c r="D420" i="8"/>
  <c r="E11" i="230"/>
  <c r="D190" i="14"/>
  <c r="D421" i="8"/>
  <c r="E11" i="231"/>
  <c r="D191" i="14"/>
  <c r="E424" i="8"/>
  <c r="E12" i="234"/>
  <c r="E194" i="14"/>
  <c r="E442" i="8"/>
  <c r="E12" i="255"/>
  <c r="E212" i="14"/>
  <c r="E443" i="8"/>
  <c r="E12" i="256"/>
  <c r="E213" i="14"/>
  <c r="D444" i="8"/>
  <c r="E11" i="257"/>
  <c r="D214" i="14"/>
  <c r="D445" i="8"/>
  <c r="E11" i="259"/>
  <c r="D215" i="14"/>
  <c r="D443" i="8"/>
  <c r="E11" i="256"/>
  <c r="D213" i="14"/>
  <c r="E28" i="214"/>
  <c r="E10" i="214"/>
  <c r="C174" i="14"/>
  <c r="E18" i="252"/>
  <c r="I209" i="14"/>
  <c r="E14" i="252"/>
  <c r="F209" i="14"/>
  <c r="E6" i="209"/>
  <c r="Q169" i="14"/>
  <c r="Q28" i="14"/>
  <c r="L415" i="8"/>
  <c r="L414" i="8"/>
  <c r="E24" i="224"/>
  <c r="N184" i="14"/>
  <c r="E28" i="204"/>
  <c r="E10" i="204"/>
  <c r="C164" i="14"/>
  <c r="E10" i="174"/>
  <c r="C135" i="14"/>
  <c r="E5" i="251"/>
  <c r="P208" i="14"/>
  <c r="E24" i="251"/>
  <c r="N208" i="14"/>
  <c r="E28" i="174"/>
  <c r="E14" i="198"/>
  <c r="F158" i="14"/>
  <c r="E18" i="198"/>
  <c r="I158" i="14"/>
  <c r="E5" i="232"/>
  <c r="P192" i="14"/>
  <c r="E10" i="175"/>
  <c r="C136" i="14"/>
  <c r="E18" i="210"/>
  <c r="I170" i="14"/>
  <c r="D390" i="8"/>
  <c r="E11" i="200"/>
  <c r="D160" i="14"/>
  <c r="E447" i="8"/>
  <c r="E12" i="261"/>
  <c r="E217" i="14"/>
  <c r="L447" i="8"/>
  <c r="E31" i="261"/>
  <c r="E418" i="8"/>
  <c r="E12" i="228"/>
  <c r="E188" i="14"/>
  <c r="E425" i="8"/>
  <c r="E12" i="237"/>
  <c r="E195" i="14"/>
  <c r="F429" i="8"/>
  <c r="E18" i="241"/>
  <c r="I199" i="14"/>
  <c r="L436" i="8"/>
  <c r="E375" i="8"/>
  <c r="E12" i="185"/>
  <c r="E145" i="14"/>
  <c r="F448" i="8"/>
  <c r="E18" i="262"/>
  <c r="I218" i="14"/>
  <c r="F405" i="8"/>
  <c r="D434" i="8"/>
  <c r="E11" i="247"/>
  <c r="D204" i="14"/>
  <c r="D447" i="8"/>
  <c r="E11" i="261"/>
  <c r="D217" i="14"/>
  <c r="E448" i="8"/>
  <c r="E12" i="262"/>
  <c r="E218" i="14"/>
  <c r="E10" i="234"/>
  <c r="C194" i="14"/>
  <c r="E31" i="187"/>
  <c r="E14" i="260"/>
  <c r="F216" i="14"/>
  <c r="E10" i="237"/>
  <c r="C195" i="14"/>
  <c r="O147" i="14"/>
  <c r="E10" i="222"/>
  <c r="C182" i="14"/>
  <c r="E6" i="213"/>
  <c r="Q173" i="14"/>
  <c r="F427" i="8"/>
  <c r="F426" i="8"/>
  <c r="E31" i="259"/>
  <c r="E18" i="240"/>
  <c r="I198" i="14"/>
  <c r="E30" i="239"/>
  <c r="E10" i="240"/>
  <c r="C198" i="14"/>
  <c r="E30" i="240"/>
  <c r="J9" i="8"/>
  <c r="G223" i="8"/>
  <c r="G1246" i="11"/>
  <c r="I54" i="8"/>
  <c r="U2534" i="11"/>
  <c r="J10" i="8"/>
  <c r="H15" i="8"/>
  <c r="D212" i="11"/>
  <c r="D236" i="11"/>
  <c r="G19" i="8"/>
  <c r="B313" i="11"/>
  <c r="R364" i="11"/>
  <c r="R389" i="11"/>
  <c r="J416" i="11"/>
  <c r="J389" i="11"/>
  <c r="D389" i="11"/>
  <c r="D416" i="11"/>
  <c r="D442" i="11"/>
  <c r="H23" i="8"/>
  <c r="R495" i="11"/>
  <c r="R468" i="11"/>
  <c r="G24" i="8"/>
  <c r="B468" i="11"/>
  <c r="I24" i="8"/>
  <c r="I26" i="8"/>
  <c r="G28" i="8"/>
  <c r="B574" i="11"/>
  <c r="R547" i="11"/>
  <c r="B624" i="11"/>
  <c r="G31" i="8"/>
  <c r="G256" i="8"/>
  <c r="E15" i="55"/>
  <c r="G24" i="14"/>
  <c r="B597" i="11"/>
  <c r="D805" i="11"/>
  <c r="I41" i="8"/>
  <c r="G42" i="8"/>
  <c r="B936" i="11"/>
  <c r="B909" i="11"/>
  <c r="B885" i="11"/>
  <c r="J42" i="8"/>
  <c r="J268" i="8"/>
  <c r="E20" i="68"/>
  <c r="K36" i="14"/>
  <c r="J909" i="11"/>
  <c r="J936" i="11"/>
  <c r="I34" i="8"/>
  <c r="G47" i="8"/>
  <c r="H36" i="8"/>
  <c r="I36" i="8"/>
  <c r="J35" i="8"/>
  <c r="J726" i="11"/>
  <c r="G1063" i="11"/>
  <c r="I48" i="8"/>
  <c r="H220" i="8"/>
  <c r="J5510" i="11"/>
  <c r="J5537" i="11"/>
  <c r="J221" i="8"/>
  <c r="G222" i="8"/>
  <c r="J136" i="8"/>
  <c r="H17" i="8"/>
  <c r="Z2073" i="11"/>
  <c r="J111" i="8"/>
  <c r="R936" i="11"/>
  <c r="I92" i="8"/>
  <c r="G2225" i="11"/>
  <c r="I17" i="8"/>
  <c r="J71" i="8"/>
  <c r="AB1994" i="11"/>
  <c r="J180" i="8"/>
  <c r="W313" i="11"/>
  <c r="D2329" i="11"/>
  <c r="G3902" i="11"/>
  <c r="I158" i="8"/>
  <c r="I383" i="8"/>
  <c r="E19" i="193"/>
  <c r="J153" i="14"/>
  <c r="G3875" i="11"/>
  <c r="I156" i="8"/>
  <c r="H28" i="8"/>
  <c r="D521" i="11"/>
  <c r="D547" i="11"/>
  <c r="H169" i="8"/>
  <c r="D4159" i="11"/>
  <c r="W805" i="11"/>
  <c r="Z2435" i="11"/>
  <c r="J133" i="8"/>
  <c r="G124" i="8"/>
  <c r="B3025" i="11"/>
  <c r="B3051" i="11"/>
  <c r="W3179" i="11"/>
  <c r="I143" i="8"/>
  <c r="W574" i="11"/>
  <c r="W547" i="11"/>
  <c r="I94" i="8"/>
  <c r="G2251" i="11"/>
  <c r="J468" i="11"/>
  <c r="J24" i="8"/>
  <c r="J442" i="11"/>
  <c r="D3621" i="11"/>
  <c r="D3593" i="11"/>
  <c r="H147" i="8"/>
  <c r="H372" i="8"/>
  <c r="E16" i="182"/>
  <c r="H142" i="14"/>
  <c r="D3645" i="11"/>
  <c r="I23" i="8"/>
  <c r="G416" i="11"/>
  <c r="U1866" i="11"/>
  <c r="U1892" i="11"/>
  <c r="U1841" i="11"/>
  <c r="J2485" i="11"/>
  <c r="J102" i="8"/>
  <c r="J2458" i="11"/>
  <c r="B1841" i="11"/>
  <c r="W2175" i="11"/>
  <c r="W2125" i="11"/>
  <c r="G857" i="11"/>
  <c r="J149" i="8"/>
  <c r="B1916" i="11"/>
  <c r="I147" i="8"/>
  <c r="G3645" i="11"/>
  <c r="G2666" i="11"/>
  <c r="I109" i="8"/>
  <c r="H39" i="8"/>
  <c r="Z212" i="11"/>
  <c r="Z158" i="11"/>
  <c r="U2251" i="11"/>
  <c r="U2277" i="11"/>
  <c r="W1348" i="11"/>
  <c r="W1401" i="11"/>
  <c r="B2073" i="11"/>
  <c r="G88" i="8"/>
  <c r="H153" i="8"/>
  <c r="H379" i="8"/>
  <c r="E16" i="189"/>
  <c r="E26" i="189"/>
  <c r="D3797" i="11"/>
  <c r="AB1581" i="11"/>
  <c r="AB1556" i="11"/>
  <c r="AB1530" i="11"/>
  <c r="B1816" i="11"/>
  <c r="AB1480" i="11"/>
  <c r="AB1454" i="11"/>
  <c r="B1659" i="11"/>
  <c r="G71" i="8"/>
  <c r="B1633" i="11"/>
  <c r="D2382" i="11"/>
  <c r="D2356" i="11"/>
  <c r="B1246" i="11"/>
  <c r="G54" i="8"/>
  <c r="I47" i="8"/>
  <c r="G1038" i="11"/>
  <c r="G1012" i="11"/>
  <c r="H16" i="8"/>
  <c r="D263" i="11"/>
  <c r="U2971" i="11"/>
  <c r="Z936" i="11"/>
  <c r="Z909" i="11"/>
  <c r="B4939" i="11"/>
  <c r="G197" i="8"/>
  <c r="G423" i="8"/>
  <c r="E15" i="233"/>
  <c r="G193" i="14"/>
  <c r="J1348" i="11"/>
  <c r="R1967" i="11"/>
  <c r="U2718" i="11"/>
  <c r="J47" i="8"/>
  <c r="W1556" i="11"/>
  <c r="W1505" i="11"/>
  <c r="G173" i="8"/>
  <c r="B4316" i="11"/>
  <c r="D52" i="11"/>
  <c r="AB1790" i="11"/>
  <c r="D2587" i="11"/>
  <c r="J118" i="8"/>
  <c r="J342" i="8"/>
  <c r="E20" i="142"/>
  <c r="K110" i="14"/>
  <c r="D5613" i="11"/>
  <c r="B3102" i="11"/>
  <c r="I71" i="8"/>
  <c r="G1659" i="11"/>
  <c r="B4391" i="11"/>
  <c r="B4367" i="11"/>
  <c r="G176" i="8"/>
  <c r="J122" i="8"/>
  <c r="R2999" i="11"/>
  <c r="AB1116" i="11"/>
  <c r="B4914" i="11"/>
  <c r="G196" i="8"/>
  <c r="B442" i="11"/>
  <c r="AB673" i="11"/>
  <c r="AB700" i="11"/>
  <c r="H129" i="8"/>
  <c r="J2225" i="11"/>
  <c r="J2201" i="11"/>
  <c r="H20" i="8"/>
  <c r="AB649" i="11"/>
  <c r="H152" i="8"/>
  <c r="D3771" i="11"/>
  <c r="AB2458" i="11"/>
  <c r="AB2408" i="11"/>
  <c r="J5407" i="11"/>
  <c r="J5380" i="11"/>
  <c r="G59" i="8"/>
  <c r="H58" i="8"/>
  <c r="B1038" i="11"/>
  <c r="Z184" i="11"/>
  <c r="I223" i="8"/>
  <c r="I30" i="8"/>
  <c r="D1738" i="11"/>
  <c r="D4863" i="11"/>
  <c r="J130" i="8"/>
  <c r="I83" i="8"/>
  <c r="G145" i="8"/>
  <c r="G371" i="8"/>
  <c r="E15" i="181"/>
  <c r="G141" i="14"/>
  <c r="B3593" i="11"/>
  <c r="H62" i="8"/>
  <c r="H4290" i="11"/>
  <c r="G4291" i="11"/>
  <c r="H4365" i="11"/>
  <c r="G4366" i="11"/>
  <c r="I177" i="8"/>
  <c r="K4496" i="11"/>
  <c r="J4497" i="11"/>
  <c r="H4575" i="11"/>
  <c r="G4576" i="11"/>
  <c r="G4627" i="11"/>
  <c r="K4678" i="11"/>
  <c r="J4679" i="11"/>
  <c r="H4703" i="11"/>
  <c r="G4704" i="11"/>
  <c r="H4731" i="11"/>
  <c r="G4732" i="11"/>
  <c r="I191" i="8"/>
  <c r="H193" i="8"/>
  <c r="D4835" i="11"/>
  <c r="K4808" i="11"/>
  <c r="J4809" i="11"/>
  <c r="H4833" i="11"/>
  <c r="G4834" i="11"/>
  <c r="I195" i="8"/>
  <c r="H4912" i="11"/>
  <c r="G4913" i="11"/>
  <c r="G4965" i="11"/>
  <c r="K4912" i="11"/>
  <c r="J4913" i="11"/>
  <c r="J198" i="8"/>
  <c r="K4937" i="11"/>
  <c r="J4938" i="11"/>
  <c r="J199" i="8"/>
  <c r="H5040" i="11"/>
  <c r="G5041" i="11"/>
  <c r="K5040" i="11"/>
  <c r="J5041" i="11"/>
  <c r="J203" i="8"/>
  <c r="H5065" i="11"/>
  <c r="G5066" i="11"/>
  <c r="K5092" i="11"/>
  <c r="J5093" i="11"/>
  <c r="K5144" i="11"/>
  <c r="J5145" i="11"/>
  <c r="D1169" i="11"/>
  <c r="J110" i="8"/>
  <c r="U1219" i="11"/>
  <c r="H195" i="8"/>
  <c r="H420" i="8"/>
  <c r="E16" i="230"/>
  <c r="H3410" i="11"/>
  <c r="G3411" i="11"/>
  <c r="I140" i="8"/>
  <c r="K3436" i="11"/>
  <c r="J3437" i="11"/>
  <c r="H3436" i="11"/>
  <c r="G3437" i="11"/>
  <c r="H3460" i="11"/>
  <c r="G3461" i="11"/>
  <c r="G3488" i="11"/>
  <c r="K3539" i="11"/>
  <c r="J3540" i="11"/>
  <c r="J145" i="8"/>
  <c r="K3670" i="11"/>
  <c r="J3671" i="11"/>
  <c r="H3695" i="11"/>
  <c r="G3696" i="11"/>
  <c r="K3695" i="11"/>
  <c r="J3696" i="11"/>
  <c r="J151" i="8"/>
  <c r="J377" i="8"/>
  <c r="E20" i="187"/>
  <c r="K147" i="14"/>
  <c r="H3719" i="11"/>
  <c r="G3720" i="11"/>
  <c r="G3747" i="11"/>
  <c r="H3745" i="11"/>
  <c r="G3746" i="11"/>
  <c r="K3769" i="11"/>
  <c r="J3770" i="11"/>
  <c r="J3823" i="11"/>
  <c r="H3795" i="11"/>
  <c r="G3796" i="11"/>
  <c r="K3900" i="11"/>
  <c r="J3901" i="11"/>
  <c r="J3929" i="11"/>
  <c r="H3927" i="11"/>
  <c r="G3928" i="11"/>
  <c r="G161" i="8"/>
  <c r="H3979" i="11"/>
  <c r="G3980" i="11"/>
  <c r="G4031" i="11"/>
  <c r="H4029" i="11"/>
  <c r="G4030" i="11"/>
  <c r="G4057" i="11"/>
  <c r="K4029" i="11"/>
  <c r="J4030" i="11"/>
  <c r="J164" i="8"/>
  <c r="H4212" i="11"/>
  <c r="G4213" i="11"/>
  <c r="K4238" i="11"/>
  <c r="J4239" i="11"/>
  <c r="J4240" i="11"/>
  <c r="I79" i="8"/>
  <c r="B1504" i="11"/>
  <c r="G66" i="8"/>
  <c r="D1425" i="11"/>
  <c r="G1891" i="11"/>
  <c r="I81" i="8"/>
  <c r="J1939" i="11"/>
  <c r="J83" i="8"/>
  <c r="W2666" i="11"/>
  <c r="B2692" i="11"/>
  <c r="D2919" i="11"/>
  <c r="U1606" i="11"/>
  <c r="AB1738" i="11"/>
  <c r="AB1712" i="11"/>
  <c r="G1168" i="11"/>
  <c r="G1219" i="11"/>
  <c r="J1270" i="11"/>
  <c r="J1271" i="11"/>
  <c r="D1373" i="11"/>
  <c r="H61" i="8"/>
  <c r="Z2148" i="11"/>
  <c r="R2276" i="11"/>
  <c r="G2407" i="11"/>
  <c r="G2435" i="11"/>
  <c r="D2691" i="11"/>
  <c r="R2794" i="11"/>
  <c r="B2814" i="11"/>
  <c r="B2867" i="11"/>
  <c r="R2918" i="11"/>
  <c r="R2971" i="11"/>
  <c r="J3075" i="11"/>
  <c r="J3127" i="11"/>
  <c r="AB750" i="11"/>
  <c r="AB805" i="11"/>
  <c r="AB2174" i="11"/>
  <c r="AB2225" i="11"/>
  <c r="Z2355" i="11"/>
  <c r="D3229" i="11"/>
  <c r="H133" i="8"/>
  <c r="H4079" i="11"/>
  <c r="G4080" i="11"/>
  <c r="I166" i="8"/>
  <c r="G5406" i="11"/>
  <c r="I217" i="8"/>
  <c r="I441" i="8"/>
  <c r="E19" i="254"/>
  <c r="J211" i="14"/>
  <c r="Z1790" i="11"/>
  <c r="R2435" i="11"/>
  <c r="R131" i="11"/>
  <c r="D648" i="11"/>
  <c r="H33" i="8"/>
  <c r="R830" i="11"/>
  <c r="R885" i="11"/>
  <c r="J830" i="11"/>
  <c r="J40" i="8"/>
  <c r="R959" i="11"/>
  <c r="R1012" i="11"/>
  <c r="D1193" i="11"/>
  <c r="D1219" i="11"/>
  <c r="D1194" i="11"/>
  <c r="G1555" i="11"/>
  <c r="G1556" i="11"/>
  <c r="D2018" i="11"/>
  <c r="D2046" i="11"/>
  <c r="W1940" i="11"/>
  <c r="B3620" i="11"/>
  <c r="D3671" i="11"/>
  <c r="H150" i="8"/>
  <c r="D4185" i="11"/>
  <c r="D4240" i="11"/>
  <c r="B78" i="11"/>
  <c r="B132" i="11"/>
  <c r="G338" i="11"/>
  <c r="B363" i="11"/>
  <c r="G22" i="8"/>
  <c r="R725" i="11"/>
  <c r="R751" i="11"/>
  <c r="J1168" i="11"/>
  <c r="J1194" i="11"/>
  <c r="R1270" i="11"/>
  <c r="R1479" i="11"/>
  <c r="R1505" i="11"/>
  <c r="D2509" i="11"/>
  <c r="D2534" i="11"/>
  <c r="U805" i="11"/>
  <c r="W1865" i="11"/>
  <c r="K4290" i="11"/>
  <c r="J4291" i="11"/>
  <c r="K4756" i="11"/>
  <c r="J4757" i="11"/>
  <c r="J192" i="8"/>
  <c r="D29" i="11"/>
  <c r="D79" i="11"/>
  <c r="G78" i="11"/>
  <c r="G79" i="11"/>
  <c r="D830" i="11"/>
  <c r="D857" i="11"/>
  <c r="D884" i="11"/>
  <c r="H42" i="8"/>
  <c r="G699" i="11"/>
  <c r="G751" i="11"/>
  <c r="R1142" i="11"/>
  <c r="R1194" i="11"/>
  <c r="B1400" i="11"/>
  <c r="J1400" i="11"/>
  <c r="J1401" i="11"/>
  <c r="J1479" i="11"/>
  <c r="D1580" i="11"/>
  <c r="H69" i="8"/>
  <c r="B2892" i="11"/>
  <c r="B2893" i="11"/>
  <c r="B2945" i="11"/>
  <c r="G122" i="8"/>
  <c r="G347" i="8"/>
  <c r="E15" i="148"/>
  <c r="G115" i="14"/>
  <c r="B2999" i="11"/>
  <c r="J2970" i="11"/>
  <c r="U1089" i="11"/>
  <c r="U1116" i="11"/>
  <c r="U2407" i="11"/>
  <c r="U2408" i="11"/>
  <c r="B1711" i="11"/>
  <c r="G74" i="8"/>
  <c r="D2457" i="11"/>
  <c r="D2814" i="11"/>
  <c r="R2866" i="11"/>
  <c r="U2457" i="11"/>
  <c r="U2485" i="11"/>
  <c r="K4055" i="11"/>
  <c r="J4056" i="11"/>
  <c r="J4081" i="11"/>
  <c r="K4314" i="11"/>
  <c r="J4315" i="11"/>
  <c r="J175" i="8"/>
  <c r="B4757" i="11"/>
  <c r="B4784" i="11"/>
  <c r="AB1633" i="11"/>
  <c r="R442" i="11"/>
  <c r="B338" i="11"/>
  <c r="B389" i="11"/>
  <c r="B1347" i="11"/>
  <c r="B1374" i="11"/>
  <c r="R1865" i="11"/>
  <c r="R1866" i="11"/>
  <c r="D3150" i="11"/>
  <c r="D3179" i="11"/>
  <c r="AB1374" i="11"/>
  <c r="W2381" i="11"/>
  <c r="W2408" i="11"/>
  <c r="W2407" i="11"/>
  <c r="W2458" i="11"/>
  <c r="H3359" i="11"/>
  <c r="G3360" i="11"/>
  <c r="H4314" i="11"/>
  <c r="G4315" i="11"/>
  <c r="I175" i="8"/>
  <c r="J959" i="11"/>
  <c r="J45" i="8"/>
  <c r="D1218" i="11"/>
  <c r="H55" i="8"/>
  <c r="D2097" i="11"/>
  <c r="H89" i="8"/>
  <c r="R2097" i="11"/>
  <c r="R2149" i="11"/>
  <c r="R2174" i="11"/>
  <c r="R2201" i="11"/>
  <c r="AB494" i="11"/>
  <c r="Z699" i="11"/>
  <c r="Z750" i="11"/>
  <c r="W2509" i="11"/>
  <c r="W2534" i="11"/>
  <c r="W2586" i="11"/>
  <c r="W2612" i="11"/>
  <c r="W2639" i="11"/>
  <c r="W3229" i="11"/>
  <c r="W3230" i="11"/>
  <c r="D3822" i="11"/>
  <c r="H156" i="8"/>
  <c r="B4080" i="11"/>
  <c r="G166" i="8"/>
  <c r="G390" i="8"/>
  <c r="E15" i="200"/>
  <c r="G160" i="14"/>
  <c r="H4264" i="11"/>
  <c r="G4265" i="11"/>
  <c r="H4417" i="11"/>
  <c r="G4418" i="11"/>
  <c r="I179" i="8"/>
  <c r="J156" i="8"/>
  <c r="J3875" i="11"/>
  <c r="I139" i="8"/>
  <c r="I136" i="8"/>
  <c r="G3335" i="11"/>
  <c r="J3310" i="11"/>
  <c r="J134" i="8"/>
  <c r="J3257" i="11"/>
  <c r="J3282" i="11"/>
  <c r="I205" i="8"/>
  <c r="J4214" i="11"/>
  <c r="J4186" i="11"/>
  <c r="I145" i="8"/>
  <c r="U3076" i="11"/>
  <c r="U2795" i="11"/>
  <c r="U2768" i="11"/>
  <c r="D2971" i="11"/>
  <c r="H122" i="8"/>
  <c r="J171" i="8"/>
  <c r="U700" i="11"/>
  <c r="U726" i="11"/>
  <c r="J2382" i="11"/>
  <c r="J2408" i="11"/>
  <c r="J99" i="8"/>
  <c r="G3076" i="11"/>
  <c r="I127" i="8"/>
  <c r="I352" i="8"/>
  <c r="J2534" i="11"/>
  <c r="J2356" i="11"/>
  <c r="J148" i="8"/>
  <c r="Z574" i="11"/>
  <c r="Z547" i="11"/>
  <c r="J142" i="8"/>
  <c r="I196" i="8"/>
  <c r="G140" i="8"/>
  <c r="G366" i="8"/>
  <c r="E15" i="175"/>
  <c r="G136" i="14"/>
  <c r="B3462" i="11"/>
  <c r="D3412" i="11"/>
  <c r="D3387" i="11"/>
  <c r="J2587" i="11"/>
  <c r="J59" i="8"/>
  <c r="I13" i="8"/>
  <c r="B984" i="11"/>
  <c r="B1012" i="11"/>
  <c r="D2303" i="11"/>
  <c r="H96" i="8"/>
  <c r="H322" i="8"/>
  <c r="E16" i="122"/>
  <c r="J13" i="8"/>
  <c r="J158" i="11"/>
  <c r="R3203" i="11"/>
  <c r="Z2692" i="11"/>
  <c r="AB2329" i="11"/>
  <c r="AB2356" i="11"/>
  <c r="D3025" i="11"/>
  <c r="H125" i="8"/>
  <c r="D3076" i="11"/>
  <c r="J3151" i="11"/>
  <c r="J129" i="8"/>
  <c r="G99" i="8"/>
  <c r="B2408" i="11"/>
  <c r="W1581" i="11"/>
  <c r="W1530" i="11"/>
  <c r="J20" i="8"/>
  <c r="B288" i="11"/>
  <c r="G18" i="8"/>
  <c r="J106" i="8"/>
  <c r="AB2277" i="11"/>
  <c r="AB2201" i="11"/>
  <c r="D5120" i="11"/>
  <c r="G624" i="11"/>
  <c r="I96" i="8"/>
  <c r="AB3151" i="11"/>
  <c r="G204" i="8"/>
  <c r="H30" i="8"/>
  <c r="D624" i="11"/>
  <c r="D597" i="11"/>
  <c r="G107" i="8"/>
  <c r="G332" i="8"/>
  <c r="E15" i="132"/>
  <c r="G100" i="14"/>
  <c r="E5" i="25"/>
  <c r="P13" i="14"/>
  <c r="E31" i="25"/>
  <c r="E24" i="25"/>
  <c r="N13" i="14"/>
  <c r="E6" i="25"/>
  <c r="Q13" i="14"/>
  <c r="J574" i="11"/>
  <c r="E14" i="262"/>
  <c r="F218" i="14"/>
  <c r="U184" i="11"/>
  <c r="E31" i="231"/>
  <c r="E27" i="231"/>
  <c r="O191" i="14"/>
  <c r="E5" i="231"/>
  <c r="P191" i="14"/>
  <c r="J104" i="8"/>
  <c r="J2510" i="11"/>
  <c r="G2303" i="11"/>
  <c r="J91" i="8"/>
  <c r="J315" i="8"/>
  <c r="E20" i="115"/>
  <c r="K83" i="14"/>
  <c r="B158" i="11"/>
  <c r="J521" i="11"/>
  <c r="E5" i="24"/>
  <c r="P12" i="14"/>
  <c r="E6" i="24"/>
  <c r="Q12" i="14"/>
  <c r="E27" i="24"/>
  <c r="O12" i="14"/>
  <c r="E24" i="24"/>
  <c r="N12" i="14"/>
  <c r="E31" i="24"/>
  <c r="E18" i="189"/>
  <c r="I149" i="14"/>
  <c r="J56" i="8"/>
  <c r="J1246" i="11"/>
  <c r="I38" i="8"/>
  <c r="G831" i="11"/>
  <c r="D574" i="11"/>
  <c r="J19" i="8"/>
  <c r="I219" i="8"/>
  <c r="J85" i="8"/>
  <c r="J2019" i="11"/>
  <c r="G75" i="8"/>
  <c r="G301" i="8"/>
  <c r="E15" i="101"/>
  <c r="G69" i="14"/>
  <c r="B1790" i="11"/>
  <c r="J31" i="8"/>
  <c r="G2098" i="11"/>
  <c r="J3051" i="11"/>
  <c r="D2795" i="11"/>
  <c r="J213" i="8"/>
  <c r="J5353" i="11"/>
  <c r="D1116" i="11"/>
  <c r="J2612" i="11"/>
  <c r="G81" i="8"/>
  <c r="H71" i="8"/>
  <c r="B2356" i="11"/>
  <c r="G2277" i="11"/>
  <c r="U2046" i="11"/>
  <c r="U1994" i="11"/>
  <c r="U79" i="11"/>
  <c r="D5252" i="11"/>
  <c r="W1841" i="11"/>
  <c r="B2225" i="11"/>
  <c r="G86" i="8"/>
  <c r="B2019" i="11"/>
  <c r="B2046" i="11"/>
  <c r="I78" i="8"/>
  <c r="G1841" i="11"/>
  <c r="G57" i="8"/>
  <c r="B1271" i="11"/>
  <c r="N41" i="14"/>
  <c r="H187" i="8"/>
  <c r="D4680" i="11"/>
  <c r="W1246" i="11"/>
  <c r="G91" i="8"/>
  <c r="U389" i="11"/>
  <c r="J2999" i="11"/>
  <c r="R2744" i="11"/>
  <c r="J185" i="8"/>
  <c r="G179" i="8"/>
  <c r="B4419" i="11"/>
  <c r="E14" i="226"/>
  <c r="F186" i="14"/>
  <c r="Q41" i="14"/>
  <c r="G2125" i="11"/>
  <c r="B3282" i="11"/>
  <c r="B3310" i="11"/>
  <c r="G134" i="8"/>
  <c r="I112" i="8"/>
  <c r="I337" i="8"/>
  <c r="E19" i="137"/>
  <c r="J105" i="14"/>
  <c r="G2718" i="11"/>
  <c r="B3902" i="11"/>
  <c r="G157" i="8"/>
  <c r="G382" i="8"/>
  <c r="E15" i="192"/>
  <c r="G152" i="14"/>
  <c r="B3875" i="11"/>
  <c r="B3850" i="11"/>
  <c r="G167" i="8"/>
  <c r="W2919" i="11"/>
  <c r="W2893" i="11"/>
  <c r="W2867" i="11"/>
  <c r="U547" i="11"/>
  <c r="G38" i="8"/>
  <c r="B831" i="11"/>
  <c r="I16" i="8"/>
  <c r="I242" i="8"/>
  <c r="E18" i="22"/>
  <c r="J10" i="14"/>
  <c r="J15" i="8"/>
  <c r="J241" i="8"/>
  <c r="E19" i="21"/>
  <c r="K9" i="14"/>
  <c r="G2485" i="11"/>
  <c r="E5" i="224"/>
  <c r="P184" i="14"/>
  <c r="E31" i="224"/>
  <c r="E6" i="224"/>
  <c r="Q184" i="14"/>
  <c r="E27" i="224"/>
  <c r="O184" i="14"/>
  <c r="E27" i="249"/>
  <c r="O206" i="14"/>
  <c r="E6" i="249"/>
  <c r="Q206" i="14"/>
  <c r="E5" i="225"/>
  <c r="P185" i="14"/>
  <c r="E6" i="225"/>
  <c r="Q185" i="14"/>
  <c r="E6" i="261"/>
  <c r="Q217" i="14"/>
  <c r="G21" i="8"/>
  <c r="G247" i="8"/>
  <c r="E15" i="27"/>
  <c r="G15" i="14"/>
  <c r="H170" i="8"/>
  <c r="H394" i="8"/>
  <c r="E16" i="204"/>
  <c r="G4134" i="11"/>
  <c r="J150" i="8"/>
  <c r="H10" i="8"/>
  <c r="D105" i="11"/>
  <c r="I53" i="8"/>
  <c r="D3721" i="11"/>
  <c r="G3697" i="11"/>
  <c r="B4134" i="11"/>
  <c r="J123" i="8"/>
  <c r="B416" i="11"/>
  <c r="B3621" i="11"/>
  <c r="J885" i="11"/>
  <c r="H112" i="8"/>
  <c r="D2744" i="11"/>
  <c r="J1994" i="11"/>
  <c r="J3541" i="11"/>
  <c r="J53" i="8"/>
  <c r="J1169" i="11"/>
  <c r="J1219" i="11"/>
  <c r="B2815" i="11"/>
  <c r="R2225" i="11"/>
  <c r="R2175" i="11"/>
  <c r="D3823" i="11"/>
  <c r="D3850" i="11"/>
  <c r="R2098" i="11"/>
  <c r="R2125" i="11"/>
  <c r="R2919" i="11"/>
  <c r="W1892" i="11"/>
  <c r="I21" i="8"/>
  <c r="G364" i="11"/>
  <c r="G389" i="11"/>
  <c r="Z2356" i="11"/>
  <c r="Z2382" i="11"/>
  <c r="Z2408" i="11"/>
  <c r="I101" i="8"/>
  <c r="G2458" i="11"/>
  <c r="G1940" i="11"/>
  <c r="B2971" i="11"/>
  <c r="D4214" i="11"/>
  <c r="R857" i="11"/>
  <c r="B339" i="11"/>
  <c r="G1194" i="11"/>
  <c r="J3593" i="11"/>
  <c r="W3257" i="11"/>
  <c r="D2125" i="11"/>
  <c r="H117" i="8"/>
  <c r="D2867" i="11"/>
  <c r="D2815" i="11"/>
  <c r="B2919" i="11"/>
  <c r="B2946" i="11"/>
  <c r="G120" i="8"/>
  <c r="D936" i="11"/>
  <c r="G11" i="8"/>
  <c r="B79" i="11"/>
  <c r="D673" i="11"/>
  <c r="R2277" i="11"/>
  <c r="G1916" i="11"/>
  <c r="I141" i="8"/>
  <c r="I185" i="8"/>
  <c r="D3875" i="11"/>
  <c r="D1038" i="11"/>
  <c r="I151" i="8"/>
  <c r="I35" i="8"/>
  <c r="G726" i="11"/>
  <c r="W2587" i="11"/>
  <c r="D1271" i="11"/>
  <c r="H130" i="8"/>
  <c r="D3203" i="11"/>
  <c r="H103" i="8"/>
  <c r="H327" i="8"/>
  <c r="E16" i="127"/>
  <c r="D2458" i="11"/>
  <c r="H40" i="8"/>
  <c r="H265" i="8"/>
  <c r="E16" i="64"/>
  <c r="H105" i="8"/>
  <c r="D2561" i="11"/>
  <c r="H86" i="8"/>
  <c r="D2019" i="11"/>
  <c r="AB751" i="11"/>
  <c r="Z2201" i="11"/>
  <c r="Z2175" i="11"/>
  <c r="I164" i="8"/>
  <c r="I389" i="8"/>
  <c r="E19" i="199"/>
  <c r="J159" i="14"/>
  <c r="I153" i="8"/>
  <c r="G3797" i="11"/>
  <c r="G339" i="11"/>
  <c r="J4498" i="11"/>
  <c r="G1892" i="11"/>
  <c r="G4108" i="11"/>
  <c r="D831" i="11"/>
  <c r="U1143" i="11"/>
  <c r="G5431" i="11"/>
  <c r="G5407" i="11"/>
  <c r="J165" i="8"/>
  <c r="J391" i="8"/>
  <c r="E20" i="201"/>
  <c r="K161" i="14"/>
  <c r="J4108" i="11"/>
  <c r="W2561" i="11"/>
  <c r="W2510" i="11"/>
  <c r="R1916" i="11"/>
  <c r="G192" i="8"/>
  <c r="J65" i="8"/>
  <c r="J1505" i="11"/>
  <c r="J1530" i="11"/>
  <c r="I11" i="8"/>
  <c r="I237" i="8"/>
  <c r="E18" i="17"/>
  <c r="J5" i="14"/>
  <c r="G132" i="11"/>
  <c r="G1581" i="11"/>
  <c r="G1606" i="11"/>
  <c r="I68" i="8"/>
  <c r="I292" i="8"/>
  <c r="E19" i="92"/>
  <c r="J60" i="14"/>
  <c r="J3102" i="11"/>
  <c r="J127" i="8"/>
  <c r="J3076" i="11"/>
  <c r="D1426" i="11"/>
  <c r="R1480" i="11"/>
  <c r="B1530" i="11"/>
  <c r="G4005" i="11"/>
  <c r="I198" i="8"/>
  <c r="R1530" i="11"/>
  <c r="R2815" i="11"/>
  <c r="Z805" i="11"/>
  <c r="Z778" i="11"/>
  <c r="B1401" i="11"/>
  <c r="U2435" i="11"/>
  <c r="H9" i="8"/>
  <c r="R1271" i="11"/>
  <c r="H54" i="8"/>
  <c r="D1246" i="11"/>
  <c r="R2946" i="11"/>
  <c r="J57" i="8"/>
  <c r="J1295" i="11"/>
  <c r="J1323" i="11"/>
  <c r="D1401" i="11"/>
  <c r="J3747" i="11"/>
  <c r="G4419" i="11"/>
  <c r="D2073" i="11"/>
  <c r="B364" i="11"/>
  <c r="H258" i="8"/>
  <c r="E16" i="57"/>
  <c r="H26" i="14"/>
  <c r="H277" i="8"/>
  <c r="E16" i="77"/>
  <c r="G249" i="8"/>
  <c r="E15" i="33"/>
  <c r="G17" i="14"/>
  <c r="I296" i="8"/>
  <c r="E19" i="96"/>
  <c r="J64" i="14"/>
  <c r="G399" i="8"/>
  <c r="E15" i="209"/>
  <c r="G169" i="14"/>
  <c r="I174" i="8"/>
  <c r="G5042" i="11"/>
  <c r="G5094" i="11"/>
  <c r="I203" i="8"/>
  <c r="J159" i="8"/>
  <c r="J385" i="8"/>
  <c r="E20" i="195"/>
  <c r="K155" i="14"/>
  <c r="J3954" i="11"/>
  <c r="J141" i="8"/>
  <c r="J3488" i="11"/>
  <c r="J3462" i="11"/>
  <c r="J173" i="8"/>
  <c r="J4266" i="11"/>
  <c r="G4240" i="11"/>
  <c r="I171" i="8"/>
  <c r="I395" i="8"/>
  <c r="E19" i="205"/>
  <c r="J165" i="14"/>
  <c r="G4214" i="11"/>
  <c r="J205" i="8"/>
  <c r="B4108" i="11"/>
  <c r="B3672" i="11"/>
  <c r="B3645" i="11"/>
  <c r="E24" i="249"/>
  <c r="N206" i="14"/>
  <c r="E5" i="249"/>
  <c r="P206" i="14"/>
  <c r="J62" i="8"/>
  <c r="J286" i="8"/>
  <c r="E20" i="86"/>
  <c r="K54" i="14"/>
  <c r="G60" i="8"/>
  <c r="R1892" i="11"/>
  <c r="D649" i="11"/>
  <c r="D2098" i="11"/>
  <c r="R1169" i="11"/>
  <c r="J857" i="11"/>
  <c r="E31" i="249"/>
  <c r="B4471" i="11"/>
  <c r="W1271" i="11"/>
  <c r="B1940" i="11"/>
  <c r="J5303" i="11"/>
  <c r="I88" i="8"/>
  <c r="R726" i="11"/>
  <c r="G1116" i="11"/>
  <c r="G885" i="11"/>
  <c r="J29" i="8"/>
  <c r="J254" i="8"/>
  <c r="E20" i="53"/>
  <c r="K22" i="14"/>
  <c r="E24" i="225"/>
  <c r="N185" i="14"/>
  <c r="E31" i="225"/>
  <c r="I25" i="8"/>
  <c r="I249" i="8"/>
  <c r="E19" i="33"/>
  <c r="J17" i="14"/>
  <c r="W1866" i="11"/>
  <c r="W1916" i="11"/>
  <c r="R3051" i="11"/>
  <c r="R3025" i="11"/>
  <c r="H49" i="8"/>
  <c r="J22" i="8"/>
  <c r="J364" i="11"/>
  <c r="J288" i="11"/>
  <c r="J172" i="8"/>
  <c r="J397" i="8"/>
  <c r="E20" i="207"/>
  <c r="K167" i="14"/>
  <c r="J4292" i="11"/>
  <c r="G4863" i="11"/>
  <c r="U158" i="11"/>
  <c r="U212" i="11"/>
  <c r="W2946" i="11"/>
  <c r="G87" i="8"/>
  <c r="B2098" i="11"/>
  <c r="G2149" i="11"/>
  <c r="J79" i="11"/>
  <c r="J105" i="11"/>
  <c r="J184" i="11"/>
  <c r="G288" i="11"/>
  <c r="E24" i="261"/>
  <c r="N217" i="14"/>
  <c r="E27" i="261"/>
  <c r="O217" i="14"/>
  <c r="E6" i="262"/>
  <c r="Q218" i="14"/>
  <c r="G1712" i="11"/>
  <c r="G1686" i="11"/>
  <c r="H38" i="8"/>
  <c r="D778" i="11"/>
  <c r="J157" i="8"/>
  <c r="J3902" i="11"/>
  <c r="I162" i="8"/>
  <c r="D4186" i="11"/>
  <c r="I204" i="8"/>
  <c r="D2840" i="11"/>
  <c r="G148" i="8"/>
  <c r="J101" i="8"/>
  <c r="G2692" i="11"/>
  <c r="B2201" i="11"/>
  <c r="J108" i="8"/>
  <c r="J547" i="11"/>
  <c r="J27" i="8"/>
  <c r="J339" i="11"/>
  <c r="B2612" i="11"/>
  <c r="J3850" i="11"/>
  <c r="J3771" i="11"/>
  <c r="G1143" i="11"/>
  <c r="J16" i="8"/>
  <c r="U521" i="11"/>
  <c r="R805" i="11"/>
  <c r="G1816" i="11"/>
  <c r="G1866" i="11"/>
  <c r="I167" i="8"/>
  <c r="I391" i="8"/>
  <c r="E19" i="201"/>
  <c r="J161" i="14"/>
  <c r="G4159" i="11"/>
  <c r="U364" i="11"/>
  <c r="U416" i="11"/>
  <c r="G1090" i="11"/>
  <c r="D1348" i="11"/>
  <c r="H60" i="8"/>
  <c r="I135" i="8"/>
  <c r="G3310" i="11"/>
  <c r="B1426" i="11"/>
  <c r="G62" i="8"/>
  <c r="W3127" i="11"/>
  <c r="E5" i="129"/>
  <c r="P97" i="14"/>
  <c r="E27" i="129"/>
  <c r="O97" i="14"/>
  <c r="E18" i="202"/>
  <c r="I162" i="14"/>
  <c r="E14" i="202"/>
  <c r="F162" i="14"/>
  <c r="J3025" i="11"/>
  <c r="D1374" i="11"/>
  <c r="Z2458" i="11"/>
  <c r="J3335" i="11"/>
  <c r="F41" i="14"/>
  <c r="E14" i="261"/>
  <c r="F217" i="14"/>
  <c r="E27" i="232"/>
  <c r="O192" i="14"/>
  <c r="E24" i="232"/>
  <c r="N192" i="14"/>
  <c r="E5" i="198"/>
  <c r="P158" i="14"/>
  <c r="E6" i="194"/>
  <c r="Q154" i="14"/>
  <c r="E28" i="198"/>
  <c r="E6" i="211"/>
  <c r="Q171" i="14"/>
  <c r="E5" i="210"/>
  <c r="P170" i="14"/>
  <c r="E24" i="71"/>
  <c r="N39" i="14"/>
  <c r="E5" i="96"/>
  <c r="P64" i="14"/>
  <c r="E27" i="95"/>
  <c r="O63" i="14"/>
  <c r="J2867" i="11"/>
  <c r="E31" i="96"/>
  <c r="E5" i="260"/>
  <c r="P216" i="14"/>
  <c r="D4343" i="11"/>
  <c r="H212" i="8"/>
  <c r="B3076" i="11"/>
  <c r="G165" i="8"/>
  <c r="U1271" i="11"/>
  <c r="E24" i="230"/>
  <c r="N190" i="14"/>
  <c r="E27" i="144"/>
  <c r="O112" i="14"/>
  <c r="E6" i="174"/>
  <c r="Q135" i="14"/>
  <c r="G3025" i="11"/>
  <c r="Z1994" i="11"/>
  <c r="Z105" i="11"/>
  <c r="AB1505" i="11"/>
  <c r="E11" i="176"/>
  <c r="D134" i="14"/>
  <c r="E6" i="247"/>
  <c r="Q204" i="14"/>
  <c r="E14" i="229"/>
  <c r="F189" i="14"/>
  <c r="E5" i="58"/>
  <c r="P27" i="14"/>
  <c r="E6" i="67"/>
  <c r="Q38" i="14"/>
  <c r="E31" i="67"/>
  <c r="E24" i="88"/>
  <c r="N56" i="14"/>
  <c r="H85" i="8"/>
  <c r="W495" i="11"/>
  <c r="E31" i="88"/>
  <c r="H224" i="8"/>
  <c r="D5637" i="11"/>
  <c r="E5" i="69"/>
  <c r="P37" i="14"/>
  <c r="E31" i="69"/>
  <c r="E5" i="209"/>
  <c r="P169" i="14"/>
  <c r="G2561" i="11"/>
  <c r="E10" i="199"/>
  <c r="C159" i="14"/>
  <c r="E24" i="133"/>
  <c r="N101" i="14"/>
  <c r="E10" i="210"/>
  <c r="C170" i="14"/>
  <c r="E31" i="183"/>
  <c r="R1659" i="11"/>
  <c r="H174" i="8"/>
  <c r="H398" i="8"/>
  <c r="E16" i="208"/>
  <c r="H168" i="14"/>
  <c r="E14" i="194"/>
  <c r="F154" i="14"/>
  <c r="E27" i="207"/>
  <c r="O167" i="14"/>
  <c r="E18" i="195"/>
  <c r="I155" i="14"/>
  <c r="U1556" i="11"/>
  <c r="Z313" i="11"/>
  <c r="G144" i="8"/>
  <c r="E5" i="57"/>
  <c r="P26" i="14"/>
  <c r="E6" i="88"/>
  <c r="Q56" i="14"/>
  <c r="G216" i="8"/>
  <c r="G442" i="8"/>
  <c r="E15" i="255"/>
  <c r="G212" i="14"/>
  <c r="AB1246" i="11"/>
  <c r="E5" i="217"/>
  <c r="P177" i="14"/>
  <c r="E6" i="77"/>
  <c r="Q45" i="14"/>
  <c r="E31" i="217"/>
  <c r="E31" i="41"/>
  <c r="E6" i="151"/>
  <c r="Q118" i="14"/>
  <c r="E27" i="62"/>
  <c r="O31" i="14"/>
  <c r="E31" i="110"/>
  <c r="E31" i="109"/>
  <c r="E5" i="161"/>
  <c r="P126" i="14"/>
  <c r="E27" i="123"/>
  <c r="O91" i="14"/>
  <c r="E24" i="126"/>
  <c r="N94" i="14"/>
  <c r="E27" i="93"/>
  <c r="O61" i="14"/>
  <c r="E6" i="148"/>
  <c r="Q115" i="14"/>
  <c r="AB726" i="11"/>
  <c r="E24" i="124"/>
  <c r="N92" i="14"/>
  <c r="E5" i="139"/>
  <c r="P107" i="14"/>
  <c r="AB2999" i="11"/>
  <c r="E17" i="17"/>
  <c r="I5" i="14"/>
  <c r="E13" i="17"/>
  <c r="F5" i="14"/>
  <c r="E6" i="117"/>
  <c r="Q85" i="14"/>
  <c r="W2840" i="11"/>
  <c r="E31" i="122"/>
  <c r="B4343" i="11"/>
  <c r="R1940" i="11"/>
  <c r="D3747" i="11"/>
  <c r="E6" i="115"/>
  <c r="Q83" i="14"/>
  <c r="E6" i="119"/>
  <c r="Q87" i="14"/>
  <c r="E27" i="121"/>
  <c r="O89" i="14"/>
  <c r="U885" i="11"/>
  <c r="B3954" i="11"/>
  <c r="U2666" i="11"/>
  <c r="Z416" i="11"/>
  <c r="E30" i="59"/>
  <c r="E27" i="110"/>
  <c r="O78" i="14"/>
  <c r="Z1323" i="11"/>
  <c r="D287" i="11"/>
  <c r="D339" i="11"/>
  <c r="R104" i="11"/>
  <c r="R211" i="11"/>
  <c r="R573" i="11"/>
  <c r="B750" i="11"/>
  <c r="R1062" i="11"/>
  <c r="R1116" i="11"/>
  <c r="R1143" i="11"/>
  <c r="B1062" i="11"/>
  <c r="B1116" i="11"/>
  <c r="J1062" i="11"/>
  <c r="J49" i="8"/>
  <c r="B1294" i="11"/>
  <c r="B1453" i="11"/>
  <c r="G64" i="8"/>
  <c r="G290" i="8"/>
  <c r="E15" i="90"/>
  <c r="G58" i="14"/>
  <c r="D1529" i="11"/>
  <c r="H67" i="8"/>
  <c r="J1915" i="11"/>
  <c r="J1916" i="11"/>
  <c r="E30" i="33"/>
  <c r="Z959" i="11"/>
  <c r="Z960" i="11"/>
  <c r="I224" i="8"/>
  <c r="B183" i="11"/>
  <c r="B236" i="11"/>
  <c r="G1373" i="11"/>
  <c r="R1555" i="11"/>
  <c r="R1606" i="11"/>
  <c r="J1765" i="11"/>
  <c r="J1816" i="11"/>
  <c r="R157" i="11"/>
  <c r="R672" i="11"/>
  <c r="J983" i="11"/>
  <c r="D699" i="11"/>
  <c r="R1347" i="11"/>
  <c r="D1479" i="11"/>
  <c r="H65" i="8"/>
  <c r="H290" i="8"/>
  <c r="E16" i="90"/>
  <c r="J777" i="11"/>
  <c r="J831" i="11"/>
  <c r="B699" i="11"/>
  <c r="G35" i="8"/>
  <c r="B1089" i="11"/>
  <c r="G1453" i="11"/>
  <c r="J1425" i="11"/>
  <c r="J1555" i="11"/>
  <c r="J68" i="8"/>
  <c r="J294" i="8"/>
  <c r="E20" i="94"/>
  <c r="K62" i="14"/>
  <c r="R1580" i="11"/>
  <c r="R1633" i="11"/>
  <c r="D1605" i="11"/>
  <c r="H70" i="8"/>
  <c r="R777" i="11"/>
  <c r="R778" i="11"/>
  <c r="D1658" i="11"/>
  <c r="B5199" i="11"/>
  <c r="G209" i="8"/>
  <c r="G433" i="8"/>
  <c r="E15" i="245"/>
  <c r="G203" i="14"/>
  <c r="R2839" i="11"/>
  <c r="AB262" i="11"/>
  <c r="AB263" i="11"/>
  <c r="Z1529" i="11"/>
  <c r="Z1530" i="11"/>
  <c r="W2328" i="11"/>
  <c r="W2382" i="11"/>
  <c r="J5612" i="11"/>
  <c r="J225" i="8"/>
  <c r="G2328" i="11"/>
  <c r="J3178" i="11"/>
  <c r="J3179" i="11"/>
  <c r="Z2276" i="11"/>
  <c r="Z2303" i="11"/>
  <c r="U1037" i="11"/>
  <c r="U1063" i="11"/>
  <c r="E30" i="261"/>
  <c r="J2072" i="11"/>
  <c r="D3101" i="11"/>
  <c r="H128" i="8"/>
  <c r="W235" i="11"/>
  <c r="W288" i="11"/>
  <c r="U1711" i="11"/>
  <c r="U1766" i="11"/>
  <c r="AB2611" i="11"/>
  <c r="AB2639" i="11"/>
  <c r="AB2743" i="11"/>
  <c r="B5352" i="11"/>
  <c r="B5407" i="11"/>
  <c r="D5406" i="11"/>
  <c r="E384" i="8"/>
  <c r="E12" i="194"/>
  <c r="E154" i="14"/>
  <c r="W415" i="11"/>
  <c r="W416" i="11"/>
  <c r="Z983" i="11"/>
  <c r="Z1062" i="11"/>
  <c r="Z1116" i="11"/>
  <c r="U1915" i="11"/>
  <c r="U1967" i="11"/>
  <c r="U2998" i="11"/>
  <c r="AB3202" i="11"/>
  <c r="AB3203" i="11"/>
  <c r="B3980" i="11"/>
  <c r="B4031" i="11"/>
  <c r="B5041" i="11"/>
  <c r="G203" i="8"/>
  <c r="D5509" i="11"/>
  <c r="D5537" i="11"/>
  <c r="G5612" i="11"/>
  <c r="G5637" i="11"/>
  <c r="E27" i="225"/>
  <c r="O185" i="14"/>
  <c r="E6" i="231"/>
  <c r="Q191" i="14"/>
  <c r="E18" i="205"/>
  <c r="I165" i="14"/>
  <c r="E24" i="198"/>
  <c r="N158" i="14"/>
  <c r="E28" i="184"/>
  <c r="E10" i="202"/>
  <c r="C162" i="14"/>
  <c r="E24" i="221"/>
  <c r="N181" i="14"/>
  <c r="D386" i="8"/>
  <c r="E11" i="196"/>
  <c r="D156" i="14"/>
  <c r="E420" i="8"/>
  <c r="E12" i="230"/>
  <c r="E190" i="14"/>
  <c r="D423" i="8"/>
  <c r="E11" i="233"/>
  <c r="D193" i="14"/>
  <c r="D442" i="8"/>
  <c r="E11" i="255"/>
  <c r="D212" i="14"/>
  <c r="D373" i="8"/>
  <c r="E11" i="183"/>
  <c r="D143" i="14"/>
  <c r="C398" i="8"/>
  <c r="C402" i="8"/>
  <c r="E10" i="212"/>
  <c r="C172" i="14"/>
  <c r="E31" i="180"/>
  <c r="D449" i="8"/>
  <c r="E11" i="263"/>
  <c r="D219" i="14"/>
  <c r="E10" i="200"/>
  <c r="C160" i="14"/>
  <c r="E24" i="197"/>
  <c r="N157" i="14"/>
  <c r="I29" i="14"/>
  <c r="I41" i="14"/>
  <c r="E18" i="248"/>
  <c r="I205" i="14"/>
  <c r="E14" i="248"/>
  <c r="F205" i="14"/>
  <c r="E6" i="205"/>
  <c r="Q165" i="14"/>
  <c r="E31" i="205"/>
  <c r="E24" i="205"/>
  <c r="N165" i="14"/>
  <c r="E27" i="245"/>
  <c r="O203" i="14"/>
  <c r="E31" i="245"/>
  <c r="E24" i="245"/>
  <c r="N203" i="14"/>
  <c r="E6" i="245"/>
  <c r="Q203" i="14"/>
  <c r="E24" i="255"/>
  <c r="N212" i="14"/>
  <c r="E6" i="255"/>
  <c r="Q212" i="14"/>
  <c r="E27" i="255"/>
  <c r="O212" i="14"/>
  <c r="E31" i="215"/>
  <c r="E24" i="215"/>
  <c r="N175" i="14"/>
  <c r="E27" i="215"/>
  <c r="O175" i="14"/>
  <c r="E5" i="197"/>
  <c r="P157" i="14"/>
  <c r="E31" i="255"/>
  <c r="P41" i="14"/>
  <c r="P29" i="14"/>
  <c r="E12" i="263"/>
  <c r="E219" i="14"/>
  <c r="E10" i="219"/>
  <c r="C179" i="14"/>
  <c r="E28" i="219"/>
  <c r="E31" i="201"/>
  <c r="E18" i="183"/>
  <c r="I143" i="14"/>
  <c r="E14" i="183"/>
  <c r="F143" i="14"/>
  <c r="E24" i="201"/>
  <c r="N161" i="14"/>
  <c r="E28" i="215"/>
  <c r="E10" i="215"/>
  <c r="C175" i="14"/>
  <c r="E24" i="187"/>
  <c r="N147" i="14"/>
  <c r="E5" i="187"/>
  <c r="P147" i="14"/>
  <c r="O41" i="14"/>
  <c r="O29" i="14"/>
  <c r="E27" i="202"/>
  <c r="O162" i="14"/>
  <c r="E24" i="202"/>
  <c r="N162" i="14"/>
  <c r="E6" i="202"/>
  <c r="Q162" i="14"/>
  <c r="E31" i="202"/>
  <c r="E27" i="209"/>
  <c r="O169" i="14"/>
  <c r="E31" i="209"/>
  <c r="E27" i="221"/>
  <c r="O181" i="14"/>
  <c r="E24" i="183"/>
  <c r="N143" i="14"/>
  <c r="E6" i="207"/>
  <c r="Q167" i="14"/>
  <c r="E24" i="175"/>
  <c r="N136" i="14"/>
  <c r="E27" i="184"/>
  <c r="O144" i="14"/>
  <c r="E24" i="184"/>
  <c r="N144" i="14"/>
  <c r="E31" i="184"/>
  <c r="E5" i="184"/>
  <c r="P144" i="14"/>
  <c r="E28" i="217"/>
  <c r="E10" i="217"/>
  <c r="C177" i="14"/>
  <c r="E5" i="219"/>
  <c r="P179" i="14"/>
  <c r="E27" i="251"/>
  <c r="O208" i="14"/>
  <c r="E6" i="251"/>
  <c r="Q208" i="14"/>
  <c r="E10" i="232"/>
  <c r="C192" i="14"/>
  <c r="E27" i="183"/>
  <c r="O143" i="14"/>
  <c r="E31" i="189"/>
  <c r="E27" i="219"/>
  <c r="O179" i="14"/>
  <c r="E6" i="248"/>
  <c r="Q205" i="14"/>
  <c r="E27" i="248"/>
  <c r="O205" i="14"/>
  <c r="E14" i="216"/>
  <c r="F176" i="14"/>
  <c r="E18" i="216"/>
  <c r="I176" i="14"/>
  <c r="E10" i="263"/>
  <c r="C219" i="14"/>
  <c r="E14" i="241"/>
  <c r="F199" i="14"/>
  <c r="G5146" i="11"/>
  <c r="J4367" i="11"/>
  <c r="J4524" i="11"/>
  <c r="R2768" i="11"/>
  <c r="J751" i="11"/>
  <c r="J37" i="8"/>
  <c r="J261" i="8"/>
  <c r="E20" i="60"/>
  <c r="K29" i="14"/>
  <c r="J805" i="11"/>
  <c r="Z3179" i="11"/>
  <c r="Z3127" i="11"/>
  <c r="Z3151" i="11"/>
  <c r="D1892" i="11"/>
  <c r="H79" i="8"/>
  <c r="H305" i="8"/>
  <c r="E16" i="105"/>
  <c r="E26" i="105"/>
  <c r="D1866" i="11"/>
  <c r="I142" i="8"/>
  <c r="G3514" i="11"/>
  <c r="I150" i="8"/>
  <c r="I374" i="8"/>
  <c r="G3672" i="11"/>
  <c r="I33" i="8"/>
  <c r="G649" i="11"/>
  <c r="G673" i="11"/>
  <c r="G700" i="11"/>
  <c r="J177" i="8"/>
  <c r="J401" i="8"/>
  <c r="E20" i="211"/>
  <c r="K171" i="14"/>
  <c r="J4391" i="11"/>
  <c r="W3102" i="11"/>
  <c r="W3076" i="11"/>
  <c r="W3051" i="11"/>
  <c r="H43" i="8"/>
  <c r="H268" i="8"/>
  <c r="E16" i="68"/>
  <c r="E26" i="68"/>
  <c r="D960" i="11"/>
  <c r="G105" i="8"/>
  <c r="G330" i="8"/>
  <c r="E15" i="130"/>
  <c r="G98" i="14"/>
  <c r="B2561" i="11"/>
  <c r="B2510" i="11"/>
  <c r="B2534" i="11"/>
  <c r="G1295" i="11"/>
  <c r="I58" i="8"/>
  <c r="I282" i="8"/>
  <c r="E19" i="82"/>
  <c r="J50" i="14"/>
  <c r="G1323" i="11"/>
  <c r="G4316" i="11"/>
  <c r="I173" i="8"/>
  <c r="I399" i="8"/>
  <c r="E19" i="209"/>
  <c r="J169" i="14"/>
  <c r="G4292" i="11"/>
  <c r="Z726" i="11"/>
  <c r="Z751" i="11"/>
  <c r="Z700" i="11"/>
  <c r="J3697" i="11"/>
  <c r="G4266" i="11"/>
  <c r="J4316" i="11"/>
  <c r="G3462" i="11"/>
  <c r="G3412" i="11"/>
  <c r="I138" i="8"/>
  <c r="J4057" i="11"/>
  <c r="G3823" i="11"/>
  <c r="I155" i="8"/>
  <c r="I381" i="8"/>
  <c r="E19" i="191"/>
  <c r="J151" i="14"/>
  <c r="G4733" i="11"/>
  <c r="J121" i="8"/>
  <c r="J2971" i="11"/>
  <c r="D1816" i="11"/>
  <c r="H77" i="8"/>
  <c r="D1790" i="11"/>
  <c r="D1841" i="11"/>
  <c r="I104" i="8"/>
  <c r="I329" i="8"/>
  <c r="E19" i="129"/>
  <c r="J97" i="14"/>
  <c r="G2510" i="11"/>
  <c r="J139" i="8"/>
  <c r="J3438" i="11"/>
  <c r="J3412" i="11"/>
  <c r="U2612" i="11"/>
  <c r="U2561" i="11"/>
  <c r="U2587" i="11"/>
  <c r="B5094" i="11"/>
  <c r="B212" i="11"/>
  <c r="D4134" i="11"/>
  <c r="D4081" i="11"/>
  <c r="H166" i="8"/>
  <c r="H390" i="8"/>
  <c r="E16" i="200"/>
  <c r="H160" i="14"/>
  <c r="H392" i="8"/>
  <c r="E16" i="202"/>
  <c r="D4108" i="11"/>
  <c r="G224" i="8"/>
  <c r="B5587" i="11"/>
  <c r="U1426" i="11"/>
  <c r="U1374" i="11"/>
  <c r="U1401" i="11"/>
  <c r="H161" i="8"/>
  <c r="D3981" i="11"/>
  <c r="D4005" i="11"/>
  <c r="D3954" i="11"/>
  <c r="Z1038" i="11"/>
  <c r="Z1063" i="11"/>
  <c r="J97" i="8"/>
  <c r="G202" i="8"/>
  <c r="B5067" i="11"/>
  <c r="U2458" i="11"/>
  <c r="U263" i="11"/>
  <c r="U236" i="11"/>
  <c r="AB2149" i="11"/>
  <c r="AB2175" i="11"/>
  <c r="I207" i="8"/>
  <c r="H109" i="8"/>
  <c r="D2612" i="11"/>
  <c r="J167" i="8"/>
  <c r="J4159" i="11"/>
  <c r="G2768" i="11"/>
  <c r="I114" i="8"/>
  <c r="R2510" i="11"/>
  <c r="R2534" i="11"/>
  <c r="R2485" i="11"/>
  <c r="G313" i="11"/>
  <c r="I18" i="8"/>
  <c r="G263" i="11"/>
  <c r="W184" i="11"/>
  <c r="W212" i="11"/>
  <c r="W236" i="11"/>
  <c r="G4081" i="11"/>
  <c r="AB778" i="11"/>
  <c r="I187" i="8"/>
  <c r="J189" i="8"/>
  <c r="I190" i="8"/>
  <c r="D1556" i="11"/>
  <c r="D909" i="11"/>
  <c r="G3438" i="11"/>
  <c r="J207" i="8"/>
  <c r="I197" i="8"/>
  <c r="J184" i="8"/>
  <c r="J2893" i="11"/>
  <c r="J120" i="8"/>
  <c r="J2919" i="11"/>
  <c r="AB1038" i="11"/>
  <c r="AB1063" i="11"/>
  <c r="AB1090" i="11"/>
  <c r="J1606" i="11"/>
  <c r="J1633" i="11"/>
  <c r="J1659" i="11"/>
  <c r="W649" i="11"/>
  <c r="W597" i="11"/>
  <c r="G3387" i="11"/>
  <c r="G3981" i="11"/>
  <c r="G3929" i="11"/>
  <c r="G3954" i="11"/>
  <c r="I183" i="8"/>
  <c r="G4577" i="11"/>
  <c r="W2795" i="11"/>
  <c r="W2768" i="11"/>
  <c r="W2815" i="11"/>
  <c r="B4758" i="11"/>
  <c r="B4705" i="11"/>
  <c r="G190" i="8"/>
  <c r="B4733" i="11"/>
  <c r="G27" i="8"/>
  <c r="G252" i="8"/>
  <c r="E15" i="43"/>
  <c r="G20" i="14"/>
  <c r="B521" i="11"/>
  <c r="B495" i="11"/>
  <c r="B547" i="11"/>
  <c r="H101" i="8"/>
  <c r="D2408" i="11"/>
  <c r="D2435" i="11"/>
  <c r="U2867" i="11"/>
  <c r="U2815" i="11"/>
  <c r="U2840" i="11"/>
  <c r="W857" i="11"/>
  <c r="W831" i="11"/>
  <c r="H56" i="8"/>
  <c r="H282" i="8"/>
  <c r="D1295" i="11"/>
  <c r="J3621" i="11"/>
  <c r="J3567" i="11"/>
  <c r="J146" i="8"/>
  <c r="J372" i="8"/>
  <c r="E20" i="182"/>
  <c r="K142" i="14"/>
  <c r="J72" i="8"/>
  <c r="J1712" i="11"/>
  <c r="J1686" i="11"/>
  <c r="H120" i="8"/>
  <c r="D2893" i="11"/>
  <c r="D2946" i="11"/>
  <c r="D3672" i="11"/>
  <c r="D885" i="11"/>
  <c r="G3850" i="11"/>
  <c r="I160" i="8"/>
  <c r="I386" i="8"/>
  <c r="E19" i="196"/>
  <c r="J156" i="14"/>
  <c r="H68" i="8"/>
  <c r="J313" i="11"/>
  <c r="D5277" i="11"/>
  <c r="H210" i="8"/>
  <c r="W2744" i="11"/>
  <c r="W2718" i="11"/>
  <c r="W2692" i="11"/>
  <c r="J66" i="8"/>
  <c r="J1556" i="11"/>
  <c r="J2149" i="11"/>
  <c r="J2175" i="11"/>
  <c r="U1480" i="11"/>
  <c r="U1505" i="11"/>
  <c r="U1530" i="11"/>
  <c r="H94" i="8"/>
  <c r="H320" i="8"/>
  <c r="E16" i="120"/>
  <c r="D2277" i="11"/>
  <c r="D2251" i="11"/>
  <c r="I144" i="8"/>
  <c r="I369" i="8"/>
  <c r="E19" i="179"/>
  <c r="J139" i="14"/>
  <c r="G3567" i="11"/>
  <c r="Z649" i="11"/>
  <c r="Z673" i="11"/>
  <c r="W960" i="11"/>
  <c r="W936" i="11"/>
  <c r="Z2019" i="11"/>
  <c r="Z2046" i="11"/>
  <c r="U3102" i="11"/>
  <c r="U3127" i="11"/>
  <c r="J67" i="8"/>
  <c r="J1581" i="11"/>
  <c r="G2612" i="11"/>
  <c r="G2639" i="11"/>
  <c r="J4134" i="11"/>
  <c r="J166" i="8"/>
  <c r="J392" i="8"/>
  <c r="E20" i="202"/>
  <c r="K162" i="14"/>
  <c r="AB2893" i="11"/>
  <c r="R1454" i="11"/>
  <c r="R1426" i="11"/>
  <c r="AB2946" i="11"/>
  <c r="AB2919" i="11"/>
  <c r="G1401" i="11"/>
  <c r="I60" i="8"/>
  <c r="B2718" i="11"/>
  <c r="B2744" i="11"/>
  <c r="B2458" i="11"/>
  <c r="G103" i="8"/>
  <c r="B2485" i="11"/>
  <c r="U597" i="11"/>
  <c r="U624" i="11"/>
  <c r="G3230" i="11"/>
  <c r="G3282" i="11"/>
  <c r="G3257" i="11"/>
  <c r="H75" i="8"/>
  <c r="H299" i="8"/>
  <c r="E16" i="99"/>
  <c r="H67" i="14"/>
  <c r="D1766" i="11"/>
  <c r="B5200" i="11"/>
  <c r="B5226" i="11"/>
  <c r="D3488" i="11"/>
  <c r="D3541" i="11"/>
  <c r="I100" i="8"/>
  <c r="U105" i="11"/>
  <c r="J178" i="8"/>
  <c r="I73" i="8"/>
  <c r="I297" i="8"/>
  <c r="E19" i="97"/>
  <c r="J65" i="14"/>
  <c r="B960" i="11"/>
  <c r="G45" i="8"/>
  <c r="G269" i="8"/>
  <c r="E15" i="69"/>
  <c r="G37" i="14"/>
  <c r="J80" i="8"/>
  <c r="J306" i="8"/>
  <c r="E20" i="106"/>
  <c r="K74" i="14"/>
  <c r="U1916" i="11"/>
  <c r="U1940" i="11"/>
  <c r="U3230" i="11"/>
  <c r="U3257" i="11"/>
  <c r="D4524" i="11"/>
  <c r="D4498" i="11"/>
  <c r="D4471" i="11"/>
  <c r="H181" i="8"/>
  <c r="G4186" i="11"/>
  <c r="I168" i="8"/>
  <c r="H113" i="8"/>
  <c r="D2768" i="11"/>
  <c r="J3981" i="11"/>
  <c r="J160" i="8"/>
  <c r="D468" i="11"/>
  <c r="H26" i="8"/>
  <c r="Z389" i="11"/>
  <c r="Z364" i="11"/>
  <c r="I69" i="8"/>
  <c r="I295" i="8"/>
  <c r="E19" i="95"/>
  <c r="J63" i="14"/>
  <c r="G1633" i="11"/>
  <c r="B4889" i="11"/>
  <c r="G195" i="8"/>
  <c r="R2382" i="11"/>
  <c r="G5537" i="11"/>
  <c r="Z1505" i="11"/>
  <c r="R1038" i="11"/>
  <c r="Z1606" i="11"/>
  <c r="W364" i="11"/>
  <c r="H214" i="8"/>
  <c r="H439" i="8"/>
  <c r="E16" i="252"/>
  <c r="E26" i="252"/>
  <c r="D5380" i="11"/>
  <c r="D4577" i="11"/>
  <c r="B4240" i="11"/>
  <c r="H188" i="8"/>
  <c r="D131" i="11"/>
  <c r="D132" i="11"/>
  <c r="J113" i="8"/>
  <c r="U984" i="11"/>
  <c r="G78" i="8"/>
  <c r="J220" i="8"/>
  <c r="AB1295" i="11"/>
  <c r="B2435" i="11"/>
  <c r="AB3257" i="11"/>
  <c r="Z1916" i="11"/>
  <c r="H361" i="8"/>
  <c r="E16" i="165"/>
  <c r="G2019" i="11"/>
  <c r="Z442" i="11"/>
  <c r="Z3076" i="11"/>
  <c r="W2356" i="11"/>
  <c r="W2329" i="11"/>
  <c r="G494" i="11"/>
  <c r="G521" i="11"/>
  <c r="U1712" i="11"/>
  <c r="J3230" i="11"/>
  <c r="D1712" i="11"/>
  <c r="H72" i="8"/>
  <c r="H298" i="8"/>
  <c r="E16" i="98"/>
  <c r="D1686" i="11"/>
  <c r="B751" i="11"/>
  <c r="R1374" i="11"/>
  <c r="R1401" i="11"/>
  <c r="I61" i="8"/>
  <c r="G1426" i="11"/>
  <c r="G1374" i="11"/>
  <c r="B1505" i="11"/>
  <c r="B1454" i="11"/>
  <c r="R105" i="11"/>
  <c r="R158" i="11"/>
  <c r="R132" i="11"/>
  <c r="B5252" i="11"/>
  <c r="D1581" i="11"/>
  <c r="D5561" i="11"/>
  <c r="W468" i="11"/>
  <c r="W442" i="11"/>
  <c r="I98" i="8"/>
  <c r="G2329" i="11"/>
  <c r="R831" i="11"/>
  <c r="J38" i="8"/>
  <c r="J264" i="8"/>
  <c r="E20" i="63"/>
  <c r="K32" i="14"/>
  <c r="B184" i="11"/>
  <c r="G58" i="8"/>
  <c r="G284" i="8"/>
  <c r="E15" i="84"/>
  <c r="G52" i="14"/>
  <c r="B1323" i="11"/>
  <c r="B1295" i="11"/>
  <c r="B1348" i="11"/>
  <c r="H19" i="8"/>
  <c r="H245" i="8"/>
  <c r="D313" i="11"/>
  <c r="D288" i="11"/>
  <c r="D5510" i="11"/>
  <c r="D1659" i="11"/>
  <c r="D1606" i="11"/>
  <c r="D1633" i="11"/>
  <c r="H35" i="8"/>
  <c r="H261" i="8"/>
  <c r="E16" i="60"/>
  <c r="H29" i="14"/>
  <c r="D751" i="11"/>
  <c r="D700" i="11"/>
  <c r="D726" i="11"/>
  <c r="J1063" i="11"/>
  <c r="J1090" i="11"/>
  <c r="J1116" i="11"/>
  <c r="G374" i="8"/>
  <c r="E15" i="184"/>
  <c r="G144" i="14"/>
  <c r="U1738" i="11"/>
  <c r="J88" i="8"/>
  <c r="J313" i="8"/>
  <c r="E20" i="113"/>
  <c r="K81" i="14"/>
  <c r="J2073" i="11"/>
  <c r="J2125" i="11"/>
  <c r="J46" i="8"/>
  <c r="J1038" i="11"/>
  <c r="J984" i="11"/>
  <c r="G49" i="8"/>
  <c r="G274" i="8"/>
  <c r="E15" i="74"/>
  <c r="G42" i="14"/>
  <c r="B1063" i="11"/>
  <c r="H217" i="8"/>
  <c r="D5458" i="11"/>
  <c r="D5407" i="11"/>
  <c r="R673" i="11"/>
  <c r="R700" i="11"/>
  <c r="Z984" i="11"/>
  <c r="R1090" i="11"/>
  <c r="U3051" i="11"/>
  <c r="U3025" i="11"/>
  <c r="U2999" i="11"/>
  <c r="G215" i="8"/>
  <c r="B5353" i="11"/>
  <c r="J63" i="8"/>
  <c r="J1426" i="11"/>
  <c r="J1454" i="11"/>
  <c r="J1480" i="11"/>
  <c r="R212" i="11"/>
  <c r="R184" i="11"/>
  <c r="G37" i="8"/>
  <c r="B778" i="11"/>
  <c r="B805" i="11"/>
  <c r="I225" i="8"/>
  <c r="I450" i="8"/>
  <c r="G5613" i="11"/>
  <c r="AB2744" i="11"/>
  <c r="AB2795" i="11"/>
  <c r="AB2768" i="11"/>
  <c r="U1038" i="11"/>
  <c r="U1090" i="11"/>
  <c r="R2893" i="11"/>
  <c r="R2867" i="11"/>
  <c r="R2840" i="11"/>
  <c r="I64" i="8"/>
  <c r="I289" i="8"/>
  <c r="E19" i="89"/>
  <c r="J57" i="14"/>
  <c r="G1454" i="11"/>
  <c r="G1505" i="11"/>
  <c r="G1480" i="11"/>
  <c r="J82" i="8"/>
  <c r="J307" i="8"/>
  <c r="J1967" i="11"/>
  <c r="J1940" i="11"/>
  <c r="R624" i="11"/>
  <c r="R574" i="11"/>
  <c r="R597" i="11"/>
  <c r="J2098" i="11"/>
  <c r="AB2666" i="11"/>
  <c r="AB2612" i="11"/>
  <c r="Z2329" i="11"/>
  <c r="G50" i="8"/>
  <c r="B1143" i="11"/>
  <c r="D1480" i="11"/>
  <c r="R1556" i="11"/>
  <c r="R236" i="11"/>
  <c r="R263" i="11"/>
  <c r="J5637" i="11"/>
  <c r="E10" i="208"/>
  <c r="C168" i="14"/>
  <c r="E28" i="208"/>
  <c r="I27" i="8"/>
  <c r="I253" i="8"/>
  <c r="E19" i="52"/>
  <c r="J21" i="14"/>
  <c r="G547" i="11"/>
  <c r="G495" i="11"/>
  <c r="D184" i="11"/>
  <c r="D158" i="11"/>
  <c r="I258" i="8"/>
  <c r="E19" i="57"/>
  <c r="J26" i="14"/>
  <c r="H149" i="14"/>
  <c r="H242" i="8"/>
  <c r="E15" i="22"/>
  <c r="J394" i="8"/>
  <c r="E20" i="204"/>
  <c r="K164" i="14"/>
  <c r="G351" i="8"/>
  <c r="E15" i="152"/>
  <c r="G119" i="14"/>
  <c r="H304" i="8"/>
  <c r="E16" i="104"/>
  <c r="I361" i="8"/>
  <c r="E19" i="165"/>
  <c r="J129" i="14"/>
  <c r="H246" i="8"/>
  <c r="E16" i="26"/>
  <c r="G308" i="8"/>
  <c r="E15" i="108"/>
  <c r="G76" i="14"/>
  <c r="G359" i="8"/>
  <c r="E15" i="162"/>
  <c r="G127" i="14"/>
  <c r="J376" i="8"/>
  <c r="E20" i="186"/>
  <c r="K146" i="14"/>
  <c r="G314" i="8"/>
  <c r="E15" i="114"/>
  <c r="G82" i="14"/>
  <c r="H303" i="8"/>
  <c r="E16" i="103"/>
  <c r="H71" i="14"/>
  <c r="H328" i="8"/>
  <c r="E16" i="128"/>
  <c r="I247" i="8"/>
  <c r="E19" i="27"/>
  <c r="J15" i="14"/>
  <c r="G323" i="8"/>
  <c r="E15" i="123"/>
  <c r="G91" i="14"/>
  <c r="J324" i="8"/>
  <c r="E20" i="124"/>
  <c r="K92" i="14"/>
  <c r="I300" i="8"/>
  <c r="E19" i="100"/>
  <c r="J68" i="14"/>
  <c r="H404" i="8"/>
  <c r="E16" i="214"/>
  <c r="H174" i="14"/>
  <c r="J320" i="8"/>
  <c r="E20" i="120"/>
  <c r="K88" i="14"/>
  <c r="G356" i="8"/>
  <c r="E15" i="157"/>
  <c r="G124" i="14"/>
  <c r="I244" i="8"/>
  <c r="E19" i="24"/>
  <c r="J12" i="14"/>
  <c r="G310" i="8"/>
  <c r="E15" i="110"/>
  <c r="G78" i="14"/>
  <c r="E19" i="153"/>
  <c r="J120" i="14"/>
  <c r="H263" i="8"/>
  <c r="E16" i="62"/>
  <c r="H364" i="8"/>
  <c r="E16" i="171"/>
  <c r="E26" i="171"/>
  <c r="J441" i="8"/>
  <c r="E20" i="254"/>
  <c r="K211" i="14"/>
  <c r="J347" i="8"/>
  <c r="E20" i="148"/>
  <c r="K115" i="14"/>
  <c r="I335" i="8"/>
  <c r="E19" i="135"/>
  <c r="J103" i="14"/>
  <c r="G309" i="8"/>
  <c r="E15" i="109"/>
  <c r="G77" i="14"/>
  <c r="H247" i="8"/>
  <c r="E16" i="27"/>
  <c r="H15" i="14"/>
  <c r="J371" i="8"/>
  <c r="E20" i="181"/>
  <c r="K141" i="14"/>
  <c r="I309" i="8"/>
  <c r="E19" i="109"/>
  <c r="J77" i="14"/>
  <c r="I311" i="8"/>
  <c r="E19" i="111"/>
  <c r="J79" i="14"/>
  <c r="H256" i="8"/>
  <c r="E16" i="55"/>
  <c r="E26" i="55"/>
  <c r="I248" i="8"/>
  <c r="E19" i="31"/>
  <c r="J16" i="14"/>
  <c r="J363" i="8"/>
  <c r="E20" i="167"/>
  <c r="K131" i="14"/>
  <c r="I299" i="8"/>
  <c r="E19" i="99"/>
  <c r="J67" i="14"/>
  <c r="G304" i="8"/>
  <c r="E15" i="104"/>
  <c r="G72" i="14"/>
  <c r="H241" i="8"/>
  <c r="E15" i="21"/>
  <c r="E25" i="21"/>
  <c r="G265" i="8"/>
  <c r="E15" i="64"/>
  <c r="G33" i="14"/>
  <c r="I307" i="8"/>
  <c r="E19" i="107"/>
  <c r="J75" i="14"/>
  <c r="I363" i="8"/>
  <c r="E19" i="167"/>
  <c r="J131" i="14"/>
  <c r="G337" i="8"/>
  <c r="E15" i="137"/>
  <c r="G105" i="14"/>
  <c r="H419" i="8"/>
  <c r="E16" i="229"/>
  <c r="H252" i="8"/>
  <c r="E16" i="43"/>
  <c r="I255" i="8"/>
  <c r="E19" i="54"/>
  <c r="J23" i="14"/>
  <c r="I298" i="8"/>
  <c r="E19" i="98"/>
  <c r="J66" i="14"/>
  <c r="H306" i="8"/>
  <c r="E16" i="106"/>
  <c r="H74" i="14"/>
  <c r="G383" i="8"/>
  <c r="E15" i="193"/>
  <c r="G153" i="14"/>
  <c r="H308" i="8"/>
  <c r="E16" i="108"/>
  <c r="H76" i="14"/>
  <c r="I398" i="8"/>
  <c r="E19" i="208"/>
  <c r="J168" i="14"/>
  <c r="E16" i="82"/>
  <c r="H50" i="14"/>
  <c r="J242" i="8"/>
  <c r="E19" i="22"/>
  <c r="K10" i="14"/>
  <c r="J267" i="8"/>
  <c r="E20" i="66"/>
  <c r="K35" i="14"/>
  <c r="H425" i="8"/>
  <c r="E16" i="237"/>
  <c r="E26" i="237"/>
  <c r="H24" i="14"/>
  <c r="H44" i="14"/>
  <c r="E26" i="76"/>
  <c r="G302" i="8"/>
  <c r="E15" i="102"/>
  <c r="G70" i="14"/>
  <c r="I415" i="8"/>
  <c r="E19" i="225"/>
  <c r="J185" i="14"/>
  <c r="I428" i="8"/>
  <c r="E19" i="240"/>
  <c r="J198" i="14"/>
  <c r="H381" i="8"/>
  <c r="E16" i="191"/>
  <c r="E26" i="191"/>
  <c r="H266" i="8"/>
  <c r="E16" i="65"/>
  <c r="E26" i="65"/>
  <c r="J308" i="8"/>
  <c r="E20" i="108"/>
  <c r="K76" i="14"/>
  <c r="I280" i="8"/>
  <c r="E19" i="80"/>
  <c r="J48" i="14"/>
  <c r="G434" i="8"/>
  <c r="E15" i="247"/>
  <c r="G204" i="14"/>
  <c r="G402" i="8"/>
  <c r="E15" i="212"/>
  <c r="G172" i="14"/>
  <c r="J260" i="8"/>
  <c r="E20" i="59"/>
  <c r="K40" i="14"/>
  <c r="H340" i="8"/>
  <c r="E16" i="140"/>
  <c r="H300" i="8"/>
  <c r="E16" i="100"/>
  <c r="H275" i="8"/>
  <c r="E16" i="75"/>
  <c r="J343" i="8"/>
  <c r="E20" i="143"/>
  <c r="K111" i="14"/>
  <c r="G264" i="8"/>
  <c r="E15" i="63"/>
  <c r="G32" i="14"/>
  <c r="H424" i="8"/>
  <c r="E16" i="234"/>
  <c r="I277" i="8"/>
  <c r="E19" i="77"/>
  <c r="J45" i="14"/>
  <c r="I241" i="8"/>
  <c r="E18" i="21"/>
  <c r="J9" i="14"/>
  <c r="H297" i="8"/>
  <c r="E16" i="97"/>
  <c r="H65" i="14"/>
  <c r="G408" i="8"/>
  <c r="E15" i="218"/>
  <c r="G178" i="14"/>
  <c r="E16" i="25"/>
  <c r="H13" i="14"/>
  <c r="G448" i="8"/>
  <c r="E15" i="262"/>
  <c r="G218" i="14"/>
  <c r="H251" i="8"/>
  <c r="E16" i="42"/>
  <c r="H19" i="14"/>
  <c r="E26" i="42"/>
  <c r="H259" i="8"/>
  <c r="E16" i="58"/>
  <c r="E26" i="58"/>
  <c r="I394" i="8"/>
  <c r="E19" i="204"/>
  <c r="J164" i="14"/>
  <c r="J263" i="8"/>
  <c r="E20" i="62"/>
  <c r="K31" i="14"/>
  <c r="E26" i="57"/>
  <c r="J325" i="8"/>
  <c r="E20" i="125"/>
  <c r="K93" i="14"/>
  <c r="H363" i="8"/>
  <c r="E16" i="167"/>
  <c r="H365" i="8"/>
  <c r="E16" i="172"/>
  <c r="E19" i="184"/>
  <c r="J144" i="14"/>
  <c r="J364" i="8"/>
  <c r="E20" i="171"/>
  <c r="K132" i="14"/>
  <c r="J310" i="8"/>
  <c r="E20" i="110"/>
  <c r="K78" i="14"/>
  <c r="I437" i="8"/>
  <c r="E19" i="250"/>
  <c r="J207" i="14"/>
  <c r="J402" i="8"/>
  <c r="E20" i="212"/>
  <c r="K172" i="14"/>
  <c r="I243" i="8"/>
  <c r="E18" i="23"/>
  <c r="J11" i="14"/>
  <c r="H350" i="8"/>
  <c r="E16" i="151"/>
  <c r="H118" i="14"/>
  <c r="G250" i="8"/>
  <c r="E15" i="41"/>
  <c r="G18" i="14"/>
  <c r="J439" i="8"/>
  <c r="E20" i="252"/>
  <c r="K209" i="14"/>
  <c r="J246" i="8"/>
  <c r="E20" i="26"/>
  <c r="K14" i="14"/>
  <c r="I349" i="8"/>
  <c r="E19" i="150"/>
  <c r="J117" i="14"/>
  <c r="J317" i="8"/>
  <c r="E20" i="117"/>
  <c r="K85" i="14"/>
  <c r="H389" i="8"/>
  <c r="E16" i="199"/>
  <c r="E26" i="199"/>
  <c r="J350" i="8"/>
  <c r="E20" i="151"/>
  <c r="K118" i="14"/>
  <c r="J290" i="8"/>
  <c r="E20" i="90"/>
  <c r="K58" i="14"/>
  <c r="G372" i="8"/>
  <c r="E15" i="182"/>
  <c r="G142" i="14"/>
  <c r="I256" i="8"/>
  <c r="E19" i="55"/>
  <c r="J24" i="14"/>
  <c r="J436" i="8"/>
  <c r="E20" i="249"/>
  <c r="K206" i="14"/>
  <c r="G373" i="8"/>
  <c r="E15" i="183"/>
  <c r="G143" i="14"/>
  <c r="G268" i="8"/>
  <c r="E15" i="68"/>
  <c r="G36" i="14"/>
  <c r="J349" i="8"/>
  <c r="E20" i="150"/>
  <c r="K117" i="14"/>
  <c r="I338" i="8"/>
  <c r="E19" i="138"/>
  <c r="J106" i="14"/>
  <c r="G336" i="8"/>
  <c r="E15" i="136"/>
  <c r="G104" i="14"/>
  <c r="H84" i="14"/>
  <c r="H382" i="8"/>
  <c r="E16" i="192"/>
  <c r="E26" i="192"/>
  <c r="H309" i="8"/>
  <c r="E16" i="109"/>
  <c r="G235" i="8"/>
  <c r="E14" i="15"/>
  <c r="G3" i="14"/>
  <c r="H331" i="8"/>
  <c r="E16" i="131"/>
  <c r="H99" i="14"/>
  <c r="H280" i="8"/>
  <c r="E16" i="80"/>
  <c r="H48" i="14"/>
  <c r="H441" i="8"/>
  <c r="E16" i="254"/>
  <c r="E26" i="254"/>
  <c r="K28" i="14"/>
  <c r="E26" i="27"/>
  <c r="G331" i="8"/>
  <c r="E15" i="131"/>
  <c r="G99" i="14"/>
  <c r="I416" i="8"/>
  <c r="E19" i="226"/>
  <c r="J186" i="14"/>
  <c r="G435" i="8"/>
  <c r="E15" i="248"/>
  <c r="G205" i="14"/>
  <c r="J288" i="8"/>
  <c r="E20" i="88"/>
  <c r="K56" i="14"/>
  <c r="G251" i="8"/>
  <c r="E15" i="42"/>
  <c r="G19" i="14"/>
  <c r="G429" i="8"/>
  <c r="E15" i="241"/>
  <c r="G199" i="14"/>
  <c r="I265" i="8"/>
  <c r="E19" i="64"/>
  <c r="J33" i="14"/>
  <c r="H396" i="8"/>
  <c r="E16" i="206"/>
  <c r="H166" i="14"/>
  <c r="J440" i="8"/>
  <c r="E20" i="253"/>
  <c r="K210" i="14"/>
  <c r="I271" i="8"/>
  <c r="E19" i="71"/>
  <c r="J39" i="14"/>
  <c r="I264" i="8"/>
  <c r="E19" i="63"/>
  <c r="J32" i="14"/>
  <c r="H248" i="8"/>
  <c r="E16" i="31"/>
  <c r="E26" i="31"/>
  <c r="I364" i="8"/>
  <c r="E19" i="171"/>
  <c r="J132" i="14"/>
  <c r="H448" i="8"/>
  <c r="E16" i="262"/>
  <c r="E26" i="262"/>
  <c r="G333" i="8"/>
  <c r="E15" i="133"/>
  <c r="G101" i="14"/>
  <c r="J374" i="8"/>
  <c r="E20" i="184"/>
  <c r="K144" i="14"/>
  <c r="H279" i="8"/>
  <c r="E16" i="79"/>
  <c r="H47" i="14"/>
  <c r="J311" i="8"/>
  <c r="E20" i="111"/>
  <c r="K79" i="14"/>
  <c r="J250" i="8"/>
  <c r="E20" i="41"/>
  <c r="K18" i="14"/>
  <c r="H395" i="8"/>
  <c r="E16" i="205"/>
  <c r="G243" i="8"/>
  <c r="E14" i="23"/>
  <c r="G11" i="14"/>
  <c r="H255" i="8"/>
  <c r="E16" i="54"/>
  <c r="H23" i="14"/>
  <c r="H260" i="8"/>
  <c r="E16" i="59"/>
  <c r="I362" i="8"/>
  <c r="E19" i="166"/>
  <c r="J130" i="14"/>
  <c r="J450" i="8"/>
  <c r="J446" i="8"/>
  <c r="E20" i="260"/>
  <c r="K216" i="14"/>
  <c r="J386" i="8"/>
  <c r="E20" i="196"/>
  <c r="K156" i="14"/>
  <c r="H302" i="8"/>
  <c r="E16" i="102"/>
  <c r="H70" i="14"/>
  <c r="I279" i="8"/>
  <c r="E19" i="79"/>
  <c r="J47" i="14"/>
  <c r="H240" i="8"/>
  <c r="E15" i="20"/>
  <c r="J352" i="8"/>
  <c r="E20" i="153"/>
  <c r="K120" i="14"/>
  <c r="G324" i="8"/>
  <c r="E15" i="124"/>
  <c r="G92" i="14"/>
  <c r="J358" i="8"/>
  <c r="E20" i="161"/>
  <c r="K126" i="14"/>
  <c r="H329" i="8"/>
  <c r="E16" i="129"/>
  <c r="H387" i="8"/>
  <c r="E16" i="197"/>
  <c r="H157" i="14"/>
  <c r="E20" i="107"/>
  <c r="K75" i="14"/>
  <c r="I257" i="8"/>
  <c r="E19" i="56"/>
  <c r="J25" i="14"/>
  <c r="G370" i="8"/>
  <c r="E15" i="180"/>
  <c r="G140" i="14"/>
  <c r="J309" i="8"/>
  <c r="E20" i="109"/>
  <c r="K77" i="14"/>
  <c r="I272" i="8"/>
  <c r="E19" i="72"/>
  <c r="J237" i="8"/>
  <c r="E19" i="17"/>
  <c r="K5" i="14"/>
  <c r="J341" i="8"/>
  <c r="E20" i="141"/>
  <c r="K109" i="14"/>
  <c r="H310" i="8"/>
  <c r="E16" i="110"/>
  <c r="H281" i="8"/>
  <c r="E16" i="81"/>
  <c r="G313" i="8"/>
  <c r="E15" i="113"/>
  <c r="G81" i="14"/>
  <c r="J326" i="8"/>
  <c r="E20" i="126"/>
  <c r="K94" i="14"/>
  <c r="H249" i="8"/>
  <c r="E16" i="33"/>
  <c r="I334" i="8"/>
  <c r="E19" i="134"/>
  <c r="J102" i="14"/>
  <c r="I308" i="8"/>
  <c r="E19" i="108"/>
  <c r="J76" i="14"/>
  <c r="I373" i="8"/>
  <c r="E19" i="183"/>
  <c r="J143" i="14"/>
  <c r="I382" i="8"/>
  <c r="E19" i="192"/>
  <c r="J152" i="14"/>
  <c r="J369" i="8"/>
  <c r="E20" i="179"/>
  <c r="K139" i="14"/>
  <c r="G377" i="8"/>
  <c r="E15" i="187"/>
  <c r="G147" i="14"/>
  <c r="H440" i="8"/>
  <c r="E16" i="253"/>
  <c r="H210" i="14"/>
  <c r="G312" i="8"/>
  <c r="E15" i="112"/>
  <c r="G80" i="14"/>
  <c r="J438" i="8"/>
  <c r="E20" i="251"/>
  <c r="K208" i="14"/>
  <c r="J272" i="8"/>
  <c r="E20" i="72"/>
  <c r="H73" i="14"/>
  <c r="G428" i="8"/>
  <c r="E15" i="240"/>
  <c r="G198" i="14"/>
  <c r="G414" i="8"/>
  <c r="E15" i="224"/>
  <c r="G184" i="14"/>
  <c r="J344" i="8"/>
  <c r="E20" i="144"/>
  <c r="K112" i="14"/>
  <c r="J346" i="8"/>
  <c r="E20" i="147"/>
  <c r="K114" i="14"/>
  <c r="H344" i="8"/>
  <c r="E16" i="144"/>
  <c r="H345" i="8"/>
  <c r="E16" i="145"/>
  <c r="H113" i="14"/>
  <c r="I360" i="8"/>
  <c r="E19" i="163"/>
  <c r="J128" i="14"/>
  <c r="G413" i="8"/>
  <c r="E15" i="223"/>
  <c r="G183" i="14"/>
  <c r="G412" i="8"/>
  <c r="E15" i="222"/>
  <c r="G182" i="14"/>
  <c r="I444" i="8"/>
  <c r="E19" i="257"/>
  <c r="J214" i="14"/>
  <c r="I446" i="8"/>
  <c r="E19" i="260"/>
  <c r="J216" i="14"/>
  <c r="I445" i="8"/>
  <c r="E19" i="259"/>
  <c r="J215" i="14"/>
  <c r="H313" i="8"/>
  <c r="E16" i="113"/>
  <c r="H312" i="8"/>
  <c r="E16" i="112"/>
  <c r="I339" i="8"/>
  <c r="E19" i="139"/>
  <c r="J107" i="14"/>
  <c r="I246" i="8"/>
  <c r="E19" i="26"/>
  <c r="J14" i="14"/>
  <c r="I245" i="8"/>
  <c r="E19" i="25"/>
  <c r="J13" i="14"/>
  <c r="G340" i="8"/>
  <c r="E15" i="140"/>
  <c r="G108" i="14"/>
  <c r="G338" i="8"/>
  <c r="E15" i="138"/>
  <c r="G106" i="14"/>
  <c r="G339" i="8"/>
  <c r="E15" i="139"/>
  <c r="G107" i="14"/>
  <c r="H435" i="8"/>
  <c r="E16" i="248"/>
  <c r="H205" i="14"/>
  <c r="H436" i="8"/>
  <c r="E16" i="249"/>
  <c r="I319" i="8"/>
  <c r="E19" i="119"/>
  <c r="J87" i="14"/>
  <c r="G348" i="8"/>
  <c r="E15" i="149"/>
  <c r="G116" i="14"/>
  <c r="G349" i="8"/>
  <c r="E15" i="150"/>
  <c r="G117" i="14"/>
  <c r="G350" i="8"/>
  <c r="E15" i="151"/>
  <c r="G118" i="14"/>
  <c r="H391" i="8"/>
  <c r="E16" i="201"/>
  <c r="H161" i="14"/>
  <c r="H164" i="14"/>
  <c r="E26" i="204"/>
  <c r="I294" i="8"/>
  <c r="E19" i="94"/>
  <c r="J62" i="14"/>
  <c r="I293" i="8"/>
  <c r="E19" i="93"/>
  <c r="J61" i="14"/>
  <c r="H338" i="8"/>
  <c r="E16" i="138"/>
  <c r="E26" i="138"/>
  <c r="H339" i="8"/>
  <c r="E16" i="139"/>
  <c r="E26" i="230"/>
  <c r="H190" i="14"/>
  <c r="H72" i="14"/>
  <c r="E26" i="104"/>
  <c r="I304" i="8"/>
  <c r="E19" i="104"/>
  <c r="J72" i="14"/>
  <c r="I303" i="8"/>
  <c r="E19" i="103"/>
  <c r="J71" i="14"/>
  <c r="I275" i="8"/>
  <c r="E19" i="75"/>
  <c r="J43" i="14"/>
  <c r="I274" i="8"/>
  <c r="E19" i="74"/>
  <c r="J42" i="14"/>
  <c r="I273" i="8"/>
  <c r="E19" i="73"/>
  <c r="G291" i="8"/>
  <c r="E15" i="91"/>
  <c r="G59" i="14"/>
  <c r="J249" i="8"/>
  <c r="E20" i="33"/>
  <c r="K17" i="14"/>
  <c r="H140" i="14"/>
  <c r="E26" i="180"/>
  <c r="I356" i="8"/>
  <c r="E19" i="157"/>
  <c r="J124" i="14"/>
  <c r="H243" i="8"/>
  <c r="E15" i="23"/>
  <c r="H11" i="14"/>
  <c r="J409" i="8"/>
  <c r="E20" i="219"/>
  <c r="K179" i="14"/>
  <c r="I392" i="8"/>
  <c r="E19" i="202"/>
  <c r="J162" i="14"/>
  <c r="H360" i="8"/>
  <c r="E16" i="163"/>
  <c r="J266" i="8"/>
  <c r="E20" i="65"/>
  <c r="K34" i="14"/>
  <c r="J265" i="8"/>
  <c r="E20" i="64"/>
  <c r="K33" i="14"/>
  <c r="G344" i="8"/>
  <c r="E15" i="144"/>
  <c r="G112" i="14"/>
  <c r="H250" i="8"/>
  <c r="E16" i="41"/>
  <c r="H152" i="14"/>
  <c r="H383" i="8"/>
  <c r="E16" i="193"/>
  <c r="H153" i="14"/>
  <c r="G352" i="8"/>
  <c r="E15" i="153"/>
  <c r="G120" i="14"/>
  <c r="G345" i="8"/>
  <c r="E15" i="145"/>
  <c r="G113" i="14"/>
  <c r="G346" i="8"/>
  <c r="E15" i="147"/>
  <c r="G114" i="14"/>
  <c r="J331" i="8"/>
  <c r="E20" i="131"/>
  <c r="K99" i="14"/>
  <c r="J329" i="8"/>
  <c r="E20" i="129"/>
  <c r="K97" i="14"/>
  <c r="J330" i="8"/>
  <c r="E20" i="130"/>
  <c r="K98" i="14"/>
  <c r="G354" i="8"/>
  <c r="E15" i="155"/>
  <c r="G122" i="14"/>
  <c r="G353" i="8"/>
  <c r="E15" i="154"/>
  <c r="G121" i="14"/>
  <c r="G355" i="8"/>
  <c r="E15" i="156"/>
  <c r="G123" i="14"/>
  <c r="J279" i="8"/>
  <c r="E20" i="79"/>
  <c r="K47" i="14"/>
  <c r="J278" i="8"/>
  <c r="E20" i="70"/>
  <c r="K46" i="14"/>
  <c r="I348" i="8"/>
  <c r="E19" i="149"/>
  <c r="J116" i="14"/>
  <c r="I448" i="8"/>
  <c r="E19" i="262"/>
  <c r="J218" i="14"/>
  <c r="I306" i="8"/>
  <c r="E19" i="106"/>
  <c r="J74" i="14"/>
  <c r="I305" i="8"/>
  <c r="E19" i="105"/>
  <c r="J73" i="14"/>
  <c r="I291" i="8"/>
  <c r="E19" i="91"/>
  <c r="J59" i="14"/>
  <c r="I336" i="8"/>
  <c r="E19" i="136"/>
  <c r="J104" i="14"/>
  <c r="I301" i="8"/>
  <c r="E19" i="101"/>
  <c r="J69" i="14"/>
  <c r="I302" i="8"/>
  <c r="E19" i="102"/>
  <c r="J70" i="14"/>
  <c r="G286" i="8"/>
  <c r="E15" i="86"/>
  <c r="G54" i="14"/>
  <c r="J393" i="8"/>
  <c r="E20" i="203"/>
  <c r="K163" i="14"/>
  <c r="G389" i="8"/>
  <c r="E15" i="199"/>
  <c r="G159" i="14"/>
  <c r="H45" i="14"/>
  <c r="E26" i="77"/>
  <c r="I365" i="8"/>
  <c r="E19" i="172"/>
  <c r="J133" i="14"/>
  <c r="H314" i="8"/>
  <c r="E16" i="114"/>
  <c r="H315" i="8"/>
  <c r="E16" i="115"/>
  <c r="H374" i="8"/>
  <c r="E16" i="184"/>
  <c r="H376" i="8"/>
  <c r="E16" i="186"/>
  <c r="H146" i="14"/>
  <c r="G400" i="8"/>
  <c r="E15" i="210"/>
  <c r="G170" i="14"/>
  <c r="G401" i="8"/>
  <c r="E15" i="211"/>
  <c r="G171" i="14"/>
  <c r="G279" i="8"/>
  <c r="E15" i="79"/>
  <c r="G47" i="14"/>
  <c r="G295" i="8"/>
  <c r="E15" i="95"/>
  <c r="G63" i="14"/>
  <c r="G297" i="8"/>
  <c r="E15" i="97"/>
  <c r="G65" i="14"/>
  <c r="G296" i="8"/>
  <c r="E15" i="96"/>
  <c r="G64" i="14"/>
  <c r="H405" i="8"/>
  <c r="E16" i="215"/>
  <c r="J296" i="8"/>
  <c r="E20" i="96"/>
  <c r="K64" i="14"/>
  <c r="H393" i="8"/>
  <c r="E16" i="203"/>
  <c r="G307" i="8"/>
  <c r="E15" i="107"/>
  <c r="G75" i="14"/>
  <c r="G306" i="8"/>
  <c r="E15" i="106"/>
  <c r="G74" i="14"/>
  <c r="G305" i="8"/>
  <c r="E15" i="105"/>
  <c r="G73" i="14"/>
  <c r="J353" i="8"/>
  <c r="E20" i="154"/>
  <c r="K121" i="14"/>
  <c r="J354" i="8"/>
  <c r="E20" i="155"/>
  <c r="K122" i="14"/>
  <c r="H132" i="14"/>
  <c r="J238" i="8"/>
  <c r="E19" i="18"/>
  <c r="K6" i="14"/>
  <c r="G394" i="8"/>
  <c r="E15" i="204"/>
  <c r="G164" i="14"/>
  <c r="G395" i="8"/>
  <c r="E15" i="205"/>
  <c r="G165" i="14"/>
  <c r="H368" i="8"/>
  <c r="E16" i="178"/>
  <c r="H366" i="8"/>
  <c r="I447" i="8"/>
  <c r="E19" i="261"/>
  <c r="J217" i="14"/>
  <c r="J396" i="8"/>
  <c r="E20" i="206"/>
  <c r="K166" i="14"/>
  <c r="J395" i="8"/>
  <c r="E20" i="205"/>
  <c r="K165" i="14"/>
  <c r="H399" i="8"/>
  <c r="E16" i="209"/>
  <c r="H169" i="14"/>
  <c r="H397" i="8"/>
  <c r="E16" i="207"/>
  <c r="H167" i="14"/>
  <c r="J319" i="8"/>
  <c r="E20" i="119"/>
  <c r="K87" i="14"/>
  <c r="J318" i="8"/>
  <c r="E20" i="118"/>
  <c r="K86" i="14"/>
  <c r="I387" i="8"/>
  <c r="E19" i="197"/>
  <c r="J157" i="14"/>
  <c r="I388" i="8"/>
  <c r="E19" i="198"/>
  <c r="J158" i="14"/>
  <c r="G403" i="8"/>
  <c r="E15" i="213"/>
  <c r="G173" i="14"/>
  <c r="G405" i="8"/>
  <c r="E15" i="215"/>
  <c r="G175" i="14"/>
  <c r="G404" i="8"/>
  <c r="E15" i="214"/>
  <c r="G174" i="14"/>
  <c r="H356" i="8"/>
  <c r="E16" i="157"/>
  <c r="E26" i="157"/>
  <c r="H400" i="8"/>
  <c r="E16" i="210"/>
  <c r="I420" i="8"/>
  <c r="E19" i="230"/>
  <c r="J190" i="14"/>
  <c r="J367" i="8"/>
  <c r="E20" i="177"/>
  <c r="K137" i="14"/>
  <c r="H235" i="8"/>
  <c r="E15" i="15"/>
  <c r="I327" i="8"/>
  <c r="E19" i="127"/>
  <c r="J95" i="14"/>
  <c r="I318" i="8"/>
  <c r="E19" i="118"/>
  <c r="J86" i="14"/>
  <c r="H341" i="8"/>
  <c r="E16" i="141"/>
  <c r="E26" i="141"/>
  <c r="H330" i="8"/>
  <c r="E16" i="130"/>
  <c r="H98" i="14"/>
  <c r="J248" i="8"/>
  <c r="E20" i="31"/>
  <c r="K16" i="14"/>
  <c r="I390" i="8"/>
  <c r="E19" i="200"/>
  <c r="J160" i="14"/>
  <c r="J316" i="8"/>
  <c r="E20" i="116"/>
  <c r="K84" i="14"/>
  <c r="G385" i="8"/>
  <c r="E15" i="195"/>
  <c r="G155" i="14"/>
  <c r="H332" i="8"/>
  <c r="E16" i="132"/>
  <c r="G360" i="8"/>
  <c r="E15" i="163"/>
  <c r="G128" i="14"/>
  <c r="H437" i="8"/>
  <c r="E16" i="250"/>
  <c r="E26" i="250"/>
  <c r="J240" i="8"/>
  <c r="E19" i="20"/>
  <c r="K8" i="14"/>
  <c r="H236" i="8"/>
  <c r="E15" i="16"/>
  <c r="H257" i="8"/>
  <c r="E16" i="56"/>
  <c r="I333" i="8"/>
  <c r="E19" i="133"/>
  <c r="J101" i="14"/>
  <c r="H369" i="8"/>
  <c r="E16" i="179"/>
  <c r="E26" i="179"/>
  <c r="H307" i="8"/>
  <c r="E16" i="107"/>
  <c r="G326" i="8"/>
  <c r="E15" i="126"/>
  <c r="G94" i="14"/>
  <c r="I281" i="8"/>
  <c r="E19" i="81"/>
  <c r="J49" i="14"/>
  <c r="I351" i="8"/>
  <c r="E19" i="152"/>
  <c r="J119" i="14"/>
  <c r="H343" i="8"/>
  <c r="E16" i="143"/>
  <c r="H111" i="14"/>
  <c r="G325" i="8"/>
  <c r="E15" i="125"/>
  <c r="G93" i="14"/>
  <c r="G267" i="8"/>
  <c r="E15" i="66"/>
  <c r="G35" i="14"/>
  <c r="J277" i="8"/>
  <c r="E20" i="77"/>
  <c r="K45" i="14"/>
  <c r="E26" i="82"/>
  <c r="H66" i="14"/>
  <c r="E26" i="98"/>
  <c r="E26" i="202"/>
  <c r="H162" i="14"/>
  <c r="I286" i="8"/>
  <c r="E19" i="86"/>
  <c r="J54" i="14"/>
  <c r="I287" i="8"/>
  <c r="E19" i="87"/>
  <c r="J55" i="14"/>
  <c r="I285" i="8"/>
  <c r="E19" i="85"/>
  <c r="J53" i="14"/>
  <c r="G393" i="8"/>
  <c r="E15" i="203"/>
  <c r="G163" i="14"/>
  <c r="E26" i="165"/>
  <c r="H129" i="14"/>
  <c r="H333" i="8"/>
  <c r="E16" i="133"/>
  <c r="E26" i="133"/>
  <c r="I400" i="8"/>
  <c r="E19" i="210"/>
  <c r="J170" i="14"/>
  <c r="I402" i="8"/>
  <c r="E19" i="212"/>
  <c r="J172" i="14"/>
  <c r="H385" i="8"/>
  <c r="E16" i="195"/>
  <c r="H155" i="14"/>
  <c r="H151" i="14"/>
  <c r="E26" i="182"/>
  <c r="G447" i="8"/>
  <c r="E15" i="261"/>
  <c r="G217" i="14"/>
  <c r="I393" i="8"/>
  <c r="E19" i="203"/>
  <c r="J163" i="14"/>
  <c r="H218" i="14"/>
  <c r="H159" i="14"/>
  <c r="J281" i="8"/>
  <c r="E20" i="81"/>
  <c r="K49" i="14"/>
  <c r="J282" i="8"/>
  <c r="E20" i="82"/>
  <c r="K50" i="14"/>
  <c r="J442" i="8"/>
  <c r="E20" i="255"/>
  <c r="K212" i="14"/>
  <c r="H423" i="8"/>
  <c r="E16" i="233"/>
  <c r="E26" i="233"/>
  <c r="H421" i="8"/>
  <c r="E16" i="231"/>
  <c r="H191" i="14"/>
  <c r="H422" i="8"/>
  <c r="E16" i="232"/>
  <c r="G375" i="8"/>
  <c r="E15" i="185"/>
  <c r="G145" i="14"/>
  <c r="G376" i="8"/>
  <c r="E15" i="186"/>
  <c r="G146" i="14"/>
  <c r="H321" i="8"/>
  <c r="E16" i="121"/>
  <c r="H89" i="14"/>
  <c r="J359" i="8"/>
  <c r="E20" i="162"/>
  <c r="K127" i="14"/>
  <c r="I278" i="8"/>
  <c r="E19" i="70"/>
  <c r="J46" i="14"/>
  <c r="I276" i="8"/>
  <c r="E19" i="76"/>
  <c r="J44" i="14"/>
  <c r="G244" i="8"/>
  <c r="E15" i="24"/>
  <c r="G12" i="14"/>
  <c r="J247" i="8"/>
  <c r="E20" i="27"/>
  <c r="K15" i="14"/>
  <c r="I254" i="8"/>
  <c r="E19" i="53"/>
  <c r="J22" i="14"/>
  <c r="H377" i="8"/>
  <c r="E16" i="187"/>
  <c r="H378" i="8"/>
  <c r="E16" i="188"/>
  <c r="G384" i="8"/>
  <c r="E15" i="194"/>
  <c r="G154" i="14"/>
  <c r="I345" i="8"/>
  <c r="E19" i="145"/>
  <c r="J113" i="14"/>
  <c r="I346" i="8"/>
  <c r="E19" i="147"/>
  <c r="J114" i="14"/>
  <c r="E26" i="194"/>
  <c r="H154" i="14"/>
  <c r="H351" i="8"/>
  <c r="E16" i="152"/>
  <c r="H119" i="14"/>
  <c r="H349" i="8"/>
  <c r="E16" i="150"/>
  <c r="E26" i="122"/>
  <c r="H90" i="14"/>
  <c r="J256" i="8"/>
  <c r="E20" i="55"/>
  <c r="K24" i="14"/>
  <c r="J255" i="8"/>
  <c r="E20" i="54"/>
  <c r="K23" i="14"/>
  <c r="J361" i="8"/>
  <c r="E20" i="165"/>
  <c r="K129" i="14"/>
  <c r="H373" i="8"/>
  <c r="E16" i="183"/>
  <c r="H371" i="8"/>
  <c r="E16" i="181"/>
  <c r="H253" i="8"/>
  <c r="E16" i="52"/>
  <c r="H21" i="14"/>
  <c r="H254" i="8"/>
  <c r="E16" i="53"/>
  <c r="J235" i="8"/>
  <c r="E19" i="15"/>
  <c r="K3" i="14"/>
  <c r="J236" i="8"/>
  <c r="E19" i="16"/>
  <c r="K4" i="14"/>
  <c r="I354" i="8"/>
  <c r="E19" i="155"/>
  <c r="J122" i="14"/>
  <c r="I353" i="8"/>
  <c r="E19" i="154"/>
  <c r="J121" i="14"/>
  <c r="J437" i="8"/>
  <c r="E20" i="250"/>
  <c r="K207" i="14"/>
  <c r="J351" i="8"/>
  <c r="E20" i="152"/>
  <c r="K119" i="14"/>
  <c r="J295" i="8"/>
  <c r="E20" i="95"/>
  <c r="K63" i="14"/>
  <c r="H278" i="8"/>
  <c r="E16" i="70"/>
  <c r="G315" i="8"/>
  <c r="E15" i="115"/>
  <c r="G83" i="14"/>
  <c r="J245" i="8"/>
  <c r="E20" i="25"/>
  <c r="K13" i="14"/>
  <c r="J328" i="8"/>
  <c r="E20" i="128"/>
  <c r="K96" i="14"/>
  <c r="H41" i="14"/>
  <c r="E26" i="60"/>
  <c r="E26" i="208"/>
  <c r="H34" i="14"/>
  <c r="H211" i="14"/>
  <c r="E26" i="97"/>
  <c r="E26" i="102"/>
  <c r="E20" i="264"/>
  <c r="E26" i="54"/>
  <c r="E26" i="209"/>
  <c r="E16" i="175"/>
  <c r="E16" i="174"/>
  <c r="H135" i="14"/>
  <c r="H138" i="14"/>
  <c r="E26" i="178"/>
  <c r="E26" i="201"/>
  <c r="E26" i="175"/>
  <c r="H136" i="14"/>
  <c r="J5663" i="11"/>
  <c r="J227" i="8"/>
  <c r="J451" i="8"/>
  <c r="E20" i="78"/>
  <c r="K221" i="14"/>
  <c r="B5663" i="11"/>
  <c r="G227" i="8"/>
  <c r="G5663" i="11"/>
  <c r="I227" i="8"/>
  <c r="I451" i="8"/>
  <c r="E19" i="78"/>
  <c r="G5664" i="11"/>
  <c r="I413" i="8"/>
  <c r="E19" i="223"/>
  <c r="J183" i="14"/>
  <c r="G260" i="8"/>
  <c r="E15" i="59"/>
  <c r="H273" i="8"/>
  <c r="E16" i="73"/>
  <c r="E26" i="73"/>
  <c r="R1348" i="11"/>
  <c r="R1323" i="11"/>
  <c r="R1295" i="11"/>
  <c r="I188" i="8"/>
  <c r="G4705" i="11"/>
  <c r="I425" i="8"/>
  <c r="E19" i="237"/>
  <c r="J195" i="14"/>
  <c r="I424" i="8"/>
  <c r="E19" i="234"/>
  <c r="J194" i="14"/>
  <c r="E26" i="150"/>
  <c r="H117" i="14"/>
  <c r="E26" i="144"/>
  <c r="H112" i="14"/>
  <c r="H33" i="14"/>
  <c r="E26" i="64"/>
  <c r="E25" i="16"/>
  <c r="H4" i="14"/>
  <c r="H95" i="14"/>
  <c r="E26" i="127"/>
  <c r="I404" i="8"/>
  <c r="E19" i="214"/>
  <c r="J174" i="14"/>
  <c r="I403" i="8"/>
  <c r="E19" i="213"/>
  <c r="J173" i="14"/>
  <c r="H359" i="8"/>
  <c r="E16" i="162"/>
  <c r="H127" i="14"/>
  <c r="H357" i="8"/>
  <c r="E16" i="160"/>
  <c r="E26" i="160"/>
  <c r="H358" i="8"/>
  <c r="E16" i="161"/>
  <c r="E25" i="20"/>
  <c r="H8" i="14"/>
  <c r="E26" i="229"/>
  <c r="H189" i="14"/>
  <c r="E26" i="128"/>
  <c r="H96" i="14"/>
  <c r="G261" i="8"/>
  <c r="E15" i="60"/>
  <c r="G29" i="14"/>
  <c r="G298" i="8"/>
  <c r="E15" i="98"/>
  <c r="G66" i="14"/>
  <c r="G300" i="8"/>
  <c r="E15" i="100"/>
  <c r="G68" i="14"/>
  <c r="G299" i="8"/>
  <c r="E15" i="99"/>
  <c r="G67" i="14"/>
  <c r="H97" i="14"/>
  <c r="E26" i="129"/>
  <c r="E26" i="203"/>
  <c r="H163" i="14"/>
  <c r="E26" i="112"/>
  <c r="H80" i="14"/>
  <c r="H78" i="14"/>
  <c r="E26" i="110"/>
  <c r="H353" i="8"/>
  <c r="E16" i="154"/>
  <c r="H354" i="8"/>
  <c r="E16" i="155"/>
  <c r="H352" i="8"/>
  <c r="E16" i="153"/>
  <c r="H120" i="14"/>
  <c r="H295" i="8"/>
  <c r="E16" i="95"/>
  <c r="H63" i="14"/>
  <c r="H81" i="14"/>
  <c r="E26" i="113"/>
  <c r="H294" i="8"/>
  <c r="E16" i="94"/>
  <c r="H296" i="8"/>
  <c r="E16" i="96"/>
  <c r="E26" i="96"/>
  <c r="J269" i="8"/>
  <c r="E20" i="69"/>
  <c r="K37" i="14"/>
  <c r="J271" i="8"/>
  <c r="E20" i="71"/>
  <c r="K39" i="14"/>
  <c r="AB1866" i="11"/>
  <c r="AB1841" i="11"/>
  <c r="AB1816" i="11"/>
  <c r="E30" i="89"/>
  <c r="E23" i="89"/>
  <c r="M57" i="14"/>
  <c r="E28" i="112"/>
  <c r="E10" i="112"/>
  <c r="C80" i="14"/>
  <c r="E23" i="219"/>
  <c r="M179" i="14"/>
  <c r="E30" i="219"/>
  <c r="I186" i="8"/>
  <c r="G4654" i="11"/>
  <c r="K4600" i="11"/>
  <c r="J4601" i="11"/>
  <c r="G4680" i="11"/>
  <c r="H192" i="8"/>
  <c r="D4784" i="11"/>
  <c r="D4810" i="11"/>
  <c r="D4758" i="11"/>
  <c r="L417" i="8"/>
  <c r="L419" i="8"/>
  <c r="L418" i="8"/>
  <c r="E421" i="8"/>
  <c r="E12" i="231"/>
  <c r="E191" i="14"/>
  <c r="E422" i="8"/>
  <c r="E12" i="232"/>
  <c r="E192" i="14"/>
  <c r="E423" i="8"/>
  <c r="E12" i="233"/>
  <c r="E193" i="14"/>
  <c r="G200" i="8"/>
  <c r="B5014" i="11"/>
  <c r="B4990" i="11"/>
  <c r="K4963" i="11"/>
  <c r="J4964" i="11"/>
  <c r="E30" i="237"/>
  <c r="E23" i="237"/>
  <c r="M195" i="14"/>
  <c r="D5042" i="11"/>
  <c r="H202" i="8"/>
  <c r="D5067" i="11"/>
  <c r="D5014" i="11"/>
  <c r="K5012" i="11"/>
  <c r="J5013" i="11"/>
  <c r="L430" i="8"/>
  <c r="L431" i="8"/>
  <c r="L429" i="8"/>
  <c r="K5118" i="11"/>
  <c r="J5119" i="11"/>
  <c r="H208" i="8"/>
  <c r="D5200" i="11"/>
  <c r="D5174" i="11"/>
  <c r="D5226" i="11"/>
  <c r="H5172" i="11"/>
  <c r="G5173" i="11"/>
  <c r="G212" i="8"/>
  <c r="B5277" i="11"/>
  <c r="B5303" i="11"/>
  <c r="F441" i="8"/>
  <c r="F442" i="8"/>
  <c r="F443" i="8"/>
  <c r="C446" i="8"/>
  <c r="C448" i="8"/>
  <c r="J5561" i="11"/>
  <c r="J223" i="8"/>
  <c r="E26" i="130"/>
  <c r="G391" i="8"/>
  <c r="E15" i="201"/>
  <c r="G161" i="14"/>
  <c r="I250" i="8"/>
  <c r="E19" i="41"/>
  <c r="J18" i="14"/>
  <c r="J239" i="8"/>
  <c r="E19" i="19"/>
  <c r="K7" i="14"/>
  <c r="E26" i="25"/>
  <c r="G270" i="8"/>
  <c r="E15" i="67"/>
  <c r="G38" i="14"/>
  <c r="H13" i="8"/>
  <c r="D1530" i="11"/>
  <c r="G440" i="8"/>
  <c r="E15" i="253"/>
  <c r="G210" i="14"/>
  <c r="Z1012" i="11"/>
  <c r="J1012" i="11"/>
  <c r="G162" i="8"/>
  <c r="G387" i="8"/>
  <c r="E15" i="197"/>
  <c r="G157" i="14"/>
  <c r="G15" i="8"/>
  <c r="H221" i="8"/>
  <c r="H445" i="8"/>
  <c r="E16" i="259"/>
  <c r="B1480" i="11"/>
  <c r="B700" i="11"/>
  <c r="J3203" i="11"/>
  <c r="Z1556" i="11"/>
  <c r="B5174" i="11"/>
  <c r="G4990" i="11"/>
  <c r="G416" i="8"/>
  <c r="E15" i="226"/>
  <c r="G186" i="14"/>
  <c r="J345" i="8"/>
  <c r="E20" i="145"/>
  <c r="K113" i="14"/>
  <c r="J5200" i="11"/>
  <c r="D2639" i="11"/>
  <c r="Z1090" i="11"/>
  <c r="J3387" i="11"/>
  <c r="J778" i="11"/>
  <c r="G5174" i="11"/>
  <c r="J197" i="8"/>
  <c r="J960" i="11"/>
  <c r="R984" i="11"/>
  <c r="W2435" i="11"/>
  <c r="R2329" i="11"/>
  <c r="R2303" i="11"/>
  <c r="G4343" i="11"/>
  <c r="J4446" i="11"/>
  <c r="W3025" i="11"/>
  <c r="W2971" i="11"/>
  <c r="W2999" i="11"/>
  <c r="G12" i="8"/>
  <c r="B105" i="11"/>
  <c r="J5252" i="11"/>
  <c r="J209" i="8"/>
  <c r="J435" i="8"/>
  <c r="E20" i="248"/>
  <c r="K205" i="14"/>
  <c r="I146" i="8"/>
  <c r="G3621" i="11"/>
  <c r="L40" i="14"/>
  <c r="L28" i="14"/>
  <c r="J384" i="8"/>
  <c r="E20" i="194"/>
  <c r="K154" i="14"/>
  <c r="D1505" i="11"/>
  <c r="J1766" i="11"/>
  <c r="AB3230" i="11"/>
  <c r="B4005" i="11"/>
  <c r="D3151" i="11"/>
  <c r="J131" i="8"/>
  <c r="J355" i="8"/>
  <c r="E20" i="156"/>
  <c r="K123" i="14"/>
  <c r="G5014" i="11"/>
  <c r="I206" i="8"/>
  <c r="R960" i="11"/>
  <c r="G5067" i="11"/>
  <c r="G4391" i="11"/>
  <c r="J4758" i="11"/>
  <c r="AB521" i="11"/>
  <c r="AB547" i="11"/>
  <c r="AB495" i="11"/>
  <c r="G5510" i="11"/>
  <c r="G5485" i="11"/>
  <c r="I91" i="8"/>
  <c r="G2201" i="11"/>
  <c r="G2175" i="11"/>
  <c r="J3361" i="11"/>
  <c r="J163" i="8"/>
  <c r="J4031" i="11"/>
  <c r="J4005" i="11"/>
  <c r="I10" i="8"/>
  <c r="G105" i="11"/>
  <c r="E31" i="116"/>
  <c r="E24" i="116"/>
  <c r="N84" i="14"/>
  <c r="E5" i="116"/>
  <c r="P84" i="14"/>
  <c r="E6" i="116"/>
  <c r="Q84" i="14"/>
  <c r="E27" i="116"/>
  <c r="O84" i="14"/>
  <c r="I106" i="8"/>
  <c r="G2587" i="11"/>
  <c r="G2534" i="11"/>
  <c r="E27" i="150"/>
  <c r="O117" i="14"/>
  <c r="E31" i="150"/>
  <c r="E6" i="150"/>
  <c r="Q117" i="14"/>
  <c r="E24" i="150"/>
  <c r="N117" i="14"/>
  <c r="E5" i="150"/>
  <c r="P117" i="14"/>
  <c r="D1090" i="11"/>
  <c r="H48" i="8"/>
  <c r="G185" i="8"/>
  <c r="B4602" i="11"/>
  <c r="B4577" i="11"/>
  <c r="H186" i="8"/>
  <c r="H411" i="8"/>
  <c r="E16" i="221"/>
  <c r="E26" i="221"/>
  <c r="D4627" i="11"/>
  <c r="D4654" i="11"/>
  <c r="K4652" i="11"/>
  <c r="J4653" i="11"/>
  <c r="K4782" i="11"/>
  <c r="J4783" i="11"/>
  <c r="J4810" i="11"/>
  <c r="L424" i="8"/>
  <c r="L425" i="8"/>
  <c r="L423" i="8"/>
  <c r="E23" i="234"/>
  <c r="M194" i="14"/>
  <c r="E30" i="234"/>
  <c r="K4988" i="11"/>
  <c r="J4989" i="11"/>
  <c r="E31" i="244"/>
  <c r="E24" i="244"/>
  <c r="N202" i="14"/>
  <c r="E27" i="244"/>
  <c r="O202" i="14"/>
  <c r="E6" i="244"/>
  <c r="Q202" i="14"/>
  <c r="E30" i="248"/>
  <c r="E23" i="248"/>
  <c r="M205" i="14"/>
  <c r="E23" i="250"/>
  <c r="M207" i="14"/>
  <c r="E30" i="250"/>
  <c r="B5485" i="11"/>
  <c r="G220" i="8"/>
  <c r="B5537" i="11"/>
  <c r="B5510" i="11"/>
  <c r="G418" i="8"/>
  <c r="E15" i="228"/>
  <c r="G188" i="14"/>
  <c r="G364" i="8"/>
  <c r="E15" i="171"/>
  <c r="G132" i="14"/>
  <c r="J405" i="8"/>
  <c r="E20" i="215"/>
  <c r="K175" i="14"/>
  <c r="E26" i="195"/>
  <c r="E26" i="248"/>
  <c r="E26" i="106"/>
  <c r="E26" i="151"/>
  <c r="G392" i="8"/>
  <c r="E15" i="202"/>
  <c r="G162" i="14"/>
  <c r="J403" i="8"/>
  <c r="E20" i="213"/>
  <c r="K173" i="14"/>
  <c r="I325" i="8"/>
  <c r="E19" i="125"/>
  <c r="J93" i="14"/>
  <c r="G365" i="8"/>
  <c r="E15" i="172"/>
  <c r="G133" i="14"/>
  <c r="H301" i="8"/>
  <c r="E16" i="101"/>
  <c r="E15" i="174"/>
  <c r="G135" i="14"/>
  <c r="G441" i="8"/>
  <c r="E15" i="254"/>
  <c r="G211" i="14"/>
  <c r="J1790" i="11"/>
  <c r="J287" i="8"/>
  <c r="E20" i="87"/>
  <c r="K55" i="14"/>
  <c r="B3981" i="11"/>
  <c r="D3102" i="11"/>
  <c r="H244" i="8"/>
  <c r="E16" i="24"/>
  <c r="G2356" i="11"/>
  <c r="B5042" i="11"/>
  <c r="B5120" i="11"/>
  <c r="J365" i="8"/>
  <c r="G3721" i="11"/>
  <c r="E28" i="212"/>
  <c r="J5664" i="11"/>
  <c r="H46" i="8"/>
  <c r="H262" i="8"/>
  <c r="E16" i="61"/>
  <c r="J5094" i="11"/>
  <c r="G4367" i="11"/>
  <c r="J191" i="8"/>
  <c r="I152" i="8"/>
  <c r="I378" i="8"/>
  <c r="E19" i="188"/>
  <c r="J148" i="14"/>
  <c r="I209" i="8"/>
  <c r="G4758" i="11"/>
  <c r="E18" i="228"/>
  <c r="I188" i="14"/>
  <c r="E14" i="228"/>
  <c r="F188" i="14"/>
  <c r="I37" i="8"/>
  <c r="G778" i="11"/>
  <c r="G805" i="11"/>
  <c r="H59" i="8"/>
  <c r="D1323" i="11"/>
  <c r="I42" i="8"/>
  <c r="G936" i="11"/>
  <c r="E28" i="206"/>
  <c r="E10" i="206"/>
  <c r="C166" i="14"/>
  <c r="H16" i="14"/>
  <c r="H269" i="8"/>
  <c r="E16" i="69"/>
  <c r="E26" i="131"/>
  <c r="G419" i="8"/>
  <c r="E15" i="229"/>
  <c r="G189" i="14"/>
  <c r="H267" i="8"/>
  <c r="E16" i="66"/>
  <c r="J76" i="8"/>
  <c r="AB313" i="11"/>
  <c r="B1090" i="11"/>
  <c r="J270" i="8"/>
  <c r="E20" i="67"/>
  <c r="K38" i="14"/>
  <c r="D3127" i="11"/>
  <c r="G2382" i="11"/>
  <c r="G4810" i="11"/>
  <c r="J5587" i="11"/>
  <c r="E24" i="219"/>
  <c r="N179" i="14"/>
  <c r="G4551" i="11"/>
  <c r="G3771" i="11"/>
  <c r="B1766" i="11"/>
  <c r="I410" i="8"/>
  <c r="E19" i="220"/>
  <c r="J180" i="14"/>
  <c r="G4835" i="11"/>
  <c r="G4471" i="11"/>
  <c r="G4446" i="11"/>
  <c r="B2840" i="11"/>
  <c r="G117" i="8"/>
  <c r="J5146" i="11"/>
  <c r="U2125" i="11"/>
  <c r="U2073" i="11"/>
  <c r="U2098" i="11"/>
  <c r="J263" i="11"/>
  <c r="J212" i="11"/>
  <c r="J236" i="11"/>
  <c r="J2666" i="11"/>
  <c r="E31" i="219"/>
  <c r="E6" i="219"/>
  <c r="Q179" i="14"/>
  <c r="G443" i="8"/>
  <c r="E15" i="256"/>
  <c r="G213" i="14"/>
  <c r="G444" i="8"/>
  <c r="E15" i="257"/>
  <c r="G214" i="14"/>
  <c r="F451" i="8"/>
  <c r="F449" i="8"/>
  <c r="I290" i="8"/>
  <c r="E19" i="90"/>
  <c r="J58" i="14"/>
  <c r="AB288" i="11"/>
  <c r="B726" i="11"/>
  <c r="W263" i="11"/>
  <c r="B4835" i="11"/>
  <c r="I193" i="8"/>
  <c r="H434" i="8"/>
  <c r="E16" i="247"/>
  <c r="H204" i="14"/>
  <c r="G2408" i="11"/>
  <c r="D984" i="11"/>
  <c r="G426" i="8"/>
  <c r="E15" i="238"/>
  <c r="G196" i="14"/>
  <c r="J5613" i="11"/>
  <c r="D1063" i="11"/>
  <c r="D3230" i="11"/>
  <c r="D3282" i="11"/>
  <c r="D3257" i="11"/>
  <c r="J154" i="8"/>
  <c r="J3797" i="11"/>
  <c r="J3672" i="11"/>
  <c r="J3721" i="11"/>
  <c r="G4602" i="11"/>
  <c r="G206" i="8"/>
  <c r="J4627" i="11"/>
  <c r="G5200" i="11"/>
  <c r="G51" i="8"/>
  <c r="B1169" i="11"/>
  <c r="H110" i="8"/>
  <c r="H334" i="8"/>
  <c r="E16" i="134"/>
  <c r="O40" i="14"/>
  <c r="O28" i="14"/>
  <c r="AB2073" i="11"/>
  <c r="AB2046" i="11"/>
  <c r="AB2019" i="11"/>
  <c r="E31" i="210"/>
  <c r="E6" i="210"/>
  <c r="Q170" i="14"/>
  <c r="E24" i="210"/>
  <c r="N170" i="14"/>
  <c r="G4498" i="11"/>
  <c r="I181" i="8"/>
  <c r="I405" i="8"/>
  <c r="E19" i="215"/>
  <c r="J175" i="14"/>
  <c r="G4524" i="11"/>
  <c r="G143" i="8"/>
  <c r="B3541" i="11"/>
  <c r="B3514" i="11"/>
  <c r="B3488" i="11"/>
  <c r="U1246" i="11"/>
  <c r="U1295" i="11"/>
  <c r="Z2277" i="11"/>
  <c r="D5431" i="11"/>
  <c r="Z1581" i="11"/>
  <c r="J390" i="8"/>
  <c r="E20" i="200"/>
  <c r="K160" i="14"/>
  <c r="G4914" i="11"/>
  <c r="J2329" i="11"/>
  <c r="J4419" i="11"/>
  <c r="B4810" i="11"/>
  <c r="J5226" i="11"/>
  <c r="D2485" i="11"/>
  <c r="D2510" i="11"/>
  <c r="J174" i="8"/>
  <c r="J4343" i="11"/>
  <c r="D1454" i="11"/>
  <c r="H63" i="8"/>
  <c r="H289" i="8"/>
  <c r="E16" i="89"/>
  <c r="J370" i="8"/>
  <c r="E20" i="180"/>
  <c r="K140" i="14"/>
  <c r="J4551" i="11"/>
  <c r="J182" i="8"/>
  <c r="G92" i="8"/>
  <c r="B2175" i="11"/>
  <c r="E5" i="244"/>
  <c r="P202" i="14"/>
  <c r="E28" i="250"/>
  <c r="E10" i="250"/>
  <c r="C207" i="14"/>
  <c r="U3151" i="11"/>
  <c r="U3179" i="11"/>
  <c r="B5328" i="11"/>
  <c r="B4965" i="11"/>
  <c r="Z2561" i="11"/>
  <c r="Z2534" i="11"/>
  <c r="H218" i="8"/>
  <c r="E31" i="248"/>
  <c r="R1581" i="11"/>
  <c r="B5380" i="11"/>
  <c r="I284" i="8"/>
  <c r="E19" i="84"/>
  <c r="J52" i="14"/>
  <c r="G4889" i="11"/>
  <c r="J4889" i="11"/>
  <c r="I330" i="8"/>
  <c r="E19" i="130"/>
  <c r="J98" i="14"/>
  <c r="J4914" i="11"/>
  <c r="I443" i="8"/>
  <c r="E19" i="256"/>
  <c r="J213" i="14"/>
  <c r="J2303" i="11"/>
  <c r="B1712" i="11"/>
  <c r="B1738" i="11"/>
  <c r="J4863" i="11"/>
  <c r="J194" i="8"/>
  <c r="J420" i="8"/>
  <c r="E20" i="230"/>
  <c r="K190" i="14"/>
  <c r="E14" i="239"/>
  <c r="F197" i="14"/>
  <c r="E18" i="239"/>
  <c r="I197" i="14"/>
  <c r="C447" i="8"/>
  <c r="J4471" i="11"/>
  <c r="E24" i="262"/>
  <c r="N218" i="14"/>
  <c r="E31" i="262"/>
  <c r="E27" i="262"/>
  <c r="O218" i="14"/>
  <c r="E5" i="262"/>
  <c r="P218" i="14"/>
  <c r="G468" i="11"/>
  <c r="G442" i="11"/>
  <c r="G52" i="8"/>
  <c r="G278" i="8"/>
  <c r="E15" i="70"/>
  <c r="G46" i="14"/>
  <c r="B1194" i="11"/>
  <c r="G172" i="8"/>
  <c r="B4292" i="11"/>
  <c r="B4266" i="11"/>
  <c r="G33" i="8"/>
  <c r="B649" i="11"/>
  <c r="H438" i="8"/>
  <c r="E16" i="251"/>
  <c r="B4081" i="11"/>
  <c r="D2149" i="11"/>
  <c r="D3697" i="11"/>
  <c r="U2510" i="11"/>
  <c r="G16" i="8"/>
  <c r="G242" i="8"/>
  <c r="E14" i="22"/>
  <c r="G10" i="14"/>
  <c r="E27" i="133"/>
  <c r="O101" i="14"/>
  <c r="E6" i="96"/>
  <c r="Q64" i="14"/>
  <c r="U960" i="11"/>
  <c r="E6" i="133"/>
  <c r="Q101" i="14"/>
  <c r="Z79" i="11"/>
  <c r="E28" i="242"/>
  <c r="E10" i="242"/>
  <c r="C200" i="14"/>
  <c r="G96" i="8"/>
  <c r="G322" i="8"/>
  <c r="E15" i="122"/>
  <c r="G90" i="14"/>
  <c r="E24" i="83"/>
  <c r="N51" i="14"/>
  <c r="E27" i="83"/>
  <c r="O51" i="14"/>
  <c r="E27" i="250"/>
  <c r="O207" i="14"/>
  <c r="E6" i="250"/>
  <c r="Q207" i="14"/>
  <c r="E31" i="250"/>
  <c r="E24" i="250"/>
  <c r="N207" i="14"/>
  <c r="I118" i="8"/>
  <c r="G2893" i="11"/>
  <c r="G2867" i="11"/>
  <c r="E27" i="247"/>
  <c r="O204" i="14"/>
  <c r="E31" i="247"/>
  <c r="E24" i="247"/>
  <c r="N204" i="14"/>
  <c r="E5" i="247"/>
  <c r="P204" i="14"/>
  <c r="E14" i="243"/>
  <c r="F201" i="14"/>
  <c r="E18" i="243"/>
  <c r="I201" i="14"/>
  <c r="J368" i="8"/>
  <c r="E20" i="178"/>
  <c r="K138" i="14"/>
  <c r="H346" i="8"/>
  <c r="E16" i="147"/>
  <c r="E6" i="71"/>
  <c r="Q39" i="14"/>
  <c r="G3593" i="11"/>
  <c r="D5303" i="11"/>
  <c r="D5328" i="11"/>
  <c r="I116" i="8"/>
  <c r="G2840" i="11"/>
  <c r="G2795" i="11"/>
  <c r="W79" i="11"/>
  <c r="W132" i="11"/>
  <c r="E12" i="174"/>
  <c r="E135" i="14"/>
  <c r="E12" i="175"/>
  <c r="E136" i="14"/>
  <c r="U2382" i="11"/>
  <c r="U2356" i="11"/>
  <c r="G137" i="8"/>
  <c r="B3361" i="11"/>
  <c r="E10" i="25"/>
  <c r="C13" i="14"/>
  <c r="E28" i="25"/>
  <c r="E30" i="26"/>
  <c r="E31" i="26"/>
  <c r="E23" i="26"/>
  <c r="M14" i="14"/>
  <c r="E14" i="27"/>
  <c r="F15" i="14"/>
  <c r="E18" i="27"/>
  <c r="I15" i="14"/>
  <c r="L299" i="8"/>
  <c r="L298" i="8"/>
  <c r="J73" i="8"/>
  <c r="J298" i="8"/>
  <c r="E20" i="98"/>
  <c r="K66" i="14"/>
  <c r="J1738" i="11"/>
  <c r="H93" i="8"/>
  <c r="D2225" i="11"/>
  <c r="J2251" i="11"/>
  <c r="J2277" i="11"/>
  <c r="G95" i="8"/>
  <c r="B2303" i="11"/>
  <c r="B2277" i="11"/>
  <c r="G246" i="8"/>
  <c r="E15" i="26"/>
  <c r="G14" i="14"/>
  <c r="H184" i="8"/>
  <c r="D4602" i="11"/>
  <c r="U1816" i="11"/>
  <c r="U1790" i="11"/>
  <c r="E6" i="217"/>
  <c r="Q177" i="14"/>
  <c r="E24" i="217"/>
  <c r="N177" i="14"/>
  <c r="E27" i="217"/>
  <c r="O177" i="14"/>
  <c r="W700" i="11"/>
  <c r="W673" i="11"/>
  <c r="H189" i="8"/>
  <c r="H415" i="8"/>
  <c r="E16" i="225"/>
  <c r="D4705" i="11"/>
  <c r="J3514" i="11"/>
  <c r="H182" i="8"/>
  <c r="D4551" i="11"/>
  <c r="E5" i="134"/>
  <c r="P102" i="14"/>
  <c r="E24" i="134"/>
  <c r="N102" i="14"/>
  <c r="E6" i="134"/>
  <c r="Q102" i="14"/>
  <c r="G1169" i="11"/>
  <c r="G248" i="8"/>
  <c r="E15" i="31"/>
  <c r="G16" i="14"/>
  <c r="E6" i="198"/>
  <c r="Q158" i="14"/>
  <c r="E5" i="133"/>
  <c r="P101" i="14"/>
  <c r="E27" i="194"/>
  <c r="O154" i="14"/>
  <c r="E24" i="194"/>
  <c r="N154" i="14"/>
  <c r="E31" i="156"/>
  <c r="E6" i="156"/>
  <c r="Q123" i="14"/>
  <c r="I347" i="8"/>
  <c r="E19" i="148"/>
  <c r="J115" i="14"/>
  <c r="G3361" i="11"/>
  <c r="B3127" i="11"/>
  <c r="AB1967" i="11"/>
  <c r="Z263" i="11"/>
  <c r="Z288" i="11"/>
  <c r="H205" i="8"/>
  <c r="D5146" i="11"/>
  <c r="W1374" i="11"/>
  <c r="E6" i="79"/>
  <c r="Q47" i="14"/>
  <c r="E5" i="79"/>
  <c r="P47" i="14"/>
  <c r="E24" i="79"/>
  <c r="N47" i="14"/>
  <c r="E27" i="79"/>
  <c r="O47" i="14"/>
  <c r="E6" i="76"/>
  <c r="Q44" i="14"/>
  <c r="E24" i="76"/>
  <c r="N44" i="14"/>
  <c r="E31" i="76"/>
  <c r="G311" i="8"/>
  <c r="E15" i="111"/>
  <c r="G79" i="14"/>
  <c r="J280" i="8"/>
  <c r="E20" i="80"/>
  <c r="K48" i="14"/>
  <c r="G93" i="8"/>
  <c r="G319" i="8"/>
  <c r="E15" i="119"/>
  <c r="G87" i="14"/>
  <c r="E31" i="198"/>
  <c r="E10" i="213"/>
  <c r="C173" i="14"/>
  <c r="E28" i="213"/>
  <c r="Z2510" i="11"/>
  <c r="E5" i="43"/>
  <c r="P20" i="14"/>
  <c r="E27" i="43"/>
  <c r="O20" i="14"/>
  <c r="E6" i="160"/>
  <c r="Q125" i="14"/>
  <c r="G5380" i="11"/>
  <c r="H367" i="8"/>
  <c r="E16" i="177"/>
  <c r="J219" i="8"/>
  <c r="J5485" i="11"/>
  <c r="E31" i="226"/>
  <c r="E6" i="226"/>
  <c r="Q186" i="14"/>
  <c r="E31" i="195"/>
  <c r="E27" i="195"/>
  <c r="O155" i="14"/>
  <c r="E6" i="195"/>
  <c r="Q155" i="14"/>
  <c r="W1063" i="11"/>
  <c r="W1090" i="11"/>
  <c r="W1738" i="11"/>
  <c r="W1790" i="11"/>
  <c r="I283" i="8"/>
  <c r="E19" i="83"/>
  <c r="J51" i="14"/>
  <c r="J50" i="8"/>
  <c r="J274" i="8"/>
  <c r="E20" i="74"/>
  <c r="K42" i="14"/>
  <c r="J1143" i="11"/>
  <c r="H342" i="8"/>
  <c r="E16" i="142"/>
  <c r="H110" i="14"/>
  <c r="H355" i="8"/>
  <c r="E16" i="156"/>
  <c r="J327" i="8"/>
  <c r="E20" i="127"/>
  <c r="K95" i="14"/>
  <c r="E10" i="178"/>
  <c r="C138" i="14"/>
  <c r="E28" i="191"/>
  <c r="E10" i="191"/>
  <c r="C151" i="14"/>
  <c r="E27" i="161"/>
  <c r="O126" i="14"/>
  <c r="E6" i="161"/>
  <c r="Q126" i="14"/>
  <c r="E31" i="161"/>
  <c r="E24" i="161"/>
  <c r="N126" i="14"/>
  <c r="E31" i="94"/>
  <c r="H431" i="8"/>
  <c r="E16" i="243"/>
  <c r="E14" i="224"/>
  <c r="F184" i="14"/>
  <c r="J276" i="8"/>
  <c r="E20" i="76"/>
  <c r="K44" i="14"/>
  <c r="E5" i="130"/>
  <c r="P98" i="14"/>
  <c r="E27" i="67"/>
  <c r="O38" i="14"/>
  <c r="E24" i="67"/>
  <c r="N38" i="14"/>
  <c r="E31" i="63"/>
  <c r="E31" i="121"/>
  <c r="E24" i="121"/>
  <c r="N89" i="14"/>
  <c r="E5" i="121"/>
  <c r="P89" i="14"/>
  <c r="E6" i="55"/>
  <c r="Q24" i="14"/>
  <c r="E5" i="55"/>
  <c r="P24" i="14"/>
  <c r="E28" i="56"/>
  <c r="E10" i="56"/>
  <c r="C25" i="14"/>
  <c r="E30" i="66"/>
  <c r="E23" i="66"/>
  <c r="M35" i="14"/>
  <c r="I270" i="8"/>
  <c r="E19" i="67"/>
  <c r="J38" i="14"/>
  <c r="E6" i="129"/>
  <c r="Q97" i="14"/>
  <c r="E5" i="27"/>
  <c r="P15" i="14"/>
  <c r="B3567" i="11"/>
  <c r="E10" i="196"/>
  <c r="C156" i="14"/>
  <c r="E28" i="196"/>
  <c r="E24" i="180"/>
  <c r="N140" i="14"/>
  <c r="E6" i="180"/>
  <c r="Q140" i="14"/>
  <c r="U2303" i="11"/>
  <c r="E27" i="55"/>
  <c r="O24" i="14"/>
  <c r="G335" i="8"/>
  <c r="E15" i="135"/>
  <c r="G103" i="14"/>
  <c r="E5" i="92"/>
  <c r="P60" i="14"/>
  <c r="E24" i="26"/>
  <c r="N14" i="14"/>
  <c r="E24" i="130"/>
  <c r="N98" i="14"/>
  <c r="E24" i="27"/>
  <c r="N15" i="14"/>
  <c r="E30" i="22"/>
  <c r="E23" i="22"/>
  <c r="N10" i="14"/>
  <c r="E27" i="151"/>
  <c r="O118" i="14"/>
  <c r="E24" i="70"/>
  <c r="N46" i="14"/>
  <c r="E31" i="70"/>
  <c r="E6" i="153"/>
  <c r="Q120" i="14"/>
  <c r="E31" i="153"/>
  <c r="I269" i="8"/>
  <c r="E19" i="69"/>
  <c r="J37" i="14"/>
  <c r="E6" i="92"/>
  <c r="Q60" i="14"/>
  <c r="E6" i="63"/>
  <c r="Q32" i="14"/>
  <c r="E5" i="117"/>
  <c r="P85" i="14"/>
  <c r="E24" i="117"/>
  <c r="N85" i="14"/>
  <c r="E27" i="41"/>
  <c r="O18" i="14"/>
  <c r="E6" i="41"/>
  <c r="Q18" i="14"/>
  <c r="E5" i="90"/>
  <c r="P58" i="14"/>
  <c r="E31" i="90"/>
  <c r="Z3230" i="11"/>
  <c r="E31" i="55"/>
  <c r="E24" i="92"/>
  <c r="N60" i="14"/>
  <c r="E5" i="19"/>
  <c r="E23" i="19"/>
  <c r="N7" i="14"/>
  <c r="AB960" i="11"/>
  <c r="E27" i="148"/>
  <c r="O115" i="14"/>
  <c r="E24" i="123"/>
  <c r="N91" i="14"/>
  <c r="E14" i="97"/>
  <c r="F65" i="14"/>
  <c r="E14" i="56"/>
  <c r="F25" i="14"/>
  <c r="E18" i="56"/>
  <c r="I25" i="14"/>
  <c r="E28" i="144"/>
  <c r="E10" i="144"/>
  <c r="C112" i="14"/>
  <c r="E14" i="147"/>
  <c r="F114" i="14"/>
  <c r="E18" i="147"/>
  <c r="I114" i="14"/>
  <c r="G407" i="8"/>
  <c r="E15" i="217"/>
  <c r="G177" i="14"/>
  <c r="AB2587" i="11"/>
  <c r="E6" i="124"/>
  <c r="Q92" i="14"/>
  <c r="E5" i="124"/>
  <c r="P92" i="14"/>
  <c r="J648" i="11"/>
  <c r="E30" i="96"/>
  <c r="E23" i="96"/>
  <c r="M64" i="14"/>
  <c r="E23" i="134"/>
  <c r="M102" i="14"/>
  <c r="E30" i="134"/>
  <c r="E5" i="123"/>
  <c r="P91" i="14"/>
  <c r="E31" i="124"/>
  <c r="G157" i="11"/>
  <c r="E10" i="55"/>
  <c r="C24" i="14"/>
  <c r="E28" i="55"/>
  <c r="E18" i="63"/>
  <c r="I32" i="14"/>
  <c r="E14" i="63"/>
  <c r="F32" i="14"/>
  <c r="E29" i="14"/>
  <c r="E41" i="14"/>
  <c r="J1840" i="11"/>
  <c r="E30" i="138"/>
  <c r="E23" i="138"/>
  <c r="M106" i="14"/>
  <c r="W3203" i="11"/>
  <c r="E10" i="27"/>
  <c r="C15" i="14"/>
  <c r="E28" i="27"/>
  <c r="E30" i="130"/>
  <c r="E23" i="130"/>
  <c r="M98" i="14"/>
  <c r="L275" i="8"/>
  <c r="L274" i="8"/>
  <c r="E30" i="76"/>
  <c r="E23" i="76"/>
  <c r="M44" i="14"/>
  <c r="L289" i="8"/>
  <c r="L287" i="8"/>
  <c r="L313" i="8"/>
  <c r="L314" i="8"/>
  <c r="E27" i="18"/>
  <c r="E9" i="18"/>
  <c r="C6" i="14"/>
  <c r="E10" i="122"/>
  <c r="C90" i="14"/>
  <c r="E28" i="122"/>
  <c r="D2665" i="11"/>
  <c r="R1685" i="11"/>
  <c r="B1555" i="11"/>
  <c r="B1556" i="11"/>
  <c r="I310" i="8"/>
  <c r="E19" i="110"/>
  <c r="J78" i="14"/>
  <c r="L297" i="8"/>
  <c r="R1789" i="11"/>
  <c r="B5612" i="11"/>
  <c r="B5613" i="11"/>
  <c r="E31" i="78"/>
  <c r="E6" i="78"/>
  <c r="E5" i="78"/>
  <c r="E27" i="78"/>
  <c r="Z2097" i="11"/>
  <c r="L389" i="8"/>
  <c r="E31" i="199"/>
  <c r="J2691" i="11"/>
  <c r="J2718" i="11"/>
  <c r="H225" i="8"/>
  <c r="D5664" i="11"/>
  <c r="L367" i="8"/>
  <c r="F444" i="8"/>
  <c r="D4366" i="11"/>
  <c r="E24" i="78"/>
  <c r="E444" i="8"/>
  <c r="E12" i="257"/>
  <c r="E214" i="14"/>
  <c r="L398" i="8"/>
  <c r="F404" i="8"/>
  <c r="L402" i="8"/>
  <c r="C413" i="8"/>
  <c r="D416" i="8"/>
  <c r="E11" i="226"/>
  <c r="D186" i="14"/>
  <c r="F422" i="8"/>
  <c r="D368" i="8"/>
  <c r="E11" i="178"/>
  <c r="D138" i="14"/>
  <c r="D372" i="8"/>
  <c r="E11" i="182"/>
  <c r="D142" i="14"/>
  <c r="E374" i="8"/>
  <c r="E12" i="184"/>
  <c r="E144" i="14"/>
  <c r="C379" i="8"/>
  <c r="E382" i="8"/>
  <c r="E12" i="192"/>
  <c r="E152" i="14"/>
  <c r="C385" i="8"/>
  <c r="D389" i="8"/>
  <c r="E11" i="199"/>
  <c r="D159" i="14"/>
  <c r="D393" i="8"/>
  <c r="E11" i="203"/>
  <c r="D163" i="14"/>
  <c r="H192" i="14"/>
  <c r="E26" i="232"/>
  <c r="H57" i="14"/>
  <c r="E26" i="89"/>
  <c r="H75" i="14"/>
  <c r="E26" i="107"/>
  <c r="E26" i="33"/>
  <c r="H17" i="14"/>
  <c r="E26" i="249"/>
  <c r="H206" i="14"/>
  <c r="E26" i="259"/>
  <c r="H215" i="14"/>
  <c r="H37" i="14"/>
  <c r="E26" i="69"/>
  <c r="H77" i="14"/>
  <c r="E26" i="109"/>
  <c r="H131" i="14"/>
  <c r="E26" i="167"/>
  <c r="E26" i="174"/>
  <c r="H139" i="14"/>
  <c r="E26" i="186"/>
  <c r="E26" i="59"/>
  <c r="H40" i="14"/>
  <c r="G240" i="8"/>
  <c r="E14" i="20"/>
  <c r="G8" i="14"/>
  <c r="G239" i="8"/>
  <c r="E14" i="19"/>
  <c r="G7" i="14"/>
  <c r="H447" i="8"/>
  <c r="E16" i="261"/>
  <c r="H446" i="8"/>
  <c r="E16" i="260"/>
  <c r="E28" i="233"/>
  <c r="E10" i="233"/>
  <c r="C193" i="14"/>
  <c r="E26" i="75"/>
  <c r="H43" i="14"/>
  <c r="H107" i="14"/>
  <c r="E26" i="139"/>
  <c r="H323" i="8"/>
  <c r="E16" i="123"/>
  <c r="H324" i="8"/>
  <c r="E16" i="124"/>
  <c r="H92" i="14"/>
  <c r="G381" i="8"/>
  <c r="E15" i="191"/>
  <c r="G151" i="14"/>
  <c r="G380" i="8"/>
  <c r="E15" i="190"/>
  <c r="G150" i="14"/>
  <c r="H181" i="14"/>
  <c r="E19" i="176"/>
  <c r="J134" i="14"/>
  <c r="E26" i="153"/>
  <c r="G415" i="8"/>
  <c r="E15" i="225"/>
  <c r="G185" i="14"/>
  <c r="G379" i="8"/>
  <c r="E15" i="189"/>
  <c r="G149" i="14"/>
  <c r="I435" i="8"/>
  <c r="E19" i="248"/>
  <c r="J205" i="14"/>
  <c r="I322" i="8"/>
  <c r="E19" i="122"/>
  <c r="J90" i="14"/>
  <c r="I321" i="8"/>
  <c r="E19" i="121"/>
  <c r="J89" i="14"/>
  <c r="I320" i="8"/>
  <c r="E19" i="120"/>
  <c r="J88" i="14"/>
  <c r="J339" i="8"/>
  <c r="E20" i="139"/>
  <c r="K107" i="14"/>
  <c r="I380" i="8"/>
  <c r="E19" i="190"/>
  <c r="J150" i="14"/>
  <c r="I379" i="8"/>
  <c r="E19" i="189"/>
  <c r="J149" i="14"/>
  <c r="J366" i="8"/>
  <c r="H347" i="8"/>
  <c r="E16" i="148"/>
  <c r="I429" i="8"/>
  <c r="E19" i="241"/>
  <c r="J199" i="14"/>
  <c r="E5" i="261"/>
  <c r="P217" i="14"/>
  <c r="E27" i="196"/>
  <c r="O156" i="14"/>
  <c r="E5" i="196"/>
  <c r="P156" i="14"/>
  <c r="E31" i="196"/>
  <c r="E24" i="196"/>
  <c r="N156" i="14"/>
  <c r="E6" i="196"/>
  <c r="Q156" i="14"/>
  <c r="E24" i="214"/>
  <c r="N174" i="14"/>
  <c r="E31" i="214"/>
  <c r="E27" i="214"/>
  <c r="O174" i="14"/>
  <c r="E6" i="214"/>
  <c r="Q174" i="14"/>
  <c r="E5" i="214"/>
  <c r="P174" i="14"/>
  <c r="E28" i="259"/>
  <c r="E18" i="259"/>
  <c r="I215" i="14"/>
  <c r="E14" i="259"/>
  <c r="F215" i="14"/>
  <c r="H388" i="8"/>
  <c r="E16" i="198"/>
  <c r="H386" i="8"/>
  <c r="E16" i="196"/>
  <c r="E18" i="218"/>
  <c r="I178" i="14"/>
  <c r="E10" i="230"/>
  <c r="C190" i="14"/>
  <c r="E28" i="230"/>
  <c r="E24" i="200"/>
  <c r="N160" i="14"/>
  <c r="E6" i="200"/>
  <c r="Q160" i="14"/>
  <c r="E27" i="200"/>
  <c r="O160" i="14"/>
  <c r="E31" i="200"/>
  <c r="E5" i="200"/>
  <c r="P160" i="14"/>
  <c r="I422" i="8"/>
  <c r="E19" i="232"/>
  <c r="J192" i="14"/>
  <c r="I442" i="8"/>
  <c r="E19" i="255"/>
  <c r="J212" i="14"/>
  <c r="G271" i="8"/>
  <c r="E15" i="71"/>
  <c r="G39" i="14"/>
  <c r="G273" i="8"/>
  <c r="E15" i="73"/>
  <c r="G272" i="8"/>
  <c r="E15" i="72"/>
  <c r="E28" i="241"/>
  <c r="E10" i="241"/>
  <c r="C199" i="14"/>
  <c r="E18" i="177"/>
  <c r="I137" i="14"/>
  <c r="E14" i="177"/>
  <c r="F137" i="14"/>
  <c r="E31" i="252"/>
  <c r="E27" i="252"/>
  <c r="O209" i="14"/>
  <c r="E6" i="252"/>
  <c r="Q209" i="14"/>
  <c r="E5" i="252"/>
  <c r="P209" i="14"/>
  <c r="E18" i="238"/>
  <c r="I196" i="14"/>
  <c r="E14" i="238"/>
  <c r="F196" i="14"/>
  <c r="E10" i="243"/>
  <c r="C201" i="14"/>
  <c r="I439" i="8"/>
  <c r="E19" i="252"/>
  <c r="J209" i="14"/>
  <c r="I440" i="8"/>
  <c r="E19" i="253"/>
  <c r="J210" i="14"/>
  <c r="E28" i="247"/>
  <c r="E10" i="247"/>
  <c r="C204" i="14"/>
  <c r="E14" i="255"/>
  <c r="F212" i="14"/>
  <c r="E18" i="255"/>
  <c r="I212" i="14"/>
  <c r="J312" i="8"/>
  <c r="E20" i="112"/>
  <c r="K80" i="14"/>
  <c r="J314" i="8"/>
  <c r="E20" i="114"/>
  <c r="K82" i="14"/>
  <c r="E27" i="201"/>
  <c r="O161" i="14"/>
  <c r="E6" i="201"/>
  <c r="Q161" i="14"/>
  <c r="E5" i="201"/>
  <c r="P161" i="14"/>
  <c r="E6" i="182"/>
  <c r="Q142" i="14"/>
  <c r="E24" i="182"/>
  <c r="N142" i="14"/>
  <c r="E31" i="182"/>
  <c r="I375" i="8"/>
  <c r="E19" i="185"/>
  <c r="J145" i="14"/>
  <c r="I397" i="8"/>
  <c r="E19" i="207"/>
  <c r="J167" i="14"/>
  <c r="H264" i="8"/>
  <c r="E16" i="63"/>
  <c r="H348" i="8"/>
  <c r="E16" i="149"/>
  <c r="I408" i="8"/>
  <c r="E19" i="218"/>
  <c r="J178" i="14"/>
  <c r="I409" i="8"/>
  <c r="E19" i="219"/>
  <c r="J179" i="14"/>
  <c r="E26" i="177"/>
  <c r="H137" i="14"/>
  <c r="E6" i="178"/>
  <c r="Q138" i="14"/>
  <c r="E27" i="178"/>
  <c r="O138" i="14"/>
  <c r="E24" i="178"/>
  <c r="N138" i="14"/>
  <c r="E5" i="178"/>
  <c r="P138" i="14"/>
  <c r="E31" i="178"/>
  <c r="E24" i="222"/>
  <c r="N182" i="14"/>
  <c r="E27" i="222"/>
  <c r="O182" i="14"/>
  <c r="E5" i="222"/>
  <c r="P182" i="14"/>
  <c r="E31" i="172"/>
  <c r="E6" i="172"/>
  <c r="Q133" i="14"/>
  <c r="E5" i="176"/>
  <c r="P134" i="14"/>
  <c r="E6" i="176"/>
  <c r="Q134" i="14"/>
  <c r="E27" i="172"/>
  <c r="O133" i="14"/>
  <c r="E31" i="176"/>
  <c r="L450" i="8"/>
  <c r="L449" i="8"/>
  <c r="I288" i="8"/>
  <c r="E19" i="88"/>
  <c r="J56" i="14"/>
  <c r="E18" i="230"/>
  <c r="I190" i="14"/>
  <c r="E14" i="230"/>
  <c r="F190" i="14"/>
  <c r="E14" i="250"/>
  <c r="F207" i="14"/>
  <c r="E18" i="250"/>
  <c r="I207" i="14"/>
  <c r="E24" i="241"/>
  <c r="N199" i="14"/>
  <c r="E31" i="241"/>
  <c r="E6" i="241"/>
  <c r="Q199" i="14"/>
  <c r="E5" i="213"/>
  <c r="P173" i="14"/>
  <c r="I326" i="8"/>
  <c r="E19" i="126"/>
  <c r="J94" i="14"/>
  <c r="I368" i="8"/>
  <c r="E19" i="178"/>
  <c r="J138" i="14"/>
  <c r="I426" i="8"/>
  <c r="E19" i="238"/>
  <c r="J196" i="14"/>
  <c r="J373" i="8"/>
  <c r="E20" i="183"/>
  <c r="K143" i="14"/>
  <c r="I328" i="8"/>
  <c r="E19" i="128"/>
  <c r="J96" i="14"/>
  <c r="E18" i="231"/>
  <c r="I191" i="14"/>
  <c r="E31" i="185"/>
  <c r="E27" i="185"/>
  <c r="O145" i="14"/>
  <c r="E5" i="185"/>
  <c r="P145" i="14"/>
  <c r="E6" i="185"/>
  <c r="Q145" i="14"/>
  <c r="E6" i="218"/>
  <c r="Q178" i="14"/>
  <c r="E31" i="218"/>
  <c r="E5" i="218"/>
  <c r="P178" i="14"/>
  <c r="J429" i="8"/>
  <c r="E20" i="241"/>
  <c r="K199" i="14"/>
  <c r="E10" i="218"/>
  <c r="C178" i="14"/>
  <c r="E28" i="218"/>
  <c r="E14" i="193"/>
  <c r="F153" i="14"/>
  <c r="E18" i="193"/>
  <c r="I153" i="14"/>
  <c r="E5" i="230"/>
  <c r="P190" i="14"/>
  <c r="E6" i="230"/>
  <c r="Q190" i="14"/>
  <c r="E31" i="230"/>
  <c r="E24" i="256"/>
  <c r="N213" i="14"/>
  <c r="E31" i="256"/>
  <c r="E5" i="256"/>
  <c r="P213" i="14"/>
  <c r="E27" i="256"/>
  <c r="O213" i="14"/>
  <c r="E14" i="219"/>
  <c r="F179" i="14"/>
  <c r="E18" i="219"/>
  <c r="I179" i="14"/>
  <c r="E28" i="197"/>
  <c r="E10" i="197"/>
  <c r="C157" i="14"/>
  <c r="E28" i="192"/>
  <c r="J251" i="8"/>
  <c r="E20" i="42"/>
  <c r="K19" i="14"/>
  <c r="I414" i="8"/>
  <c r="E19" i="224"/>
  <c r="J184" i="14"/>
  <c r="E10" i="228"/>
  <c r="C188" i="14"/>
  <c r="E28" i="228"/>
  <c r="E24" i="211"/>
  <c r="N171" i="14"/>
  <c r="E31" i="211"/>
  <c r="E5" i="211"/>
  <c r="P171" i="14"/>
  <c r="E18" i="212"/>
  <c r="I172" i="14"/>
  <c r="E14" i="212"/>
  <c r="F172" i="14"/>
  <c r="E28" i="254"/>
  <c r="E10" i="254"/>
  <c r="C211" i="14"/>
  <c r="E27" i="206"/>
  <c r="O166" i="14"/>
  <c r="E6" i="206"/>
  <c r="Q166" i="14"/>
  <c r="I370" i="8"/>
  <c r="E19" i="180"/>
  <c r="J140" i="14"/>
  <c r="I259" i="8"/>
  <c r="E19" i="58"/>
  <c r="J27" i="14"/>
  <c r="J284" i="8"/>
  <c r="E20" i="84"/>
  <c r="K52" i="14"/>
  <c r="J360" i="8"/>
  <c r="E20" i="163"/>
  <c r="K128" i="14"/>
  <c r="I261" i="8"/>
  <c r="E19" i="60"/>
  <c r="J29" i="14"/>
  <c r="E5" i="183"/>
  <c r="P143" i="14"/>
  <c r="E6" i="183"/>
  <c r="Q143" i="14"/>
  <c r="E10" i="255"/>
  <c r="C212" i="14"/>
  <c r="E28" i="255"/>
  <c r="E24" i="207"/>
  <c r="N167" i="14"/>
  <c r="E31" i="207"/>
  <c r="E5" i="207"/>
  <c r="P167" i="14"/>
  <c r="E14" i="253"/>
  <c r="F210" i="14"/>
  <c r="E18" i="253"/>
  <c r="I210" i="14"/>
  <c r="E18" i="234"/>
  <c r="I194" i="14"/>
  <c r="E14" i="234"/>
  <c r="F194" i="14"/>
  <c r="E28" i="251"/>
  <c r="E10" i="251"/>
  <c r="C208" i="14"/>
  <c r="H311" i="8"/>
  <c r="E16" i="111"/>
  <c r="I401" i="8"/>
  <c r="E19" i="211"/>
  <c r="J171" i="14"/>
  <c r="E31" i="197"/>
  <c r="E27" i="197"/>
  <c r="O157" i="14"/>
  <c r="E31" i="174"/>
  <c r="E5" i="174"/>
  <c r="P135" i="14"/>
  <c r="E6" i="175"/>
  <c r="Q136" i="14"/>
  <c r="E5" i="175"/>
  <c r="P136" i="14"/>
  <c r="E28" i="252"/>
  <c r="E10" i="252"/>
  <c r="C209" i="14"/>
  <c r="E5" i="177"/>
  <c r="P137" i="14"/>
  <c r="E24" i="177"/>
  <c r="N137" i="14"/>
  <c r="F366" i="8"/>
  <c r="F368" i="8"/>
  <c r="F369" i="8"/>
  <c r="F370" i="8"/>
  <c r="F371" i="8"/>
  <c r="L369" i="8"/>
  <c r="L371" i="8"/>
  <c r="C376" i="8"/>
  <c r="C375" i="8"/>
  <c r="F377" i="8"/>
  <c r="E14" i="187"/>
  <c r="F147" i="14"/>
  <c r="F376" i="8"/>
  <c r="F375" i="8"/>
  <c r="E31" i="186"/>
  <c r="E6" i="186"/>
  <c r="Q146" i="14"/>
  <c r="E5" i="186"/>
  <c r="P146" i="14"/>
  <c r="E24" i="186"/>
  <c r="N146" i="14"/>
  <c r="C384" i="8"/>
  <c r="E10" i="194"/>
  <c r="C154" i="14"/>
  <c r="C383" i="8"/>
  <c r="D388" i="8"/>
  <c r="E11" i="198"/>
  <c r="D158" i="14"/>
  <c r="D387" i="8"/>
  <c r="E11" i="197"/>
  <c r="D157" i="14"/>
  <c r="E27" i="199"/>
  <c r="O159" i="14"/>
  <c r="F389" i="8"/>
  <c r="F391" i="8"/>
  <c r="F390" i="8"/>
  <c r="E28" i="203"/>
  <c r="E14" i="247"/>
  <c r="F204" i="14"/>
  <c r="H380" i="8"/>
  <c r="E16" i="190"/>
  <c r="G266" i="8"/>
  <c r="E15" i="65"/>
  <c r="G34" i="14"/>
  <c r="G282" i="8"/>
  <c r="E15" i="82"/>
  <c r="G50" i="14"/>
  <c r="H362" i="8"/>
  <c r="E16" i="166"/>
  <c r="E26" i="166"/>
  <c r="I355" i="8"/>
  <c r="E19" i="156"/>
  <c r="J123" i="14"/>
  <c r="L426" i="8"/>
  <c r="L427" i="8"/>
  <c r="L428" i="8"/>
  <c r="F438" i="8"/>
  <c r="F436" i="8"/>
  <c r="G255" i="8"/>
  <c r="E15" i="54"/>
  <c r="G23" i="14"/>
  <c r="I359" i="8"/>
  <c r="E19" i="162"/>
  <c r="J127" i="14"/>
  <c r="E402" i="8"/>
  <c r="E12" i="212"/>
  <c r="E172" i="14"/>
  <c r="E401" i="8"/>
  <c r="E12" i="211"/>
  <c r="E171" i="14"/>
  <c r="E403" i="8"/>
  <c r="E12" i="213"/>
  <c r="E173" i="14"/>
  <c r="C417" i="8"/>
  <c r="C419" i="8"/>
  <c r="C421" i="8"/>
  <c r="D427" i="8"/>
  <c r="E11" i="239"/>
  <c r="D197" i="14"/>
  <c r="I436" i="8"/>
  <c r="E19" i="249"/>
  <c r="J206" i="14"/>
  <c r="L394" i="8"/>
  <c r="D450" i="8"/>
  <c r="E14" i="203"/>
  <c r="F163" i="14"/>
  <c r="D366" i="8"/>
  <c r="L383" i="8"/>
  <c r="E26" i="184"/>
  <c r="H144" i="14"/>
  <c r="E26" i="163"/>
  <c r="H128" i="14"/>
  <c r="H83" i="14"/>
  <c r="E26" i="115"/>
  <c r="H82" i="14"/>
  <c r="E26" i="114"/>
  <c r="E26" i="70"/>
  <c r="H46" i="14"/>
  <c r="H100" i="14"/>
  <c r="E26" i="132"/>
  <c r="H58" i="14"/>
  <c r="E26" i="90"/>
  <c r="E26" i="205"/>
  <c r="H165" i="14"/>
  <c r="E26" i="215"/>
  <c r="H175" i="14"/>
  <c r="E26" i="81"/>
  <c r="H49" i="14"/>
  <c r="H88" i="14"/>
  <c r="E26" i="120"/>
  <c r="H22" i="14"/>
  <c r="E26" i="53"/>
  <c r="E26" i="56"/>
  <c r="H25" i="14"/>
  <c r="E26" i="181"/>
  <c r="H141" i="14"/>
  <c r="G40" i="14"/>
  <c r="G28" i="14"/>
  <c r="H18" i="14"/>
  <c r="E26" i="41"/>
  <c r="H143" i="14"/>
  <c r="E26" i="183"/>
  <c r="H148" i="14"/>
  <c r="E26" i="188"/>
  <c r="H170" i="14"/>
  <c r="E26" i="210"/>
  <c r="H147" i="14"/>
  <c r="E26" i="187"/>
  <c r="E25" i="15"/>
  <c r="H3" i="14"/>
  <c r="E26" i="172"/>
  <c r="H133" i="14"/>
  <c r="E19" i="264"/>
  <c r="E26" i="94"/>
  <c r="H62" i="14"/>
  <c r="E26" i="100"/>
  <c r="H68" i="14"/>
  <c r="E14" i="215"/>
  <c r="F175" i="14"/>
  <c r="E18" i="215"/>
  <c r="I175" i="14"/>
  <c r="E28" i="194"/>
  <c r="E26" i="145"/>
  <c r="E26" i="52"/>
  <c r="G41" i="14"/>
  <c r="E26" i="142"/>
  <c r="E26" i="234"/>
  <c r="H194" i="14"/>
  <c r="J273" i="8"/>
  <c r="E20" i="73"/>
  <c r="J275" i="8"/>
  <c r="E20" i="75"/>
  <c r="K43" i="14"/>
  <c r="I417" i="8"/>
  <c r="E19" i="227"/>
  <c r="J187" i="14"/>
  <c r="I418" i="8"/>
  <c r="E19" i="228"/>
  <c r="J188" i="14"/>
  <c r="H293" i="8"/>
  <c r="E16" i="93"/>
  <c r="H291" i="8"/>
  <c r="E16" i="91"/>
  <c r="H292" i="8"/>
  <c r="E16" i="92"/>
  <c r="J334" i="8"/>
  <c r="E20" i="134"/>
  <c r="K102" i="14"/>
  <c r="J332" i="8"/>
  <c r="E20" i="132"/>
  <c r="K100" i="14"/>
  <c r="J333" i="8"/>
  <c r="E20" i="133"/>
  <c r="K101" i="14"/>
  <c r="J383" i="8"/>
  <c r="E20" i="193"/>
  <c r="K153" i="14"/>
  <c r="J382" i="8"/>
  <c r="E20" i="192"/>
  <c r="K152" i="14"/>
  <c r="J381" i="8"/>
  <c r="E20" i="191"/>
  <c r="K151" i="14"/>
  <c r="H123" i="14"/>
  <c r="E26" i="156"/>
  <c r="H101" i="14"/>
  <c r="H109" i="14"/>
  <c r="E26" i="253"/>
  <c r="H207" i="14"/>
  <c r="E26" i="79"/>
  <c r="J262" i="8"/>
  <c r="E20" i="61"/>
  <c r="K30" i="14"/>
  <c r="E26" i="103"/>
  <c r="I449" i="8"/>
  <c r="E19" i="263"/>
  <c r="J219" i="14"/>
  <c r="J289" i="8"/>
  <c r="E20" i="89"/>
  <c r="K57" i="14"/>
  <c r="G329" i="8"/>
  <c r="E15" i="129"/>
  <c r="G97" i="14"/>
  <c r="G328" i="8"/>
  <c r="E15" i="128"/>
  <c r="G96" i="14"/>
  <c r="J291" i="8"/>
  <c r="E20" i="91"/>
  <c r="K59" i="14"/>
  <c r="J293" i="8"/>
  <c r="E20" i="93"/>
  <c r="K61" i="14"/>
  <c r="J292" i="8"/>
  <c r="E20" i="92"/>
  <c r="K60" i="14"/>
  <c r="J253" i="8"/>
  <c r="E20" i="52"/>
  <c r="K21" i="14"/>
  <c r="J252" i="8"/>
  <c r="E20" i="43"/>
  <c r="K20" i="14"/>
  <c r="G253" i="8"/>
  <c r="E15" i="52"/>
  <c r="G21" i="14"/>
  <c r="G254" i="8"/>
  <c r="E15" i="53"/>
  <c r="G22" i="14"/>
  <c r="H130" i="14"/>
  <c r="J357" i="8"/>
  <c r="E20" i="160"/>
  <c r="K125" i="14"/>
  <c r="J356" i="8"/>
  <c r="E20" i="157"/>
  <c r="K124" i="14"/>
  <c r="H287" i="8"/>
  <c r="E16" i="87"/>
  <c r="H288" i="8"/>
  <c r="E16" i="88"/>
  <c r="H286" i="8"/>
  <c r="E16" i="86"/>
  <c r="E26" i="231"/>
  <c r="E26" i="207"/>
  <c r="E26" i="200"/>
  <c r="H36" i="14"/>
  <c r="H414" i="8"/>
  <c r="E16" i="224"/>
  <c r="E26" i="99"/>
  <c r="G327" i="8"/>
  <c r="E15" i="127"/>
  <c r="G95" i="14"/>
  <c r="I384" i="8"/>
  <c r="E19" i="194"/>
  <c r="J154" i="14"/>
  <c r="I385" i="8"/>
  <c r="E19" i="195"/>
  <c r="J155" i="14"/>
  <c r="E26" i="62"/>
  <c r="H31" i="14"/>
  <c r="I251" i="8"/>
  <c r="E19" i="42"/>
  <c r="J19" i="14"/>
  <c r="I252" i="8"/>
  <c r="E19" i="43"/>
  <c r="J20" i="14"/>
  <c r="G262" i="8"/>
  <c r="E15" i="61"/>
  <c r="G30" i="14"/>
  <c r="G263" i="8"/>
  <c r="E15" i="62"/>
  <c r="G31" i="14"/>
  <c r="H209" i="14"/>
  <c r="E26" i="143"/>
  <c r="I262" i="8"/>
  <c r="E19" i="61"/>
  <c r="J30" i="14"/>
  <c r="J379" i="8"/>
  <c r="E20" i="189"/>
  <c r="K149" i="14"/>
  <c r="E26" i="152"/>
  <c r="E26" i="193"/>
  <c r="H125" i="14"/>
  <c r="E25" i="23"/>
  <c r="K41" i="14"/>
  <c r="E26" i="108"/>
  <c r="H64" i="14"/>
  <c r="E15" i="176"/>
  <c r="G134" i="14"/>
  <c r="I358" i="8"/>
  <c r="E19" i="161"/>
  <c r="J126" i="14"/>
  <c r="I324" i="8"/>
  <c r="E19" i="124"/>
  <c r="J92" i="14"/>
  <c r="G289" i="8"/>
  <c r="E15" i="89"/>
  <c r="G57" i="14"/>
  <c r="H27" i="14"/>
  <c r="H412" i="8"/>
  <c r="E16" i="222"/>
  <c r="J285" i="8"/>
  <c r="E20" i="85"/>
  <c r="K53" i="14"/>
  <c r="J362" i="8"/>
  <c r="E20" i="166"/>
  <c r="K130" i="14"/>
  <c r="G245" i="8"/>
  <c r="E15" i="25"/>
  <c r="G13" i="14"/>
  <c r="H124" i="14"/>
  <c r="E16" i="176"/>
  <c r="I419" i="8"/>
  <c r="E19" i="229"/>
  <c r="J189" i="14"/>
  <c r="I367" i="8"/>
  <c r="E19" i="177"/>
  <c r="J137" i="14"/>
  <c r="H9" i="14"/>
  <c r="H318" i="8"/>
  <c r="E16" i="118"/>
  <c r="H14" i="14"/>
  <c r="E26" i="26"/>
  <c r="J321" i="8"/>
  <c r="E20" i="121"/>
  <c r="K89" i="14"/>
  <c r="J323" i="8"/>
  <c r="E20" i="123"/>
  <c r="K91" i="14"/>
  <c r="G420" i="8"/>
  <c r="E15" i="230"/>
  <c r="G190" i="14"/>
  <c r="G421" i="8"/>
  <c r="E15" i="231"/>
  <c r="G191" i="14"/>
  <c r="J335" i="8"/>
  <c r="E20" i="135"/>
  <c r="K103" i="14"/>
  <c r="E26" i="206"/>
  <c r="I357" i="8"/>
  <c r="E19" i="160"/>
  <c r="J125" i="14"/>
  <c r="E26" i="140"/>
  <c r="H108" i="14"/>
  <c r="E26" i="80"/>
  <c r="G422" i="8"/>
  <c r="E15" i="232"/>
  <c r="G192" i="14"/>
  <c r="E26" i="121"/>
  <c r="H193" i="14"/>
  <c r="E26" i="95"/>
  <c r="H106" i="14"/>
  <c r="E26" i="162"/>
  <c r="H28" i="14"/>
  <c r="E26" i="214"/>
  <c r="G280" i="8"/>
  <c r="E15" i="80"/>
  <c r="G48" i="14"/>
  <c r="I366" i="8"/>
  <c r="E26" i="197"/>
  <c r="H195" i="14"/>
  <c r="J283" i="8"/>
  <c r="E20" i="83"/>
  <c r="K51" i="14"/>
  <c r="E26" i="247"/>
  <c r="E26" i="43"/>
  <c r="H20" i="14"/>
  <c r="E25" i="22"/>
  <c r="H10" i="14"/>
  <c r="I423" i="8"/>
  <c r="E19" i="233"/>
  <c r="J193" i="14"/>
  <c r="I421" i="8"/>
  <c r="E19" i="231"/>
  <c r="J191" i="14"/>
  <c r="J423" i="8"/>
  <c r="E20" i="233"/>
  <c r="K193" i="14"/>
  <c r="J422" i="8"/>
  <c r="E20" i="232"/>
  <c r="K192" i="14"/>
  <c r="J421" i="8"/>
  <c r="E20" i="231"/>
  <c r="K191" i="14"/>
  <c r="H325" i="8"/>
  <c r="E16" i="125"/>
  <c r="H326" i="8"/>
  <c r="E16" i="126"/>
  <c r="I313" i="8"/>
  <c r="E19" i="113"/>
  <c r="J81" i="14"/>
  <c r="I312" i="8"/>
  <c r="E19" i="112"/>
  <c r="J80" i="14"/>
  <c r="J244" i="8"/>
  <c r="E20" i="24"/>
  <c r="K12" i="14"/>
  <c r="J243" i="8"/>
  <c r="E19" i="23"/>
  <c r="K11" i="14"/>
  <c r="I314" i="8"/>
  <c r="E19" i="114"/>
  <c r="J82" i="14"/>
  <c r="G388" i="8"/>
  <c r="E15" i="198"/>
  <c r="G158" i="14"/>
  <c r="G386" i="8"/>
  <c r="E15" i="196"/>
  <c r="G156" i="14"/>
  <c r="H274" i="8"/>
  <c r="E16" i="74"/>
  <c r="G283" i="8"/>
  <c r="E15" i="83"/>
  <c r="G51" i="14"/>
  <c r="I260" i="8"/>
  <c r="E19" i="59"/>
  <c r="C221" i="14"/>
  <c r="G288" i="8"/>
  <c r="E15" i="88"/>
  <c r="G56" i="14"/>
  <c r="E18" i="264"/>
  <c r="E14" i="264"/>
  <c r="I263" i="8"/>
  <c r="E19" i="62"/>
  <c r="J31" i="14"/>
  <c r="J348" i="8"/>
  <c r="E20" i="149"/>
  <c r="K116" i="14"/>
  <c r="E28" i="220"/>
  <c r="E10" i="220"/>
  <c r="C180" i="14"/>
  <c r="H375" i="8"/>
  <c r="E16" i="185"/>
  <c r="J375" i="8"/>
  <c r="E20" i="185"/>
  <c r="K145" i="14"/>
  <c r="I430" i="8"/>
  <c r="E19" i="242"/>
  <c r="J200" i="14"/>
  <c r="E28" i="177"/>
  <c r="E10" i="177"/>
  <c r="C137" i="14"/>
  <c r="E5" i="233"/>
  <c r="P193" i="14"/>
  <c r="E18" i="221"/>
  <c r="I181" i="14"/>
  <c r="E14" i="221"/>
  <c r="F181" i="14"/>
  <c r="E31" i="221"/>
  <c r="E10" i="245"/>
  <c r="C203" i="14"/>
  <c r="E28" i="248"/>
  <c r="G303" i="8"/>
  <c r="E15" i="103"/>
  <c r="G71" i="14"/>
  <c r="E31" i="260"/>
  <c r="E18" i="208"/>
  <c r="I168" i="14"/>
  <c r="E24" i="172"/>
  <c r="N133" i="14"/>
  <c r="E27" i="176"/>
  <c r="O134" i="14"/>
  <c r="E5" i="172"/>
  <c r="P133" i="14"/>
  <c r="G285" i="8"/>
  <c r="E15" i="85"/>
  <c r="G53" i="14"/>
  <c r="E24" i="260"/>
  <c r="N216" i="14"/>
  <c r="I396" i="8"/>
  <c r="E19" i="206"/>
  <c r="J166" i="14"/>
  <c r="E6" i="260"/>
  <c r="Q216" i="14"/>
  <c r="E10" i="190"/>
  <c r="C150" i="14"/>
  <c r="G334" i="8"/>
  <c r="E15" i="134"/>
  <c r="G102" i="14"/>
  <c r="E18" i="186"/>
  <c r="I146" i="14"/>
  <c r="E14" i="186"/>
  <c r="F146" i="14"/>
  <c r="G439" i="8"/>
  <c r="E15" i="252"/>
  <c r="G209" i="14"/>
  <c r="E18" i="187"/>
  <c r="I147" i="14"/>
  <c r="E24" i="243"/>
  <c r="N201" i="14"/>
  <c r="M41" i="14"/>
  <c r="G358" i="8"/>
  <c r="E15" i="161"/>
  <c r="G126" i="14"/>
  <c r="E6" i="243"/>
  <c r="Q201" i="14"/>
  <c r="G281" i="8"/>
  <c r="E15" i="81"/>
  <c r="G49" i="14"/>
  <c r="J387" i="8"/>
  <c r="E20" i="197"/>
  <c r="K157" i="14"/>
  <c r="I438" i="8"/>
  <c r="E19" i="251"/>
  <c r="J208" i="14"/>
  <c r="E395" i="8"/>
  <c r="E12" i="205"/>
  <c r="E165" i="14"/>
  <c r="E396" i="8"/>
  <c r="E12" i="206"/>
  <c r="E166" i="14"/>
  <c r="F396" i="8"/>
  <c r="F397" i="8"/>
  <c r="F380" i="8"/>
  <c r="F381" i="8"/>
  <c r="E11" i="264"/>
  <c r="G378" i="8"/>
  <c r="E15" i="188"/>
  <c r="G148" i="14"/>
  <c r="E5" i="248"/>
  <c r="P205" i="14"/>
  <c r="E24" i="248"/>
  <c r="N205" i="14"/>
  <c r="E221" i="14"/>
  <c r="E12" i="264"/>
  <c r="J340" i="8"/>
  <c r="E20" i="140"/>
  <c r="K108" i="14"/>
  <c r="E31" i="264"/>
  <c r="E5" i="264"/>
  <c r="E24" i="264"/>
  <c r="E6" i="264"/>
  <c r="E10" i="264"/>
  <c r="E26" i="243"/>
  <c r="H201" i="14"/>
  <c r="E26" i="134"/>
  <c r="H102" i="14"/>
  <c r="Z2125" i="11"/>
  <c r="Z2098" i="11"/>
  <c r="Z2149" i="11"/>
  <c r="E5" i="114"/>
  <c r="P82" i="14"/>
  <c r="E27" i="114"/>
  <c r="O82" i="14"/>
  <c r="E31" i="114"/>
  <c r="E6" i="114"/>
  <c r="Q82" i="14"/>
  <c r="E24" i="114"/>
  <c r="N82" i="14"/>
  <c r="H429" i="8"/>
  <c r="E16" i="241"/>
  <c r="H430" i="8"/>
  <c r="E16" i="242"/>
  <c r="H410" i="8"/>
  <c r="E16" i="220"/>
  <c r="H409" i="8"/>
  <c r="E16" i="219"/>
  <c r="H317" i="8"/>
  <c r="E16" i="117"/>
  <c r="H319" i="8"/>
  <c r="E16" i="119"/>
  <c r="G398" i="8"/>
  <c r="E15" i="208"/>
  <c r="G168" i="14"/>
  <c r="G397" i="8"/>
  <c r="E15" i="207"/>
  <c r="G167" i="14"/>
  <c r="G396" i="8"/>
  <c r="E15" i="206"/>
  <c r="G166" i="14"/>
  <c r="G316" i="8"/>
  <c r="E15" i="116"/>
  <c r="G84" i="14"/>
  <c r="G318" i="8"/>
  <c r="E15" i="118"/>
  <c r="G86" i="14"/>
  <c r="G317" i="8"/>
  <c r="E15" i="117"/>
  <c r="G85" i="14"/>
  <c r="J398" i="8"/>
  <c r="E20" i="208"/>
  <c r="K168" i="14"/>
  <c r="J400" i="8"/>
  <c r="E20" i="210"/>
  <c r="K170" i="14"/>
  <c r="J399" i="8"/>
  <c r="E20" i="209"/>
  <c r="K169" i="14"/>
  <c r="H283" i="8"/>
  <c r="E16" i="83"/>
  <c r="H285" i="8"/>
  <c r="E16" i="85"/>
  <c r="H284" i="8"/>
  <c r="E16" i="84"/>
  <c r="J5120" i="11"/>
  <c r="J206" i="8"/>
  <c r="J5174" i="11"/>
  <c r="H416" i="8"/>
  <c r="E16" i="226"/>
  <c r="H417" i="8"/>
  <c r="E16" i="227"/>
  <c r="H418" i="8"/>
  <c r="E16" i="228"/>
  <c r="E18" i="232"/>
  <c r="I192" i="14"/>
  <c r="E14" i="232"/>
  <c r="F192" i="14"/>
  <c r="D4367" i="11"/>
  <c r="H177" i="8"/>
  <c r="D4419" i="11"/>
  <c r="G68" i="8"/>
  <c r="B1581" i="11"/>
  <c r="B1606" i="11"/>
  <c r="E24" i="113"/>
  <c r="N81" i="14"/>
  <c r="E31" i="113"/>
  <c r="E5" i="113"/>
  <c r="P81" i="14"/>
  <c r="E6" i="113"/>
  <c r="Q81" i="14"/>
  <c r="E27" i="113"/>
  <c r="O81" i="14"/>
  <c r="H413" i="8"/>
  <c r="E16" i="223"/>
  <c r="G277" i="8"/>
  <c r="E15" i="77"/>
  <c r="G45" i="14"/>
  <c r="J380" i="8"/>
  <c r="E20" i="190"/>
  <c r="K150" i="14"/>
  <c r="J378" i="8"/>
  <c r="E20" i="188"/>
  <c r="K148" i="14"/>
  <c r="J2692" i="11"/>
  <c r="J415" i="8"/>
  <c r="E20" i="225"/>
  <c r="K185" i="14"/>
  <c r="J416" i="8"/>
  <c r="E20" i="226"/>
  <c r="K186" i="14"/>
  <c r="E20" i="176"/>
  <c r="K134" i="14"/>
  <c r="E20" i="172"/>
  <c r="K133" i="14"/>
  <c r="E27" i="233"/>
  <c r="O193" i="14"/>
  <c r="E31" i="233"/>
  <c r="E6" i="233"/>
  <c r="Q193" i="14"/>
  <c r="E24" i="233"/>
  <c r="N193" i="14"/>
  <c r="I371" i="8"/>
  <c r="E19" i="181"/>
  <c r="J141" i="14"/>
  <c r="I372" i="8"/>
  <c r="E19" i="182"/>
  <c r="J142" i="14"/>
  <c r="H237" i="8"/>
  <c r="E15" i="17"/>
  <c r="H239" i="8"/>
  <c r="E15" i="19"/>
  <c r="H238" i="8"/>
  <c r="E15" i="18"/>
  <c r="J449" i="8"/>
  <c r="E20" i="263"/>
  <c r="K219" i="14"/>
  <c r="J448" i="8"/>
  <c r="E20" i="262"/>
  <c r="K218" i="14"/>
  <c r="J447" i="8"/>
  <c r="E20" i="261"/>
  <c r="K217" i="14"/>
  <c r="E5" i="241"/>
  <c r="P199" i="14"/>
  <c r="E27" i="241"/>
  <c r="O199" i="14"/>
  <c r="I376" i="8"/>
  <c r="E19" i="186"/>
  <c r="J146" i="14"/>
  <c r="E14" i="257"/>
  <c r="F214" i="14"/>
  <c r="E18" i="257"/>
  <c r="I214" i="14"/>
  <c r="R1738" i="11"/>
  <c r="R1712" i="11"/>
  <c r="E31" i="87"/>
  <c r="E5" i="87"/>
  <c r="P55" i="14"/>
  <c r="E24" i="87"/>
  <c r="N55" i="14"/>
  <c r="E27" i="87"/>
  <c r="O55" i="14"/>
  <c r="E6" i="87"/>
  <c r="Q55" i="14"/>
  <c r="J443" i="8"/>
  <c r="E20" i="256"/>
  <c r="K213" i="14"/>
  <c r="J445" i="8"/>
  <c r="E20" i="259"/>
  <c r="K215" i="14"/>
  <c r="J299" i="8"/>
  <c r="E20" i="99"/>
  <c r="K67" i="14"/>
  <c r="J297" i="8"/>
  <c r="E20" i="97"/>
  <c r="K65" i="14"/>
  <c r="E26" i="251"/>
  <c r="H208" i="14"/>
  <c r="E10" i="261"/>
  <c r="C217" i="14"/>
  <c r="E28" i="261"/>
  <c r="J408" i="8"/>
  <c r="E20" i="218"/>
  <c r="K178" i="14"/>
  <c r="J407" i="8"/>
  <c r="E20" i="217"/>
  <c r="K177" i="14"/>
  <c r="J406" i="8"/>
  <c r="E20" i="216"/>
  <c r="K176" i="14"/>
  <c r="G368" i="8"/>
  <c r="E15" i="178"/>
  <c r="G138" i="14"/>
  <c r="G369" i="8"/>
  <c r="E15" i="179"/>
  <c r="G139" i="14"/>
  <c r="G367" i="8"/>
  <c r="E15" i="177"/>
  <c r="G137" i="14"/>
  <c r="E18" i="263"/>
  <c r="I219" i="14"/>
  <c r="E14" i="263"/>
  <c r="F219" i="14"/>
  <c r="G341" i="8"/>
  <c r="E15" i="141"/>
  <c r="G109" i="14"/>
  <c r="G342" i="8"/>
  <c r="E15" i="142"/>
  <c r="G110" i="14"/>
  <c r="G343" i="8"/>
  <c r="E15" i="143"/>
  <c r="G111" i="14"/>
  <c r="E24" i="237"/>
  <c r="N195" i="14"/>
  <c r="E27" i="237"/>
  <c r="O195" i="14"/>
  <c r="E5" i="237"/>
  <c r="P195" i="14"/>
  <c r="E6" i="237"/>
  <c r="Q195" i="14"/>
  <c r="E31" i="237"/>
  <c r="G241" i="8"/>
  <c r="E14" i="21"/>
  <c r="G9" i="14"/>
  <c r="G438" i="8"/>
  <c r="E15" i="251"/>
  <c r="G208" i="14"/>
  <c r="G436" i="8"/>
  <c r="E15" i="249"/>
  <c r="G206" i="14"/>
  <c r="G437" i="8"/>
  <c r="E15" i="250"/>
  <c r="G207" i="14"/>
  <c r="E31" i="243"/>
  <c r="E5" i="243"/>
  <c r="P201" i="14"/>
  <c r="E27" i="243"/>
  <c r="O201" i="14"/>
  <c r="E27" i="228"/>
  <c r="O188" i="14"/>
  <c r="E24" i="228"/>
  <c r="N188" i="14"/>
  <c r="E5" i="228"/>
  <c r="P188" i="14"/>
  <c r="E6" i="228"/>
  <c r="Q188" i="14"/>
  <c r="E31" i="228"/>
  <c r="J186" i="8"/>
  <c r="J4602" i="11"/>
  <c r="J4654" i="11"/>
  <c r="E28" i="195"/>
  <c r="E10" i="195"/>
  <c r="C155" i="14"/>
  <c r="E10" i="223"/>
  <c r="C183" i="14"/>
  <c r="E28" i="223"/>
  <c r="E27" i="177"/>
  <c r="O137" i="14"/>
  <c r="E6" i="177"/>
  <c r="Q137" i="14"/>
  <c r="E31" i="177"/>
  <c r="H111" i="8"/>
  <c r="H337" i="8"/>
  <c r="E16" i="137"/>
  <c r="D2718" i="11"/>
  <c r="E5" i="89"/>
  <c r="P57" i="14"/>
  <c r="E6" i="89"/>
  <c r="Q57" i="14"/>
  <c r="E24" i="89"/>
  <c r="N57" i="14"/>
  <c r="E27" i="89"/>
  <c r="O57" i="14"/>
  <c r="E31" i="89"/>
  <c r="H408" i="8"/>
  <c r="E16" i="218"/>
  <c r="H407" i="8"/>
  <c r="E16" i="217"/>
  <c r="E27" i="98"/>
  <c r="O66" i="14"/>
  <c r="E24" i="98"/>
  <c r="N66" i="14"/>
  <c r="E31" i="98"/>
  <c r="E6" i="98"/>
  <c r="Q66" i="14"/>
  <c r="E5" i="98"/>
  <c r="P66" i="14"/>
  <c r="E26" i="147"/>
  <c r="H114" i="14"/>
  <c r="E18" i="78"/>
  <c r="E14" i="78"/>
  <c r="E5" i="234"/>
  <c r="P194" i="14"/>
  <c r="E6" i="234"/>
  <c r="Q194" i="14"/>
  <c r="E27" i="234"/>
  <c r="O194" i="14"/>
  <c r="E24" i="234"/>
  <c r="N194" i="14"/>
  <c r="E31" i="234"/>
  <c r="G411" i="8"/>
  <c r="E15" i="221"/>
  <c r="G181" i="14"/>
  <c r="G409" i="8"/>
  <c r="E15" i="219"/>
  <c r="G179" i="14"/>
  <c r="G410" i="8"/>
  <c r="E15" i="220"/>
  <c r="G180" i="14"/>
  <c r="I316" i="8"/>
  <c r="E19" i="116"/>
  <c r="J84" i="14"/>
  <c r="I317" i="8"/>
  <c r="E19" i="117"/>
  <c r="J85" i="14"/>
  <c r="I315" i="8"/>
  <c r="E19" i="115"/>
  <c r="J83" i="14"/>
  <c r="E10" i="262"/>
  <c r="C218" i="14"/>
  <c r="E28" i="262"/>
  <c r="G5226" i="11"/>
  <c r="I208" i="8"/>
  <c r="E6" i="242"/>
  <c r="Q200" i="14"/>
  <c r="E24" i="242"/>
  <c r="N200" i="14"/>
  <c r="E27" i="242"/>
  <c r="O200" i="14"/>
  <c r="E5" i="242"/>
  <c r="P200" i="14"/>
  <c r="E31" i="242"/>
  <c r="J200" i="8"/>
  <c r="J4965" i="11"/>
  <c r="J4990" i="11"/>
  <c r="J5014" i="11"/>
  <c r="E31" i="229"/>
  <c r="E24" i="229"/>
  <c r="N189" i="14"/>
  <c r="E6" i="229"/>
  <c r="Q189" i="14"/>
  <c r="E27" i="229"/>
  <c r="O189" i="14"/>
  <c r="E5" i="229"/>
  <c r="P189" i="14"/>
  <c r="E5" i="212"/>
  <c r="P172" i="14"/>
  <c r="E31" i="212"/>
  <c r="E24" i="212"/>
  <c r="N172" i="14"/>
  <c r="E6" i="212"/>
  <c r="Q172" i="14"/>
  <c r="E27" i="212"/>
  <c r="O172" i="14"/>
  <c r="R1686" i="11"/>
  <c r="G320" i="8"/>
  <c r="E15" i="120"/>
  <c r="G88" i="14"/>
  <c r="G321" i="8"/>
  <c r="E15" i="121"/>
  <c r="G89" i="14"/>
  <c r="E24" i="99"/>
  <c r="N67" i="14"/>
  <c r="E6" i="99"/>
  <c r="Q67" i="14"/>
  <c r="E27" i="99"/>
  <c r="O67" i="14"/>
  <c r="E5" i="99"/>
  <c r="P67" i="14"/>
  <c r="E31" i="99"/>
  <c r="G258" i="8"/>
  <c r="E15" i="57"/>
  <c r="G26" i="14"/>
  <c r="G257" i="8"/>
  <c r="E15" i="56"/>
  <c r="G25" i="14"/>
  <c r="G275" i="8"/>
  <c r="E15" i="75"/>
  <c r="G43" i="14"/>
  <c r="I407" i="8"/>
  <c r="E19" i="217"/>
  <c r="J177" i="14"/>
  <c r="I406" i="8"/>
  <c r="E19" i="216"/>
  <c r="J176" i="14"/>
  <c r="G432" i="8"/>
  <c r="E15" i="244"/>
  <c r="G202" i="14"/>
  <c r="G430" i="8"/>
  <c r="E15" i="242"/>
  <c r="G200" i="14"/>
  <c r="G431" i="8"/>
  <c r="E15" i="243"/>
  <c r="G201" i="14"/>
  <c r="H406" i="8"/>
  <c r="E16" i="216"/>
  <c r="H30" i="14"/>
  <c r="E26" i="61"/>
  <c r="G446" i="8"/>
  <c r="E15" i="260"/>
  <c r="G216" i="14"/>
  <c r="G445" i="8"/>
  <c r="E15" i="259"/>
  <c r="G215" i="14"/>
  <c r="J4784" i="11"/>
  <c r="J193" i="8"/>
  <c r="J417" i="8"/>
  <c r="E20" i="227"/>
  <c r="K187" i="14"/>
  <c r="J4835" i="11"/>
  <c r="I235" i="8"/>
  <c r="E18" i="15"/>
  <c r="J3" i="14"/>
  <c r="I236" i="8"/>
  <c r="E18" i="16"/>
  <c r="J4" i="14"/>
  <c r="I377" i="8"/>
  <c r="E19" i="187"/>
  <c r="J147" i="14"/>
  <c r="E28" i="260"/>
  <c r="E10" i="260"/>
  <c r="C216" i="14"/>
  <c r="J202" i="8"/>
  <c r="J428" i="8"/>
  <c r="E20" i="240"/>
  <c r="K198" i="14"/>
  <c r="J5067" i="11"/>
  <c r="E6" i="227"/>
  <c r="Q187" i="14"/>
  <c r="E24" i="227"/>
  <c r="N187" i="14"/>
  <c r="E5" i="227"/>
  <c r="P187" i="14"/>
  <c r="E31" i="227"/>
  <c r="E27" i="227"/>
  <c r="O187" i="14"/>
  <c r="I412" i="8"/>
  <c r="E19" i="222"/>
  <c r="J182" i="14"/>
  <c r="I411" i="8"/>
  <c r="E19" i="221"/>
  <c r="J181" i="14"/>
  <c r="J433" i="8"/>
  <c r="E20" i="245"/>
  <c r="K203" i="14"/>
  <c r="E28" i="189"/>
  <c r="E10" i="189"/>
  <c r="C149" i="14"/>
  <c r="E14" i="214"/>
  <c r="F174" i="14"/>
  <c r="E18" i="214"/>
  <c r="I174" i="14"/>
  <c r="H451" i="8"/>
  <c r="E16" i="78"/>
  <c r="H449" i="8"/>
  <c r="E16" i="263"/>
  <c r="H450" i="8"/>
  <c r="E16" i="264"/>
  <c r="E26" i="264"/>
  <c r="G225" i="8"/>
  <c r="B5664" i="11"/>
  <c r="B5637" i="11"/>
  <c r="J33" i="8"/>
  <c r="J673" i="11"/>
  <c r="J700" i="11"/>
  <c r="J649" i="11"/>
  <c r="D4391" i="11"/>
  <c r="G362" i="8"/>
  <c r="E15" i="166"/>
  <c r="G130" i="14"/>
  <c r="G363" i="8"/>
  <c r="E15" i="167"/>
  <c r="G131" i="14"/>
  <c r="G361" i="8"/>
  <c r="E15" i="165"/>
  <c r="G129" i="14"/>
  <c r="I344" i="8"/>
  <c r="E19" i="144"/>
  <c r="J112" i="14"/>
  <c r="I343" i="8"/>
  <c r="E19" i="143"/>
  <c r="J111" i="14"/>
  <c r="H442" i="8"/>
  <c r="E16" i="255"/>
  <c r="H444" i="8"/>
  <c r="E16" i="257"/>
  <c r="J301" i="8"/>
  <c r="E20" i="101"/>
  <c r="K69" i="14"/>
  <c r="J302" i="8"/>
  <c r="E20" i="102"/>
  <c r="K70" i="14"/>
  <c r="J300" i="8"/>
  <c r="E20" i="100"/>
  <c r="K68" i="14"/>
  <c r="H270" i="8"/>
  <c r="E16" i="67"/>
  <c r="H272" i="8"/>
  <c r="E16" i="72"/>
  <c r="E26" i="72"/>
  <c r="H271" i="8"/>
  <c r="E16" i="71"/>
  <c r="H69" i="14"/>
  <c r="E26" i="101"/>
  <c r="J188" i="8"/>
  <c r="J4680" i="11"/>
  <c r="J4705" i="11"/>
  <c r="I332" i="8"/>
  <c r="E19" i="132"/>
  <c r="J100" i="14"/>
  <c r="I331" i="8"/>
  <c r="E19" i="131"/>
  <c r="J99" i="14"/>
  <c r="I432" i="8"/>
  <c r="E19" i="244"/>
  <c r="J202" i="14"/>
  <c r="I431" i="8"/>
  <c r="E19" i="243"/>
  <c r="J201" i="14"/>
  <c r="G236" i="8"/>
  <c r="E14" i="16"/>
  <c r="G4" i="14"/>
  <c r="G238" i="8"/>
  <c r="E14" i="18"/>
  <c r="G6" i="14"/>
  <c r="G237" i="8"/>
  <c r="E14" i="17"/>
  <c r="G5" i="14"/>
  <c r="J444" i="8"/>
  <c r="E20" i="257"/>
  <c r="K214" i="14"/>
  <c r="H443" i="8"/>
  <c r="E16" i="256"/>
  <c r="E18" i="256"/>
  <c r="I213" i="14"/>
  <c r="E14" i="256"/>
  <c r="F213" i="14"/>
  <c r="G276" i="8"/>
  <c r="E15" i="76"/>
  <c r="G44" i="14"/>
  <c r="J434" i="8"/>
  <c r="E20" i="247"/>
  <c r="K204" i="14"/>
  <c r="E24" i="208"/>
  <c r="N168" i="14"/>
  <c r="E5" i="208"/>
  <c r="P168" i="14"/>
  <c r="E6" i="208"/>
  <c r="Q168" i="14"/>
  <c r="E31" i="208"/>
  <c r="E27" i="208"/>
  <c r="O168" i="14"/>
  <c r="J112" i="8"/>
  <c r="J2744" i="11"/>
  <c r="R1841" i="11"/>
  <c r="R1816" i="11"/>
  <c r="R1790" i="11"/>
  <c r="E24" i="74"/>
  <c r="N42" i="14"/>
  <c r="E27" i="74"/>
  <c r="O42" i="14"/>
  <c r="E6" i="74"/>
  <c r="Q42" i="14"/>
  <c r="E31" i="74"/>
  <c r="E5" i="74"/>
  <c r="P42" i="14"/>
  <c r="I14" i="8"/>
  <c r="G184" i="11"/>
  <c r="G212" i="11"/>
  <c r="G158" i="11"/>
  <c r="H185" i="14"/>
  <c r="E26" i="225"/>
  <c r="I340" i="8"/>
  <c r="E19" i="140"/>
  <c r="J108" i="14"/>
  <c r="I342" i="8"/>
  <c r="E19" i="142"/>
  <c r="J110" i="14"/>
  <c r="I341" i="8"/>
  <c r="E19" i="141"/>
  <c r="J109" i="14"/>
  <c r="D2692" i="11"/>
  <c r="H35" i="14"/>
  <c r="E26" i="66"/>
  <c r="I266" i="8"/>
  <c r="E19" i="65"/>
  <c r="J34" i="14"/>
  <c r="I267" i="8"/>
  <c r="E19" i="66"/>
  <c r="J35" i="14"/>
  <c r="I268" i="8"/>
  <c r="E19" i="68"/>
  <c r="J36" i="14"/>
  <c r="E26" i="24"/>
  <c r="H12" i="14"/>
  <c r="J201" i="8"/>
  <c r="J427" i="8"/>
  <c r="E20" i="239"/>
  <c r="K197" i="14"/>
  <c r="J5042" i="11"/>
  <c r="G424" i="8"/>
  <c r="E15" i="234"/>
  <c r="G194" i="14"/>
  <c r="G425" i="8"/>
  <c r="E15" i="237"/>
  <c r="G195" i="14"/>
  <c r="E26" i="155"/>
  <c r="H122" i="14"/>
  <c r="D2666" i="11"/>
  <c r="E24" i="199"/>
  <c r="N159" i="14"/>
  <c r="E5" i="199"/>
  <c r="P159" i="14"/>
  <c r="E6" i="199"/>
  <c r="Q159" i="14"/>
  <c r="E6" i="97"/>
  <c r="Q65" i="14"/>
  <c r="E24" i="97"/>
  <c r="N65" i="14"/>
  <c r="E27" i="97"/>
  <c r="O65" i="14"/>
  <c r="E5" i="97"/>
  <c r="P65" i="14"/>
  <c r="E31" i="97"/>
  <c r="E6" i="75"/>
  <c r="Q43" i="14"/>
  <c r="E24" i="75"/>
  <c r="N43" i="14"/>
  <c r="E31" i="75"/>
  <c r="E5" i="75"/>
  <c r="P43" i="14"/>
  <c r="E27" i="75"/>
  <c r="O43" i="14"/>
  <c r="J79" i="8"/>
  <c r="J1866" i="11"/>
  <c r="J1841" i="11"/>
  <c r="J1892" i="11"/>
  <c r="H336" i="8"/>
  <c r="E16" i="136"/>
  <c r="H335" i="8"/>
  <c r="E16" i="135"/>
  <c r="J389" i="8"/>
  <c r="E20" i="199"/>
  <c r="K159" i="14"/>
  <c r="J388" i="8"/>
  <c r="E20" i="198"/>
  <c r="K158" i="14"/>
  <c r="E14" i="254"/>
  <c r="F211" i="14"/>
  <c r="E18" i="254"/>
  <c r="I211" i="14"/>
  <c r="H432" i="8"/>
  <c r="E16" i="244"/>
  <c r="H433" i="8"/>
  <c r="E16" i="245"/>
  <c r="H428" i="8"/>
  <c r="E16" i="240"/>
  <c r="H426" i="8"/>
  <c r="E16" i="238"/>
  <c r="H427" i="8"/>
  <c r="E16" i="239"/>
  <c r="H121" i="14"/>
  <c r="E26" i="154"/>
  <c r="G259" i="8"/>
  <c r="E15" i="58"/>
  <c r="G27" i="14"/>
  <c r="E26" i="161"/>
  <c r="H126" i="14"/>
  <c r="J41" i="14"/>
  <c r="E31" i="204"/>
  <c r="E6" i="204"/>
  <c r="Q164" i="14"/>
  <c r="E24" i="204"/>
  <c r="N164" i="14"/>
  <c r="E27" i="204"/>
  <c r="O164" i="14"/>
  <c r="E5" i="204"/>
  <c r="P164" i="14"/>
  <c r="E14" i="200"/>
  <c r="F160" i="14"/>
  <c r="E18" i="200"/>
  <c r="I160" i="14"/>
  <c r="E28" i="185"/>
  <c r="E10" i="185"/>
  <c r="C145" i="14"/>
  <c r="E18" i="175"/>
  <c r="I136" i="14"/>
  <c r="E14" i="174"/>
  <c r="F135" i="14"/>
  <c r="E14" i="175"/>
  <c r="F136" i="14"/>
  <c r="E18" i="174"/>
  <c r="I135" i="14"/>
  <c r="H116" i="14"/>
  <c r="E26" i="149"/>
  <c r="E26" i="260"/>
  <c r="H216" i="14"/>
  <c r="E6" i="239"/>
  <c r="Q197" i="14"/>
  <c r="E27" i="239"/>
  <c r="O197" i="14"/>
  <c r="E24" i="239"/>
  <c r="N197" i="14"/>
  <c r="E5" i="239"/>
  <c r="P197" i="14"/>
  <c r="E31" i="239"/>
  <c r="E14" i="179"/>
  <c r="F139" i="14"/>
  <c r="E18" i="179"/>
  <c r="I139" i="14"/>
  <c r="E18" i="201"/>
  <c r="I161" i="14"/>
  <c r="E14" i="201"/>
  <c r="F161" i="14"/>
  <c r="E10" i="186"/>
  <c r="C146" i="14"/>
  <c r="E28" i="186"/>
  <c r="E26" i="63"/>
  <c r="H32" i="14"/>
  <c r="H217" i="14"/>
  <c r="E26" i="261"/>
  <c r="E14" i="199"/>
  <c r="F159" i="14"/>
  <c r="E18" i="199"/>
  <c r="I159" i="14"/>
  <c r="E31" i="181"/>
  <c r="E5" i="181"/>
  <c r="P141" i="14"/>
  <c r="E6" i="181"/>
  <c r="Q141" i="14"/>
  <c r="E24" i="181"/>
  <c r="N141" i="14"/>
  <c r="E27" i="181"/>
  <c r="O141" i="14"/>
  <c r="H156" i="14"/>
  <c r="E26" i="196"/>
  <c r="E10" i="231"/>
  <c r="C191" i="14"/>
  <c r="E28" i="231"/>
  <c r="E18" i="249"/>
  <c r="I206" i="14"/>
  <c r="E14" i="249"/>
  <c r="F206" i="14"/>
  <c r="E31" i="179"/>
  <c r="E27" i="179"/>
  <c r="O139" i="14"/>
  <c r="E6" i="179"/>
  <c r="Q139" i="14"/>
  <c r="E5" i="179"/>
  <c r="P139" i="14"/>
  <c r="E24" i="179"/>
  <c r="N139" i="14"/>
  <c r="H158" i="14"/>
  <c r="E26" i="198"/>
  <c r="H115" i="14"/>
  <c r="E26" i="148"/>
  <c r="E5" i="193"/>
  <c r="P153" i="14"/>
  <c r="E31" i="193"/>
  <c r="E27" i="193"/>
  <c r="O153" i="14"/>
  <c r="E24" i="193"/>
  <c r="N153" i="14"/>
  <c r="E6" i="193"/>
  <c r="Q153" i="14"/>
  <c r="E28" i="229"/>
  <c r="E10" i="229"/>
  <c r="C189" i="14"/>
  <c r="E14" i="251"/>
  <c r="F208" i="14"/>
  <c r="E18" i="251"/>
  <c r="I208" i="14"/>
  <c r="H150" i="14"/>
  <c r="E26" i="190"/>
  <c r="E18" i="181"/>
  <c r="I141" i="14"/>
  <c r="E14" i="181"/>
  <c r="F141" i="14"/>
  <c r="H79" i="14"/>
  <c r="E26" i="111"/>
  <c r="E31" i="263"/>
  <c r="E5" i="263"/>
  <c r="P219" i="14"/>
  <c r="E6" i="263"/>
  <c r="Q219" i="14"/>
  <c r="E24" i="263"/>
  <c r="N219" i="14"/>
  <c r="E27" i="263"/>
  <c r="O219" i="14"/>
  <c r="E20" i="174"/>
  <c r="K135" i="14"/>
  <c r="E20" i="175"/>
  <c r="K136" i="14"/>
  <c r="E11" i="175"/>
  <c r="D136" i="14"/>
  <c r="E11" i="174"/>
  <c r="D135" i="14"/>
  <c r="E10" i="227"/>
  <c r="C187" i="14"/>
  <c r="E28" i="227"/>
  <c r="E6" i="240"/>
  <c r="Q198" i="14"/>
  <c r="E27" i="240"/>
  <c r="O198" i="14"/>
  <c r="E24" i="240"/>
  <c r="N198" i="14"/>
  <c r="E5" i="240"/>
  <c r="P198" i="14"/>
  <c r="E31" i="240"/>
  <c r="E18" i="185"/>
  <c r="I145" i="14"/>
  <c r="E14" i="185"/>
  <c r="F145" i="14"/>
  <c r="E18" i="180"/>
  <c r="I140" i="14"/>
  <c r="E14" i="180"/>
  <c r="F140" i="14"/>
  <c r="E27" i="264"/>
  <c r="E26" i="124"/>
  <c r="E27" i="238"/>
  <c r="O196" i="14"/>
  <c r="E6" i="238"/>
  <c r="Q196" i="14"/>
  <c r="E5" i="238"/>
  <c r="P196" i="14"/>
  <c r="E31" i="238"/>
  <c r="E24" i="238"/>
  <c r="N196" i="14"/>
  <c r="E10" i="193"/>
  <c r="C153" i="14"/>
  <c r="E28" i="193"/>
  <c r="E18" i="178"/>
  <c r="I138" i="14"/>
  <c r="E14" i="178"/>
  <c r="F138" i="14"/>
  <c r="H91" i="14"/>
  <c r="E26" i="123"/>
  <c r="H59" i="14"/>
  <c r="E26" i="91"/>
  <c r="D221" i="14"/>
  <c r="E18" i="191"/>
  <c r="I151" i="14"/>
  <c r="E14" i="191"/>
  <c r="F151" i="14"/>
  <c r="E14" i="190"/>
  <c r="F150" i="14"/>
  <c r="E18" i="190"/>
  <c r="I150" i="14"/>
  <c r="E14" i="207"/>
  <c r="F167" i="14"/>
  <c r="E18" i="207"/>
  <c r="I167" i="14"/>
  <c r="H61" i="14"/>
  <c r="E26" i="93"/>
  <c r="E14" i="206"/>
  <c r="F166" i="14"/>
  <c r="E18" i="206"/>
  <c r="I166" i="14"/>
  <c r="I221" i="14"/>
  <c r="E26" i="176"/>
  <c r="H134" i="14"/>
  <c r="J40" i="14"/>
  <c r="J28" i="14"/>
  <c r="H54" i="14"/>
  <c r="E26" i="86"/>
  <c r="E26" i="74"/>
  <c r="H42" i="14"/>
  <c r="H94" i="14"/>
  <c r="E26" i="126"/>
  <c r="E26" i="88"/>
  <c r="H56" i="14"/>
  <c r="J221" i="14"/>
  <c r="E26" i="125"/>
  <c r="H93" i="14"/>
  <c r="E19" i="174"/>
  <c r="J135" i="14"/>
  <c r="E19" i="175"/>
  <c r="J136" i="14"/>
  <c r="H86" i="14"/>
  <c r="E26" i="118"/>
  <c r="E26" i="224"/>
  <c r="H184" i="14"/>
  <c r="E26" i="87"/>
  <c r="H55" i="14"/>
  <c r="H145" i="14"/>
  <c r="E26" i="185"/>
  <c r="H182" i="14"/>
  <c r="E26" i="222"/>
  <c r="E26" i="92"/>
  <c r="H60" i="14"/>
  <c r="H197" i="14"/>
  <c r="E26" i="239"/>
  <c r="H198" i="14"/>
  <c r="E26" i="240"/>
  <c r="H203" i="14"/>
  <c r="E26" i="245"/>
  <c r="I240" i="8"/>
  <c r="E18" i="20"/>
  <c r="J8" i="14"/>
  <c r="I239" i="8"/>
  <c r="E18" i="19"/>
  <c r="J7" i="14"/>
  <c r="I238" i="8"/>
  <c r="E18" i="18"/>
  <c r="J6" i="14"/>
  <c r="E26" i="257"/>
  <c r="H214" i="14"/>
  <c r="E26" i="263"/>
  <c r="H219" i="14"/>
  <c r="I434" i="8"/>
  <c r="E19" i="247"/>
  <c r="J204" i="14"/>
  <c r="I433" i="8"/>
  <c r="E19" i="245"/>
  <c r="J203" i="14"/>
  <c r="E26" i="217"/>
  <c r="H177" i="14"/>
  <c r="E26" i="137"/>
  <c r="H105" i="14"/>
  <c r="H5" i="14"/>
  <c r="E25" i="17"/>
  <c r="E26" i="223"/>
  <c r="H183" i="14"/>
  <c r="G293" i="8"/>
  <c r="E15" i="93"/>
  <c r="G61" i="14"/>
  <c r="G294" i="8"/>
  <c r="E15" i="94"/>
  <c r="G62" i="14"/>
  <c r="G292" i="8"/>
  <c r="E15" i="92"/>
  <c r="G60" i="14"/>
  <c r="E26" i="226"/>
  <c r="H186" i="14"/>
  <c r="E26" i="119"/>
  <c r="H87" i="14"/>
  <c r="E26" i="255"/>
  <c r="H212" i="14"/>
  <c r="H221" i="14"/>
  <c r="E26" i="78"/>
  <c r="E26" i="218"/>
  <c r="H178" i="14"/>
  <c r="E26" i="117"/>
  <c r="H85" i="14"/>
  <c r="H202" i="14"/>
  <c r="E26" i="244"/>
  <c r="J338" i="8"/>
  <c r="E20" i="138"/>
  <c r="K106" i="14"/>
  <c r="J337" i="8"/>
  <c r="E20" i="137"/>
  <c r="K105" i="14"/>
  <c r="J336" i="8"/>
  <c r="E20" i="136"/>
  <c r="K104" i="14"/>
  <c r="E26" i="71"/>
  <c r="H39" i="14"/>
  <c r="J426" i="8"/>
  <c r="E20" i="238"/>
  <c r="K196" i="14"/>
  <c r="J424" i="8"/>
  <c r="E20" i="234"/>
  <c r="K194" i="14"/>
  <c r="J425" i="8"/>
  <c r="E20" i="237"/>
  <c r="K195" i="14"/>
  <c r="J410" i="8"/>
  <c r="E20" i="220"/>
  <c r="K180" i="14"/>
  <c r="J412" i="8"/>
  <c r="E20" i="222"/>
  <c r="K182" i="14"/>
  <c r="J411" i="8"/>
  <c r="E20" i="221"/>
  <c r="K181" i="14"/>
  <c r="H401" i="8"/>
  <c r="E16" i="211"/>
  <c r="H402" i="8"/>
  <c r="E16" i="212"/>
  <c r="H403" i="8"/>
  <c r="E16" i="213"/>
  <c r="J432" i="8"/>
  <c r="E20" i="244"/>
  <c r="K202" i="14"/>
  <c r="J431" i="8"/>
  <c r="E20" i="243"/>
  <c r="K201" i="14"/>
  <c r="J430" i="8"/>
  <c r="E20" i="242"/>
  <c r="K200" i="14"/>
  <c r="H179" i="14"/>
  <c r="E26" i="219"/>
  <c r="J258" i="8"/>
  <c r="E20" i="57"/>
  <c r="K26" i="14"/>
  <c r="J259" i="8"/>
  <c r="E20" i="58"/>
  <c r="K27" i="14"/>
  <c r="J257" i="8"/>
  <c r="E20" i="56"/>
  <c r="K25" i="14"/>
  <c r="H180" i="14"/>
  <c r="E26" i="220"/>
  <c r="J305" i="8"/>
  <c r="E20" i="105"/>
  <c r="K73" i="14"/>
  <c r="J304" i="8"/>
  <c r="E20" i="104"/>
  <c r="K72" i="14"/>
  <c r="J303" i="8"/>
  <c r="E20" i="103"/>
  <c r="K71" i="14"/>
  <c r="H213" i="14"/>
  <c r="E26" i="256"/>
  <c r="H38" i="14"/>
  <c r="E26" i="67"/>
  <c r="H176" i="14"/>
  <c r="E26" i="216"/>
  <c r="E26" i="84"/>
  <c r="H52" i="14"/>
  <c r="E26" i="242"/>
  <c r="H200" i="14"/>
  <c r="E26" i="85"/>
  <c r="H53" i="14"/>
  <c r="E26" i="241"/>
  <c r="H199" i="14"/>
  <c r="H196" i="14"/>
  <c r="E26" i="238"/>
  <c r="E26" i="135"/>
  <c r="H103" i="14"/>
  <c r="G451" i="8"/>
  <c r="E15" i="78"/>
  <c r="G449" i="8"/>
  <c r="E15" i="263"/>
  <c r="G219" i="14"/>
  <c r="G450" i="8"/>
  <c r="E15" i="264"/>
  <c r="J419" i="8"/>
  <c r="E20" i="229"/>
  <c r="K189" i="14"/>
  <c r="J418" i="8"/>
  <c r="E20" i="228"/>
  <c r="K188" i="14"/>
  <c r="H6" i="14"/>
  <c r="E25" i="18"/>
  <c r="H188" i="14"/>
  <c r="E26" i="228"/>
  <c r="E26" i="83"/>
  <c r="H51" i="14"/>
  <c r="H104" i="14"/>
  <c r="E26" i="136"/>
  <c r="J413" i="8"/>
  <c r="E20" i="223"/>
  <c r="K183" i="14"/>
  <c r="J414" i="8"/>
  <c r="E20" i="224"/>
  <c r="K184" i="14"/>
  <c r="F221" i="14"/>
  <c r="H7" i="14"/>
  <c r="E25" i="19"/>
  <c r="E26" i="227"/>
  <c r="H187" i="14"/>
  <c r="N221" i="14"/>
  <c r="O221" i="14"/>
  <c r="Q221" i="14"/>
  <c r="P221" i="14"/>
  <c r="G221" i="14"/>
  <c r="H172" i="14"/>
  <c r="E26" i="212"/>
  <c r="E26" i="213"/>
  <c r="H173" i="14"/>
  <c r="E26" i="211"/>
  <c r="H171" i="14"/>
</calcChain>
</file>

<file path=xl/comments1.xml><?xml version="1.0" encoding="utf-8"?>
<comments xmlns="http://schemas.openxmlformats.org/spreadsheetml/2006/main">
  <authors>
    <author>ChoyC</author>
  </authors>
  <commentList>
    <comment ref="E25" authorId="0" shapeId="0">
      <text>
        <r>
          <rPr>
            <b/>
            <sz val="8"/>
            <color indexed="81"/>
            <rFont val="Tahoma"/>
            <family val="2"/>
          </rPr>
          <t xml:space="preserve">Revised on 2/3/09.
</t>
        </r>
        <r>
          <rPr>
            <sz val="8"/>
            <color indexed="81"/>
            <rFont val="Tahoma"/>
            <family val="2"/>
          </rPr>
          <t xml:space="preserve">
</t>
        </r>
      </text>
    </comment>
  </commentList>
</comments>
</file>

<file path=xl/comments2.xml><?xml version="1.0" encoding="utf-8"?>
<comments xmlns="http://schemas.openxmlformats.org/spreadsheetml/2006/main">
  <authors>
    <author>ChoyC</author>
  </authors>
  <commentList>
    <comment ref="E25" authorId="0" shapeId="0">
      <text>
        <r>
          <rPr>
            <b/>
            <sz val="8"/>
            <color indexed="81"/>
            <rFont val="Tahoma"/>
            <family val="2"/>
          </rPr>
          <t>Revised on 2/3/09.</t>
        </r>
        <r>
          <rPr>
            <sz val="8"/>
            <color indexed="81"/>
            <rFont val="Tahoma"/>
            <family val="2"/>
          </rPr>
          <t xml:space="preserve">
</t>
        </r>
      </text>
    </comment>
  </commentList>
</comments>
</file>

<file path=xl/comments3.xml><?xml version="1.0" encoding="utf-8"?>
<comments xmlns="http://schemas.openxmlformats.org/spreadsheetml/2006/main">
  <authors>
    <author>Roy Chan</author>
    <author>ChoyC</author>
    <author>ids_guest</author>
    <author xml:space="preserve">IDS_GUEST, </author>
  </authors>
  <commentList>
    <comment ref="M26" authorId="0" shapeId="0">
      <text>
        <r>
          <rPr>
            <b/>
            <sz val="10"/>
            <color indexed="81"/>
            <rFont val="Tahoma"/>
            <family val="2"/>
          </rPr>
          <t>Roy Chan:</t>
        </r>
        <r>
          <rPr>
            <sz val="10"/>
            <color indexed="81"/>
            <rFont val="Tahoma"/>
            <family val="2"/>
          </rPr>
          <t xml:space="preserve">
Provided by Melanie at  Mergent (800-342-5647).</t>
        </r>
      </text>
    </comment>
    <comment ref="M27" authorId="0" shapeId="0">
      <text>
        <r>
          <rPr>
            <b/>
            <sz val="10"/>
            <color indexed="81"/>
            <rFont val="Tahoma"/>
            <family val="2"/>
          </rPr>
          <t>Roy Chan:</t>
        </r>
        <r>
          <rPr>
            <sz val="10"/>
            <color indexed="81"/>
            <rFont val="Tahoma"/>
            <family val="2"/>
          </rPr>
          <t xml:space="preserve">
Provided by Melanie at  Mergent via email on 10-2-08.</t>
        </r>
      </text>
    </comment>
    <comment ref="M28" authorId="0" shapeId="0">
      <text>
        <r>
          <rPr>
            <b/>
            <sz val="10"/>
            <color indexed="81"/>
            <rFont val="Tahoma"/>
            <family val="2"/>
          </rPr>
          <t>Roy Chan:</t>
        </r>
        <r>
          <rPr>
            <sz val="10"/>
            <color indexed="81"/>
            <rFont val="Tahoma"/>
            <family val="2"/>
          </rPr>
          <t xml:space="preserve">
Provided by Melanie at  Mergent via email on 10-2-08.</t>
        </r>
      </text>
    </comment>
    <comment ref="M29" authorId="1" shapeId="0">
      <text>
        <r>
          <rPr>
            <sz val="8"/>
            <color indexed="81"/>
            <rFont val="Tahoma"/>
            <family val="2"/>
          </rPr>
          <t xml:space="preserve">Revised on 2-3-09
</t>
        </r>
      </text>
    </comment>
    <comment ref="M30" authorId="1" shapeId="0">
      <text>
        <r>
          <rPr>
            <sz val="8"/>
            <color indexed="81"/>
            <rFont val="Tahoma"/>
            <family val="2"/>
          </rPr>
          <t xml:space="preserve">Revised on 2-3-09
</t>
        </r>
      </text>
    </comment>
    <comment ref="M63" authorId="2" shapeId="0">
      <text>
        <r>
          <rPr>
            <sz val="8"/>
            <color indexed="81"/>
            <rFont val="Tahoma"/>
            <family val="2"/>
          </rPr>
          <t xml:space="preserve">Discontinued - Use June's data  moving forward.
</t>
        </r>
      </text>
    </comment>
    <comment ref="M71" authorId="3" shapeId="0">
      <text>
        <r>
          <rPr>
            <sz val="9"/>
            <color indexed="81"/>
            <rFont val="Tahoma"/>
            <family val="2"/>
          </rPr>
          <t xml:space="preserve">Utilized ePreferreds yield rate
</t>
        </r>
      </text>
    </comment>
    <comment ref="M99" authorId="3" shapeId="0">
      <text>
        <r>
          <rPr>
            <sz val="9"/>
            <color indexed="81"/>
            <rFont val="Tahoma"/>
            <family val="2"/>
          </rPr>
          <t xml:space="preserve">Yields from ePreferred weren't available.  Used average of prior 3 months.
</t>
        </r>
      </text>
    </comment>
    <comment ref="M100" authorId="3" shapeId="0">
      <text>
        <r>
          <rPr>
            <sz val="9"/>
            <color indexed="81"/>
            <rFont val="Tahoma"/>
            <family val="2"/>
          </rPr>
          <t>CDx3 acquired ePreferred</t>
        </r>
        <r>
          <rPr>
            <sz val="9"/>
            <color indexed="81"/>
            <rFont val="Tahoma"/>
            <family val="2"/>
          </rPr>
          <t xml:space="preserve">
</t>
        </r>
      </text>
    </comment>
  </commentList>
</comments>
</file>

<file path=xl/comments4.xml><?xml version="1.0" encoding="utf-8"?>
<comments xmlns="http://schemas.openxmlformats.org/spreadsheetml/2006/main">
  <authors>
    <author>Department of Insurance</author>
    <author xml:space="preserve">IDS_GUEST, </author>
    <author>Choy, Carol</author>
  </authors>
  <commentList>
    <comment ref="A37" authorId="0" shapeId="0">
      <text>
        <r>
          <rPr>
            <b/>
            <sz val="8"/>
            <color indexed="81"/>
            <rFont val="Tahoma"/>
            <family val="2"/>
          </rPr>
          <t xml:space="preserve">updated with Eric's numbers
</t>
        </r>
        <r>
          <rPr>
            <sz val="8"/>
            <color indexed="81"/>
            <rFont val="Tahoma"/>
            <family val="2"/>
          </rPr>
          <t xml:space="preserve">
</t>
        </r>
      </text>
    </comment>
    <comment ref="B2481" authorId="1" shapeId="0">
      <text>
        <r>
          <rPr>
            <sz val="9"/>
            <color indexed="81"/>
            <rFont val="Tahoma"/>
            <family val="2"/>
          </rPr>
          <t xml:space="preserve">3.34
</t>
        </r>
      </text>
    </comment>
    <comment ref="C2481" authorId="1" shapeId="0">
      <text>
        <r>
          <rPr>
            <sz val="9"/>
            <color indexed="81"/>
            <rFont val="Tahoma"/>
            <family val="2"/>
          </rPr>
          <t xml:space="preserve">3.17
</t>
        </r>
      </text>
    </comment>
    <comment ref="D2481" authorId="1" shapeId="0">
      <text>
        <r>
          <rPr>
            <sz val="9"/>
            <color indexed="81"/>
            <rFont val="Tahoma"/>
            <family val="2"/>
          </rPr>
          <t>4.18</t>
        </r>
        <r>
          <rPr>
            <b/>
            <sz val="9"/>
            <color indexed="81"/>
            <rFont val="Tahoma"/>
            <family val="2"/>
          </rPr>
          <t xml:space="preserve">
</t>
        </r>
      </text>
    </comment>
    <comment ref="E2481" authorId="1" shapeId="0">
      <text>
        <r>
          <rPr>
            <sz val="9"/>
            <color indexed="81"/>
            <rFont val="Tahoma"/>
            <family val="2"/>
          </rPr>
          <t xml:space="preserve">2.63
</t>
        </r>
      </text>
    </comment>
    <comment ref="U2481" authorId="1" shapeId="0">
      <text>
        <r>
          <rPr>
            <sz val="9"/>
            <color indexed="81"/>
            <rFont val="Tahoma"/>
            <family val="2"/>
          </rPr>
          <t xml:space="preserve">3.34
</t>
        </r>
      </text>
    </comment>
    <comment ref="V2481" authorId="1" shapeId="0">
      <text>
        <r>
          <rPr>
            <sz val="9"/>
            <color indexed="81"/>
            <rFont val="Tahoma"/>
            <family val="2"/>
          </rPr>
          <t xml:space="preserve">3.17
</t>
        </r>
      </text>
    </comment>
    <comment ref="W2481" authorId="1" shapeId="0">
      <text>
        <r>
          <rPr>
            <sz val="9"/>
            <color indexed="81"/>
            <rFont val="Tahoma"/>
            <family val="2"/>
          </rPr>
          <t>4.18</t>
        </r>
        <r>
          <rPr>
            <b/>
            <sz val="9"/>
            <color indexed="81"/>
            <rFont val="Tahoma"/>
            <family val="2"/>
          </rPr>
          <t xml:space="preserve">
</t>
        </r>
      </text>
    </comment>
    <comment ref="X2481" authorId="1" shapeId="0">
      <text>
        <r>
          <rPr>
            <sz val="9"/>
            <color indexed="81"/>
            <rFont val="Tahoma"/>
            <family val="2"/>
          </rPr>
          <t xml:space="preserve">2.63
</t>
        </r>
      </text>
    </comment>
    <comment ref="O2580" authorId="2" shapeId="0">
      <text>
        <r>
          <rPr>
            <sz val="9"/>
            <color indexed="81"/>
            <rFont val="Tahoma"/>
            <family val="2"/>
          </rPr>
          <t>1.92</t>
        </r>
        <r>
          <rPr>
            <b/>
            <sz val="9"/>
            <color indexed="81"/>
            <rFont val="Tahoma"/>
            <family val="2"/>
          </rPr>
          <t xml:space="preserve">
</t>
        </r>
      </text>
    </comment>
    <comment ref="O2662" authorId="2" shapeId="0">
      <text>
        <r>
          <rPr>
            <sz val="9"/>
            <color indexed="81"/>
            <rFont val="Tahoma"/>
            <family val="2"/>
          </rPr>
          <t>2.18</t>
        </r>
        <r>
          <rPr>
            <b/>
            <sz val="9"/>
            <color indexed="81"/>
            <rFont val="Tahoma"/>
            <family val="2"/>
          </rPr>
          <t xml:space="preserve">
</t>
        </r>
        <r>
          <rPr>
            <sz val="9"/>
            <color indexed="81"/>
            <rFont val="Tahoma"/>
            <family val="2"/>
          </rPr>
          <t xml:space="preserve">
</t>
        </r>
      </text>
    </comment>
    <comment ref="E2787" authorId="2" shapeId="0">
      <text>
        <r>
          <rPr>
            <b/>
            <sz val="9"/>
            <color indexed="81"/>
            <rFont val="Tahoma"/>
            <family val="2"/>
          </rPr>
          <t xml:space="preserve">or 3.91
</t>
        </r>
        <r>
          <rPr>
            <sz val="9"/>
            <color indexed="81"/>
            <rFont val="Tahoma"/>
            <family val="2"/>
          </rPr>
          <t xml:space="preserve">
</t>
        </r>
      </text>
    </comment>
    <comment ref="X2787" authorId="2" shapeId="0">
      <text>
        <r>
          <rPr>
            <b/>
            <sz val="9"/>
            <color indexed="81"/>
            <rFont val="Tahoma"/>
            <family val="2"/>
          </rPr>
          <t xml:space="preserve">or 3.91
</t>
        </r>
        <r>
          <rPr>
            <sz val="9"/>
            <color indexed="81"/>
            <rFont val="Tahoma"/>
            <family val="2"/>
          </rPr>
          <t xml:space="preserve">
</t>
        </r>
      </text>
    </comment>
  </commentList>
</comments>
</file>

<file path=xl/sharedStrings.xml><?xml version="1.0" encoding="utf-8"?>
<sst xmlns="http://schemas.openxmlformats.org/spreadsheetml/2006/main" count="19837" uniqueCount="974">
  <si>
    <t>10-yr</t>
  </si>
  <si>
    <t>20-yr</t>
  </si>
  <si>
    <t>Date</t>
  </si>
  <si>
    <t>US Treasury</t>
  </si>
  <si>
    <t>3-mo</t>
  </si>
  <si>
    <t>30-yr</t>
  </si>
  <si>
    <t>A</t>
  </si>
  <si>
    <t>Bond Yield by Asset Class</t>
  </si>
  <si>
    <t>[5]</t>
  </si>
  <si>
    <t>Running 3-Months Average</t>
  </si>
  <si>
    <t>Asset Class</t>
  </si>
  <si>
    <t>Nov/Dec 06, Jan 07</t>
  </si>
  <si>
    <t>Oct/Nov/Dec 06</t>
  </si>
  <si>
    <t>Jan/Feb/Mar 07</t>
  </si>
  <si>
    <t>Feb/Mar/Apr 07</t>
  </si>
  <si>
    <t>Dec 06, Jan/Feb 07</t>
  </si>
  <si>
    <t>Mar/Apr/May 07</t>
  </si>
  <si>
    <t>Apr/May/Jun 07</t>
  </si>
  <si>
    <t>May/Jun/Jul 07</t>
  </si>
  <si>
    <t>Jun/Jul/Aug 07</t>
  </si>
  <si>
    <t>Jul/Aug/Sep 07</t>
  </si>
  <si>
    <t>Aug/Sep/Oct 07</t>
  </si>
  <si>
    <t>Sep/Oct/Nov 07</t>
  </si>
  <si>
    <t>Oct/Nov/Dec 07</t>
  </si>
  <si>
    <t>[1A]</t>
  </si>
  <si>
    <t>[1B]</t>
  </si>
  <si>
    <t>[1C]</t>
  </si>
  <si>
    <t>[2A]</t>
  </si>
  <si>
    <t>[2B]</t>
  </si>
  <si>
    <t>[2C]</t>
  </si>
  <si>
    <t>[3B]</t>
  </si>
  <si>
    <t>[3C]</t>
  </si>
  <si>
    <t>[4A]</t>
  </si>
  <si>
    <t>[4B]</t>
  </si>
  <si>
    <t>Classes of Assets</t>
  </si>
  <si>
    <t>FIT Rate</t>
  </si>
  <si>
    <t>A.</t>
  </si>
  <si>
    <t>B.</t>
  </si>
  <si>
    <t>C.</t>
  </si>
  <si>
    <t>A.S. Pg 2, Assets Column,  Lines 2.1 to 9</t>
  </si>
  <si>
    <t>Dividend</t>
  </si>
  <si>
    <t>Capital Gain</t>
  </si>
  <si>
    <t>[1]</t>
  </si>
  <si>
    <t>[2]</t>
  </si>
  <si>
    <t>[3]</t>
  </si>
  <si>
    <t>[3A]</t>
  </si>
  <si>
    <t>[4]</t>
  </si>
  <si>
    <t>[6]</t>
  </si>
  <si>
    <t>[7]</t>
  </si>
  <si>
    <t>[8]</t>
  </si>
  <si>
    <t>[9]</t>
  </si>
  <si>
    <t>[9A]</t>
  </si>
  <si>
    <t>[9B]</t>
  </si>
  <si>
    <t>[10]</t>
  </si>
  <si>
    <t>Municipal</t>
  </si>
  <si>
    <t>Corporate</t>
  </si>
  <si>
    <t>( 2B )</t>
  </si>
  <si>
    <t>( 2C )</t>
  </si>
  <si>
    <t>AA</t>
  </si>
  <si>
    <t>( 3C )</t>
  </si>
  <si>
    <t>( 3B )</t>
  </si>
  <si>
    <t>Avg/bond</t>
  </si>
  <si>
    <t>Avg/item</t>
  </si>
  <si>
    <t>3 Mo Avg</t>
  </si>
  <si>
    <t>March 2007</t>
  </si>
  <si>
    <t>[5]*</t>
  </si>
  <si>
    <t>2007 Jan-Mar</t>
  </si>
  <si>
    <t>Period</t>
  </si>
  <si>
    <t>[11]</t>
  </si>
  <si>
    <t>Short</t>
  </si>
  <si>
    <t>Intermediate</t>
  </si>
  <si>
    <t>US Government Bonds</t>
  </si>
  <si>
    <t>Long</t>
  </si>
  <si>
    <t>Other Taxable Bonds</t>
  </si>
  <si>
    <t>Tax Exempt Bonds</t>
  </si>
  <si>
    <t>Common Stocks</t>
  </si>
  <si>
    <t>Preferred Stocks</t>
  </si>
  <si>
    <t>Mortgage Loans</t>
  </si>
  <si>
    <t>Real Estate</t>
  </si>
  <si>
    <t>Cash</t>
  </si>
  <si>
    <t>Others</t>
  </si>
  <si>
    <t>Currently Available Yield</t>
  </si>
  <si>
    <t>Footnotes for Lines:</t>
  </si>
  <si>
    <t>[1A], [2A], [3A]: Short refers to One Year or Less</t>
  </si>
  <si>
    <t>[1]: the sum of AS Lines 1.7 &amp; 2.7</t>
  </si>
  <si>
    <t>[2]: the sum of AS Lines 6.7, 7.7, 8.7, &amp; 9.7 plus half of Line 5.7</t>
  </si>
  <si>
    <t>[4]: AS Line 2.2</t>
  </si>
  <si>
    <t>[4B]: Risk Free + 8% - Dividend</t>
  </si>
  <si>
    <t>[5]: AS Line 2.1</t>
  </si>
  <si>
    <t>[6]: the sum of AS Lines 3.1 &amp; 3.2</t>
  </si>
  <si>
    <t>[8]: AS Line 5, Cash part</t>
  </si>
  <si>
    <t>[9]: the sum of AS Lines 6, 7, 8 &amp; 9</t>
  </si>
  <si>
    <t>[3]: the sum of AS Lines 3.7, &amp; 4.7 plus half of Line 5.7</t>
  </si>
  <si>
    <r>
      <t>Note (*)</t>
    </r>
    <r>
      <rPr>
        <sz val="10"/>
        <rFont val="Tahoma"/>
        <family val="2"/>
      </rPr>
      <t>:  Yield on Preferred Stocks has a two months lag time.</t>
    </r>
  </si>
  <si>
    <t>[10]: AS Pg 11, Ln 25, Col 3</t>
  </si>
  <si>
    <t>[1B], [2B], [3B]: Intermediate refers to Over 1 year through 10 years</t>
  </si>
  <si>
    <t>[1C], [2C], [3C]: Long refers to Over 10 years</t>
  </si>
  <si>
    <t>Source:  Yields from 1-2-07 to 3-29-07 were provided by Eric.</t>
  </si>
  <si>
    <t>[12]</t>
  </si>
  <si>
    <t>[13]</t>
  </si>
  <si>
    <t xml:space="preserve">covering the months </t>
  </si>
  <si>
    <t>3moTbill</t>
  </si>
  <si>
    <t>10yrTbond</t>
  </si>
  <si>
    <t>20yrTbond</t>
  </si>
  <si>
    <t>3moCommPpr</t>
  </si>
  <si>
    <t>OT_10yr</t>
  </si>
  <si>
    <t>OT_20yr</t>
  </si>
  <si>
    <t>TEyld</t>
  </si>
  <si>
    <t>TE_10yr</t>
  </si>
  <si>
    <t>TE_20yr</t>
  </si>
  <si>
    <t>DivYld</t>
  </si>
  <si>
    <t>CapGYld</t>
  </si>
  <si>
    <t>PrfSTyld</t>
  </si>
  <si>
    <t>REyld</t>
  </si>
  <si>
    <t>[7]: the sum of AS Lines 4.1, 4.2 &amp; 4.3 : (Risk Free + 2%)</t>
  </si>
  <si>
    <t>Investment Expenses</t>
  </si>
  <si>
    <t>Maximum Permitted Rate of Return</t>
  </si>
  <si>
    <t>Yields and FIT rates For Investment Income Calculation</t>
  </si>
  <si>
    <t>Maximum Permitted Rate of Return:</t>
  </si>
  <si>
    <t>April 2007</t>
  </si>
  <si>
    <t>2007 Feb-Apr</t>
  </si>
  <si>
    <t>May 2007</t>
  </si>
  <si>
    <t>2007 Mar-May</t>
  </si>
  <si>
    <t>June 2007</t>
  </si>
  <si>
    <t>2007 Apr-Jun</t>
  </si>
  <si>
    <t>July 2007</t>
  </si>
  <si>
    <t>2007 May-Jul</t>
  </si>
  <si>
    <t>not available</t>
  </si>
  <si>
    <t>not availiable</t>
  </si>
  <si>
    <t>August 2007</t>
  </si>
  <si>
    <t>September 2007</t>
  </si>
  <si>
    <t>2007 Jun-Aug</t>
  </si>
  <si>
    <t>2007 Jul-Sep</t>
  </si>
  <si>
    <t>October 2007</t>
  </si>
  <si>
    <t>2007 Aug-Oct</t>
  </si>
  <si>
    <t>November 2007</t>
  </si>
  <si>
    <t>2007 Sep-Nov</t>
  </si>
  <si>
    <t>December 2007</t>
  </si>
  <si>
    <t>2007 Oct-Dec</t>
  </si>
  <si>
    <t>Risk Free Rate:</t>
  </si>
  <si>
    <t>[14]</t>
  </si>
  <si>
    <t>[15]</t>
  </si>
  <si>
    <t>Max ROR</t>
  </si>
  <si>
    <t>Risk Free</t>
  </si>
  <si>
    <t>Nov/Dec 07, Jan 08</t>
  </si>
  <si>
    <t>January 2008</t>
  </si>
  <si>
    <t>Dec 07, Jan/Feb 08</t>
  </si>
  <si>
    <t>February 2008</t>
  </si>
  <si>
    <t>2007 Nov-Jan</t>
  </si>
  <si>
    <t>2008 Dec-Feb</t>
  </si>
  <si>
    <t>March 2008</t>
  </si>
  <si>
    <t>Jan/Feb/Mar 08</t>
  </si>
  <si>
    <t>2008 Jan-Mar</t>
  </si>
  <si>
    <t>Feb/Mar/Apr 08</t>
  </si>
  <si>
    <t>April 2008</t>
  </si>
  <si>
    <t>5-yr</t>
  </si>
  <si>
    <t>Mar/Apr/May 08</t>
  </si>
  <si>
    <t>May 2008</t>
  </si>
  <si>
    <t>2008 Feb-Apr</t>
  </si>
  <si>
    <t>2008 Mar-May</t>
  </si>
  <si>
    <t>June 2008</t>
  </si>
  <si>
    <t>July 2008</t>
  </si>
  <si>
    <t>2008 Apr-Jun</t>
  </si>
  <si>
    <t>2008 May-Jul</t>
  </si>
  <si>
    <t>10-Year Average</t>
  </si>
  <si>
    <t>Jun/Jul/Aug 08</t>
  </si>
  <si>
    <t>May/Jun/Jul 08</t>
  </si>
  <si>
    <t>Apr/May/Jun 08</t>
  </si>
  <si>
    <t>August 2008</t>
  </si>
  <si>
    <t>2008 Jun-Aug</t>
  </si>
  <si>
    <t>n/a</t>
  </si>
  <si>
    <t>Jul/Aug/Sep 08</t>
  </si>
  <si>
    <t>September 2008</t>
  </si>
  <si>
    <t>Aug/Sep/Oct 08</t>
  </si>
  <si>
    <t>October 2008</t>
  </si>
  <si>
    <t>2008 Jul-Sep</t>
  </si>
  <si>
    <t>2008 Aug-Oct</t>
  </si>
  <si>
    <t>Sep/Oct/Nov 08</t>
  </si>
  <si>
    <t>November 2008</t>
  </si>
  <si>
    <t>2008 Sep-Nov</t>
  </si>
  <si>
    <t>Oct/Nov/Dec 08</t>
  </si>
  <si>
    <t>December 2008</t>
  </si>
  <si>
    <t>2008 Oct-Dec</t>
  </si>
  <si>
    <t>Nov/Dec 08, Jan 09</t>
  </si>
  <si>
    <t>January 2009</t>
  </si>
  <si>
    <t>2009 Nov-Jan</t>
  </si>
  <si>
    <t>Dec 08, Jan/Feb 09</t>
  </si>
  <si>
    <t>February 2009</t>
  </si>
  <si>
    <t>2009 Dec-Feb</t>
  </si>
  <si>
    <t>Annual Statement, Sch D, Part 1A, Sec. 1</t>
  </si>
  <si>
    <t>Jan/Feb/Mar 09</t>
  </si>
  <si>
    <t>March 2009</t>
  </si>
  <si>
    <t>2009Jan-Mar</t>
  </si>
  <si>
    <t>Feb/Mar/Apr 09</t>
  </si>
  <si>
    <t>April 2009</t>
  </si>
  <si>
    <t>2009 Feb-Apr</t>
  </si>
  <si>
    <t>May 2009</t>
  </si>
  <si>
    <t>2009 Mar-May</t>
  </si>
  <si>
    <t>Mar/Apr/May 09</t>
  </si>
  <si>
    <t>Apr/May/Jun 09</t>
  </si>
  <si>
    <t>June 2009</t>
  </si>
  <si>
    <t>2009 Apr-Jun</t>
  </si>
  <si>
    <t>May/Jun/Jul 09</t>
  </si>
  <si>
    <t>July 2009</t>
  </si>
  <si>
    <t>2009 May-Jul</t>
  </si>
  <si>
    <t>Note:</t>
  </si>
  <si>
    <t>Spoke to Anna of Knight BondPoint (800-764-7609) regarding n/a for 20 yr Corporate AA Bond on 8-28-09.  Company uses a formula to compute an average and currently there are not enough bonds out there to do an average.</t>
  </si>
  <si>
    <t>Jun/Jul/Aug 09</t>
  </si>
  <si>
    <t>August 2009</t>
  </si>
  <si>
    <t>2009 Jun-Aug</t>
  </si>
  <si>
    <t>Jul/Aug/Sep 09</t>
  </si>
  <si>
    <t>September 2009</t>
  </si>
  <si>
    <t>2009 Jul-Sep</t>
  </si>
  <si>
    <t>Aug/Sep/Oct 09</t>
  </si>
  <si>
    <t>October 2009</t>
  </si>
  <si>
    <t>2009 Aug-Oct</t>
  </si>
  <si>
    <t>Sep/Oct/Nov 09</t>
  </si>
  <si>
    <t>November 2009</t>
  </si>
  <si>
    <t>2009 Sep-Nov</t>
  </si>
  <si>
    <t>Oct/Nov/Dec 09</t>
  </si>
  <si>
    <t>December 2009</t>
  </si>
  <si>
    <t>2009 Oct-Dec</t>
  </si>
  <si>
    <t>Nov/Dec 09, Jan 10</t>
  </si>
  <si>
    <t>January 2010</t>
  </si>
  <si>
    <t>Dec 09, Jan/Feb 10</t>
  </si>
  <si>
    <t>February 2010</t>
  </si>
  <si>
    <t>Jan/Feb/Mar 10</t>
  </si>
  <si>
    <t>March 2010</t>
  </si>
  <si>
    <t>2010 Jan-Mar</t>
  </si>
  <si>
    <t>Feb/Mar/Apr 10</t>
  </si>
  <si>
    <t>April 2010</t>
  </si>
  <si>
    <t>2010 Feb-Apr</t>
  </si>
  <si>
    <t>Mar/Apr/May 10</t>
  </si>
  <si>
    <t>May 2010</t>
  </si>
  <si>
    <t>2010 Mar-May</t>
  </si>
  <si>
    <t>Apr/May/Jun 10</t>
  </si>
  <si>
    <t>June 2010</t>
  </si>
  <si>
    <t>2010 Apr-Jun</t>
  </si>
  <si>
    <t>May/Jun/Jul 10</t>
  </si>
  <si>
    <t>July 2010</t>
  </si>
  <si>
    <t>2010 May-Jul</t>
  </si>
  <si>
    <t>Jun/Jul/Aug 10</t>
  </si>
  <si>
    <t>August 2010</t>
  </si>
  <si>
    <t>2010 Jun-Aug</t>
  </si>
  <si>
    <t>Jul/Aug/Sep 10</t>
  </si>
  <si>
    <t>September 2010</t>
  </si>
  <si>
    <t>Aug/Sep/Oct 10</t>
  </si>
  <si>
    <t>October 2010</t>
  </si>
  <si>
    <t>2010 Jul-Sep</t>
  </si>
  <si>
    <t>2010 Aug-Oct</t>
  </si>
  <si>
    <t>Sep/Oct/Nov 10</t>
  </si>
  <si>
    <t>November 2010</t>
  </si>
  <si>
    <t>2010 Sep-Nov</t>
  </si>
  <si>
    <t>Oct/Nov/Dec 10</t>
  </si>
  <si>
    <t>December 2010</t>
  </si>
  <si>
    <t>2010 Oct-Dec</t>
  </si>
  <si>
    <t>Nov/Dec 10, Jan 11</t>
  </si>
  <si>
    <t>January 2011</t>
  </si>
  <si>
    <t>2010 Nov-Jan</t>
  </si>
  <si>
    <t>Dec 10, Jan/Feb 11</t>
  </si>
  <si>
    <t>February 2011</t>
  </si>
  <si>
    <t>2010 Dec-Feb</t>
  </si>
  <si>
    <t>Jan/Feb/Mar 11</t>
  </si>
  <si>
    <t>March 2011</t>
  </si>
  <si>
    <t>Feb/Mar/Apr 11</t>
  </si>
  <si>
    <t>April 2011</t>
  </si>
  <si>
    <t>Mar/Apr/May 11</t>
  </si>
  <si>
    <t>May 2011</t>
  </si>
  <si>
    <t>Apr/May/Jun 11</t>
  </si>
  <si>
    <t>June 2011</t>
  </si>
  <si>
    <t>May/Jun/Jul 11</t>
  </si>
  <si>
    <t>July 2011</t>
  </si>
  <si>
    <t>2011 Jan-Mar</t>
  </si>
  <si>
    <t>2011 Feb-Apr</t>
  </si>
  <si>
    <t>2011 Mar-May</t>
  </si>
  <si>
    <t>2011 Apr-Jun</t>
  </si>
  <si>
    <t>2011 May-Jul</t>
  </si>
  <si>
    <t>Jun/Jul/Aug 11</t>
  </si>
  <si>
    <t>August 2011</t>
  </si>
  <si>
    <t>2011 Jun-Aug</t>
  </si>
  <si>
    <t>as of 9-21-11</t>
  </si>
  <si>
    <t>Jul/Aug/Sep 11</t>
  </si>
  <si>
    <t>September 2011</t>
  </si>
  <si>
    <t>2011 Jul-Sep</t>
  </si>
  <si>
    <t>Aug/Sep/Oct 11</t>
  </si>
  <si>
    <t>October 2011</t>
  </si>
  <si>
    <t>2011 Aug-Oct</t>
  </si>
  <si>
    <t>Sep/Oct/Nov 11</t>
  </si>
  <si>
    <t>November 2011</t>
  </si>
  <si>
    <t>2011 Sep-Nov</t>
  </si>
  <si>
    <t>Oct/Nov/Dec 11</t>
  </si>
  <si>
    <t>December 2011</t>
  </si>
  <si>
    <t>2011 Oct-Dec</t>
  </si>
  <si>
    <t>Nov/Dec 11, Jan 12</t>
  </si>
  <si>
    <t>January 2012</t>
  </si>
  <si>
    <t>2011 Nov-Jan</t>
  </si>
  <si>
    <t>Dec 11, Jan/Feb 12</t>
  </si>
  <si>
    <t>February 2012</t>
  </si>
  <si>
    <t>2011 Dec-Feb</t>
  </si>
  <si>
    <t>Jan/Feb/Mar 12</t>
  </si>
  <si>
    <t>March 2012</t>
  </si>
  <si>
    <t>2012 Jan-Mar</t>
  </si>
  <si>
    <t>Feb/Mar/Apr 12</t>
  </si>
  <si>
    <t>April 2012</t>
  </si>
  <si>
    <t>as of 4-27-12</t>
  </si>
  <si>
    <t>2012 Feb-Apr</t>
  </si>
  <si>
    <t>Mar/Apr/May 12</t>
  </si>
  <si>
    <t>May 2012</t>
  </si>
  <si>
    <t>2012 Mar-May</t>
  </si>
  <si>
    <r>
      <t>Note (*)</t>
    </r>
    <r>
      <rPr>
        <sz val="10"/>
        <rFont val="Tahoma"/>
        <family val="2"/>
      </rPr>
      <t>:  This rate utilizes the Preferred A rated index from ePreferreds.com instead of Mergent starting May, 2012.</t>
    </r>
  </si>
  <si>
    <t>Apr/May/Jun 12</t>
  </si>
  <si>
    <t>June 2012</t>
  </si>
  <si>
    <t>2012 Apr-June</t>
  </si>
  <si>
    <t>May/Jun/Jul 12</t>
  </si>
  <si>
    <t>July 2012</t>
  </si>
  <si>
    <t>Jun/Jul/Aug 12</t>
  </si>
  <si>
    <t>August 2012</t>
  </si>
  <si>
    <t>2012 Jun-Aug</t>
  </si>
  <si>
    <t>Jul/Aug/Sep 12</t>
  </si>
  <si>
    <t>September 2012</t>
  </si>
  <si>
    <t>2012 Jul-Sep</t>
  </si>
  <si>
    <t>Aug/Sep/Oct 12</t>
  </si>
  <si>
    <t>October 2012</t>
  </si>
  <si>
    <t>2012 Aug-Oct</t>
  </si>
  <si>
    <t>Sep/Oct/Nov 12</t>
  </si>
  <si>
    <t>November 2012</t>
  </si>
  <si>
    <t>2012 Sep-Nov</t>
  </si>
  <si>
    <t>Oct/Nov/Dec 12</t>
  </si>
  <si>
    <t>December 2012</t>
  </si>
  <si>
    <t>2012 Oct-Dec</t>
  </si>
  <si>
    <t>Nov/Dec 12, Jan 13</t>
  </si>
  <si>
    <t>January 2013</t>
  </si>
  <si>
    <t>2012 Nov-Jan</t>
  </si>
  <si>
    <t>Dec 12, Jan/Feb 13</t>
  </si>
  <si>
    <t>February 2013</t>
  </si>
  <si>
    <t>2012 Dec-Feb</t>
  </si>
  <si>
    <t>Jan/Feb/Mar 13</t>
  </si>
  <si>
    <t>March 2013</t>
  </si>
  <si>
    <t>as of 4-3-13</t>
  </si>
  <si>
    <t>2013 Jan-Mar</t>
  </si>
  <si>
    <t>?</t>
  </si>
  <si>
    <t>Feb/Mar/Apr 13</t>
  </si>
  <si>
    <t>April 2013</t>
  </si>
  <si>
    <t>2013 Feb-Apr</t>
  </si>
  <si>
    <t>Mar/Apr/May 13</t>
  </si>
  <si>
    <t>May 2013</t>
  </si>
  <si>
    <t>2013 Mar-May</t>
  </si>
  <si>
    <t>Apr/May/Jun 13</t>
  </si>
  <si>
    <t>June 2013</t>
  </si>
  <si>
    <t>2013 Apr-Jun</t>
  </si>
  <si>
    <t>May/Jun/Jul 13</t>
  </si>
  <si>
    <t>July 2013</t>
  </si>
  <si>
    <t>2013 May-Jul</t>
  </si>
  <si>
    <t>2012 May-Jul</t>
  </si>
  <si>
    <t>Jun/Jul/Aug 13</t>
  </si>
  <si>
    <t>August 2013</t>
  </si>
  <si>
    <t>2013 Jun-Aug</t>
  </si>
  <si>
    <t>Jul/Aug/Sep 13</t>
  </si>
  <si>
    <t>September 2013</t>
  </si>
  <si>
    <t>2013 Jul-Sep</t>
  </si>
  <si>
    <t>Aug/Sep/Oct 13</t>
  </si>
  <si>
    <t>October 2013</t>
  </si>
  <si>
    <t>2013 Aug-Oct</t>
  </si>
  <si>
    <t>Sep/Oct/Nov 13</t>
  </si>
  <si>
    <t>November 2013</t>
  </si>
  <si>
    <t>2013 Sep-Nov</t>
  </si>
  <si>
    <t>Oct/Nov/Dec 13</t>
  </si>
  <si>
    <t>December 2013</t>
  </si>
  <si>
    <t>2013 Oct-Dec</t>
  </si>
  <si>
    <t>Nov/Dec 13, Jan 14</t>
  </si>
  <si>
    <t>January 2014</t>
  </si>
  <si>
    <t>2013 Nov-Jan</t>
  </si>
  <si>
    <t>Dec 13, Jan/Feb 14</t>
  </si>
  <si>
    <t>February 2014</t>
  </si>
  <si>
    <t>2013 Dec-Feb</t>
  </si>
  <si>
    <t>Jan/Feb/Mar 14</t>
  </si>
  <si>
    <t>March 2014</t>
  </si>
  <si>
    <t>as of 5-7-14</t>
  </si>
  <si>
    <t>Feb/Mar/Apr 14</t>
  </si>
  <si>
    <t>2014 Jan-Mar</t>
  </si>
  <si>
    <t>2014 Feb-Apr</t>
  </si>
  <si>
    <t>Mar/Apr/May 14</t>
  </si>
  <si>
    <t>April 2014</t>
  </si>
  <si>
    <t>May 2014</t>
  </si>
  <si>
    <t>2014 Mar-May</t>
  </si>
  <si>
    <t>Apr/May/Jun 14</t>
  </si>
  <si>
    <t>June 2014</t>
  </si>
  <si>
    <t>2014 Apr-Jun</t>
  </si>
  <si>
    <t>May/Jun/Jul 14</t>
  </si>
  <si>
    <t>July 2014</t>
  </si>
  <si>
    <t>2014 May-Jul</t>
  </si>
  <si>
    <t>Jun/Jul/Aug 14</t>
  </si>
  <si>
    <t>August 2014</t>
  </si>
  <si>
    <r>
      <t>Note (*)</t>
    </r>
    <r>
      <rPr>
        <sz val="10"/>
        <rFont val="Tahoma"/>
        <family val="2"/>
      </rPr>
      <t>:  This rate utilizes the Moody's A rated public utility preferred stocks published in CDx3.com which acquired ePreferred in August, 2014.</t>
    </r>
  </si>
  <si>
    <t>2014 Jun-Aug</t>
  </si>
  <si>
    <t>Jul/Aug/Sep 14</t>
  </si>
  <si>
    <t>September 2014</t>
  </si>
  <si>
    <t>2014 Jul-Sep</t>
  </si>
  <si>
    <t>Aug/Sep/Oct 14</t>
  </si>
  <si>
    <t>October 2014</t>
  </si>
  <si>
    <t>2014 Aug-Oct</t>
  </si>
  <si>
    <t>Sep/Oct/Nov 14</t>
  </si>
  <si>
    <t>November 2014</t>
  </si>
  <si>
    <t>2014 Sep-Nov</t>
  </si>
  <si>
    <t>Oct/Nov/Dec 14</t>
  </si>
  <si>
    <t>December 2014</t>
  </si>
  <si>
    <t>2014 Oct-Dec</t>
  </si>
  <si>
    <t>Nov/Dec 14, Jan 15</t>
  </si>
  <si>
    <t>January 2015</t>
  </si>
  <si>
    <t>2014 Nov-Jan</t>
  </si>
  <si>
    <t>February 2015</t>
  </si>
  <si>
    <t>Dec 14, Jan/Feb 15</t>
  </si>
  <si>
    <t>2014 Dec-Feb</t>
  </si>
  <si>
    <t>Jan/Feb/Mar 15</t>
  </si>
  <si>
    <t>March 2015</t>
  </si>
  <si>
    <t>Feb/Mar/Apr 15</t>
  </si>
  <si>
    <t>April 2015</t>
  </si>
  <si>
    <t>2015 Feb-Apr</t>
  </si>
  <si>
    <t>2015 Jan-Mar</t>
  </si>
  <si>
    <t>as of 5-21-15</t>
  </si>
  <si>
    <t>Mar/Apr/May 15</t>
  </si>
  <si>
    <t>May 2015</t>
  </si>
  <si>
    <t>2015 Mar-May</t>
  </si>
  <si>
    <t>Apr/May/Jun 15</t>
  </si>
  <si>
    <t>June 2015</t>
  </si>
  <si>
    <t>2015 Apr-Jun</t>
  </si>
  <si>
    <t>May/Jun/Jul 15</t>
  </si>
  <si>
    <t>July 2015</t>
  </si>
  <si>
    <t>2015 May-Jul</t>
  </si>
  <si>
    <t>Jun/Jul/Aug 15</t>
  </si>
  <si>
    <t>August 2015</t>
  </si>
  <si>
    <t>2015 Jun-Aug</t>
  </si>
  <si>
    <t>Jul/Aug/Sep 15</t>
  </si>
  <si>
    <t>September 2015</t>
  </si>
  <si>
    <t>2015 Jul-Sep</t>
  </si>
  <si>
    <t>Aug/Sep/Oct 15</t>
  </si>
  <si>
    <t>October 2015</t>
  </si>
  <si>
    <t>2015 Aug-Oct</t>
  </si>
  <si>
    <t>Sep/Oct/Nov 15</t>
  </si>
  <si>
    <t>November 2015</t>
  </si>
  <si>
    <t>2015 Sep-Nov</t>
  </si>
  <si>
    <t>Oct/Nov/Dec 15</t>
  </si>
  <si>
    <t>December 2015</t>
  </si>
  <si>
    <t>2015 Oct-Dec</t>
  </si>
  <si>
    <t>Nov/Dec 15, Jan 16</t>
  </si>
  <si>
    <t>January 2016</t>
  </si>
  <si>
    <t>2015 Nov-Jan</t>
  </si>
  <si>
    <t>Dec 15, Jan/Feb 16</t>
  </si>
  <si>
    <t>February 2016</t>
  </si>
  <si>
    <t>2015 Dec-Feb</t>
  </si>
  <si>
    <t>Jan/Feb/Mar 16</t>
  </si>
  <si>
    <t>March 2016</t>
  </si>
  <si>
    <t>2016 Jan-Mar</t>
  </si>
  <si>
    <t>as of 4-6-16</t>
  </si>
  <si>
    <t>Feb/Mar/Apr 16</t>
  </si>
  <si>
    <t>April 2016</t>
  </si>
  <si>
    <t>2016 Feb-Apr</t>
  </si>
  <si>
    <t>Mar/Apr/May 16</t>
  </si>
  <si>
    <t>May 2016</t>
  </si>
  <si>
    <t>2016 Mar-May</t>
  </si>
  <si>
    <t>Apr/May/Jun 16</t>
  </si>
  <si>
    <t>June 2016</t>
  </si>
  <si>
    <t>2016 Apr-Jun</t>
  </si>
  <si>
    <t>May/Jun/Jul 16</t>
  </si>
  <si>
    <t>July 2016</t>
  </si>
  <si>
    <t>2016 May-Jul</t>
  </si>
  <si>
    <t>Jun/Jul/Aug 16</t>
  </si>
  <si>
    <t>August 2016</t>
  </si>
  <si>
    <t>2016 Jun-Aug</t>
  </si>
  <si>
    <t>Jul/Aug/Sep 16</t>
  </si>
  <si>
    <t>September 2016</t>
  </si>
  <si>
    <t>2016 Jul-Sep</t>
  </si>
  <si>
    <t>Aug/Sep/Oct 16</t>
  </si>
  <si>
    <t>October 2016</t>
  </si>
  <si>
    <t>2016 Aug-Oct</t>
  </si>
  <si>
    <t>https://www.federalreserve.gov/datadownload/Choose.aspx?rel=H15</t>
  </si>
  <si>
    <t>Sep/Oct/Nov 16</t>
  </si>
  <si>
    <t>November 2016</t>
  </si>
  <si>
    <t>2016 Sep-Nov</t>
  </si>
  <si>
    <t>Oct/Nov/Dec 16</t>
  </si>
  <si>
    <t>December 2016</t>
  </si>
  <si>
    <t>2016 Oct-Dec</t>
  </si>
  <si>
    <t>Nov/Dec 16, Jan 17</t>
  </si>
  <si>
    <t>January 2017</t>
  </si>
  <si>
    <t>2016 Nov-Jan</t>
  </si>
  <si>
    <t>Dec 16, Jan/Feb 17</t>
  </si>
  <si>
    <t>February 2017</t>
  </si>
  <si>
    <t>2016 Dec-Feb</t>
  </si>
  <si>
    <t>Jan/Feb/Mar 17</t>
  </si>
  <si>
    <t>March 2017</t>
  </si>
  <si>
    <t>2017 Jan-Mar</t>
  </si>
  <si>
    <t>as of 4-14-17</t>
  </si>
  <si>
    <t>Feb/Mar/Apr 17</t>
  </si>
  <si>
    <t>April 2017</t>
  </si>
  <si>
    <t>2017 Feb-Apr</t>
  </si>
  <si>
    <t>GMS &amp; FMS</t>
  </si>
  <si>
    <t>didn't match data as of May 17 from last wk</t>
  </si>
  <si>
    <t>TDAmeritrade</t>
  </si>
  <si>
    <t>GMS</t>
  </si>
  <si>
    <t>Mar/Apr/May 17</t>
  </si>
  <si>
    <t>May 2017</t>
  </si>
  <si>
    <t>2017 Mar-May</t>
  </si>
  <si>
    <t>AAA</t>
  </si>
  <si>
    <r>
      <rPr>
        <b/>
        <u/>
        <sz val="8"/>
        <rFont val="Tahoma"/>
        <family val="2"/>
      </rPr>
      <t>Asset Classes</t>
    </r>
    <r>
      <rPr>
        <b/>
        <sz val="8"/>
        <rFont val="Tahoma"/>
        <family val="2"/>
      </rPr>
      <t>:</t>
    </r>
  </si>
  <si>
    <r>
      <rPr>
        <b/>
        <u/>
        <sz val="8"/>
        <rFont val="Tahoma"/>
        <family val="2"/>
      </rPr>
      <t>Note</t>
    </r>
    <r>
      <rPr>
        <b/>
        <sz val="8"/>
        <rFont val="Tahoma"/>
        <family val="2"/>
      </rPr>
      <t>:</t>
    </r>
  </si>
  <si>
    <t>Short US Government Bonds: nominal 3-month constant maturity US Treasury Bills.</t>
  </si>
  <si>
    <t>Intermediate US Government Bonds: nominal 10-year constant maturity US Treasury Bonds.</t>
  </si>
  <si>
    <t>Long US Government Bonds: nominal 20-year constant maturity US Treasury Bonds.</t>
  </si>
  <si>
    <t>Long Taxable Bonds: average yield on 20-year corporate A and AA rated bonds.  -  see Note 1</t>
  </si>
  <si>
    <t>Intermediate Taxable Bonds: average yield on 10-year corporate A and AA rated bonds.  -  see Note 1</t>
  </si>
  <si>
    <t>Intermediate Tax Exempt Bonds: average yield on 10-year municipal A and AA rated bonds.  -  see Note 1 &amp; 2</t>
  </si>
  <si>
    <t>Long Tax Exempt Bonds: average yield on 20-year municipal A and AA rated bonds.  -  see Note 1 &amp; 2</t>
  </si>
  <si>
    <t>Risk-Free-Rate:  Average Nominal 1-Month, 5-Year, and 20-Year Constant Maturity US Treasury Bonds</t>
  </si>
  <si>
    <t xml:space="preserve">It was originally provided by Mergent Bond Record.   ePreferreds took over Mergent when it no longer published the info. </t>
  </si>
  <si>
    <t>TDAmeritrade bond yield data was utilized in place of the Yahoo Finance which is no longer available since 5-3-17.</t>
  </si>
  <si>
    <t>Apr/May/Jun 17</t>
  </si>
  <si>
    <t>June 2017</t>
  </si>
  <si>
    <t>2017 Apr-Jun</t>
  </si>
  <si>
    <t>May/Jun/Jul 17</t>
  </si>
  <si>
    <t>July 2017</t>
  </si>
  <si>
    <t>2017 May-Jul</t>
  </si>
  <si>
    <t>Jun/Jul/Aug 17</t>
  </si>
  <si>
    <t>August 2017</t>
  </si>
  <si>
    <t>2017 Jun-Aug</t>
  </si>
  <si>
    <t>Jul/Aug/Sep 17</t>
  </si>
  <si>
    <t>September 2017</t>
  </si>
  <si>
    <t>2017 Jul-Sep</t>
  </si>
  <si>
    <t>*</t>
  </si>
  <si>
    <t>Series Description</t>
  </si>
  <si>
    <t>Federal funds effective rate</t>
  </si>
  <si>
    <t>30-Day AA Nonfinancial Commercial Paper Interest Rate</t>
  </si>
  <si>
    <t>60-Day AA Nonfinancial Commercial Paper Interest Rate</t>
  </si>
  <si>
    <t>90-Day AA Nonfinancial Commercial Paper Interest Rate</t>
  </si>
  <si>
    <t>30-Day AA Financial Commercial Paper Interest Rate</t>
  </si>
  <si>
    <t>60-Day AA Financial Commercial Paper Interest Rate</t>
  </si>
  <si>
    <t>90-Day AA Financial Commercial Paper Interest Rate</t>
  </si>
  <si>
    <t>Average majority prime rate charged by banks   on short-term loans to business,   quoted on an investment basis</t>
  </si>
  <si>
    <t>The rate charged for primary credit under   amendment to the Board's Regulation A</t>
  </si>
  <si>
    <t>4-week Treasury bill secondary market rate   discount basis</t>
  </si>
  <si>
    <t>3-month Treasury bill secondary market rate   discount basis</t>
  </si>
  <si>
    <t>6-month Treasury bill secondary market rate   discount basis</t>
  </si>
  <si>
    <t>1-year Treasury bill secondary market rate^  discount basis</t>
  </si>
  <si>
    <t>Market yield on U.S. Treasury securities at 1-month   constant maturity, quoted on investment basis</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</si>
  <si>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</si>
  <si>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</si>
  <si>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</si>
  <si>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</si>
  <si>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</si>
  <si>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</si>
  <si>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</si>
  <si>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10-year   constant maturity, quoted on investment basis</t>
  </si>
  <si>
    <t>Market yield on U.S. Treasury securities at 20-year   constant maturity, quoted on investment basis</t>
  </si>
  <si>
    <t>Market yield on U.S. Treasury securities at 30-year   constant maturity, quoted on investment basis</t>
  </si>
  <si>
    <t>Market yield on U.S. Treasury securities at 5-year   constant maturity, quoted on investment basis,   inflation-indexed</t>
  </si>
  <si>
    <t>Market yield on U.S. Treasury securities at 7-year   constant maturity, quoted on investment basis,   inflation-indexed</t>
  </si>
  <si>
    <t>Market yield on U.S. Treasury securities at 10-year   constant maturity, quoted on investment basis,   inflation-indexed</t>
  </si>
  <si>
    <t>Market yield on U.S. Treasury securities at 20-year   constant maturity, quoted on investment basis,   inflation-indexed</t>
  </si>
  <si>
    <t>Market yield on U.S. Treasury securities at 30-year^  constant maturity, quoted on investment basis,^  inflation-indexed</t>
  </si>
  <si>
    <t>Treasury long-term average (over 10 years)</t>
  </si>
  <si>
    <t>2017-06</t>
  </si>
  <si>
    <t>2017-07</t>
  </si>
  <si>
    <t>2017-08</t>
  </si>
  <si>
    <t>2017-09</t>
  </si>
  <si>
    <t>Aug/Sep/Oct 17</t>
  </si>
  <si>
    <t>October 2017</t>
  </si>
  <si>
    <t>2017 Aug-Oct</t>
  </si>
  <si>
    <t>November 2017</t>
  </si>
  <si>
    <t>2017 Sep-Nov</t>
  </si>
  <si>
    <t>Sep/Oct/Nov 17</t>
  </si>
  <si>
    <t>Oct/Nov/Dec 17</t>
  </si>
  <si>
    <t>December 2017</t>
  </si>
  <si>
    <t>2017 Oct-Dec</t>
  </si>
  <si>
    <t>1-Month</t>
  </si>
  <si>
    <t>5-Year</t>
  </si>
  <si>
    <t>20-Year</t>
  </si>
  <si>
    <t>Data Source:  Federal Reserve</t>
  </si>
  <si>
    <t>3-Month</t>
  </si>
  <si>
    <t>10-Year</t>
  </si>
  <si>
    <t>3-Month
Financial
Comm Paper</t>
  </si>
  <si>
    <t>Nov/Dec 17, Jan 18</t>
  </si>
  <si>
    <t>Risk-Free
Rate</t>
  </si>
  <si>
    <t>US Treasury Bills / Bonds</t>
  </si>
  <si>
    <t>January 2018</t>
  </si>
  <si>
    <t>2017 Nov-Jan</t>
  </si>
  <si>
    <t>Dec 17, Jan/Feb 18</t>
  </si>
  <si>
    <t>February 2018</t>
  </si>
  <si>
    <t>2017 Dec-Feb</t>
  </si>
  <si>
    <t>Jan/Feb/Mar 18</t>
  </si>
  <si>
    <t>March 2018</t>
  </si>
  <si>
    <t>2017 Nov-Jan - New</t>
  </si>
  <si>
    <t>2017 Dec-Feb - New</t>
  </si>
  <si>
    <t>2018 Jan-Mar</t>
  </si>
  <si>
    <t>[Basing on 2018 Tax Reform]</t>
  </si>
  <si>
    <t>Feb/Mar/Apr 18</t>
  </si>
  <si>
    <t>2018 Feb-Apr</t>
  </si>
  <si>
    <t>April 2018</t>
  </si>
  <si>
    <t>as of 5-29-18</t>
  </si>
  <si>
    <t>Mar/Apr/May 18</t>
  </si>
  <si>
    <t>May 2018</t>
  </si>
  <si>
    <t>2018 Mar-May</t>
  </si>
  <si>
    <t>Apr/May/Jun 18</t>
  </si>
  <si>
    <t>June 2018</t>
  </si>
  <si>
    <t>2018 Apr-Jun</t>
  </si>
  <si>
    <t>May/Jun/Jul 18</t>
  </si>
  <si>
    <t>July 2018</t>
  </si>
  <si>
    <t>2018 May-Jul</t>
  </si>
  <si>
    <t>Jun/Jul/Aug 18</t>
  </si>
  <si>
    <t>August 2018</t>
  </si>
  <si>
    <t>2018 Jun-Aug</t>
  </si>
  <si>
    <t>Jul/Aug/Sep 18</t>
  </si>
  <si>
    <t>September 2018</t>
  </si>
  <si>
    <t>2018 Jul-Sep</t>
  </si>
  <si>
    <t>Aug/Sep/Oct 18</t>
  </si>
  <si>
    <t>October 2018</t>
  </si>
  <si>
    <t>2018 Aug-Oct</t>
  </si>
  <si>
    <t>Sep/Oct/Nov 18</t>
  </si>
  <si>
    <t>November 2018</t>
  </si>
  <si>
    <t>2018 Sep-Nov</t>
  </si>
  <si>
    <t>Bond market closed on 12-5-18.</t>
  </si>
  <si>
    <t>Oct/Nov/Dec 18</t>
  </si>
  <si>
    <t>December 2018</t>
  </si>
  <si>
    <t>2018 Oct-Dec</t>
  </si>
  <si>
    <t>Nov/Dec 18, Jan 19</t>
  </si>
  <si>
    <t>January 2019</t>
  </si>
  <si>
    <t>2018 Nov-Jan</t>
  </si>
  <si>
    <t>Dec 18, Jan/Feb 19</t>
  </si>
  <si>
    <t>February 2019</t>
  </si>
  <si>
    <t>2018 Dec-Feb</t>
  </si>
  <si>
    <t>as of 3-20-19</t>
  </si>
  <si>
    <t>Jan/Feb/Mar 19</t>
  </si>
  <si>
    <t>March 2019</t>
  </si>
  <si>
    <t>2019 Jan-Mar</t>
  </si>
  <si>
    <t>Feb/Mar/Apr 19</t>
  </si>
  <si>
    <t>April 2019</t>
  </si>
  <si>
    <t>2019 Feb-Apr</t>
  </si>
  <si>
    <t>Mar/Apr/May 19</t>
  </si>
  <si>
    <t>May 2019</t>
  </si>
  <si>
    <t>2019 Mar-May</t>
  </si>
  <si>
    <t>Apr/May/Jun 19</t>
  </si>
  <si>
    <t>June 2019</t>
  </si>
  <si>
    <t>2019 Apr-Jun</t>
  </si>
  <si>
    <t>May/Jun/Jul 19</t>
  </si>
  <si>
    <t>July 2019</t>
  </si>
  <si>
    <t>2019 May-Jul</t>
  </si>
  <si>
    <t>Jun/Jul/Aug 19</t>
  </si>
  <si>
    <t>August 2019</t>
  </si>
  <si>
    <t>2019 Jun-Aug</t>
  </si>
  <si>
    <t>Jul/Aug/Sep 19</t>
  </si>
  <si>
    <t>September 2019</t>
  </si>
  <si>
    <t>2019 Jul-Sep</t>
  </si>
  <si>
    <t>bond market closed on 10-14-19</t>
  </si>
  <si>
    <t>Aug/Sep/Oct 19</t>
  </si>
  <si>
    <t>October 2019</t>
  </si>
  <si>
    <t>2019 Aug-Oct</t>
  </si>
  <si>
    <t>Sep/Oct/Nov 19</t>
  </si>
  <si>
    <t>November 2019</t>
  </si>
  <si>
    <t>2019 Sep-Nov</t>
  </si>
  <si>
    <t>Oct/Nov/Dec 19</t>
  </si>
  <si>
    <t>2019 Oct-Dec</t>
  </si>
  <si>
    <t>December 2019</t>
  </si>
  <si>
    <t>Nov/Dec 19, Jan 20</t>
  </si>
  <si>
    <t>January 2020</t>
  </si>
  <si>
    <t>2019 Nov-Jan</t>
  </si>
  <si>
    <t>as of 2-11-20</t>
  </si>
  <si>
    <t>Dec 19, Jan/Feb 20</t>
  </si>
  <si>
    <t>February 2020</t>
  </si>
  <si>
    <t>2019 Dec-Feb</t>
  </si>
  <si>
    <t>Jan/Feb/Mar 20</t>
  </si>
  <si>
    <t>March 2020</t>
  </si>
  <si>
    <t>2020 Jan-Mar</t>
  </si>
  <si>
    <t>bond market closed on 4-10-20</t>
  </si>
  <si>
    <t>Feb/Mar/Apr 20</t>
  </si>
  <si>
    <t>2020 Feb-Apr</t>
  </si>
  <si>
    <t>ND</t>
  </si>
  <si>
    <t>April 2020</t>
  </si>
  <si>
    <t>Short Taxable Bonds: 3-month financial commercial paper.  ND stands for "no data".</t>
  </si>
  <si>
    <t>Mar/Apr/May 20</t>
  </si>
  <si>
    <t>May 2020</t>
  </si>
  <si>
    <t>bond market closed on 5-25-20</t>
  </si>
  <si>
    <t>bond market closed on 1-1-20</t>
  </si>
  <si>
    <t>bond market closed on 1-20-20</t>
  </si>
  <si>
    <t>bond market closed on 2-17-20</t>
  </si>
  <si>
    <t>2020 Mar-May</t>
  </si>
  <si>
    <t>Apr/May/Jun 20</t>
  </si>
  <si>
    <t>June 2020</t>
  </si>
  <si>
    <t>2020 Apr-Jun</t>
  </si>
  <si>
    <t>bond market closed on 7-3-20</t>
  </si>
  <si>
    <t>May/Jun/Jul 20</t>
  </si>
  <si>
    <t>July 2020</t>
  </si>
  <si>
    <t>2020 May-Jul</t>
  </si>
  <si>
    <t>bond market closed on 9-7-20</t>
  </si>
  <si>
    <t>Jun/Jul/Aug 20</t>
  </si>
  <si>
    <t>August 2020</t>
  </si>
  <si>
    <t>2020 Jun-Aug</t>
  </si>
  <si>
    <t>Jul/Aug/Sep 20</t>
  </si>
  <si>
    <t>September 2020</t>
  </si>
  <si>
    <t>2020 Jul-Sep</t>
  </si>
  <si>
    <t>bond market closed on 10-12-20</t>
  </si>
  <si>
    <t>Aug/Sep/Oct 20</t>
  </si>
  <si>
    <t>October 2020</t>
  </si>
  <si>
    <t>2020 Aug-Oct</t>
  </si>
  <si>
    <t>Sep/Oct/Nov 20</t>
  </si>
  <si>
    <t>November 2020</t>
  </si>
  <si>
    <t>2020 Sep-Nov</t>
  </si>
  <si>
    <t>bond market closed on 11-11-20</t>
  </si>
  <si>
    <t>bond market closed on 11-26-20</t>
  </si>
  <si>
    <t>bond market closed on 1-1-21</t>
  </si>
  <si>
    <t>bond market closed on 12-25-20</t>
  </si>
  <si>
    <t>Oct/Nov/Dec 20</t>
  </si>
  <si>
    <t>December 2020</t>
  </si>
  <si>
    <t>2020 Oct-Dec</t>
  </si>
  <si>
    <t>bond market closed on 1-18-21</t>
  </si>
  <si>
    <t>Nov/Dec 20, Jan 21</t>
  </si>
  <si>
    <t>January 2021</t>
  </si>
  <si>
    <t>2020 Nov-Jan</t>
  </si>
  <si>
    <t>bond market closed on 2-15-21</t>
  </si>
  <si>
    <t>Dec 20, Jan/Feb 21</t>
  </si>
  <si>
    <t>February 2021</t>
  </si>
  <si>
    <t>2020 Dec-Feb</t>
  </si>
  <si>
    <t>Jan/Feb/Mar 21</t>
  </si>
  <si>
    <t>March 2021</t>
  </si>
  <si>
    <t>2021 Jan-Mar</t>
  </si>
  <si>
    <t>Feb/Mar/Apr 21</t>
  </si>
  <si>
    <t>April 2021</t>
  </si>
  <si>
    <t>2021 Feb-Apr</t>
  </si>
  <si>
    <t>as of 4-27-21</t>
  </si>
  <si>
    <t>Appendix A-2 Large-Capitalization Stocks (Large Company Stocks):  Income Returns</t>
  </si>
  <si>
    <t>Jia received an email from Morningstar when Morningstar discontinued the books back in 2016 and transitioning to their online subscription model.</t>
  </si>
  <si>
    <t>NOTE:</t>
  </si>
  <si>
    <r>
      <t xml:space="preserve">The Appendix information was gathered from our Morningstar Subscription prior to 2021.  In 2021, this information has been outsourced to Duff&amp;Phelps.
Per Aaron Russo of Duff &amp; Phelps on 4-27-21, as for the annualized income returns, the values provided by Morningstar are annualized by simply compounding the monthly returns.  This is technically incorrect for annualizing income returns.  The correct way to do so (and how it’s done in the Duff &amp; Phelps </t>
    </r>
    <r>
      <rPr>
        <b/>
        <i/>
        <sz val="11"/>
        <rFont val="Calibri"/>
        <family val="2"/>
      </rPr>
      <t>SBBI Yearbook</t>
    </r>
    <r>
      <rPr>
        <b/>
        <sz val="11"/>
        <rFont val="Calibri"/>
        <family val="2"/>
      </rPr>
      <t xml:space="preserve"> and how it was done in the prior Ibbotson SBBI “Classic” Yearbook) is by summing the monthly income payments and dividing this sum by the beginning-of-year price.
As a result, we are using the Duff&amp;Phelps corrected annual returns from 2011 to 2020 to calculate our 2020 10-Year Average.</t>
    </r>
  </si>
  <si>
    <t>See Note</t>
  </si>
  <si>
    <t>bond market closed on 5-31-21</t>
  </si>
  <si>
    <t>Mar/Apr/May 21</t>
  </si>
  <si>
    <t>May 2021</t>
  </si>
  <si>
    <t>2021 Mar-May</t>
  </si>
  <si>
    <t>Apr/May/Jun 21</t>
  </si>
  <si>
    <t>bond market closed on 7-5-21</t>
  </si>
  <si>
    <t>June 2021</t>
  </si>
  <si>
    <t>2021 Apr-Jun</t>
  </si>
  <si>
    <t>May/Jun/Jul 21</t>
  </si>
  <si>
    <t>July 2021</t>
  </si>
  <si>
    <t>2021 May-Jul</t>
  </si>
  <si>
    <t>Jun/Jul/Aug 21</t>
  </si>
  <si>
    <t>August 2021</t>
  </si>
  <si>
    <t>2021 Jun-Aug</t>
  </si>
  <si>
    <t>** Bond market closed Monday, 9-06-21, for Labor Day (US holiday)</t>
  </si>
  <si>
    <t>Jul/Aug/Sep 21</t>
  </si>
  <si>
    <t>September 2021</t>
  </si>
  <si>
    <t>2021 Jul-Sep</t>
  </si>
  <si>
    <t>** Bond market closed 10-11-21 for Columbus Day, US Holiday</t>
  </si>
  <si>
    <t>Aug/Sep/Oct 21</t>
  </si>
  <si>
    <t>October 2021</t>
  </si>
  <si>
    <t>2021 Aug-Oct</t>
  </si>
  <si>
    <t>** Bond market closed Thursday, 11-11-21, for Veterans Holiday (US)</t>
  </si>
  <si>
    <t>** Bond market closed Thursday, 11-25-21, for Thanksgiving holiday (US)</t>
  </si>
  <si>
    <t>Sep/Oct/Nov 21</t>
  </si>
  <si>
    <t>November 2021</t>
  </si>
  <si>
    <t>2021 Sep-Nov</t>
  </si>
  <si>
    <t>**Bond market closed Friday, 12-24-21 due to US holiday - 12/25 Christmas observed</t>
  </si>
  <si>
    <t>Note:  See bond market closed info in column AF.</t>
  </si>
  <si>
    <t>*  *  *</t>
  </si>
  <si>
    <t>Oct/Nov/Dec 21</t>
  </si>
  <si>
    <t>December 2021</t>
  </si>
  <si>
    <t>2021 Oct-Dec</t>
  </si>
  <si>
    <t>** Bond market closed for US Holiday on 1/17/2022 (MLK)</t>
  </si>
  <si>
    <t>Nov/Dec 21, Jan 22</t>
  </si>
  <si>
    <t>January 2022</t>
  </si>
  <si>
    <t>2021 Nov-Jan</t>
  </si>
  <si>
    <t>Dec 21, Jan/Feb 22</t>
  </si>
  <si>
    <t>February 2022</t>
  </si>
  <si>
    <t>2021 Dec-Feb</t>
  </si>
  <si>
    <t>**Bond market closed US Holiday 2-21-22, Presidents Day</t>
  </si>
  <si>
    <t>Jan/Feb/Mar 22</t>
  </si>
  <si>
    <t>March 2022</t>
  </si>
  <si>
    <t>2022 Jan-Mar</t>
  </si>
  <si>
    <t>as of 4-8-22</t>
  </si>
  <si>
    <t>** Bond Market Closed April 15, 2022 (US Holiday - Good Friday)</t>
  </si>
  <si>
    <t>Feb/Mar/Apr 22</t>
  </si>
  <si>
    <t>April 2022</t>
  </si>
  <si>
    <t>2022 Feb-Apr</t>
  </si>
  <si>
    <t>** Bond Market Closed May 30, 2022 (US Holiday - Memorial Day)</t>
  </si>
  <si>
    <t>Mar/Apr/May 22</t>
  </si>
  <si>
    <t>May 2022</t>
  </si>
  <si>
    <t>2022 Mar-May</t>
  </si>
  <si>
    <t xml:space="preserve">Preferred Stock Dividends:  average yield on Moody’s A-rated public utility preferred stocks provided by CDx3Investor. </t>
  </si>
  <si>
    <t>CDx3Investor acquired ePreferred later on.</t>
  </si>
  <si>
    <r>
      <t>Note (*)</t>
    </r>
    <r>
      <rPr>
        <sz val="10"/>
        <rFont val="Tahoma"/>
        <family val="2"/>
      </rPr>
      <t>:  This rate utilizes the Moody's A rated public utility preferred stocks published in CDx3Investor which acquired ePreferred in August, 2014.</t>
    </r>
  </si>
  <si>
    <t>** Bond Market Closed June 20, 2022 (US Holiday - Observed Juneteenth - June 19, 2022)</t>
  </si>
  <si>
    <t>Apr/May/Jun 22</t>
  </si>
  <si>
    <t>June 2022</t>
  </si>
  <si>
    <t>2022 Apr-Jun</t>
  </si>
  <si>
    <t>May/Jun/Jul 22</t>
  </si>
  <si>
    <t>July 2022</t>
  </si>
  <si>
    <t>2022 May-Jul</t>
  </si>
  <si>
    <t>Jun/Jul/Aug 22</t>
  </si>
  <si>
    <t>August 2022</t>
  </si>
  <si>
    <t>2022 Jun-Aug</t>
  </si>
  <si>
    <t>**Bond Market closed September 5, 2022 for US Holiday (Labor Day)</t>
  </si>
  <si>
    <t>Jul/Aug/Sep 22</t>
  </si>
  <si>
    <t>September 2022</t>
  </si>
  <si>
    <t>2022 Jul-Sep</t>
  </si>
  <si>
    <t>**Bond Market closed October 10, 2022 for US Holiday (Columbus Day)</t>
  </si>
  <si>
    <t>Aug/Sep/Oct 22</t>
  </si>
  <si>
    <t>October 2022</t>
  </si>
  <si>
    <t>2022 Aug-Oct</t>
  </si>
  <si>
    <t>**Bond Market closed November 11, 2022 for US Holiday (Veterans Day)</t>
  </si>
  <si>
    <t>**Bond Market closed November 24, 2022 for US Holiday (Thanksgiving Day)</t>
  </si>
  <si>
    <t>2022 Sep-Nov</t>
  </si>
  <si>
    <t>Sep/Oct/Nov 22</t>
  </si>
  <si>
    <t>November 2022</t>
  </si>
  <si>
    <t>**Bond Market closed December 26, 2022 for US Holiday (Christmas - Observed)</t>
  </si>
  <si>
    <t>Oct/Nov/Dec 22</t>
  </si>
  <si>
    <t>2022 Oct-Dec</t>
  </si>
  <si>
    <t>December 2022</t>
  </si>
  <si>
    <t>**Bond market closed 1/02/23 US Holiday (New Years Day observed)</t>
  </si>
  <si>
    <t>**Bond market closed 1/16/23 US Holiday (MLK Day)</t>
  </si>
  <si>
    <t>January 2023</t>
  </si>
  <si>
    <t>2022 Nov-Jan</t>
  </si>
  <si>
    <t>Nov/Dec 22, Jan 23</t>
  </si>
  <si>
    <t>**Bond market closed 2/20/23 US Holiday (Presidents Day)</t>
  </si>
  <si>
    <t>Dec 22, Jan/Feb 23</t>
  </si>
  <si>
    <t>February 2023</t>
  </si>
  <si>
    <t>Jan/Feb/Mar 23</t>
  </si>
  <si>
    <t>2022 Dec-Feb</t>
  </si>
  <si>
    <t>March 2023</t>
  </si>
  <si>
    <t>as of 4-18-23</t>
  </si>
  <si>
    <t>Feb/Mar/Apr 23</t>
  </si>
  <si>
    <t>2023 Jan-Mar</t>
  </si>
  <si>
    <t>April 2023</t>
  </si>
  <si>
    <t>2023 Feb-Apr</t>
  </si>
  <si>
    <t>**Bond market closed 5/29/23 US Holiday (Memorial Day)</t>
  </si>
  <si>
    <t>2023 Mar-May</t>
  </si>
  <si>
    <t>Mar/Apr/May 23</t>
  </si>
  <si>
    <t>May 2023</t>
  </si>
  <si>
    <t>**Bond market closed 6/19/23 US Holiday (Juneteenth)</t>
  </si>
  <si>
    <t>2023 Apr-Jun</t>
  </si>
  <si>
    <t>Apr/May/Jun 23</t>
  </si>
  <si>
    <t>June 2023</t>
  </si>
  <si>
    <t>**Bond market closed 7/04/23 US Holiday (Independence Day)</t>
  </si>
  <si>
    <t>May/Jun/Jul 23</t>
  </si>
  <si>
    <t>July 2023</t>
  </si>
  <si>
    <t>2023 May-Jul</t>
  </si>
  <si>
    <t>2023 Jun-Aug</t>
  </si>
  <si>
    <t>Jun/Jul/Aug 23</t>
  </si>
  <si>
    <t>August 2023</t>
  </si>
  <si>
    <t>**Bond market closed 9/04/23 US Holiday (Labor Day)</t>
  </si>
  <si>
    <t>2023 Jul-Sep</t>
  </si>
  <si>
    <t>Fidelity Investments Median Yield replaced TDAmeritrade starting 9-22-23</t>
  </si>
  <si>
    <t>Jul/Aug/Sep 23</t>
  </si>
  <si>
    <t>September 2023</t>
  </si>
  <si>
    <t>Bond Yields Posting</t>
  </si>
  <si>
    <t>https://www.insurance.ca.gov/0250-insurers/0800-rate-filings/0200-prior-approval-factors/upload/bondYields.xls</t>
  </si>
  <si>
    <t>Original Data Source As Specified in Reg - Section 2644.20. Projected Yield.</t>
  </si>
  <si>
    <t>Source Links and History</t>
  </si>
  <si>
    <t>The yields for each asset class shall be based on an average of the most recent available 3 complete months, as of the date of filing</t>
  </si>
  <si>
    <t>Federal Reserve H.15</t>
  </si>
  <si>
    <t>Short Other Taxable Bonds: 3-month financial commercial paper.</t>
  </si>
  <si>
    <t>Intermediate Other Taxable Bonds: average yield on 10-year corporate A and AA rated bonds.</t>
  </si>
  <si>
    <t>Valu/Bond on Yahoo.com</t>
  </si>
  <si>
    <t xml:space="preserve">TDAmeritrade - Starting 5-3-17 - http://valubond.tdameritrade.com/TDAmeritradePublic.asp
Fidelity -  Median Yield Table  - Starting 9/22/23 - https://fixedincome.fidelity.com/ftgw/fi/FILanding
</t>
  </si>
  <si>
    <t>Long OtherTaxable Bonds: average yield on 20-year corporate A and AA rated bonds.</t>
  </si>
  <si>
    <t>Short Tax Exempt Bonds</t>
  </si>
  <si>
    <t>[2A]*[1-federal income tax rate of 21%]</t>
  </si>
  <si>
    <t>Intermediate Tax Exempt Bonds: average yield on 10-year municipal A and AA rated bonds.</t>
  </si>
  <si>
    <t>Long Tax Exempt Bonds: average yield on 20-year municipal A and AA rated bonds.</t>
  </si>
  <si>
    <t>Common Stock</t>
  </si>
  <si>
    <t>Ibbotson yearbook</t>
  </si>
  <si>
    <t>Common Stock Capital Gain: [Risk-Free-Rate: Average Nominal 1-Month, 5-Year, and 20-Year Constant Maturity US Treasury Bonds] + 8% - [4A]</t>
  </si>
  <si>
    <t>Preferred Stock Dividends</t>
  </si>
  <si>
    <t>Preferred Stock Dividends:  average yield on Moody’s A-rated public utility preferred stocks</t>
  </si>
  <si>
    <t>Mergent Bond Record</t>
  </si>
  <si>
    <t>It was originally provided by Mergent Bond Record.   ePreferreds took over Mergent when it no longer published the info. CDx3Investor acquired ePreferred later on, http://www.cdx3investor.com. Currently, CDx3 has only 4 public utility preferred stocks with Moody’s A-ratings.</t>
  </si>
  <si>
    <t>Mortgage loans</t>
  </si>
  <si>
    <t>Mortgage loans: yield on long-term other taxable bonds</t>
  </si>
  <si>
    <t>Real Estate: the risk free rate plus 2%</t>
  </si>
  <si>
    <t>[risk free rate] + 2%</t>
  </si>
  <si>
    <t>Cash and short term</t>
  </si>
  <si>
    <t>Cash and short term: yield on short-term US Treasurey bills</t>
  </si>
  <si>
    <t>Other</t>
  </si>
  <si>
    <t>Others: Dividend on common stock</t>
  </si>
  <si>
    <t>Others: Capital Gain on common stock</t>
  </si>
  <si>
    <t>Risk free rate: Average Nominal 1-Month, 5-Year, and 20-Year Constant Maturity US Treasury Bonds</t>
  </si>
  <si>
    <t>View Document - California Code of Regulations (westlaw.com)</t>
  </si>
  <si>
    <r>
      <t xml:space="preserve">Bond Yields As Specified in </t>
    </r>
    <r>
      <rPr>
        <b/>
        <sz val="14"/>
        <color indexed="8"/>
        <rFont val="Tahoma"/>
        <family val="2"/>
      </rPr>
      <t xml:space="preserve">CCR </t>
    </r>
    <r>
      <rPr>
        <b/>
        <sz val="14"/>
        <rFont val="Tahoma"/>
        <family val="2"/>
      </rPr>
      <t xml:space="preserve">Section 2644.20 Projected Yield - Data Sources Changes </t>
    </r>
  </si>
  <si>
    <t>CCR Sec 2644.20 Text</t>
  </si>
  <si>
    <t>Median Yield bond data from Fidelity Investments replaced TDAmeritrade, which was no longer available as of 9-22-23.</t>
  </si>
  <si>
    <t>**Bond market closed 10/09/23 US Holiday (Columbus Day)</t>
  </si>
  <si>
    <t>TDAmeritrade (thru 9/21/23) and Fidelity Investments (from 9/22/23)</t>
  </si>
  <si>
    <t>2023 Aug-Oct</t>
  </si>
  <si>
    <t>Aug/Sep/Oct 23</t>
  </si>
  <si>
    <t>October 2023</t>
  </si>
  <si>
    <t>**Bond market closed 11/23/23 US Holiday (Thanksgiving Day)</t>
  </si>
  <si>
    <t>2023 Sep-Nov</t>
  </si>
  <si>
    <t>November 2023</t>
  </si>
  <si>
    <t>**Bond market closed 12/25/23 US Holiday (Christmas Day)</t>
  </si>
  <si>
    <t>Oct/Nov/Dec 23</t>
  </si>
  <si>
    <t>Sep/Oct/Nov 23</t>
  </si>
  <si>
    <t>December 2023</t>
  </si>
  <si>
    <t>2023 Oct-Dec</t>
  </si>
  <si>
    <t>**Bond market closed 1/01/24 US Holiday (New Years Day)</t>
  </si>
  <si>
    <t>**Bond market closed 1/15/24 US Holiday (MLK Jr. Day)</t>
  </si>
  <si>
    <t xml:space="preserve">AA rated Municipal bonds data is not available from TDAmeritrade.  It is being estimated by taking the average of A and </t>
  </si>
  <si>
    <t>2023 Nov-Jan</t>
  </si>
  <si>
    <t>Nov/Dec 23, Jan 24</t>
  </si>
  <si>
    <t>January 2024</t>
  </si>
  <si>
    <t>AAA rated bonds. As of 9-22-23, AA rated Municipal bonds rates are available from Fidelity Investments.</t>
  </si>
  <si>
    <t>**Bond market closed 2/19/24 US Holiday (Presidents Day)</t>
  </si>
  <si>
    <t>2023 Dec-Feb</t>
  </si>
  <si>
    <t>Dec 23, Jan/Feb 24</t>
  </si>
  <si>
    <t>February 2024</t>
  </si>
  <si>
    <t>**Bond market closed 3/29/24 US Holiday (Good Friday)</t>
  </si>
  <si>
    <t>2024 Jan-Mar</t>
  </si>
  <si>
    <t>March 2024</t>
  </si>
  <si>
    <t>Jan/Feb/Mar 24</t>
  </si>
  <si>
    <t>2024 Feb-Apr</t>
  </si>
  <si>
    <t>Feb/Mar/Apr 24</t>
  </si>
  <si>
    <t>April 2024</t>
  </si>
  <si>
    <t>**Bond market closed 5/27/24 US Holiday (Memorial Day)</t>
  </si>
  <si>
    <t>2024 Mar-May</t>
  </si>
  <si>
    <t>Mar/Apr/May 24</t>
  </si>
  <si>
    <t>May 2024</t>
  </si>
  <si>
    <t>**Bond market closed 6/19/24 US Holiday (Juneteenth)</t>
  </si>
  <si>
    <t>Apr/May/Jun 24</t>
  </si>
  <si>
    <t>2024 Apr-Jun</t>
  </si>
  <si>
    <t>June 2024</t>
  </si>
  <si>
    <t>**Bond market closed 7/04/24 US Holiday (Independence Day)</t>
  </si>
  <si>
    <t>May/Jun/Jul 24</t>
  </si>
  <si>
    <t>July 2024</t>
  </si>
  <si>
    <t>2024 May-Jul</t>
  </si>
  <si>
    <t>;4.35</t>
  </si>
  <si>
    <t>2024 Jun-Aug</t>
  </si>
  <si>
    <t>Jun/Jul/Aug 24</t>
  </si>
  <si>
    <t>Common Stock Dividends: 10 year average income return as provided in the SBBI Yearbook by Kroll. - see Note 3</t>
  </si>
  <si>
    <t>August 2024</t>
  </si>
  <si>
    <t xml:space="preserve">Per Kroll, SBBI Yearbook has been discontinued in 2024 due to source Morningstar discontinuing related data series. As such, </t>
  </si>
  <si>
    <t>last available SBBI data year is 2022. For Aug.2024 and onwards, year 2023 data obtained from Vanguard S&amp;P 500 ETF (VOO).</t>
  </si>
  <si>
    <t xml:space="preserve">SBBI Yearbook by Kroll; 
Vanguard starting 9/03/24 - https://investor.vanguard.com/investment-products/etfs/profile/voo#overview
</t>
  </si>
  <si>
    <t>Common Stock Dividends: 10 year average income return as provided in the SBBI Yearbook by Kroll.  Per Kroll, SBBI Yearbook discontinued due to source Morningstar discontinuing relevant data series; last available data year is 2022.  For Aug.2024 report (as of 9/03/24), 2023 year data obtained from Vanguard S&amp;P 500 ETF (VOO) Index Fund income return.</t>
  </si>
  <si>
    <t xml:space="preserve">Common Stocks 10-year Average Income Return using SBBI data and Vanguard S&amp;P 500 ETF (VOO) data </t>
  </si>
  <si>
    <t>SBBI - 9 years, 2014 to 2022  (last available data year is 2022)</t>
  </si>
  <si>
    <t>VOO - 1 year, 2023</t>
  </si>
  <si>
    <t>(as of 9/03/24 for Aug.2024 bondYields file)</t>
  </si>
  <si>
    <t>Year</t>
  </si>
  <si>
    <t>SBBI</t>
  </si>
  <si>
    <t>VOO</t>
  </si>
  <si>
    <t>10-yr Avg:</t>
  </si>
  <si>
    <t>**Bond market closed 9/02/24 US Holiday (Labor Day)</t>
  </si>
  <si>
    <t>Jul/Aug/Sep 24</t>
  </si>
  <si>
    <t>September 2024</t>
  </si>
  <si>
    <t>2024 Jul-Sep</t>
  </si>
  <si>
    <t>**Bond market closed 10/14/24 US Holiday (Columbus Day)</t>
  </si>
  <si>
    <t>2024 Aug-Oct</t>
  </si>
  <si>
    <t>Aug/Sep/Oct 24</t>
  </si>
  <si>
    <t>October 2024</t>
  </si>
  <si>
    <t>**Bond market closed 11/11/24 US Holiday (Veterans Day)</t>
  </si>
  <si>
    <t>**Bond market closed 11/28/24 US Holiday (Thanksgiving Day)</t>
  </si>
  <si>
    <t>November 2024</t>
  </si>
  <si>
    <t>2024 Sep-Nov</t>
  </si>
  <si>
    <t>Sep/Oct/Nov 24</t>
  </si>
  <si>
    <t>**Bond market closed 12/25/24 US Holiday (Christmas Day)</t>
  </si>
  <si>
    <t>Oct/Nov/Dec 24</t>
  </si>
  <si>
    <t>2024 Oct-Dec</t>
  </si>
  <si>
    <t>December 2024</t>
  </si>
  <si>
    <t>**Bond market closed 1/20/25 US Holiday (MLK Jr Day)</t>
  </si>
  <si>
    <t>Nov/Dec 24, Jan 25</t>
  </si>
  <si>
    <t>2024 Nov-Jan</t>
  </si>
  <si>
    <t>January 2025</t>
  </si>
  <si>
    <t>**Bond market closed 2/17/25 US Holiday (Presidents Day)</t>
  </si>
  <si>
    <t>Dec 24, Jan/Feb 25</t>
  </si>
  <si>
    <t>February 2025</t>
  </si>
  <si>
    <t>2024 Dec-Feb</t>
  </si>
  <si>
    <t>2025 Jan-Mar</t>
  </si>
  <si>
    <t>Jan/Feb/Mar 25</t>
  </si>
  <si>
    <t>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</si>
</sst>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9" formatCode="mm/dd/yy;@"/>
    <numFmt numFmtId="174" formatCode="_(* #,##0_);_(* \(#,##0\);_(* &quot;-&quot;??_);_(@_)"/>
    <numFmt numFmtId="176" formatCode="_(* #,##0.0000_);_(* \(#,##0.0000\);_(* &quot;-&quot;??_);_(@_)"/>
    <numFmt numFmtId="177" formatCode="0.000%"/>
    <numFmt numFmtId="183" formatCode="0.0000"/>
    <numFmt numFmtId="184" formatCode="0.000"/>
    <numFmt numFmtId="186" formatCode="_(* #,##0.00000_);_(* \(#,##0.00000\);_(* &quot;-&quot;??_);_(@_)"/>
    <numFmt numFmtId="187" formatCode="_(* #,##0.000000_);_(* \(#,##0.000000\);_(* &quot;-&quot;??_);_(@_)"/>
    <numFmt numFmtId="195" formatCode="0.0000000"/>
    <numFmt numFmtId="198" formatCode="0.00000%"/>
  </numFmts>
  <fonts count="63" x14ac:knownFonts="1">
    <font>
      <sz val="10"/>
      <name val="Times New Roman"/>
    </font>
    <font>
      <sz val="10"/>
      <name val="Times New Roman"/>
    </font>
    <font>
      <u/>
      <sz val="10"/>
      <color indexed="12"/>
      <name val="Times New Roman"/>
      <family val="1"/>
    </font>
    <font>
      <sz val="10"/>
      <name val="Times New Roman"/>
      <family val="1"/>
    </font>
    <font>
      <sz val="12"/>
      <name val="Times New Roman"/>
      <family val="1"/>
    </font>
    <font>
      <sz val="8"/>
      <name val="Times New Roman"/>
      <family val="1"/>
    </font>
    <font>
      <b/>
      <sz val="10"/>
      <name val="Times New Roman"/>
      <family val="1"/>
    </font>
    <font>
      <sz val="8"/>
      <color indexed="18"/>
      <name val="Tahoma"/>
      <family val="2"/>
    </font>
    <font>
      <sz val="8"/>
      <name val="Tahoma"/>
      <family val="2"/>
    </font>
    <font>
      <b/>
      <sz val="10"/>
      <name val="Tahoma"/>
      <family val="2"/>
    </font>
    <font>
      <b/>
      <sz val="8"/>
      <color indexed="18"/>
      <name val="Tahoma"/>
      <family val="2"/>
    </font>
    <font>
      <b/>
      <sz val="8"/>
      <name val="Tahoma"/>
      <family val="2"/>
    </font>
    <font>
      <b/>
      <i/>
      <sz val="12"/>
      <name val="Tahoma"/>
      <family val="2"/>
    </font>
    <font>
      <sz val="10"/>
      <name val="Arial"/>
      <family val="2"/>
    </font>
    <font>
      <sz val="8"/>
      <name val="Arial"/>
      <family val="2"/>
    </font>
    <font>
      <b/>
      <sz val="14"/>
      <color indexed="18"/>
      <name val="Times New Roman"/>
      <family val="1"/>
    </font>
    <font>
      <b/>
      <sz val="14"/>
      <color indexed="12"/>
      <name val="Tahoma"/>
      <family val="2"/>
    </font>
    <font>
      <b/>
      <sz val="14"/>
      <color indexed="9"/>
      <name val="Times New Roman"/>
      <family val="1"/>
    </font>
    <font>
      <sz val="10"/>
      <name val="Tahoma"/>
      <family val="2"/>
    </font>
    <font>
      <b/>
      <sz val="12"/>
      <name val="Times New Roman"/>
      <family val="1"/>
    </font>
    <font>
      <b/>
      <sz val="14"/>
      <name val="Times New Roman"/>
      <family val="1"/>
    </font>
    <font>
      <b/>
      <i/>
      <sz val="12"/>
      <name val="Times New Roman"/>
      <family val="1"/>
    </font>
    <font>
      <sz val="8"/>
      <color indexed="81"/>
      <name val="Tahoma"/>
      <family val="2"/>
    </font>
    <font>
      <b/>
      <sz val="8"/>
      <color indexed="81"/>
      <name val="Tahoma"/>
      <family val="2"/>
    </font>
    <font>
      <sz val="8"/>
      <name val="Times New Roman"/>
      <family val="1"/>
    </font>
    <font>
      <b/>
      <sz val="12"/>
      <color indexed="12"/>
      <name val="Times New Roman"/>
      <family val="1"/>
    </font>
    <font>
      <sz val="10"/>
      <color indexed="60"/>
      <name val="Tahoma"/>
      <family val="2"/>
    </font>
    <font>
      <sz val="10"/>
      <color indexed="16"/>
      <name val="Tahoma"/>
      <family val="2"/>
    </font>
    <font>
      <sz val="12"/>
      <color indexed="16"/>
      <name val="Times New Roman"/>
      <family val="1"/>
    </font>
    <font>
      <sz val="10"/>
      <color indexed="10"/>
      <name val="Times New Roman"/>
      <family val="1"/>
    </font>
    <font>
      <sz val="10"/>
      <color indexed="81"/>
      <name val="Tahoma"/>
      <family val="2"/>
    </font>
    <font>
      <b/>
      <sz val="10"/>
      <color indexed="81"/>
      <name val="Tahoma"/>
      <family val="2"/>
    </font>
    <font>
      <sz val="8"/>
      <color indexed="10"/>
      <name val="Tahoma"/>
      <family val="2"/>
    </font>
    <font>
      <sz val="10"/>
      <color indexed="12"/>
      <name val="Times New Roman"/>
      <family val="1"/>
    </font>
    <font>
      <b/>
      <sz val="14"/>
      <name val="Arial"/>
      <family val="2"/>
    </font>
    <font>
      <sz val="10"/>
      <color indexed="14"/>
      <name val="Times New Roman"/>
      <family val="1"/>
    </font>
    <font>
      <sz val="9"/>
      <color indexed="81"/>
      <name val="Tahoma"/>
      <family val="2"/>
    </font>
    <font>
      <sz val="9"/>
      <color indexed="81"/>
      <name val="Tahoma"/>
      <family val="2"/>
    </font>
    <font>
      <sz val="7"/>
      <name val="Times New Roman"/>
      <family val="1"/>
    </font>
    <font>
      <sz val="9"/>
      <color indexed="81"/>
      <name val="Tahoma"/>
      <family val="2"/>
    </font>
    <font>
      <b/>
      <sz val="9"/>
      <color indexed="81"/>
      <name val="Tahoma"/>
      <family val="2"/>
    </font>
    <font>
      <b/>
      <sz val="9"/>
      <color indexed="81"/>
      <name val="Tahoma"/>
      <family val="2"/>
    </font>
    <font>
      <b/>
      <u/>
      <sz val="8"/>
      <name val="Tahoma"/>
      <family val="2"/>
    </font>
    <font>
      <b/>
      <sz val="8"/>
      <name val="Times New Roman"/>
      <family val="1"/>
    </font>
    <font>
      <b/>
      <sz val="8"/>
      <color indexed="18"/>
      <name val="Times New Roman"/>
      <family val="1"/>
    </font>
    <font>
      <sz val="8"/>
      <color indexed="18"/>
      <name val="Times New Roman"/>
      <family val="1"/>
    </font>
    <font>
      <b/>
      <sz val="9"/>
      <name val="Times New Roman"/>
      <family val="1"/>
    </font>
    <font>
      <b/>
      <sz val="10"/>
      <name val="Verdana"/>
      <family val="2"/>
    </font>
    <font>
      <b/>
      <sz val="11"/>
      <name val="Calibri"/>
      <family val="2"/>
    </font>
    <font>
      <b/>
      <i/>
      <sz val="11"/>
      <name val="Calibri"/>
      <family val="2"/>
    </font>
    <font>
      <b/>
      <sz val="14"/>
      <name val="Tahoma"/>
      <family val="2"/>
    </font>
    <font>
      <b/>
      <sz val="14"/>
      <color indexed="8"/>
      <name val="Tahoma"/>
      <family val="2"/>
    </font>
    <font>
      <sz val="11"/>
      <color theme="1"/>
      <name val="Calibri"/>
      <family val="2"/>
      <scheme val="minor"/>
    </font>
    <font>
      <sz val="10"/>
      <color rgb="FFFF0000"/>
      <name val="Times New Roman"/>
      <family val="1"/>
    </font>
    <font>
      <sz val="8"/>
      <color rgb="FFFF0000"/>
      <name val="Tahoma"/>
      <family val="2"/>
    </font>
    <font>
      <sz val="10"/>
      <color theme="1"/>
      <name val="Times New Roman"/>
      <family val="1"/>
    </font>
    <font>
      <sz val="11"/>
      <color rgb="FFFF0000"/>
      <name val="Calibri"/>
      <family val="2"/>
      <scheme val="minor"/>
    </font>
    <font>
      <sz val="14"/>
      <color theme="1"/>
      <name val="Times New Roman"/>
      <family val="1"/>
    </font>
    <font>
      <sz val="10"/>
      <color theme="9"/>
      <name val="Times New Roman"/>
      <family val="1"/>
    </font>
    <font>
      <b/>
      <sz val="10"/>
      <color rgb="FFFF0000"/>
      <name val="Times New Roman"/>
      <family val="1"/>
    </font>
    <font>
      <sz val="8"/>
      <color theme="1"/>
      <name val="Tahoma"/>
      <family val="2"/>
    </font>
    <font>
      <b/>
      <sz val="11"/>
      <color theme="1"/>
      <name val="Calibri"/>
      <family val="2"/>
      <scheme val="minor"/>
    </font>
    <font>
      <sz val="24"/>
      <color rgb="FFFF0000"/>
      <name val="Times New Roman"/>
      <family val="1"/>
    </font>
  </fonts>
  <fills count="13">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18"/>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89318521683403E-2"/>
        <bgColor indexed="64"/>
      </patternFill>
    </fill>
  </fills>
  <borders count="79">
    <border>
      <left/>
      <right/>
      <top/>
      <bottom/>
      <diagonal/>
    </border>
    <border>
      <left style="double">
        <color indexed="64"/>
      </left>
      <right/>
      <top style="double">
        <color indexed="64"/>
      </top>
      <bottom/>
      <diagonal/>
    </border>
    <border>
      <left style="double">
        <color indexed="64"/>
      </left>
      <right/>
      <top/>
      <bottom style="medium">
        <color indexed="64"/>
      </bottom>
      <diagonal/>
    </border>
    <border>
      <left style="double">
        <color indexed="64"/>
      </left>
      <right/>
      <top/>
      <bottom/>
      <diagonal/>
    </border>
    <border>
      <left/>
      <right/>
      <top/>
      <bottom style="medium">
        <color indexed="64"/>
      </bottom>
      <diagonal/>
    </border>
    <border>
      <left style="double">
        <color indexed="64"/>
      </left>
      <right/>
      <top style="medium">
        <color indexed="64"/>
      </top>
      <bottom style="hair">
        <color indexed="64"/>
      </bottom>
      <diagonal/>
    </border>
    <border>
      <left style="double">
        <color indexed="64"/>
      </left>
      <right/>
      <top style="hair">
        <color indexed="64"/>
      </top>
      <bottom style="hair">
        <color indexed="64"/>
      </bottom>
      <diagonal/>
    </border>
    <border>
      <left style="medium">
        <color indexed="64"/>
      </left>
      <right/>
      <top/>
      <bottom style="medium">
        <color indexed="64"/>
      </bottom>
      <diagonal/>
    </border>
    <border>
      <left style="double">
        <color indexed="64"/>
      </left>
      <right/>
      <top style="thin">
        <color indexed="64"/>
      </top>
      <bottom style="hair">
        <color indexed="64"/>
      </bottom>
      <diagonal/>
    </border>
    <border>
      <left/>
      <right style="double">
        <color indexed="64"/>
      </right>
      <top style="double">
        <color indexed="64"/>
      </top>
      <bottom/>
      <diagonal/>
    </border>
    <border>
      <left/>
      <right style="double">
        <color indexed="64"/>
      </right>
      <top style="hair">
        <color indexed="64"/>
      </top>
      <bottom style="hair">
        <color indexed="64"/>
      </bottom>
      <diagonal/>
    </border>
    <border>
      <left style="medium">
        <color indexed="64"/>
      </left>
      <right/>
      <top/>
      <bottom/>
      <diagonal/>
    </border>
    <border>
      <left/>
      <right style="double">
        <color indexed="64"/>
      </right>
      <top style="medium">
        <color indexed="64"/>
      </top>
      <bottom style="hair">
        <color indexed="64"/>
      </bottom>
      <diagonal/>
    </border>
    <border>
      <left/>
      <right style="double">
        <color indexed="64"/>
      </right>
      <top/>
      <bottom style="hair">
        <color indexed="64"/>
      </bottom>
      <diagonal/>
    </border>
    <border>
      <left style="double">
        <color indexed="64"/>
      </left>
      <right style="medium">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top/>
      <bottom style="hair">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double">
        <color indexed="64"/>
      </top>
      <bottom style="medium">
        <color indexed="64"/>
      </bottom>
      <diagonal/>
    </border>
    <border>
      <left/>
      <right/>
      <top style="hair">
        <color indexed="64"/>
      </top>
      <bottom/>
      <diagonal/>
    </border>
    <border>
      <left/>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double">
        <color indexed="64"/>
      </left>
      <right style="medium">
        <color indexed="64"/>
      </right>
      <top style="hair">
        <color indexed="64"/>
      </top>
      <bottom style="hair">
        <color indexed="64"/>
      </bottom>
      <diagonal/>
    </border>
    <border>
      <left/>
      <right style="double">
        <color indexed="64"/>
      </right>
      <top/>
      <bottom style="medium">
        <color indexed="64"/>
      </bottom>
      <diagonal/>
    </border>
    <border>
      <left/>
      <right style="medium">
        <color indexed="64"/>
      </right>
      <top style="double">
        <color indexed="64"/>
      </top>
      <bottom style="medium">
        <color indexed="64"/>
      </bottom>
      <diagonal/>
    </border>
    <border>
      <left/>
      <right style="double">
        <color indexed="64"/>
      </right>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style="double">
        <color indexed="64"/>
      </right>
      <top style="thin">
        <color indexed="64"/>
      </top>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diagonal/>
    </border>
  </borders>
  <cellStyleXfs count="8">
    <xf numFmtId="0" fontId="0" fillId="0" borderId="0"/>
    <xf numFmtId="43" fontId="1" fillId="0" borderId="0" applyFont="0" applyFill="0" applyBorder="0" applyAlignment="0" applyProtection="0"/>
    <xf numFmtId="43" fontId="3" fillId="0" borderId="0" applyFont="0" applyFill="0" applyBorder="0" applyAlignment="0" applyProtection="0"/>
    <xf numFmtId="0" fontId="2" fillId="0" borderId="0" applyNumberFormat="0" applyFill="0" applyBorder="0" applyAlignment="0" applyProtection="0">
      <alignment vertical="top"/>
      <protection locked="0"/>
    </xf>
    <xf numFmtId="0" fontId="52" fillId="0" borderId="0"/>
    <xf numFmtId="0" fontId="13" fillId="0" borderId="0"/>
    <xf numFmtId="9" fontId="1" fillId="0" borderId="0" applyFont="0" applyFill="0" applyBorder="0" applyAlignment="0" applyProtection="0"/>
    <xf numFmtId="9" fontId="3" fillId="0" borderId="0" applyFont="0" applyFill="0" applyBorder="0" applyAlignment="0" applyProtection="0"/>
  </cellStyleXfs>
  <cellXfs count="350">
    <xf numFmtId="0" fontId="0" fillId="0" borderId="0" xfId="0"/>
    <xf numFmtId="0" fontId="2" fillId="0" borderId="0" xfId="3" applyAlignment="1" applyProtection="1"/>
    <xf numFmtId="169" fontId="0" fillId="0" borderId="0" xfId="0" applyNumberFormat="1"/>
    <xf numFmtId="169" fontId="6" fillId="0" borderId="0" xfId="0" applyNumberFormat="1" applyFont="1"/>
    <xf numFmtId="0" fontId="6" fillId="0" borderId="0" xfId="0" applyFont="1"/>
    <xf numFmtId="43" fontId="6" fillId="0" borderId="0" xfId="1" applyFont="1" applyAlignment="1">
      <alignment horizontal="center"/>
    </xf>
    <xf numFmtId="0" fontId="0" fillId="0" borderId="0" xfId="0" applyAlignment="1">
      <alignment horizontal="center"/>
    </xf>
    <xf numFmtId="2" fontId="0" fillId="0" borderId="0" xfId="0" applyNumberFormat="1"/>
    <xf numFmtId="2" fontId="0" fillId="0" borderId="0" xfId="0" applyNumberFormat="1" applyAlignment="1">
      <alignment horizontal="center"/>
    </xf>
    <xf numFmtId="0" fontId="11" fillId="0" borderId="0" xfId="0" applyFont="1"/>
    <xf numFmtId="0" fontId="10" fillId="0" borderId="1" xfId="0" applyFont="1" applyBorder="1"/>
    <xf numFmtId="0" fontId="10" fillId="0" borderId="2" xfId="0" applyFont="1" applyBorder="1"/>
    <xf numFmtId="17" fontId="10" fillId="0" borderId="3" xfId="0" applyNumberFormat="1" applyFont="1" applyBorder="1" applyAlignment="1">
      <alignment horizontal="left"/>
    </xf>
    <xf numFmtId="0" fontId="10" fillId="0" borderId="3" xfId="0" applyFont="1" applyBorder="1"/>
    <xf numFmtId="0" fontId="8" fillId="0" borderId="0" xfId="0" applyFont="1"/>
    <xf numFmtId="0" fontId="11" fillId="0" borderId="4" xfId="0" applyFont="1" applyBorder="1" applyAlignment="1">
      <alignment horizontal="center"/>
    </xf>
    <xf numFmtId="0" fontId="8" fillId="0" borderId="0" xfId="0" applyFont="1" applyAlignment="1"/>
    <xf numFmtId="17" fontId="10" fillId="0" borderId="5" xfId="0" applyNumberFormat="1" applyFont="1" applyBorder="1" applyAlignment="1">
      <alignment horizontal="center"/>
    </xf>
    <xf numFmtId="17" fontId="10" fillId="0" borderId="6" xfId="0" applyNumberFormat="1" applyFont="1" applyBorder="1" applyAlignment="1">
      <alignment horizontal="center"/>
    </xf>
    <xf numFmtId="17" fontId="10" fillId="0" borderId="6" xfId="0" applyNumberFormat="1" applyFont="1" applyBorder="1" applyAlignment="1">
      <alignment horizontal="left"/>
    </xf>
    <xf numFmtId="0" fontId="11" fillId="0" borderId="7" xfId="0" applyFont="1" applyBorder="1" applyAlignment="1">
      <alignment horizontal="center"/>
    </xf>
    <xf numFmtId="17" fontId="10" fillId="0" borderId="8" xfId="0" applyNumberFormat="1" applyFont="1" applyBorder="1" applyAlignment="1">
      <alignment horizontal="left"/>
    </xf>
    <xf numFmtId="0" fontId="8" fillId="0" borderId="9" xfId="0" applyFont="1" applyBorder="1"/>
    <xf numFmtId="0" fontId="11" fillId="0" borderId="10" xfId="0" applyFont="1" applyBorder="1" applyAlignment="1">
      <alignment horizontal="center"/>
    </xf>
    <xf numFmtId="0" fontId="11" fillId="0" borderId="11"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wrapText="1"/>
    </xf>
    <xf numFmtId="0" fontId="8" fillId="0" borderId="12" xfId="0" applyFont="1" applyBorder="1" applyAlignment="1">
      <alignment horizontal="center"/>
    </xf>
    <xf numFmtId="0" fontId="3" fillId="0" borderId="0" xfId="5" applyFont="1" applyAlignment="1">
      <alignment vertical="center"/>
    </xf>
    <xf numFmtId="0" fontId="21" fillId="0" borderId="0" xfId="5" applyFont="1" applyBorder="1" applyAlignment="1">
      <alignment horizontal="left"/>
    </xf>
    <xf numFmtId="0" fontId="8" fillId="0" borderId="13" xfId="0" applyFont="1" applyBorder="1" applyAlignment="1">
      <alignment horizontal="center"/>
    </xf>
    <xf numFmtId="17" fontId="10" fillId="0" borderId="14" xfId="0" applyNumberFormat="1" applyFont="1" applyBorder="1" applyAlignment="1">
      <alignment horizontal="left"/>
    </xf>
    <xf numFmtId="0" fontId="16" fillId="0" borderId="0" xfId="5" applyFont="1" applyAlignment="1">
      <alignment vertical="center"/>
    </xf>
    <xf numFmtId="0" fontId="18" fillId="0" borderId="0" xfId="5" applyFont="1" applyAlignment="1">
      <alignment vertical="center"/>
    </xf>
    <xf numFmtId="0" fontId="19" fillId="0" borderId="0" xfId="5" applyFont="1" applyAlignment="1">
      <alignment vertical="center"/>
    </xf>
    <xf numFmtId="0" fontId="19" fillId="0" borderId="0" xfId="5" applyFont="1" applyBorder="1" applyAlignment="1">
      <alignment horizontal="left"/>
    </xf>
    <xf numFmtId="0" fontId="4" fillId="0" borderId="15" xfId="5" applyFont="1" applyBorder="1" applyAlignment="1">
      <alignment vertical="center"/>
    </xf>
    <xf numFmtId="0" fontId="4" fillId="0" borderId="16" xfId="5" applyFont="1" applyBorder="1" applyAlignment="1">
      <alignment vertical="center"/>
    </xf>
    <xf numFmtId="0" fontId="4" fillId="0" borderId="15" xfId="5" applyFont="1" applyBorder="1" applyAlignment="1">
      <alignment horizontal="right" vertical="center"/>
    </xf>
    <xf numFmtId="10" fontId="18" fillId="2" borderId="17" xfId="6" applyNumberFormat="1" applyFont="1" applyFill="1" applyBorder="1" applyAlignment="1">
      <alignment horizontal="center" vertical="center"/>
    </xf>
    <xf numFmtId="10" fontId="18" fillId="2" borderId="18" xfId="6" applyNumberFormat="1" applyFont="1" applyFill="1" applyBorder="1" applyAlignment="1">
      <alignment horizontal="center" vertical="center"/>
    </xf>
    <xf numFmtId="10" fontId="18" fillId="0" borderId="18" xfId="6" applyNumberFormat="1" applyFont="1" applyBorder="1" applyAlignment="1">
      <alignment horizontal="center" vertical="center"/>
    </xf>
    <xf numFmtId="174" fontId="18" fillId="0" borderId="18" xfId="1" applyNumberFormat="1" applyFont="1" applyBorder="1" applyAlignment="1">
      <alignment horizontal="center" vertical="center"/>
    </xf>
    <xf numFmtId="0" fontId="9" fillId="0" borderId="0" xfId="5" applyFont="1" applyBorder="1" applyAlignment="1">
      <alignment horizontal="center" vertical="center"/>
    </xf>
    <xf numFmtId="0" fontId="21" fillId="0" borderId="0" xfId="5" applyFont="1" applyBorder="1" applyAlignment="1"/>
    <xf numFmtId="0" fontId="4" fillId="0" borderId="0" xfId="5" applyFont="1" applyBorder="1" applyAlignment="1"/>
    <xf numFmtId="174" fontId="18" fillId="0" borderId="0" xfId="1" applyNumberFormat="1" applyFont="1" applyBorder="1" applyAlignment="1">
      <alignment horizontal="center" vertical="center"/>
    </xf>
    <xf numFmtId="0" fontId="4" fillId="0" borderId="0" xfId="5" applyFont="1" applyBorder="1" applyAlignment="1">
      <alignment vertical="center"/>
    </xf>
    <xf numFmtId="0" fontId="18" fillId="0" borderId="0" xfId="5" applyFont="1" applyBorder="1" applyAlignment="1">
      <alignment horizontal="center" vertical="center"/>
    </xf>
    <xf numFmtId="0" fontId="18" fillId="0" borderId="0" xfId="5" applyFont="1" applyBorder="1" applyAlignment="1">
      <alignment vertical="center"/>
    </xf>
    <xf numFmtId="0" fontId="4" fillId="0" borderId="0" xfId="5" applyFont="1" applyAlignment="1">
      <alignment vertical="center"/>
    </xf>
    <xf numFmtId="0" fontId="18" fillId="0" borderId="0" xfId="5" applyFont="1" applyAlignment="1">
      <alignment horizontal="center" vertical="center"/>
    </xf>
    <xf numFmtId="10" fontId="7" fillId="0" borderId="19" xfId="6" applyNumberFormat="1" applyFont="1" applyBorder="1" applyAlignment="1">
      <alignment horizontal="center"/>
    </xf>
    <xf numFmtId="10" fontId="8" fillId="0" borderId="20" xfId="6" applyNumberFormat="1" applyFont="1" applyBorder="1" applyAlignment="1">
      <alignment horizontal="center"/>
    </xf>
    <xf numFmtId="10" fontId="8" fillId="0" borderId="21" xfId="6" applyNumberFormat="1" applyFont="1" applyBorder="1" applyAlignment="1">
      <alignment horizontal="center"/>
    </xf>
    <xf numFmtId="10" fontId="8" fillId="0" borderId="22" xfId="6" applyNumberFormat="1" applyFont="1" applyBorder="1" applyAlignment="1">
      <alignment horizontal="center"/>
    </xf>
    <xf numFmtId="10" fontId="7" fillId="0" borderId="21" xfId="6" applyNumberFormat="1" applyFont="1" applyBorder="1" applyAlignment="1">
      <alignment horizontal="center"/>
    </xf>
    <xf numFmtId="10" fontId="7" fillId="0" borderId="23" xfId="6" applyNumberFormat="1" applyFont="1" applyBorder="1" applyAlignment="1">
      <alignment horizontal="center"/>
    </xf>
    <xf numFmtId="10" fontId="7" fillId="0" borderId="24" xfId="6" applyNumberFormat="1" applyFont="1" applyBorder="1" applyAlignment="1">
      <alignment horizontal="center"/>
    </xf>
    <xf numFmtId="10" fontId="7" fillId="0" borderId="22" xfId="6" applyNumberFormat="1" applyFont="1" applyBorder="1" applyAlignment="1">
      <alignment horizontal="center"/>
    </xf>
    <xf numFmtId="10" fontId="8" fillId="0" borderId="25" xfId="6" applyNumberFormat="1" applyFont="1" applyBorder="1" applyAlignment="1">
      <alignment horizontal="center"/>
    </xf>
    <xf numFmtId="0" fontId="9" fillId="0" borderId="0" xfId="5" quotePrefix="1" applyFont="1" applyAlignment="1">
      <alignment horizontal="left" vertical="center"/>
    </xf>
    <xf numFmtId="0" fontId="9" fillId="0" borderId="0" xfId="5" applyFont="1" applyAlignment="1">
      <alignment horizontal="left" vertical="center"/>
    </xf>
    <xf numFmtId="0" fontId="9" fillId="0" borderId="26" xfId="5" quotePrefix="1" applyFont="1" applyFill="1" applyBorder="1" applyAlignment="1">
      <alignment horizontal="left" vertical="center"/>
    </xf>
    <xf numFmtId="43" fontId="1" fillId="0" borderId="0" xfId="1" applyAlignment="1">
      <alignment horizontal="center"/>
    </xf>
    <xf numFmtId="43" fontId="6" fillId="0" borderId="7" xfId="1" applyFont="1" applyBorder="1" applyAlignment="1">
      <alignment horizontal="center"/>
    </xf>
    <xf numFmtId="43" fontId="6" fillId="0" borderId="27" xfId="1" applyFont="1" applyBorder="1" applyAlignment="1">
      <alignment horizontal="center"/>
    </xf>
    <xf numFmtId="43" fontId="6" fillId="0" borderId="28" xfId="1" applyFont="1" applyBorder="1" applyAlignment="1">
      <alignment horizontal="center"/>
    </xf>
    <xf numFmtId="10" fontId="8" fillId="0" borderId="29" xfId="6" applyNumberFormat="1" applyFont="1" applyBorder="1" applyAlignment="1">
      <alignment horizontal="center"/>
    </xf>
    <xf numFmtId="0" fontId="0" fillId="0" borderId="30" xfId="0" applyBorder="1"/>
    <xf numFmtId="0" fontId="6" fillId="0" borderId="0" xfId="5" applyFont="1" applyBorder="1" applyAlignment="1">
      <alignment horizontal="left"/>
    </xf>
    <xf numFmtId="0" fontId="3" fillId="0" borderId="16" xfId="5" applyFont="1" applyBorder="1" applyAlignment="1">
      <alignment vertical="center"/>
    </xf>
    <xf numFmtId="0" fontId="3" fillId="0" borderId="16" xfId="5" applyFont="1" applyBorder="1" applyAlignment="1">
      <alignment horizontal="right" vertical="center"/>
    </xf>
    <xf numFmtId="177" fontId="26" fillId="3" borderId="17" xfId="6" applyNumberFormat="1" applyFont="1" applyFill="1" applyBorder="1" applyAlignment="1">
      <alignment horizontal="center" vertical="center"/>
    </xf>
    <xf numFmtId="177" fontId="18" fillId="0" borderId="18" xfId="6" applyNumberFormat="1" applyFont="1" applyBorder="1" applyAlignment="1">
      <alignment horizontal="center" vertical="center"/>
    </xf>
    <xf numFmtId="177" fontId="26" fillId="3" borderId="0" xfId="6" applyNumberFormat="1" applyFont="1" applyFill="1" applyBorder="1" applyAlignment="1">
      <alignment horizontal="center" vertical="center"/>
    </xf>
    <xf numFmtId="177" fontId="27" fillId="0" borderId="31" xfId="6" applyNumberFormat="1" applyFont="1" applyFill="1" applyBorder="1" applyAlignment="1">
      <alignment horizontal="center" vertical="center"/>
    </xf>
    <xf numFmtId="0" fontId="28" fillId="0" borderId="30" xfId="5" applyFont="1" applyBorder="1" applyAlignment="1">
      <alignment horizontal="center"/>
    </xf>
    <xf numFmtId="0" fontId="9" fillId="0" borderId="0" xfId="5" applyFont="1" applyAlignment="1">
      <alignment vertical="center"/>
    </xf>
    <xf numFmtId="0" fontId="8" fillId="0" borderId="0" xfId="5" applyFont="1" applyAlignment="1">
      <alignment vertical="center"/>
    </xf>
    <xf numFmtId="0" fontId="24" fillId="0" borderId="0" xfId="5" applyFont="1" applyAlignment="1">
      <alignment vertical="center"/>
    </xf>
    <xf numFmtId="0" fontId="8" fillId="0" borderId="0" xfId="5" applyFont="1" applyAlignment="1">
      <alignment horizontal="center" vertical="center"/>
    </xf>
    <xf numFmtId="0" fontId="9" fillId="0" borderId="25" xfId="5" applyFont="1" applyBorder="1" applyAlignment="1">
      <alignment vertical="center"/>
    </xf>
    <xf numFmtId="0" fontId="4" fillId="0" borderId="25" xfId="5" applyFont="1" applyBorder="1" applyAlignment="1">
      <alignment vertical="center"/>
    </xf>
    <xf numFmtId="0" fontId="0" fillId="0" borderId="0" xfId="0" applyAlignment="1">
      <alignment horizontal="right"/>
    </xf>
    <xf numFmtId="0" fontId="0" fillId="0" borderId="30" xfId="0" applyBorder="1" applyAlignment="1">
      <alignment horizontal="right"/>
    </xf>
    <xf numFmtId="183" fontId="0" fillId="0" borderId="0" xfId="0" applyNumberFormat="1" applyBorder="1"/>
    <xf numFmtId="0" fontId="15" fillId="0" borderId="0" xfId="5" applyFont="1" applyBorder="1" applyAlignment="1">
      <alignment horizontal="center" vertical="center" wrapText="1"/>
    </xf>
    <xf numFmtId="0" fontId="19" fillId="0" borderId="15" xfId="5" applyFont="1" applyBorder="1" applyAlignment="1">
      <alignment vertical="center"/>
    </xf>
    <xf numFmtId="0" fontId="19" fillId="0" borderId="22" xfId="5" applyFont="1" applyBorder="1" applyAlignment="1">
      <alignment vertical="center"/>
    </xf>
    <xf numFmtId="10" fontId="19" fillId="2" borderId="22" xfId="5" applyNumberFormat="1" applyFont="1" applyFill="1" applyBorder="1" applyAlignment="1">
      <alignment horizontal="center" vertical="center"/>
    </xf>
    <xf numFmtId="0" fontId="19" fillId="0" borderId="16" xfId="5" applyFont="1" applyBorder="1" applyAlignment="1">
      <alignment vertical="center"/>
    </xf>
    <xf numFmtId="0" fontId="3" fillId="0" borderId="30" xfId="5" applyFont="1" applyBorder="1" applyAlignment="1">
      <alignment vertical="center"/>
    </xf>
    <xf numFmtId="0" fontId="25" fillId="0" borderId="30" xfId="5" applyFont="1" applyBorder="1" applyAlignment="1">
      <alignment horizontal="center" wrapText="1"/>
    </xf>
    <xf numFmtId="43" fontId="29" fillId="0" borderId="0" xfId="1" applyFont="1" applyAlignment="1">
      <alignment horizontal="center"/>
    </xf>
    <xf numFmtId="43" fontId="1" fillId="0" borderId="0" xfId="1" applyBorder="1" applyAlignment="1">
      <alignment horizontal="center"/>
    </xf>
    <xf numFmtId="43" fontId="1" fillId="0" borderId="0" xfId="1" applyFont="1" applyAlignment="1">
      <alignment horizontal="center"/>
    </xf>
    <xf numFmtId="0" fontId="19" fillId="0" borderId="32" xfId="5" applyFont="1" applyBorder="1" applyAlignment="1">
      <alignment vertical="center"/>
    </xf>
    <xf numFmtId="0" fontId="19" fillId="0" borderId="29" xfId="5" applyFont="1" applyBorder="1" applyAlignment="1">
      <alignment vertical="center"/>
    </xf>
    <xf numFmtId="10" fontId="19" fillId="2" borderId="29" xfId="5" applyNumberFormat="1" applyFont="1" applyFill="1" applyBorder="1" applyAlignment="1">
      <alignment horizontal="center" vertical="center"/>
    </xf>
    <xf numFmtId="0" fontId="19" fillId="0" borderId="33" xfId="5" applyFont="1" applyBorder="1" applyAlignment="1">
      <alignment vertical="center"/>
    </xf>
    <xf numFmtId="0" fontId="19" fillId="0" borderId="34" xfId="5" applyFont="1" applyBorder="1" applyAlignment="1">
      <alignment vertical="center"/>
    </xf>
    <xf numFmtId="0" fontId="19" fillId="0" borderId="25" xfId="5" applyFont="1" applyBorder="1" applyAlignment="1">
      <alignment vertical="center"/>
    </xf>
    <xf numFmtId="10" fontId="19" fillId="2" borderId="25" xfId="5" applyNumberFormat="1" applyFont="1" applyFill="1" applyBorder="1" applyAlignment="1">
      <alignment horizontal="center" vertical="center"/>
    </xf>
    <xf numFmtId="0" fontId="19" fillId="0" borderId="35" xfId="5" applyFont="1" applyBorder="1" applyAlignment="1">
      <alignment vertical="center"/>
    </xf>
    <xf numFmtId="176" fontId="0" fillId="0" borderId="0" xfId="1" applyNumberFormat="1" applyFont="1"/>
    <xf numFmtId="10" fontId="7" fillId="0" borderId="11" xfId="6" applyNumberFormat="1" applyFont="1" applyBorder="1" applyAlignment="1">
      <alignment horizontal="center"/>
    </xf>
    <xf numFmtId="10" fontId="7" fillId="0" borderId="0" xfId="6" applyNumberFormat="1" applyFont="1" applyBorder="1" applyAlignment="1">
      <alignment horizontal="center"/>
    </xf>
    <xf numFmtId="17" fontId="10" fillId="0" borderId="36" xfId="0" applyNumberFormat="1" applyFont="1" applyBorder="1" applyAlignment="1">
      <alignment horizontal="left"/>
    </xf>
    <xf numFmtId="0" fontId="11" fillId="0" borderId="37" xfId="0" applyFont="1" applyBorder="1" applyAlignment="1">
      <alignment horizontal="center"/>
    </xf>
    <xf numFmtId="0" fontId="32" fillId="0" borderId="0" xfId="0" applyFont="1" applyAlignment="1">
      <alignment horizontal="center"/>
    </xf>
    <xf numFmtId="10" fontId="9" fillId="2" borderId="18" xfId="6" applyNumberFormat="1" applyFont="1" applyFill="1" applyBorder="1" applyAlignment="1">
      <alignment horizontal="center" vertical="center"/>
    </xf>
    <xf numFmtId="0" fontId="29" fillId="0" borderId="0" xfId="0" applyFont="1"/>
    <xf numFmtId="0" fontId="34" fillId="0" borderId="0" xfId="0" applyFont="1"/>
    <xf numFmtId="43" fontId="3" fillId="0" borderId="0" xfId="1" applyFont="1"/>
    <xf numFmtId="0" fontId="35" fillId="0" borderId="0" xfId="0" applyFont="1" applyAlignment="1">
      <alignment horizontal="center"/>
    </xf>
    <xf numFmtId="43" fontId="53" fillId="0" borderId="0" xfId="1" applyFont="1" applyAlignment="1">
      <alignment horizontal="center"/>
    </xf>
    <xf numFmtId="0" fontId="3" fillId="0" borderId="0" xfId="0" applyFont="1"/>
    <xf numFmtId="2" fontId="6" fillId="0" borderId="0" xfId="1" applyNumberFormat="1" applyFont="1" applyAlignment="1">
      <alignment horizontal="center"/>
    </xf>
    <xf numFmtId="43" fontId="0" fillId="0" borderId="0" xfId="1" applyFont="1" applyAlignment="1">
      <alignment horizontal="center"/>
    </xf>
    <xf numFmtId="43" fontId="38" fillId="0" borderId="0" xfId="1" applyFont="1" applyAlignment="1">
      <alignment horizontal="center"/>
    </xf>
    <xf numFmtId="43" fontId="1" fillId="5" borderId="0" xfId="1" applyFill="1" applyAlignment="1">
      <alignment horizontal="center"/>
    </xf>
    <xf numFmtId="43" fontId="3" fillId="0" borderId="0" xfId="1" applyFont="1" applyAlignment="1">
      <alignment horizontal="center"/>
    </xf>
    <xf numFmtId="0" fontId="6" fillId="0" borderId="0" xfId="0" applyFont="1" applyAlignment="1">
      <alignment horizontal="center"/>
    </xf>
    <xf numFmtId="2" fontId="6" fillId="0" borderId="0" xfId="0" applyNumberFormat="1" applyFont="1" applyAlignment="1">
      <alignment horizontal="center"/>
    </xf>
    <xf numFmtId="2" fontId="6" fillId="0" borderId="0" xfId="0" applyNumberFormat="1" applyFont="1"/>
    <xf numFmtId="17" fontId="10" fillId="0" borderId="0" xfId="0" applyNumberFormat="1" applyFont="1" applyBorder="1" applyAlignment="1">
      <alignment horizontal="left"/>
    </xf>
    <xf numFmtId="0" fontId="0" fillId="0" borderId="0" xfId="0" applyAlignment="1"/>
    <xf numFmtId="183" fontId="0" fillId="0" borderId="0" xfId="0" applyNumberFormat="1" applyAlignment="1">
      <alignment horizontal="center"/>
    </xf>
    <xf numFmtId="183" fontId="6" fillId="0" borderId="0" xfId="0" applyNumberFormat="1" applyFont="1" applyAlignment="1">
      <alignment horizontal="center"/>
    </xf>
    <xf numFmtId="0" fontId="54" fillId="0" borderId="0" xfId="0" applyFont="1"/>
    <xf numFmtId="0" fontId="53" fillId="0" borderId="0" xfId="0" applyFont="1"/>
    <xf numFmtId="43" fontId="53" fillId="0" borderId="0" xfId="1" applyFont="1" applyAlignment="1">
      <alignment horizontal="left"/>
    </xf>
    <xf numFmtId="43" fontId="55" fillId="0" borderId="0" xfId="1" applyFont="1" applyFill="1" applyAlignment="1">
      <alignment horizontal="center"/>
    </xf>
    <xf numFmtId="43" fontId="53" fillId="0" borderId="0" xfId="1" applyFont="1" applyAlignment="1">
      <alignment horizontal="center"/>
    </xf>
    <xf numFmtId="43" fontId="1" fillId="6" borderId="0" xfId="1" applyFill="1" applyAlignment="1">
      <alignment horizontal="center"/>
    </xf>
    <xf numFmtId="43" fontId="55" fillId="6" borderId="0" xfId="1" applyFont="1" applyFill="1" applyAlignment="1">
      <alignment horizontal="center"/>
    </xf>
    <xf numFmtId="43" fontId="1" fillId="7" borderId="0" xfId="1" applyFill="1" applyAlignment="1">
      <alignment horizontal="center"/>
    </xf>
    <xf numFmtId="43" fontId="53" fillId="0" borderId="0" xfId="1" applyFont="1" applyAlignment="1">
      <alignment horizontal="center"/>
    </xf>
    <xf numFmtId="43" fontId="33" fillId="0" borderId="0" xfId="1" applyFont="1" applyAlignment="1">
      <alignment horizontal="center" wrapText="1"/>
    </xf>
    <xf numFmtId="43" fontId="6" fillId="0" borderId="38" xfId="1" applyFont="1" applyBorder="1" applyAlignment="1">
      <alignment horizontal="center"/>
    </xf>
    <xf numFmtId="43" fontId="6" fillId="0" borderId="4" xfId="1" applyFont="1" applyBorder="1" applyAlignment="1">
      <alignment horizontal="center"/>
    </xf>
    <xf numFmtId="0" fontId="11" fillId="0" borderId="39" xfId="0" applyFont="1" applyBorder="1" applyAlignment="1">
      <alignment horizontal="center" wrapText="1"/>
    </xf>
    <xf numFmtId="0" fontId="52" fillId="0" borderId="0" xfId="4"/>
    <xf numFmtId="0" fontId="56" fillId="0" borderId="0" xfId="4" applyFont="1" applyAlignment="1">
      <alignment horizontal="center"/>
    </xf>
    <xf numFmtId="10" fontId="8" fillId="0" borderId="0" xfId="0" applyNumberFormat="1" applyFont="1"/>
    <xf numFmtId="0" fontId="57" fillId="0" borderId="0" xfId="0" applyFont="1"/>
    <xf numFmtId="0" fontId="5" fillId="0" borderId="0" xfId="0" applyFont="1"/>
    <xf numFmtId="0" fontId="43" fillId="0" borderId="0" xfId="0" applyFont="1"/>
    <xf numFmtId="0" fontId="44" fillId="0" borderId="1" xfId="0" applyFont="1" applyBorder="1"/>
    <xf numFmtId="17" fontId="44" fillId="0" borderId="6" xfId="0" applyNumberFormat="1" applyFont="1" applyBorder="1" applyAlignment="1">
      <alignment horizontal="center"/>
    </xf>
    <xf numFmtId="10" fontId="5" fillId="0" borderId="22" xfId="6" applyNumberFormat="1" applyFont="1" applyBorder="1" applyAlignment="1">
      <alignment horizontal="center"/>
    </xf>
    <xf numFmtId="10" fontId="5" fillId="0" borderId="40" xfId="6" applyNumberFormat="1" applyFont="1" applyBorder="1" applyAlignment="1">
      <alignment horizontal="center"/>
    </xf>
    <xf numFmtId="0" fontId="5" fillId="0" borderId="13" xfId="0" applyFont="1" applyBorder="1" applyAlignment="1">
      <alignment horizontal="center"/>
    </xf>
    <xf numFmtId="10" fontId="5" fillId="0" borderId="25" xfId="6" applyNumberFormat="1" applyFont="1" applyBorder="1" applyAlignment="1">
      <alignment horizontal="center"/>
    </xf>
    <xf numFmtId="10" fontId="45" fillId="0" borderId="22" xfId="6" applyNumberFormat="1" applyFont="1" applyBorder="1" applyAlignment="1">
      <alignment horizontal="center"/>
    </xf>
    <xf numFmtId="0" fontId="5" fillId="0" borderId="9" xfId="0" applyFont="1" applyBorder="1"/>
    <xf numFmtId="10" fontId="5" fillId="0" borderId="41" xfId="6" applyNumberFormat="1" applyFont="1" applyBorder="1" applyAlignment="1">
      <alignment horizontal="center"/>
    </xf>
    <xf numFmtId="10" fontId="45" fillId="0" borderId="25" xfId="6" applyNumberFormat="1" applyFont="1" applyBorder="1" applyAlignment="1">
      <alignment horizontal="center"/>
    </xf>
    <xf numFmtId="0" fontId="6" fillId="0" borderId="42" xfId="0" applyFont="1" applyBorder="1" applyAlignment="1">
      <alignment horizontal="center" wrapText="1"/>
    </xf>
    <xf numFmtId="0" fontId="46" fillId="0" borderId="43" xfId="0" applyFont="1" applyBorder="1" applyAlignment="1">
      <alignment horizontal="center"/>
    </xf>
    <xf numFmtId="0" fontId="46" fillId="0" borderId="30" xfId="0" applyFont="1" applyBorder="1" applyAlignment="1">
      <alignment horizontal="center" wrapText="1"/>
    </xf>
    <xf numFmtId="0" fontId="46" fillId="0" borderId="30" xfId="0" applyFont="1" applyBorder="1" applyAlignment="1">
      <alignment horizontal="center"/>
    </xf>
    <xf numFmtId="0" fontId="46" fillId="0" borderId="44" xfId="0" applyFont="1" applyBorder="1" applyAlignment="1">
      <alignment horizontal="center"/>
    </xf>
    <xf numFmtId="17" fontId="44" fillId="0" borderId="45" xfId="0" applyNumberFormat="1" applyFont="1" applyBorder="1" applyAlignment="1">
      <alignment horizontal="center"/>
    </xf>
    <xf numFmtId="0" fontId="44" fillId="0" borderId="46" xfId="0" applyFont="1" applyBorder="1"/>
    <xf numFmtId="0" fontId="44" fillId="0" borderId="47" xfId="0" applyFont="1" applyBorder="1"/>
    <xf numFmtId="0" fontId="6" fillId="0" borderId="48" xfId="0" applyFont="1" applyBorder="1" applyAlignment="1">
      <alignment horizontal="center"/>
    </xf>
    <xf numFmtId="177" fontId="26" fillId="3" borderId="17" xfId="7" applyNumberFormat="1" applyFont="1" applyFill="1" applyBorder="1" applyAlignment="1">
      <alignment horizontal="center" vertical="center"/>
    </xf>
    <xf numFmtId="177" fontId="18" fillId="0" borderId="18" xfId="7" applyNumberFormat="1" applyFont="1" applyBorder="1" applyAlignment="1">
      <alignment horizontal="center" vertical="center"/>
    </xf>
    <xf numFmtId="177" fontId="26" fillId="3" borderId="0" xfId="7" applyNumberFormat="1" applyFont="1" applyFill="1" applyBorder="1" applyAlignment="1">
      <alignment horizontal="center" vertical="center"/>
    </xf>
    <xf numFmtId="177" fontId="27" fillId="0" borderId="31" xfId="7" applyNumberFormat="1" applyFont="1" applyFill="1" applyBorder="1" applyAlignment="1">
      <alignment horizontal="center" vertical="center"/>
    </xf>
    <xf numFmtId="43" fontId="0" fillId="0" borderId="0" xfId="0" applyNumberFormat="1"/>
    <xf numFmtId="195" fontId="54" fillId="0" borderId="0" xfId="0" applyNumberFormat="1" applyFont="1"/>
    <xf numFmtId="10" fontId="5" fillId="0" borderId="49" xfId="6" applyNumberFormat="1" applyFont="1" applyBorder="1" applyAlignment="1">
      <alignment horizontal="center"/>
    </xf>
    <xf numFmtId="10" fontId="5" fillId="0" borderId="50" xfId="6" applyNumberFormat="1" applyFont="1" applyBorder="1" applyAlignment="1">
      <alignment horizontal="center"/>
    </xf>
    <xf numFmtId="0" fontId="20" fillId="0" borderId="0" xfId="0" applyFont="1" applyAlignment="1">
      <alignment horizontal="left"/>
    </xf>
    <xf numFmtId="198" fontId="8" fillId="0" borderId="0" xfId="0" applyNumberFormat="1" applyFont="1"/>
    <xf numFmtId="0" fontId="58" fillId="0" borderId="0" xfId="0" applyFont="1"/>
    <xf numFmtId="10" fontId="0" fillId="0" borderId="0" xfId="0" applyNumberFormat="1"/>
    <xf numFmtId="10" fontId="8" fillId="0" borderId="22" xfId="6" applyNumberFormat="1" applyFont="1" applyFill="1" applyBorder="1" applyAlignment="1">
      <alignment horizontal="center"/>
    </xf>
    <xf numFmtId="10" fontId="7" fillId="0" borderId="22" xfId="6" applyNumberFormat="1" applyFont="1" applyFill="1" applyBorder="1" applyAlignment="1">
      <alignment horizontal="center"/>
    </xf>
    <xf numFmtId="17" fontId="44" fillId="0" borderId="6" xfId="0" applyNumberFormat="1" applyFont="1" applyFill="1" applyBorder="1" applyAlignment="1">
      <alignment horizontal="center"/>
    </xf>
    <xf numFmtId="10" fontId="5" fillId="0" borderId="40" xfId="6" applyNumberFormat="1" applyFont="1" applyFill="1" applyBorder="1" applyAlignment="1">
      <alignment horizontal="center"/>
    </xf>
    <xf numFmtId="10" fontId="45" fillId="0" borderId="22" xfId="6" applyNumberFormat="1" applyFont="1" applyFill="1" applyBorder="1" applyAlignment="1">
      <alignment horizontal="center"/>
    </xf>
    <xf numFmtId="10" fontId="5" fillId="0" borderId="22" xfId="6" applyNumberFormat="1" applyFont="1" applyFill="1" applyBorder="1" applyAlignment="1">
      <alignment horizontal="center"/>
    </xf>
    <xf numFmtId="10" fontId="5" fillId="0" borderId="50" xfId="6" applyNumberFormat="1" applyFont="1" applyFill="1" applyBorder="1" applyAlignment="1">
      <alignment horizontal="center"/>
    </xf>
    <xf numFmtId="43" fontId="0" fillId="0" borderId="0" xfId="1" applyFont="1"/>
    <xf numFmtId="43" fontId="8" fillId="0" borderId="0" xfId="1" applyFont="1"/>
    <xf numFmtId="0" fontId="0" fillId="8" borderId="0" xfId="0" applyFill="1"/>
    <xf numFmtId="2" fontId="0" fillId="8" borderId="0" xfId="0" applyNumberFormat="1" applyFill="1"/>
    <xf numFmtId="0" fontId="47" fillId="9" borderId="0" xfId="0" applyFont="1" applyFill="1"/>
    <xf numFmtId="2" fontId="6" fillId="9" borderId="0" xfId="0" applyNumberFormat="1" applyFont="1" applyFill="1" applyAlignment="1">
      <alignment horizontal="center"/>
    </xf>
    <xf numFmtId="0" fontId="6" fillId="9" borderId="0" xfId="0" applyFont="1" applyFill="1"/>
    <xf numFmtId="0" fontId="0" fillId="9" borderId="0" xfId="0" applyFill="1"/>
    <xf numFmtId="0" fontId="6" fillId="0" borderId="0" xfId="0" applyFont="1" applyBorder="1" applyAlignment="1">
      <alignment horizontal="left"/>
    </xf>
    <xf numFmtId="2" fontId="0" fillId="0" borderId="0" xfId="0" applyNumberFormat="1" applyBorder="1" applyAlignment="1">
      <alignment horizontal="center"/>
    </xf>
    <xf numFmtId="0" fontId="0" fillId="0" borderId="0" xfId="0" applyBorder="1"/>
    <xf numFmtId="0" fontId="0" fillId="0" borderId="30" xfId="0" applyBorder="1" applyAlignment="1">
      <alignment horizontal="center"/>
    </xf>
    <xf numFmtId="2" fontId="0" fillId="0" borderId="30" xfId="0" applyNumberFormat="1" applyBorder="1" applyAlignment="1">
      <alignment horizontal="center"/>
    </xf>
    <xf numFmtId="0" fontId="3" fillId="10" borderId="0" xfId="0" applyFont="1" applyFill="1"/>
    <xf numFmtId="43" fontId="0" fillId="0" borderId="0" xfId="1" applyFont="1" applyAlignment="1">
      <alignment horizontal="left"/>
    </xf>
    <xf numFmtId="0" fontId="0" fillId="0" borderId="0" xfId="0" applyAlignment="1">
      <alignment horizontal="left"/>
    </xf>
    <xf numFmtId="169" fontId="0" fillId="11" borderId="0" xfId="0" applyNumberFormat="1" applyFill="1" applyAlignment="1">
      <alignment horizontal="center"/>
    </xf>
    <xf numFmtId="186" fontId="0" fillId="0" borderId="0" xfId="1" applyNumberFormat="1" applyFont="1"/>
    <xf numFmtId="17" fontId="10" fillId="0" borderId="6" xfId="0" applyNumberFormat="1" applyFont="1" applyFill="1" applyBorder="1" applyAlignment="1">
      <alignment horizontal="center"/>
    </xf>
    <xf numFmtId="0" fontId="11" fillId="0" borderId="42" xfId="0" applyFont="1" applyFill="1" applyBorder="1" applyAlignment="1">
      <alignment horizontal="center"/>
    </xf>
    <xf numFmtId="17" fontId="10" fillId="0" borderId="6" xfId="0" applyNumberFormat="1" applyFont="1" applyFill="1" applyBorder="1" applyAlignment="1">
      <alignment horizontal="left"/>
    </xf>
    <xf numFmtId="187" fontId="0" fillId="0" borderId="0" xfId="1" applyNumberFormat="1" applyFont="1"/>
    <xf numFmtId="169" fontId="3" fillId="0" borderId="0" xfId="0" applyNumberFormat="1" applyFont="1"/>
    <xf numFmtId="2" fontId="3" fillId="0" borderId="0" xfId="1" applyNumberFormat="1" applyFont="1" applyAlignment="1">
      <alignment horizontal="center"/>
    </xf>
    <xf numFmtId="10" fontId="7" fillId="0" borderId="21" xfId="6" applyNumberFormat="1" applyFont="1" applyFill="1" applyBorder="1" applyAlignment="1">
      <alignment horizontal="center"/>
    </xf>
    <xf numFmtId="0" fontId="8" fillId="0" borderId="13" xfId="0" applyFont="1" applyFill="1" applyBorder="1" applyAlignment="1">
      <alignment horizontal="center"/>
    </xf>
    <xf numFmtId="0" fontId="8" fillId="0" borderId="0" xfId="0" applyFont="1" applyFill="1"/>
    <xf numFmtId="43" fontId="0" fillId="0" borderId="0" xfId="1" applyFont="1" applyFill="1"/>
    <xf numFmtId="43" fontId="8" fillId="0" borderId="0" xfId="1" applyFont="1" applyFill="1"/>
    <xf numFmtId="17" fontId="10" fillId="0" borderId="2" xfId="0" applyNumberFormat="1" applyFont="1" applyFill="1" applyBorder="1" applyAlignment="1">
      <alignment horizontal="left"/>
    </xf>
    <xf numFmtId="10" fontId="7" fillId="0" borderId="7" xfId="6" applyNumberFormat="1" applyFont="1" applyFill="1" applyBorder="1" applyAlignment="1">
      <alignment horizontal="center"/>
    </xf>
    <xf numFmtId="10" fontId="7" fillId="0" borderId="4" xfId="6" applyNumberFormat="1" applyFont="1" applyFill="1" applyBorder="1" applyAlignment="1">
      <alignment horizontal="center"/>
    </xf>
    <xf numFmtId="0" fontId="0" fillId="0" borderId="0" xfId="0" applyFill="1" applyAlignment="1">
      <alignment horizontal="center"/>
    </xf>
    <xf numFmtId="0" fontId="3" fillId="0" borderId="0" xfId="0" applyFont="1" applyFill="1"/>
    <xf numFmtId="0" fontId="0" fillId="0" borderId="0" xfId="0" applyFill="1"/>
    <xf numFmtId="0" fontId="11" fillId="0" borderId="39" xfId="0" applyFont="1" applyFill="1" applyBorder="1" applyAlignment="1">
      <alignment horizontal="center"/>
    </xf>
    <xf numFmtId="0" fontId="5" fillId="0" borderId="13" xfId="0" applyFont="1" applyFill="1" applyBorder="1" applyAlignment="1">
      <alignment horizontal="center"/>
    </xf>
    <xf numFmtId="183" fontId="0" fillId="0" borderId="0" xfId="0" applyNumberFormat="1" applyFill="1" applyBorder="1"/>
    <xf numFmtId="176" fontId="0" fillId="0" borderId="0" xfId="1" applyNumberFormat="1" applyFont="1" applyFill="1"/>
    <xf numFmtId="0" fontId="11" fillId="0" borderId="37" xfId="0" applyFont="1" applyFill="1" applyBorder="1" applyAlignment="1">
      <alignment horizontal="center"/>
    </xf>
    <xf numFmtId="0" fontId="11" fillId="0" borderId="10" xfId="0" applyFont="1" applyFill="1" applyBorder="1" applyAlignment="1">
      <alignment horizontal="center"/>
    </xf>
    <xf numFmtId="169" fontId="6" fillId="0" borderId="0" xfId="0" applyNumberFormat="1" applyFont="1" applyFill="1"/>
    <xf numFmtId="43" fontId="1" fillId="0" borderId="0" xfId="1" applyFill="1" applyAlignment="1">
      <alignment horizontal="center"/>
    </xf>
    <xf numFmtId="2" fontId="6" fillId="0" borderId="0" xfId="1" applyNumberFormat="1" applyFont="1" applyFill="1" applyAlignment="1">
      <alignment horizontal="center"/>
    </xf>
    <xf numFmtId="43" fontId="6" fillId="0" borderId="0" xfId="1" applyFont="1" applyFill="1" applyAlignment="1">
      <alignment horizontal="center"/>
    </xf>
    <xf numFmtId="169" fontId="3" fillId="0" borderId="0" xfId="0" applyNumberFormat="1" applyFont="1" applyFill="1"/>
    <xf numFmtId="2" fontId="3" fillId="0" borderId="0" xfId="1" applyNumberFormat="1" applyFont="1" applyFill="1" applyAlignment="1">
      <alignment horizontal="center"/>
    </xf>
    <xf numFmtId="43" fontId="3" fillId="0" borderId="0" xfId="1" applyFont="1" applyFill="1" applyAlignment="1">
      <alignment horizontal="center"/>
    </xf>
    <xf numFmtId="10" fontId="7" fillId="0" borderId="15" xfId="6" applyNumberFormat="1" applyFont="1" applyBorder="1" applyAlignment="1">
      <alignment horizontal="center"/>
    </xf>
    <xf numFmtId="0" fontId="59" fillId="0" borderId="0" xfId="0" applyFont="1" applyFill="1"/>
    <xf numFmtId="0" fontId="50" fillId="0" borderId="0" xfId="0" applyNumberFormat="1" applyFont="1" applyBorder="1" applyAlignment="1">
      <alignment horizontal="left"/>
    </xf>
    <xf numFmtId="0" fontId="8" fillId="0" borderId="0" xfId="0" applyNumberFormat="1" applyFont="1" applyBorder="1" applyAlignment="1">
      <alignment horizontal="left"/>
    </xf>
    <xf numFmtId="0" fontId="8" fillId="0" borderId="0" xfId="0" applyFont="1" applyBorder="1"/>
    <xf numFmtId="0" fontId="2" fillId="0" borderId="0" xfId="3" applyNumberFormat="1" applyBorder="1" applyAlignment="1" applyProtection="1">
      <alignment horizontal="left"/>
    </xf>
    <xf numFmtId="0" fontId="11" fillId="0" borderId="51" xfId="0" applyNumberFormat="1" applyFont="1" applyBorder="1" applyAlignment="1">
      <alignment horizontal="left"/>
    </xf>
    <xf numFmtId="0" fontId="11" fillId="0" borderId="51" xfId="0" applyFont="1" applyBorder="1"/>
    <xf numFmtId="0" fontId="6" fillId="0" borderId="0" xfId="0" applyFont="1" applyBorder="1"/>
    <xf numFmtId="0" fontId="11" fillId="0" borderId="0" xfId="0" applyFont="1" applyFill="1" applyBorder="1"/>
    <xf numFmtId="0" fontId="11" fillId="0" borderId="0" xfId="0" applyNumberFormat="1" applyFont="1" applyBorder="1" applyAlignment="1">
      <alignment horizontal="center"/>
    </xf>
    <xf numFmtId="0" fontId="11" fillId="0" borderId="0" xfId="0" applyNumberFormat="1" applyFont="1" applyBorder="1" applyAlignment="1">
      <alignment horizontal="left"/>
    </xf>
    <xf numFmtId="0" fontId="11" fillId="0" borderId="0" xfId="0" applyFont="1" applyBorder="1"/>
    <xf numFmtId="0" fontId="8" fillId="0" borderId="0" xfId="0" applyFont="1" applyBorder="1" applyAlignment="1">
      <alignment horizontal="center"/>
    </xf>
    <xf numFmtId="0" fontId="8" fillId="0" borderId="0" xfId="0" applyFont="1" applyBorder="1" applyAlignment="1"/>
    <xf numFmtId="0" fontId="2" fillId="0" borderId="0" xfId="3" applyBorder="1" applyAlignment="1" applyProtection="1"/>
    <xf numFmtId="0" fontId="8" fillId="0" borderId="0" xfId="0" applyFont="1" applyBorder="1" applyAlignment="1">
      <alignment vertical="center" wrapText="1"/>
    </xf>
    <xf numFmtId="0" fontId="8" fillId="0" borderId="0" xfId="0" applyFont="1" applyBorder="1" applyAlignment="1">
      <alignment vertical="center"/>
    </xf>
    <xf numFmtId="0" fontId="11" fillId="0" borderId="0" xfId="0" applyFont="1" applyBorder="1" applyAlignment="1">
      <alignment horizontal="left"/>
    </xf>
    <xf numFmtId="0" fontId="8" fillId="0" borderId="0" xfId="0" applyFont="1" applyBorder="1" applyAlignment="1">
      <alignment horizontal="left" wrapText="1"/>
    </xf>
    <xf numFmtId="0" fontId="8" fillId="0" borderId="0" xfId="0" applyFont="1" applyFill="1" applyBorder="1" applyAlignment="1"/>
    <xf numFmtId="0" fontId="8" fillId="0" borderId="0" xfId="0" applyFont="1" applyFill="1" applyBorder="1"/>
    <xf numFmtId="0" fontId="8" fillId="0" borderId="0" xfId="0" applyFont="1" applyFill="1" applyBorder="1" applyAlignment="1">
      <alignment horizontal="center"/>
    </xf>
    <xf numFmtId="0" fontId="11" fillId="0" borderId="0" xfId="0" applyFont="1" applyFill="1" applyBorder="1" applyAlignment="1">
      <alignment horizontal="left"/>
    </xf>
    <xf numFmtId="0" fontId="55" fillId="0" borderId="0" xfId="0" applyFont="1" applyBorder="1"/>
    <xf numFmtId="0" fontId="60" fillId="0" borderId="0" xfId="0" applyFont="1"/>
    <xf numFmtId="169" fontId="0" fillId="0" borderId="0" xfId="0" applyNumberFormat="1" applyFill="1"/>
    <xf numFmtId="43" fontId="0" fillId="0" borderId="0" xfId="0" applyNumberFormat="1" applyFill="1"/>
    <xf numFmtId="2" fontId="0" fillId="0" borderId="0" xfId="0" applyNumberFormat="1" applyFill="1"/>
    <xf numFmtId="0" fontId="55" fillId="0" borderId="0" xfId="0" applyFont="1"/>
    <xf numFmtId="169" fontId="55" fillId="0" borderId="0" xfId="0" applyNumberFormat="1" applyFont="1"/>
    <xf numFmtId="2" fontId="55" fillId="0" borderId="0" xfId="1" applyNumberFormat="1" applyFont="1" applyAlignment="1">
      <alignment horizontal="center"/>
    </xf>
    <xf numFmtId="43" fontId="55" fillId="0" borderId="0" xfId="1" applyFont="1" applyAlignment="1">
      <alignment horizontal="center"/>
    </xf>
    <xf numFmtId="169" fontId="53" fillId="0" borderId="0" xfId="0" applyNumberFormat="1" applyFont="1" applyFill="1"/>
    <xf numFmtId="2" fontId="53" fillId="0" borderId="0" xfId="1" applyNumberFormat="1" applyFont="1" applyFill="1" applyAlignment="1">
      <alignment horizontal="center"/>
    </xf>
    <xf numFmtId="43" fontId="53" fillId="0" borderId="0" xfId="1" applyFont="1" applyFill="1" applyAlignment="1">
      <alignment horizontal="center"/>
    </xf>
    <xf numFmtId="0" fontId="53" fillId="0" borderId="0" xfId="0" applyFont="1" applyFill="1"/>
    <xf numFmtId="0" fontId="8" fillId="0" borderId="0" xfId="0" applyFont="1" applyBorder="1" applyAlignment="1">
      <alignment wrapText="1"/>
    </xf>
    <xf numFmtId="0" fontId="61" fillId="12" borderId="52" xfId="0" applyFont="1" applyFill="1" applyBorder="1"/>
    <xf numFmtId="183" fontId="0" fillId="0" borderId="0" xfId="0" applyNumberFormat="1"/>
    <xf numFmtId="2" fontId="0" fillId="5" borderId="0" xfId="0" applyNumberFormat="1" applyFill="1"/>
    <xf numFmtId="184" fontId="0" fillId="5" borderId="0" xfId="0" applyNumberFormat="1" applyFill="1"/>
    <xf numFmtId="2" fontId="3" fillId="0" borderId="0" xfId="0" applyNumberFormat="1" applyFont="1" applyFill="1"/>
    <xf numFmtId="43" fontId="3" fillId="0" borderId="0" xfId="0" applyNumberFormat="1" applyFont="1" applyFill="1"/>
    <xf numFmtId="0" fontId="9" fillId="0" borderId="0" xfId="5" applyFont="1" applyAlignment="1">
      <alignment horizontal="left" vertical="center" wrapText="1"/>
    </xf>
    <xf numFmtId="0" fontId="4" fillId="0" borderId="53" xfId="5" applyFont="1" applyBorder="1" applyAlignment="1">
      <alignment horizontal="left" vertical="center"/>
    </xf>
    <xf numFmtId="0" fontId="4" fillId="0" borderId="54" xfId="5" applyFont="1" applyBorder="1" applyAlignment="1">
      <alignment horizontal="left" vertical="center"/>
    </xf>
    <xf numFmtId="0" fontId="4" fillId="0" borderId="55" xfId="5" applyFont="1" applyBorder="1" applyAlignment="1">
      <alignment horizontal="left" vertical="center"/>
    </xf>
    <xf numFmtId="0" fontId="4" fillId="0" borderId="15" xfId="5" applyFont="1" applyBorder="1" applyAlignment="1">
      <alignment horizontal="left" vertical="center"/>
    </xf>
    <xf numFmtId="0" fontId="4" fillId="0" borderId="22" xfId="5" applyFont="1" applyBorder="1" applyAlignment="1">
      <alignment horizontal="left" vertical="center"/>
    </xf>
    <xf numFmtId="17" fontId="17" fillId="4" borderId="56" xfId="5" quotePrefix="1" applyNumberFormat="1" applyFont="1" applyFill="1" applyBorder="1" applyAlignment="1">
      <alignment horizontal="center" vertical="center" wrapText="1"/>
    </xf>
    <xf numFmtId="17" fontId="17" fillId="4" borderId="0" xfId="5" quotePrefix="1" applyNumberFormat="1" applyFont="1" applyFill="1" applyBorder="1" applyAlignment="1">
      <alignment horizontal="center" vertical="center" wrapText="1"/>
    </xf>
    <xf numFmtId="17" fontId="15" fillId="0" borderId="57" xfId="5" applyNumberFormat="1" applyFont="1" applyFill="1" applyBorder="1" applyAlignment="1">
      <alignment horizontal="center" vertical="center" wrapText="1"/>
    </xf>
    <xf numFmtId="17" fontId="15" fillId="0" borderId="24" xfId="5" quotePrefix="1" applyNumberFormat="1" applyFont="1" applyFill="1" applyBorder="1" applyAlignment="1">
      <alignment horizontal="center" vertical="center" wrapText="1"/>
    </xf>
    <xf numFmtId="17" fontId="15" fillId="0" borderId="58" xfId="5" quotePrefix="1" applyNumberFormat="1" applyFont="1" applyFill="1" applyBorder="1" applyAlignment="1">
      <alignment horizontal="center" vertical="center" wrapText="1"/>
    </xf>
    <xf numFmtId="0" fontId="15" fillId="0" borderId="43" xfId="5" applyFont="1" applyBorder="1" applyAlignment="1">
      <alignment horizontal="center" vertical="center" wrapText="1"/>
    </xf>
    <xf numFmtId="0" fontId="15" fillId="0" borderId="30" xfId="5" applyFont="1" applyBorder="1" applyAlignment="1">
      <alignment horizontal="center" vertical="center" wrapText="1"/>
    </xf>
    <xf numFmtId="0" fontId="15" fillId="0" borderId="59" xfId="5" applyFont="1" applyBorder="1" applyAlignment="1">
      <alignment horizontal="center" vertical="center" wrapText="1"/>
    </xf>
    <xf numFmtId="0" fontId="20" fillId="0" borderId="30" xfId="5" applyFont="1" applyBorder="1" applyAlignment="1">
      <alignment horizontal="left" wrapText="1"/>
    </xf>
    <xf numFmtId="0" fontId="6" fillId="0" borderId="24" xfId="5" applyFont="1" applyBorder="1" applyAlignment="1">
      <alignment horizontal="center"/>
    </xf>
    <xf numFmtId="2" fontId="9" fillId="0" borderId="60" xfId="0" applyNumberFormat="1" applyFont="1" applyFill="1" applyBorder="1" applyAlignment="1">
      <alignment horizontal="center" vertical="center"/>
    </xf>
    <xf numFmtId="2" fontId="9" fillId="0" borderId="61" xfId="0" applyNumberFormat="1" applyFont="1" applyFill="1" applyBorder="1" applyAlignment="1">
      <alignment horizontal="center" vertical="center"/>
    </xf>
    <xf numFmtId="0" fontId="9" fillId="0" borderId="62" xfId="0" applyFont="1" applyBorder="1" applyAlignment="1">
      <alignment horizontal="center"/>
    </xf>
    <xf numFmtId="0" fontId="9" fillId="0" borderId="48" xfId="0" applyFont="1" applyBorder="1" applyAlignment="1">
      <alignment horizontal="center"/>
    </xf>
    <xf numFmtId="0" fontId="12" fillId="0" borderId="0" xfId="0" applyFont="1" applyAlignment="1">
      <alignment horizontal="center"/>
    </xf>
    <xf numFmtId="0" fontId="8" fillId="0" borderId="0" xfId="0" applyFont="1" applyAlignment="1"/>
    <xf numFmtId="0" fontId="0" fillId="0" borderId="0" xfId="0" applyAlignment="1"/>
    <xf numFmtId="0" fontId="11" fillId="0" borderId="51" xfId="0" applyNumberFormat="1" applyFont="1" applyBorder="1" applyAlignment="1">
      <alignment horizontal="center"/>
    </xf>
    <xf numFmtId="0" fontId="6" fillId="0" borderId="63" xfId="0" applyFont="1" applyBorder="1" applyAlignment="1">
      <alignment horizontal="center"/>
    </xf>
    <xf numFmtId="0" fontId="6" fillId="0" borderId="61" xfId="0" applyFont="1" applyBorder="1" applyAlignment="1">
      <alignment horizontal="center"/>
    </xf>
    <xf numFmtId="0" fontId="6" fillId="0" borderId="64" xfId="0" applyFont="1" applyBorder="1" applyAlignment="1">
      <alignment horizontal="center"/>
    </xf>
    <xf numFmtId="0" fontId="46" fillId="0" borderId="63" xfId="0" applyFont="1" applyBorder="1" applyAlignment="1">
      <alignment horizontal="center" wrapText="1"/>
    </xf>
    <xf numFmtId="0" fontId="46" fillId="0" borderId="43" xfId="0" applyFont="1" applyBorder="1" applyAlignment="1">
      <alignment horizontal="center" wrapText="1"/>
    </xf>
    <xf numFmtId="0" fontId="6" fillId="0" borderId="65" xfId="0" applyFont="1" applyBorder="1" applyAlignment="1">
      <alignment horizontal="center"/>
    </xf>
    <xf numFmtId="0" fontId="6" fillId="0" borderId="66" xfId="0" applyFont="1" applyBorder="1" applyAlignment="1">
      <alignment horizontal="center"/>
    </xf>
    <xf numFmtId="0" fontId="6" fillId="0" borderId="67" xfId="0" applyFont="1" applyBorder="1" applyAlignment="1">
      <alignment horizontal="center"/>
    </xf>
    <xf numFmtId="2" fontId="6" fillId="0" borderId="0" xfId="1" applyNumberFormat="1" applyFont="1" applyFill="1" applyAlignment="1">
      <alignment horizontal="center"/>
    </xf>
    <xf numFmtId="2" fontId="6" fillId="0" borderId="0" xfId="1" applyNumberFormat="1" applyFont="1" applyAlignment="1">
      <alignment horizontal="center"/>
    </xf>
    <xf numFmtId="43" fontId="1" fillId="0" borderId="0" xfId="1" applyFont="1" applyAlignment="1">
      <alignment horizontal="center"/>
    </xf>
    <xf numFmtId="43" fontId="6" fillId="0" borderId="68" xfId="1" applyFont="1" applyBorder="1" applyAlignment="1">
      <alignment horizontal="center"/>
    </xf>
    <xf numFmtId="43" fontId="6" fillId="0" borderId="69" xfId="1" applyFont="1" applyBorder="1" applyAlignment="1">
      <alignment horizontal="center"/>
    </xf>
    <xf numFmtId="43" fontId="6" fillId="0" borderId="70" xfId="1"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43" fontId="6" fillId="0" borderId="0" xfId="1" applyFont="1" applyAlignment="1">
      <alignment horizontal="center"/>
    </xf>
    <xf numFmtId="43" fontId="6" fillId="0" borderId="62" xfId="1" quotePrefix="1" applyFont="1" applyBorder="1" applyAlignment="1">
      <alignment horizontal="center"/>
    </xf>
    <xf numFmtId="43" fontId="6" fillId="0" borderId="48" xfId="1" applyFont="1" applyBorder="1" applyAlignment="1">
      <alignment horizontal="center"/>
    </xf>
    <xf numFmtId="43" fontId="6" fillId="0" borderId="74" xfId="1" applyFont="1" applyBorder="1" applyAlignment="1">
      <alignment horizontal="center"/>
    </xf>
    <xf numFmtId="43" fontId="6" fillId="0" borderId="71" xfId="1" applyFont="1" applyBorder="1" applyAlignment="1">
      <alignment horizontal="center"/>
    </xf>
    <xf numFmtId="43" fontId="6" fillId="0" borderId="72" xfId="1" quotePrefix="1" applyFont="1" applyBorder="1" applyAlignment="1">
      <alignment horizontal="center"/>
    </xf>
    <xf numFmtId="43" fontId="6" fillId="0" borderId="73" xfId="1" quotePrefix="1" applyFont="1" applyBorder="1" applyAlignment="1">
      <alignment horizontal="center"/>
    </xf>
    <xf numFmtId="0" fontId="0" fillId="0" borderId="48" xfId="0" applyBorder="1" applyAlignment="1">
      <alignment horizontal="center"/>
    </xf>
    <xf numFmtId="0" fontId="0" fillId="0" borderId="74" xfId="0" applyBorder="1" applyAlignment="1">
      <alignment horizontal="center"/>
    </xf>
    <xf numFmtId="0" fontId="6" fillId="0" borderId="75" xfId="0" applyFont="1" applyBorder="1" applyAlignment="1">
      <alignment horizontal="center"/>
    </xf>
    <xf numFmtId="0" fontId="6" fillId="0" borderId="76" xfId="0" applyFont="1" applyBorder="1" applyAlignment="1">
      <alignment horizontal="center"/>
    </xf>
    <xf numFmtId="0" fontId="0" fillId="0" borderId="0" xfId="0" applyAlignment="1">
      <alignment horizontal="center"/>
    </xf>
    <xf numFmtId="43" fontId="33" fillId="0" borderId="0" xfId="1" applyFont="1" applyAlignment="1">
      <alignment horizontal="left" wrapText="1"/>
    </xf>
    <xf numFmtId="43" fontId="33" fillId="0" borderId="0" xfId="1" applyFont="1" applyAlignment="1">
      <alignment horizontal="center" wrapText="1"/>
    </xf>
    <xf numFmtId="43" fontId="6" fillId="0" borderId="72" xfId="1" applyFont="1" applyBorder="1" applyAlignment="1">
      <alignment horizontal="center"/>
    </xf>
    <xf numFmtId="43" fontId="6" fillId="0" borderId="73" xfId="1" applyFont="1" applyBorder="1" applyAlignment="1">
      <alignment horizontal="center"/>
    </xf>
    <xf numFmtId="43" fontId="53" fillId="0" borderId="0" xfId="1" applyFont="1" applyAlignment="1">
      <alignment horizontal="center"/>
    </xf>
    <xf numFmtId="43" fontId="62" fillId="0" borderId="0" xfId="1" applyFont="1" applyAlignment="1">
      <alignment horizontal="center"/>
    </xf>
    <xf numFmtId="43" fontId="6" fillId="0" borderId="74" xfId="1" quotePrefix="1" applyFont="1" applyBorder="1" applyAlignment="1">
      <alignment horizontal="center"/>
    </xf>
    <xf numFmtId="43" fontId="6" fillId="0" borderId="75" xfId="1" applyFont="1" applyBorder="1" applyAlignment="1">
      <alignment horizontal="center"/>
    </xf>
    <xf numFmtId="43" fontId="6" fillId="0" borderId="77" xfId="1" applyFont="1" applyBorder="1" applyAlignment="1">
      <alignment horizontal="center"/>
    </xf>
    <xf numFmtId="43" fontId="6" fillId="0" borderId="76" xfId="1" applyFont="1" applyBorder="1" applyAlignment="1">
      <alignment horizontal="center"/>
    </xf>
    <xf numFmtId="0" fontId="48" fillId="10" borderId="63" xfId="0" applyFont="1" applyFill="1" applyBorder="1" applyAlignment="1">
      <alignment horizontal="left" vertical="center" wrapText="1"/>
    </xf>
    <xf numFmtId="0" fontId="48" fillId="10" borderId="61" xfId="0" applyFont="1" applyFill="1" applyBorder="1" applyAlignment="1">
      <alignment horizontal="left" vertical="center" wrapText="1"/>
    </xf>
    <xf numFmtId="0" fontId="48" fillId="10" borderId="64" xfId="0" applyFont="1" applyFill="1" applyBorder="1" applyAlignment="1">
      <alignment horizontal="left" vertical="center" wrapText="1"/>
    </xf>
    <xf numFmtId="0" fontId="48" fillId="10" borderId="56" xfId="0" applyFont="1" applyFill="1" applyBorder="1" applyAlignment="1">
      <alignment horizontal="left" vertical="center" wrapText="1"/>
    </xf>
    <xf numFmtId="0" fontId="48" fillId="10" borderId="0" xfId="0" applyFont="1" applyFill="1" applyBorder="1" applyAlignment="1">
      <alignment horizontal="left" vertical="center" wrapText="1"/>
    </xf>
    <xf numFmtId="0" fontId="48" fillId="10" borderId="78" xfId="0" applyFont="1" applyFill="1" applyBorder="1" applyAlignment="1">
      <alignment horizontal="left" vertical="center" wrapText="1"/>
    </xf>
    <xf numFmtId="0" fontId="48" fillId="10" borderId="43" xfId="0" applyFont="1" applyFill="1" applyBorder="1" applyAlignment="1">
      <alignment horizontal="left" vertical="center" wrapText="1"/>
    </xf>
    <xf numFmtId="0" fontId="48" fillId="10" borderId="30" xfId="0" applyFont="1" applyFill="1" applyBorder="1" applyAlignment="1">
      <alignment horizontal="left" vertical="center" wrapText="1"/>
    </xf>
    <xf numFmtId="0" fontId="48" fillId="10" borderId="59" xfId="0" applyFont="1" applyFill="1" applyBorder="1" applyAlignment="1">
      <alignment horizontal="left" vertical="center" wrapText="1"/>
    </xf>
  </cellXfs>
  <cellStyles count="8">
    <cellStyle name="Comma" xfId="1" builtinId="3"/>
    <cellStyle name="Comma 2" xfId="2"/>
    <cellStyle name="Hyperlink" xfId="3" builtinId="8"/>
    <cellStyle name="Normal" xfId="0" builtinId="0"/>
    <cellStyle name="Normal 2" xfId="4"/>
    <cellStyle name="Normal_YldsFITratesInCalc" xfId="5"/>
    <cellStyle name="Percent" xfId="6" builtinId="5"/>
    <cellStyle name="Percent 2"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152400</xdr:rowOff>
    </xdr:from>
    <xdr:to>
      <xdr:col>17</xdr:col>
      <xdr:colOff>95250</xdr:colOff>
      <xdr:row>32</xdr:row>
      <xdr:rowOff>38100</xdr:rowOff>
    </xdr:to>
    <xdr:pic>
      <xdr:nvPicPr>
        <xdr:cNvPr id="52110" name="Picture 1">
          <a:extLst>
            <a:ext uri="{FF2B5EF4-FFF2-40B4-BE49-F238E27FC236}">
              <a16:creationId xmlns:a16="http://schemas.microsoft.com/office/drawing/2014/main" id="{96D5C4DD-23C8-4C53-B44B-A6F356DF4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76725"/>
          <a:ext cx="83153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19050</xdr:rowOff>
    </xdr:from>
    <xdr:to>
      <xdr:col>19</xdr:col>
      <xdr:colOff>257175</xdr:colOff>
      <xdr:row>23</xdr:row>
      <xdr:rowOff>142875</xdr:rowOff>
    </xdr:to>
    <xdr:pic>
      <xdr:nvPicPr>
        <xdr:cNvPr id="52111" name="Picture 2" descr="image005">
          <a:extLst>
            <a:ext uri="{FF2B5EF4-FFF2-40B4-BE49-F238E27FC236}">
              <a16:creationId xmlns:a16="http://schemas.microsoft.com/office/drawing/2014/main" id="{B9467006-4007-405F-B4BD-51C109B69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33750"/>
          <a:ext cx="92868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8" Type="http://schemas.openxmlformats.org/officeDocument/2006/relationships/hyperlink" Target="https://govt.westlaw.com/calregs/Document/IE00A91595C2F11EC9C68000D3A7C4BC3?viewType=FullText&amp;listSource=Search&amp;originationContext=Search+Result&amp;transitionType=SearchItem&amp;contextData=(sc.Search)&amp;navigationPath=Search%2fv1%2fresults%2fnavigation%2fi0ad7140a0000018b01318f87d0c9bcae%3fppcid%3d5e9b6605a1894bab82a4236f0d25f010%26Nav%3dREGULATION_PUBLICVIEW%26fragmentIdentifier%3dIE00A91595C2F11EC9C68000D3A7C4BC3%26startIndex%3d1%26transitionType%3dSearchItem%26contextData%3d%2528sc.Default%2529%26originationContext%3dSearch%2520Result&amp;list=REGULATION_PUBLICVIEW&amp;rank=20&amp;t_T1=10&amp;t_T2=2644&amp;t_S1=CA+ADC+s" TargetMode="External"/><Relationship Id="rId3" Type="http://schemas.openxmlformats.org/officeDocument/2006/relationships/hyperlink" Target="https://www.federalreserve.gov/datadownload/Choose.aspx?rel=H15" TargetMode="External"/><Relationship Id="rId7" Type="http://schemas.openxmlformats.org/officeDocument/2006/relationships/hyperlink" Target="https://www.federalreserve.gov/datadownload/Choose.aspx?rel=H15" TargetMode="External"/><Relationship Id="rId2" Type="http://schemas.openxmlformats.org/officeDocument/2006/relationships/hyperlink" Target="https://www.federalreserve.gov/datadownload/Choose.aspx?rel=H15" TargetMode="External"/><Relationship Id="rId1" Type="http://schemas.openxmlformats.org/officeDocument/2006/relationships/hyperlink" Target="https://www.federalreserve.gov/datadownload/Choose.aspx?rel=H15" TargetMode="External"/><Relationship Id="rId6" Type="http://schemas.openxmlformats.org/officeDocument/2006/relationships/hyperlink" Target="https://www.insurance.ca.gov/0250-insurers/0800-rate-filings/0200-prior-approval-factors/upload/bondYields.xls" TargetMode="External"/><Relationship Id="rId5" Type="http://schemas.openxmlformats.org/officeDocument/2006/relationships/hyperlink" Target="https://www.federalreserve.gov/datadownload/Choose.aspx?rel=H15" TargetMode="External"/><Relationship Id="rId4" Type="http://schemas.openxmlformats.org/officeDocument/2006/relationships/hyperlink" Target="https://www.federalreserve.gov/datadownload/Choose.aspx?rel=H15" TargetMode="External"/><Relationship Id="rId9"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tabSelected="1"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973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BondYields!L451+6%</f>
        <v>0.10465555555555556</v>
      </c>
      <c r="F5" s="100"/>
    </row>
    <row r="6" spans="1:6" s="32" customFormat="1" ht="16.5" customHeight="1" x14ac:dyDescent="0.2">
      <c r="A6" s="87"/>
      <c r="B6" s="101" t="s">
        <v>139</v>
      </c>
      <c r="C6" s="102"/>
      <c r="D6" s="102"/>
      <c r="E6" s="103">
        <f>BondYields!L451</f>
        <v>4.4655555555555559E-2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BondYields!C451</f>
        <v>4.3366666666666664E-2</v>
      </c>
      <c r="F10" s="168">
        <v>0.21</v>
      </c>
    </row>
    <row r="11" spans="1:6" ht="15" customHeight="1" x14ac:dyDescent="0.2">
      <c r="B11" s="62" t="s">
        <v>25</v>
      </c>
      <c r="C11" s="38" t="s">
        <v>37</v>
      </c>
      <c r="D11" s="37" t="s">
        <v>70</v>
      </c>
      <c r="E11" s="40">
        <f>BondYields!D451</f>
        <v>4.4533333333333334E-2</v>
      </c>
      <c r="F11" s="168">
        <v>0.21</v>
      </c>
    </row>
    <row r="12" spans="1:6" ht="15" customHeight="1" x14ac:dyDescent="0.2">
      <c r="B12" s="62" t="s">
        <v>26</v>
      </c>
      <c r="C12" s="38" t="s">
        <v>38</v>
      </c>
      <c r="D12" s="37" t="s">
        <v>72</v>
      </c>
      <c r="E12" s="40">
        <f>BondYields!E451</f>
        <v>4.7600000000000003E-2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BondYields!F451</f>
        <v>4.3199999999999995E-2</v>
      </c>
      <c r="F14" s="168">
        <v>0.21</v>
      </c>
    </row>
    <row r="15" spans="1:6" ht="15" customHeight="1" x14ac:dyDescent="0.2">
      <c r="B15" s="62" t="s">
        <v>28</v>
      </c>
      <c r="C15" s="38" t="s">
        <v>37</v>
      </c>
      <c r="D15" s="37" t="s">
        <v>70</v>
      </c>
      <c r="E15" s="40">
        <f>BondYields!G451</f>
        <v>5.062815371762739E-2</v>
      </c>
      <c r="F15" s="168">
        <v>0.21</v>
      </c>
    </row>
    <row r="16" spans="1:6" ht="15" customHeight="1" x14ac:dyDescent="0.2">
      <c r="B16" s="62" t="s">
        <v>29</v>
      </c>
      <c r="C16" s="38" t="s">
        <v>38</v>
      </c>
      <c r="D16" s="37" t="s">
        <v>72</v>
      </c>
      <c r="E16" s="40">
        <f>BondYields!H451</f>
        <v>5.4125104427736014E-2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BondYields!F451*(1-21%)</f>
        <v>3.4127999999999999E-2</v>
      </c>
      <c r="F18" s="168">
        <v>5.2499999999999998E-2</v>
      </c>
    </row>
    <row r="19" spans="2:6" ht="15" customHeight="1" x14ac:dyDescent="0.2">
      <c r="B19" s="62" t="s">
        <v>30</v>
      </c>
      <c r="C19" s="38" t="s">
        <v>37</v>
      </c>
      <c r="D19" s="37" t="s">
        <v>70</v>
      </c>
      <c r="E19" s="40">
        <f>BondYields!I451</f>
        <v>3.3474644945697574E-2</v>
      </c>
      <c r="F19" s="168">
        <v>5.2499999999999998E-2</v>
      </c>
    </row>
    <row r="20" spans="2:6" ht="15" customHeight="1" x14ac:dyDescent="0.2">
      <c r="B20" s="62" t="s">
        <v>31</v>
      </c>
      <c r="C20" s="38" t="s">
        <v>38</v>
      </c>
      <c r="D20" s="37" t="s">
        <v>72</v>
      </c>
      <c r="E20" s="40">
        <f>BondYields!J451</f>
        <v>4.034390142021721E-2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BondYields!K451</f>
        <v>1.9890000000000001E-2</v>
      </c>
      <c r="F23" s="168">
        <v>0.13125000000000001</v>
      </c>
    </row>
    <row r="24" spans="2:6" ht="16.5" customHeight="1" x14ac:dyDescent="0.2">
      <c r="B24" s="62" t="s">
        <v>33</v>
      </c>
      <c r="C24" s="36"/>
      <c r="D24" s="37" t="s">
        <v>41</v>
      </c>
      <c r="E24" s="40">
        <f>BondYields!L451+8%-BondYields!K451</f>
        <v>0.10476555555555556</v>
      </c>
      <c r="F24" s="168">
        <v>0.21</v>
      </c>
    </row>
    <row r="25" spans="2:6" ht="16.5" customHeight="1" x14ac:dyDescent="0.2">
      <c r="B25" s="61" t="s">
        <v>65</v>
      </c>
      <c r="C25" s="36" t="s">
        <v>76</v>
      </c>
      <c r="D25" s="37"/>
      <c r="E25" s="40">
        <f>BondYields!M451</f>
        <v>6.8054427736006715E-2</v>
      </c>
      <c r="F25" s="168">
        <v>0.13125000000000001</v>
      </c>
    </row>
    <row r="26" spans="2:6" ht="16.5" customHeight="1" x14ac:dyDescent="0.2">
      <c r="B26" s="61" t="s">
        <v>47</v>
      </c>
      <c r="C26" s="36" t="s">
        <v>77</v>
      </c>
      <c r="D26" s="37"/>
      <c r="E26" s="40">
        <f>E16</f>
        <v>5.4125104427736014E-2</v>
      </c>
      <c r="F26" s="168">
        <v>0.21</v>
      </c>
    </row>
    <row r="27" spans="2:6" ht="16.5" customHeight="1" x14ac:dyDescent="0.2">
      <c r="B27" s="61" t="s">
        <v>48</v>
      </c>
      <c r="C27" s="36" t="s">
        <v>78</v>
      </c>
      <c r="D27" s="37"/>
      <c r="E27" s="40">
        <f>BondYields!L451+2%</f>
        <v>6.4655555555555563E-2</v>
      </c>
      <c r="F27" s="168">
        <v>0.21</v>
      </c>
    </row>
    <row r="28" spans="2:6" ht="16.5" customHeight="1" x14ac:dyDescent="0.2">
      <c r="B28" s="61" t="s">
        <v>49</v>
      </c>
      <c r="C28" s="36" t="s">
        <v>79</v>
      </c>
      <c r="D28" s="37"/>
      <c r="E28" s="40">
        <f>BondYields!C451</f>
        <v>4.3366666666666664E-2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BondYields!K451</f>
        <v>1.9890000000000001E-2</v>
      </c>
      <c r="F30" s="168">
        <v>0.13125000000000001</v>
      </c>
    </row>
    <row r="31" spans="2:6" ht="16.5" customHeight="1" x14ac:dyDescent="0.2">
      <c r="B31" s="62" t="s">
        <v>52</v>
      </c>
      <c r="C31" s="36"/>
      <c r="D31" s="37" t="s">
        <v>41</v>
      </c>
      <c r="E31" s="40">
        <f>BondYields!L451+8%-BondYields!K451</f>
        <v>0.10476555555555556</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B35:F36"/>
    <mergeCell ref="C33:E33"/>
    <mergeCell ref="C22:E22"/>
    <mergeCell ref="C29:E29"/>
    <mergeCell ref="A1:F1"/>
    <mergeCell ref="A2:F2"/>
    <mergeCell ref="A3:F3"/>
    <mergeCell ref="C7:D7"/>
  </mergeCells>
  <phoneticPr fontId="14" type="noConversion"/>
  <printOptions horizontalCentered="1"/>
  <pageMargins left="0.25" right="0.25" top="0.5" bottom="0" header="0.05" footer="0.05"/>
  <pageSetup orientation="portrait" cellComments="asDisplayed" r:id="rId1"/>
  <headerFooter alignWithMargins="0">
    <oddFooter>&amp;LCalifornia Department of Insurance&amp;RRate Specialist Bureau - April 2025</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927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BondYields!L443+6%</f>
        <v>0.10803333333333334</v>
      </c>
      <c r="F5" s="100"/>
    </row>
    <row r="6" spans="1:6" s="32" customFormat="1" ht="16.5" customHeight="1" x14ac:dyDescent="0.2">
      <c r="A6" s="87"/>
      <c r="B6" s="101" t="s">
        <v>139</v>
      </c>
      <c r="C6" s="102"/>
      <c r="D6" s="102"/>
      <c r="E6" s="103">
        <f>BondYields!L443</f>
        <v>4.8033333333333338E-2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BondYields!C443</f>
        <v>5.4666666666666669E-2</v>
      </c>
      <c r="F10" s="168">
        <v>0.21</v>
      </c>
    </row>
    <row r="11" spans="1:6" ht="15" customHeight="1" x14ac:dyDescent="0.2">
      <c r="B11" s="62" t="s">
        <v>25</v>
      </c>
      <c r="C11" s="38" t="s">
        <v>37</v>
      </c>
      <c r="D11" s="37" t="s">
        <v>70</v>
      </c>
      <c r="E11" s="40">
        <f>BondYields!D443</f>
        <v>4.3466666666666674E-2</v>
      </c>
      <c r="F11" s="168">
        <v>0.21</v>
      </c>
    </row>
    <row r="12" spans="1:6" ht="15" customHeight="1" x14ac:dyDescent="0.2">
      <c r="B12" s="62" t="s">
        <v>26</v>
      </c>
      <c r="C12" s="38" t="s">
        <v>38</v>
      </c>
      <c r="D12" s="37" t="s">
        <v>72</v>
      </c>
      <c r="E12" s="40">
        <f>BondYields!E443</f>
        <v>4.6033333333333336E-2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BondYields!F443</f>
        <v>5.3066666666666672E-2</v>
      </c>
      <c r="F14" s="168">
        <v>0.21</v>
      </c>
    </row>
    <row r="15" spans="1:6" ht="15" customHeight="1" x14ac:dyDescent="0.2">
      <c r="B15" s="62" t="s">
        <v>28</v>
      </c>
      <c r="C15" s="38" t="s">
        <v>37</v>
      </c>
      <c r="D15" s="37" t="s">
        <v>70</v>
      </c>
      <c r="E15" s="40">
        <f>BondYields!G443</f>
        <v>4.9624401913875599E-2</v>
      </c>
      <c r="F15" s="168">
        <v>0.21</v>
      </c>
    </row>
    <row r="16" spans="1:6" ht="15" customHeight="1" x14ac:dyDescent="0.2">
      <c r="B16" s="62" t="s">
        <v>29</v>
      </c>
      <c r="C16" s="38" t="s">
        <v>38</v>
      </c>
      <c r="D16" s="37" t="s">
        <v>72</v>
      </c>
      <c r="E16" s="40">
        <f>BondYields!H443</f>
        <v>5.3299800637958528E-2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BondYields!F443*(1-21%)</f>
        <v>4.1922666666666671E-2</v>
      </c>
      <c r="F18" s="168">
        <v>5.2499999999999998E-2</v>
      </c>
    </row>
    <row r="19" spans="2:6" ht="15" customHeight="1" x14ac:dyDescent="0.2">
      <c r="B19" s="62" t="s">
        <v>30</v>
      </c>
      <c r="C19" s="38" t="s">
        <v>37</v>
      </c>
      <c r="D19" s="37" t="s">
        <v>70</v>
      </c>
      <c r="E19" s="40">
        <f>BondYields!I443</f>
        <v>3.4299003189792662E-2</v>
      </c>
      <c r="F19" s="168">
        <v>5.2499999999999998E-2</v>
      </c>
    </row>
    <row r="20" spans="2:6" ht="15" customHeight="1" x14ac:dyDescent="0.2">
      <c r="B20" s="62" t="s">
        <v>31</v>
      </c>
      <c r="C20" s="38" t="s">
        <v>38</v>
      </c>
      <c r="D20" s="37" t="s">
        <v>72</v>
      </c>
      <c r="E20" s="40">
        <f>BondYields!J443</f>
        <v>3.8689752791068587E-2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BondYields!K443</f>
        <v>2.036E-2</v>
      </c>
      <c r="F23" s="168">
        <v>0.13125000000000001</v>
      </c>
    </row>
    <row r="24" spans="2:6" ht="16.5" customHeight="1" x14ac:dyDescent="0.2">
      <c r="B24" s="62" t="s">
        <v>33</v>
      </c>
      <c r="C24" s="36"/>
      <c r="D24" s="37" t="s">
        <v>41</v>
      </c>
      <c r="E24" s="40">
        <f>BondYields!L443+8%-BondYields!K443</f>
        <v>0.10767333333333333</v>
      </c>
      <c r="F24" s="168">
        <v>0.21</v>
      </c>
    </row>
    <row r="25" spans="2:6" ht="16.5" customHeight="1" x14ac:dyDescent="0.2">
      <c r="B25" s="61" t="s">
        <v>65</v>
      </c>
      <c r="C25" s="36" t="s">
        <v>76</v>
      </c>
      <c r="D25" s="37"/>
      <c r="E25" s="40">
        <f>BondYields!M443</f>
        <v>7.7339513556616404E-2</v>
      </c>
      <c r="F25" s="168">
        <v>0.13125000000000001</v>
      </c>
    </row>
    <row r="26" spans="2:6" ht="16.5" customHeight="1" x14ac:dyDescent="0.2">
      <c r="B26" s="61" t="s">
        <v>47</v>
      </c>
      <c r="C26" s="36" t="s">
        <v>77</v>
      </c>
      <c r="D26" s="37"/>
      <c r="E26" s="40">
        <f>E16</f>
        <v>5.3299800637958528E-2</v>
      </c>
      <c r="F26" s="168">
        <v>0.21</v>
      </c>
    </row>
    <row r="27" spans="2:6" ht="16.5" customHeight="1" x14ac:dyDescent="0.2">
      <c r="B27" s="61" t="s">
        <v>48</v>
      </c>
      <c r="C27" s="36" t="s">
        <v>78</v>
      </c>
      <c r="D27" s="37"/>
      <c r="E27" s="40">
        <f>BondYields!L443+2%</f>
        <v>6.8033333333333335E-2</v>
      </c>
      <c r="F27" s="168">
        <v>0.21</v>
      </c>
    </row>
    <row r="28" spans="2:6" ht="16.5" customHeight="1" x14ac:dyDescent="0.2">
      <c r="B28" s="61" t="s">
        <v>49</v>
      </c>
      <c r="C28" s="36" t="s">
        <v>79</v>
      </c>
      <c r="D28" s="37"/>
      <c r="E28" s="40">
        <f>BondYields!C443</f>
        <v>5.4666666666666669E-2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BondYields!K443</f>
        <v>2.036E-2</v>
      </c>
      <c r="F30" s="168">
        <v>0.13125000000000001</v>
      </c>
    </row>
    <row r="31" spans="2:6" ht="16.5" customHeight="1" x14ac:dyDescent="0.2">
      <c r="B31" s="62" t="s">
        <v>52</v>
      </c>
      <c r="C31" s="36"/>
      <c r="D31" s="37" t="s">
        <v>41</v>
      </c>
      <c r="E31" s="40">
        <f>BondYields!L443+8%-BondYields!K443</f>
        <v>0.10767333333333333</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2024</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489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BondYields!L355+6%</f>
        <v>7.7566666666666659E-2</v>
      </c>
      <c r="F5" s="100"/>
    </row>
    <row r="6" spans="1:6" s="32" customFormat="1" ht="16.5" customHeight="1" x14ac:dyDescent="0.2">
      <c r="A6" s="87"/>
      <c r="B6" s="101" t="s">
        <v>139</v>
      </c>
      <c r="C6" s="102"/>
      <c r="D6" s="102"/>
      <c r="E6" s="103">
        <f>BondYields!L355</f>
        <v>1.7566666666666664E-2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BondYields!C355</f>
        <v>5.9999999999999993E-3</v>
      </c>
      <c r="F10" s="73">
        <v>0.35</v>
      </c>
    </row>
    <row r="11" spans="1:6" ht="15" customHeight="1" x14ac:dyDescent="0.2">
      <c r="B11" s="62" t="s">
        <v>25</v>
      </c>
      <c r="C11" s="38" t="s">
        <v>37</v>
      </c>
      <c r="D11" s="37" t="s">
        <v>70</v>
      </c>
      <c r="E11" s="40">
        <f>BondYields!D355</f>
        <v>2.4433333333333335E-2</v>
      </c>
      <c r="F11" s="73">
        <v>0.35</v>
      </c>
    </row>
    <row r="12" spans="1:6" ht="15" customHeight="1" x14ac:dyDescent="0.2">
      <c r="B12" s="62" t="s">
        <v>26</v>
      </c>
      <c r="C12" s="38" t="s">
        <v>38</v>
      </c>
      <c r="D12" s="37" t="s">
        <v>72</v>
      </c>
      <c r="E12" s="40">
        <f>BondYields!E355</f>
        <v>2.7800000000000002E-2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BondYields!F355</f>
        <v>9.1666666666666667E-3</v>
      </c>
      <c r="F14" s="73">
        <v>0.35</v>
      </c>
    </row>
    <row r="15" spans="1:6" ht="15" customHeight="1" x14ac:dyDescent="0.2">
      <c r="B15" s="62" t="s">
        <v>28</v>
      </c>
      <c r="C15" s="38" t="s">
        <v>37</v>
      </c>
      <c r="D15" s="37" t="s">
        <v>70</v>
      </c>
      <c r="E15" s="40">
        <f>BondYields!G355</f>
        <v>3.1047107170099161E-2</v>
      </c>
      <c r="F15" s="73">
        <v>0.35</v>
      </c>
    </row>
    <row r="16" spans="1:6" ht="15" customHeight="1" x14ac:dyDescent="0.2">
      <c r="B16" s="62" t="s">
        <v>29</v>
      </c>
      <c r="C16" s="38" t="s">
        <v>38</v>
      </c>
      <c r="D16" s="37" t="s">
        <v>72</v>
      </c>
      <c r="E16" s="40">
        <f>BondYields!H355</f>
        <v>3.9172583905415718E-2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BondYields!F355*(1-35%)</f>
        <v>5.9583333333333337E-3</v>
      </c>
      <c r="F18" s="73">
        <v>5.2499999999999998E-2</v>
      </c>
    </row>
    <row r="19" spans="2:6" ht="15" customHeight="1" x14ac:dyDescent="0.2">
      <c r="B19" s="62" t="s">
        <v>30</v>
      </c>
      <c r="C19" s="38" t="s">
        <v>37</v>
      </c>
      <c r="D19" s="37" t="s">
        <v>70</v>
      </c>
      <c r="E19" s="40">
        <f>BondYields!I355</f>
        <v>2.4554487032799392E-2</v>
      </c>
      <c r="F19" s="73">
        <v>5.2499999999999998E-2</v>
      </c>
    </row>
    <row r="20" spans="2:6" ht="15" customHeight="1" x14ac:dyDescent="0.2">
      <c r="B20" s="62" t="s">
        <v>31</v>
      </c>
      <c r="C20" s="38" t="s">
        <v>38</v>
      </c>
      <c r="D20" s="37" t="s">
        <v>72</v>
      </c>
      <c r="E20" s="40">
        <f>BondYields!J355</f>
        <v>3.3730800915331809E-2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BondYields!K355</f>
        <v>2.18E-2</v>
      </c>
      <c r="F23" s="73">
        <v>0.14174999999999999</v>
      </c>
    </row>
    <row r="24" spans="2:6" ht="16.5" customHeight="1" x14ac:dyDescent="0.2">
      <c r="B24" s="62" t="s">
        <v>33</v>
      </c>
      <c r="C24" s="36"/>
      <c r="D24" s="37" t="s">
        <v>41</v>
      </c>
      <c r="E24" s="40">
        <f>BondYields!L355+8%-BondYields!K355</f>
        <v>7.5766666666666663E-2</v>
      </c>
      <c r="F24" s="73">
        <v>0.34100000000000003</v>
      </c>
    </row>
    <row r="25" spans="2:6" ht="16.5" customHeight="1" x14ac:dyDescent="0.2">
      <c r="B25" s="61" t="s">
        <v>65</v>
      </c>
      <c r="C25" s="36" t="s">
        <v>76</v>
      </c>
      <c r="D25" s="37"/>
      <c r="E25" s="40">
        <f>BondYields!M355</f>
        <v>4.9475358616475083E-2</v>
      </c>
      <c r="F25" s="73">
        <v>0.14174999999999999</v>
      </c>
    </row>
    <row r="26" spans="2:6" ht="16.5" customHeight="1" x14ac:dyDescent="0.2">
      <c r="B26" s="61" t="s">
        <v>47</v>
      </c>
      <c r="C26" s="36" t="s">
        <v>77</v>
      </c>
      <c r="D26" s="37"/>
      <c r="E26" s="40">
        <f>E16</f>
        <v>3.9172583905415718E-2</v>
      </c>
      <c r="F26" s="73">
        <v>0.35</v>
      </c>
    </row>
    <row r="27" spans="2:6" ht="16.5" customHeight="1" x14ac:dyDescent="0.2">
      <c r="B27" s="61" t="s">
        <v>48</v>
      </c>
      <c r="C27" s="36" t="s">
        <v>78</v>
      </c>
      <c r="D27" s="37"/>
      <c r="E27" s="40">
        <f>BondYields!L355+2%</f>
        <v>3.7566666666666665E-2</v>
      </c>
      <c r="F27" s="73">
        <v>0.35</v>
      </c>
    </row>
    <row r="28" spans="2:6" ht="16.5" customHeight="1" x14ac:dyDescent="0.2">
      <c r="B28" s="61" t="s">
        <v>49</v>
      </c>
      <c r="C28" s="36" t="s">
        <v>79</v>
      </c>
      <c r="D28" s="37"/>
      <c r="E28" s="40">
        <f>BondYields!C355</f>
        <v>5.9999999999999993E-3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BondYields!K355</f>
        <v>2.18E-2</v>
      </c>
      <c r="F30" s="73">
        <v>0.14174999999999999</v>
      </c>
    </row>
    <row r="31" spans="2:6" ht="16.5" customHeight="1" x14ac:dyDescent="0.2">
      <c r="B31" s="62" t="s">
        <v>52</v>
      </c>
      <c r="C31" s="36"/>
      <c r="D31" s="37" t="s">
        <v>41</v>
      </c>
      <c r="E31" s="40">
        <f>BondYields!L355+8%-BondYields!K355</f>
        <v>7.5766666666666663E-2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2017</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486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BondYields!L354+6%</f>
        <v>7.725555555555555E-2</v>
      </c>
      <c r="F5" s="100"/>
    </row>
    <row r="6" spans="1:6" s="32" customFormat="1" ht="16.5" customHeight="1" x14ac:dyDescent="0.2">
      <c r="A6" s="87"/>
      <c r="B6" s="101" t="s">
        <v>139</v>
      </c>
      <c r="C6" s="102"/>
      <c r="D6" s="102"/>
      <c r="E6" s="103">
        <f>BondYields!L354</f>
        <v>1.7255555555555555E-2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BondYields!C354</f>
        <v>5.1999999999999998E-3</v>
      </c>
      <c r="F10" s="73">
        <v>0.35</v>
      </c>
    </row>
    <row r="11" spans="1:6" ht="15" customHeight="1" x14ac:dyDescent="0.2">
      <c r="B11" s="62" t="s">
        <v>25</v>
      </c>
      <c r="C11" s="38" t="s">
        <v>37</v>
      </c>
      <c r="D11" s="37" t="s">
        <v>70</v>
      </c>
      <c r="E11" s="40">
        <f>BondYields!D354</f>
        <v>2.4466666666666664E-2</v>
      </c>
      <c r="F11" s="73">
        <v>0.35</v>
      </c>
    </row>
    <row r="12" spans="1:6" ht="15" customHeight="1" x14ac:dyDescent="0.2">
      <c r="B12" s="62" t="s">
        <v>26</v>
      </c>
      <c r="C12" s="38" t="s">
        <v>38</v>
      </c>
      <c r="D12" s="37" t="s">
        <v>72</v>
      </c>
      <c r="E12" s="40">
        <f>BondYields!E354</f>
        <v>2.7833333333333335E-2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BondYields!F354</f>
        <v>8.8000000000000005E-3</v>
      </c>
      <c r="F14" s="73">
        <v>0.35</v>
      </c>
    </row>
    <row r="15" spans="1:6" ht="15" customHeight="1" x14ac:dyDescent="0.2">
      <c r="B15" s="62" t="s">
        <v>28</v>
      </c>
      <c r="C15" s="38" t="s">
        <v>37</v>
      </c>
      <c r="D15" s="37" t="s">
        <v>70</v>
      </c>
      <c r="E15" s="40">
        <f>BondYields!G354</f>
        <v>3.0821848370927316E-2</v>
      </c>
      <c r="F15" s="73">
        <v>0.35</v>
      </c>
    </row>
    <row r="16" spans="1:6" ht="15" customHeight="1" x14ac:dyDescent="0.2">
      <c r="B16" s="62" t="s">
        <v>29</v>
      </c>
      <c r="C16" s="38" t="s">
        <v>38</v>
      </c>
      <c r="D16" s="37" t="s">
        <v>72</v>
      </c>
      <c r="E16" s="40">
        <f>BondYields!H354</f>
        <v>3.9488974519632417E-2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BondYields!F354*(1-35%)</f>
        <v>5.7200000000000003E-3</v>
      </c>
      <c r="F18" s="73">
        <v>5.2499999999999998E-2</v>
      </c>
    </row>
    <row r="19" spans="2:6" ht="15" customHeight="1" x14ac:dyDescent="0.2">
      <c r="B19" s="62" t="s">
        <v>30</v>
      </c>
      <c r="C19" s="38" t="s">
        <v>37</v>
      </c>
      <c r="D19" s="37" t="s">
        <v>70</v>
      </c>
      <c r="E19" s="40">
        <f>BondYields!I354</f>
        <v>2.5270532581453637E-2</v>
      </c>
      <c r="F19" s="73">
        <v>5.2499999999999998E-2</v>
      </c>
    </row>
    <row r="20" spans="2:6" ht="15" customHeight="1" x14ac:dyDescent="0.2">
      <c r="B20" s="62" t="s">
        <v>31</v>
      </c>
      <c r="C20" s="38" t="s">
        <v>38</v>
      </c>
      <c r="D20" s="37" t="s">
        <v>72</v>
      </c>
      <c r="E20" s="40">
        <f>BondYields!J354</f>
        <v>3.4674486215538848E-2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BondYields!K354</f>
        <v>2.18E-2</v>
      </c>
      <c r="F23" s="73">
        <v>0.14174999999999999</v>
      </c>
    </row>
    <row r="24" spans="2:6" ht="16.5" customHeight="1" x14ac:dyDescent="0.2">
      <c r="B24" s="62" t="s">
        <v>33</v>
      </c>
      <c r="C24" s="36"/>
      <c r="D24" s="37" t="s">
        <v>41</v>
      </c>
      <c r="E24" s="40">
        <f>BondYields!L354+8%-BondYields!K354</f>
        <v>7.5455555555555553E-2</v>
      </c>
      <c r="F24" s="73">
        <v>0.34100000000000003</v>
      </c>
    </row>
    <row r="25" spans="2:6" ht="16.5" customHeight="1" x14ac:dyDescent="0.2">
      <c r="B25" s="61" t="s">
        <v>65</v>
      </c>
      <c r="C25" s="36" t="s">
        <v>76</v>
      </c>
      <c r="D25" s="37"/>
      <c r="E25" s="40">
        <f>BondYields!M354</f>
        <v>4.9332755328867973E-2</v>
      </c>
      <c r="F25" s="73">
        <v>0.14174999999999999</v>
      </c>
    </row>
    <row r="26" spans="2:6" ht="16.5" customHeight="1" x14ac:dyDescent="0.2">
      <c r="B26" s="61" t="s">
        <v>47</v>
      </c>
      <c r="C26" s="36" t="s">
        <v>77</v>
      </c>
      <c r="D26" s="37"/>
      <c r="E26" s="40">
        <f>E16</f>
        <v>3.9488974519632417E-2</v>
      </c>
      <c r="F26" s="73">
        <v>0.35</v>
      </c>
    </row>
    <row r="27" spans="2:6" ht="16.5" customHeight="1" x14ac:dyDescent="0.2">
      <c r="B27" s="61" t="s">
        <v>48</v>
      </c>
      <c r="C27" s="36" t="s">
        <v>78</v>
      </c>
      <c r="D27" s="37"/>
      <c r="E27" s="40">
        <f>BondYields!L354+2%</f>
        <v>3.7255555555555556E-2</v>
      </c>
      <c r="F27" s="73">
        <v>0.35</v>
      </c>
    </row>
    <row r="28" spans="2:6" ht="16.5" customHeight="1" x14ac:dyDescent="0.2">
      <c r="B28" s="61" t="s">
        <v>49</v>
      </c>
      <c r="C28" s="36" t="s">
        <v>79</v>
      </c>
      <c r="D28" s="37"/>
      <c r="E28" s="40">
        <f>BondYields!C354</f>
        <v>5.1999999999999998E-3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BondYields!K354</f>
        <v>2.18E-2</v>
      </c>
      <c r="F30" s="73">
        <v>0.14174999999999999</v>
      </c>
    </row>
    <row r="31" spans="2:6" ht="16.5" customHeight="1" x14ac:dyDescent="0.2">
      <c r="B31" s="62" t="s">
        <v>52</v>
      </c>
      <c r="C31" s="36"/>
      <c r="D31" s="37" t="s">
        <v>41</v>
      </c>
      <c r="E31" s="40">
        <f>BondYields!L354+8%-BondYields!K354</f>
        <v>7.5455555555555553E-2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2017</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483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BondYields!L353+6%</f>
        <v>7.647777777777777E-2</v>
      </c>
      <c r="F5" s="100"/>
    </row>
    <row r="6" spans="1:6" s="32" customFormat="1" ht="16.5" customHeight="1" x14ac:dyDescent="0.2">
      <c r="A6" s="87"/>
      <c r="B6" s="101" t="s">
        <v>139</v>
      </c>
      <c r="C6" s="102"/>
      <c r="D6" s="102"/>
      <c r="E6" s="103">
        <f>BondYields!L353</f>
        <v>1.6477777777777775E-2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BondYields!C353</f>
        <v>4.9333333333333338E-3</v>
      </c>
      <c r="F10" s="73">
        <v>0.35</v>
      </c>
    </row>
    <row r="11" spans="1:6" ht="15" customHeight="1" x14ac:dyDescent="0.2">
      <c r="B11" s="62" t="s">
        <v>25</v>
      </c>
      <c r="C11" s="38" t="s">
        <v>37</v>
      </c>
      <c r="D11" s="37" t="s">
        <v>70</v>
      </c>
      <c r="E11" s="40">
        <f>BondYields!D353</f>
        <v>2.3533333333333333E-2</v>
      </c>
      <c r="F11" s="73">
        <v>0.35</v>
      </c>
    </row>
    <row r="12" spans="1:6" ht="15" customHeight="1" x14ac:dyDescent="0.2">
      <c r="B12" s="62" t="s">
        <v>26</v>
      </c>
      <c r="C12" s="38" t="s">
        <v>38</v>
      </c>
      <c r="D12" s="37" t="s">
        <v>72</v>
      </c>
      <c r="E12" s="40">
        <f>BondYields!E353</f>
        <v>2.7099999999999999E-2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BondYields!F353</f>
        <v>8.266666666666667E-3</v>
      </c>
      <c r="F14" s="73">
        <v>0.35</v>
      </c>
    </row>
    <row r="15" spans="1:6" ht="15" customHeight="1" x14ac:dyDescent="0.2">
      <c r="B15" s="62" t="s">
        <v>28</v>
      </c>
      <c r="C15" s="38" t="s">
        <v>37</v>
      </c>
      <c r="D15" s="37" t="s">
        <v>70</v>
      </c>
      <c r="E15" s="40">
        <f>BondYields!G353</f>
        <v>2.9839523809523805E-2</v>
      </c>
      <c r="F15" s="73">
        <v>0.35</v>
      </c>
    </row>
    <row r="16" spans="1:6" ht="15" customHeight="1" x14ac:dyDescent="0.2">
      <c r="B16" s="62" t="s">
        <v>29</v>
      </c>
      <c r="C16" s="38" t="s">
        <v>38</v>
      </c>
      <c r="D16" s="37" t="s">
        <v>72</v>
      </c>
      <c r="E16" s="40">
        <f>BondYields!H353</f>
        <v>3.9570158730158726E-2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BondYields!F353*(1-35%)</f>
        <v>5.3733333333333341E-3</v>
      </c>
      <c r="F18" s="73">
        <v>5.2499999999999998E-2</v>
      </c>
    </row>
    <row r="19" spans="2:6" ht="15" customHeight="1" x14ac:dyDescent="0.2">
      <c r="B19" s="62" t="s">
        <v>30</v>
      </c>
      <c r="C19" s="38" t="s">
        <v>37</v>
      </c>
      <c r="D19" s="37" t="s">
        <v>70</v>
      </c>
      <c r="E19" s="40">
        <f>BondYields!I353</f>
        <v>2.439452380952381E-2</v>
      </c>
      <c r="F19" s="73">
        <v>5.2499999999999998E-2</v>
      </c>
    </row>
    <row r="20" spans="2:6" ht="15" customHeight="1" x14ac:dyDescent="0.2">
      <c r="B20" s="62" t="s">
        <v>31</v>
      </c>
      <c r="C20" s="38" t="s">
        <v>38</v>
      </c>
      <c r="D20" s="37" t="s">
        <v>72</v>
      </c>
      <c r="E20" s="40">
        <f>BondYields!J353</f>
        <v>3.3794880952380951E-2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BondYields!K353</f>
        <v>2.18E-2</v>
      </c>
      <c r="F23" s="73">
        <v>0.14174999999999999</v>
      </c>
    </row>
    <row r="24" spans="2:6" ht="16.5" customHeight="1" x14ac:dyDescent="0.2">
      <c r="B24" s="62" t="s">
        <v>33</v>
      </c>
      <c r="C24" s="36"/>
      <c r="D24" s="37" t="s">
        <v>41</v>
      </c>
      <c r="E24" s="40">
        <f>BondYields!L353+8%-BondYields!K353</f>
        <v>7.4677777777777773E-2</v>
      </c>
      <c r="F24" s="73">
        <v>0.34100000000000003</v>
      </c>
    </row>
    <row r="25" spans="2:6" ht="16.5" customHeight="1" x14ac:dyDescent="0.2">
      <c r="B25" s="61" t="s">
        <v>65</v>
      </c>
      <c r="C25" s="36" t="s">
        <v>76</v>
      </c>
      <c r="D25" s="37"/>
      <c r="E25" s="40">
        <f>BondYields!M353</f>
        <v>4.8931199294532622E-2</v>
      </c>
      <c r="F25" s="73">
        <v>0.14174999999999999</v>
      </c>
    </row>
    <row r="26" spans="2:6" ht="16.5" customHeight="1" x14ac:dyDescent="0.2">
      <c r="B26" s="61" t="s">
        <v>47</v>
      </c>
      <c r="C26" s="36" t="s">
        <v>77</v>
      </c>
      <c r="D26" s="37"/>
      <c r="E26" s="40">
        <f>E16</f>
        <v>3.9570158730158726E-2</v>
      </c>
      <c r="F26" s="73">
        <v>0.35</v>
      </c>
    </row>
    <row r="27" spans="2:6" ht="16.5" customHeight="1" x14ac:dyDescent="0.2">
      <c r="B27" s="61" t="s">
        <v>48</v>
      </c>
      <c r="C27" s="36" t="s">
        <v>78</v>
      </c>
      <c r="D27" s="37"/>
      <c r="E27" s="40">
        <f>BondYields!L353+2%</f>
        <v>3.6477777777777776E-2</v>
      </c>
      <c r="F27" s="73">
        <v>0.35</v>
      </c>
    </row>
    <row r="28" spans="2:6" ht="16.5" customHeight="1" x14ac:dyDescent="0.2">
      <c r="B28" s="61" t="s">
        <v>49</v>
      </c>
      <c r="C28" s="36" t="s">
        <v>79</v>
      </c>
      <c r="D28" s="37"/>
      <c r="E28" s="40">
        <f>BondYields!C353</f>
        <v>4.9333333333333338E-3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BondYields!K353</f>
        <v>2.18E-2</v>
      </c>
      <c r="F30" s="73">
        <v>0.14174999999999999</v>
      </c>
    </row>
    <row r="31" spans="2:6" ht="16.5" customHeight="1" x14ac:dyDescent="0.2">
      <c r="B31" s="62" t="s">
        <v>52</v>
      </c>
      <c r="C31" s="36"/>
      <c r="D31" s="37" t="s">
        <v>41</v>
      </c>
      <c r="E31" s="40">
        <f>BondYields!L353+8%-BondYields!K353</f>
        <v>7.4677777777777773E-2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2017</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480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BondYields!L352+6%</f>
        <v>7.4822222222222221E-2</v>
      </c>
      <c r="F5" s="100"/>
    </row>
    <row r="6" spans="1:6" s="32" customFormat="1" ht="16.5" customHeight="1" x14ac:dyDescent="0.2">
      <c r="A6" s="87"/>
      <c r="B6" s="101" t="s">
        <v>139</v>
      </c>
      <c r="C6" s="102"/>
      <c r="D6" s="102"/>
      <c r="E6" s="103">
        <f>BondYields!L352</f>
        <v>1.4822222222222223E-2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BondYields!C352</f>
        <v>4.3E-3</v>
      </c>
      <c r="F10" s="73">
        <v>0.35</v>
      </c>
    </row>
    <row r="11" spans="1:6" ht="15" customHeight="1" x14ac:dyDescent="0.2">
      <c r="B11" s="62" t="s">
        <v>25</v>
      </c>
      <c r="C11" s="38" t="s">
        <v>37</v>
      </c>
      <c r="D11" s="37" t="s">
        <v>70</v>
      </c>
      <c r="E11" s="40">
        <f>BondYields!D352</f>
        <v>2.1299999999999999E-2</v>
      </c>
      <c r="F11" s="73">
        <v>0.35</v>
      </c>
    </row>
    <row r="12" spans="1:6" ht="15" customHeight="1" x14ac:dyDescent="0.2">
      <c r="B12" s="62" t="s">
        <v>26</v>
      </c>
      <c r="C12" s="38" t="s">
        <v>38</v>
      </c>
      <c r="D12" s="37" t="s">
        <v>72</v>
      </c>
      <c r="E12" s="40">
        <f>BondYields!E352</f>
        <v>2.5166666666666671E-2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BondYields!F352</f>
        <v>7.6666666666666662E-3</v>
      </c>
      <c r="F14" s="73">
        <v>0.35</v>
      </c>
    </row>
    <row r="15" spans="1:6" ht="15" customHeight="1" x14ac:dyDescent="0.2">
      <c r="B15" s="62" t="s">
        <v>28</v>
      </c>
      <c r="C15" s="38" t="s">
        <v>37</v>
      </c>
      <c r="D15" s="37" t="s">
        <v>70</v>
      </c>
      <c r="E15" s="40">
        <f>BondYields!G352</f>
        <v>2.7822857142857139E-2</v>
      </c>
      <c r="F15" s="73">
        <v>0.35</v>
      </c>
    </row>
    <row r="16" spans="1:6" ht="15" customHeight="1" x14ac:dyDescent="0.2">
      <c r="B16" s="62" t="s">
        <v>29</v>
      </c>
      <c r="C16" s="38" t="s">
        <v>38</v>
      </c>
      <c r="D16" s="37" t="s">
        <v>72</v>
      </c>
      <c r="E16" s="40">
        <f>BondYields!H352</f>
        <v>3.7696825396825395E-2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BondYields!F352*(1-35%)</f>
        <v>4.9833333333333335E-3</v>
      </c>
      <c r="F18" s="73">
        <v>5.2499999999999998E-2</v>
      </c>
    </row>
    <row r="19" spans="2:6" ht="15" customHeight="1" x14ac:dyDescent="0.2">
      <c r="B19" s="62" t="s">
        <v>30</v>
      </c>
      <c r="C19" s="38" t="s">
        <v>37</v>
      </c>
      <c r="D19" s="37" t="s">
        <v>70</v>
      </c>
      <c r="E19" s="40">
        <f>BondYields!I352</f>
        <v>2.2847023809523814E-2</v>
      </c>
      <c r="F19" s="73">
        <v>5.2499999999999998E-2</v>
      </c>
    </row>
    <row r="20" spans="2:6" ht="15" customHeight="1" x14ac:dyDescent="0.2">
      <c r="B20" s="62" t="s">
        <v>31</v>
      </c>
      <c r="C20" s="38" t="s">
        <v>38</v>
      </c>
      <c r="D20" s="37" t="s">
        <v>72</v>
      </c>
      <c r="E20" s="40">
        <f>BondYields!J352</f>
        <v>3.1197380952380952E-2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BondYields!K352</f>
        <v>2.18E-2</v>
      </c>
      <c r="F23" s="73">
        <v>0.14174999999999999</v>
      </c>
    </row>
    <row r="24" spans="2:6" ht="16.5" customHeight="1" x14ac:dyDescent="0.2">
      <c r="B24" s="62" t="s">
        <v>33</v>
      </c>
      <c r="C24" s="36"/>
      <c r="D24" s="37" t="s">
        <v>41</v>
      </c>
      <c r="E24" s="40">
        <f>BondYields!L352+8%-BondYields!K352</f>
        <v>7.3022222222222224E-2</v>
      </c>
      <c r="F24" s="73">
        <v>0.34100000000000003</v>
      </c>
    </row>
    <row r="25" spans="2:6" ht="16.5" customHeight="1" x14ac:dyDescent="0.2">
      <c r="B25" s="61" t="s">
        <v>65</v>
      </c>
      <c r="C25" s="36" t="s">
        <v>76</v>
      </c>
      <c r="D25" s="37"/>
      <c r="E25" s="40">
        <f>BondYields!M352</f>
        <v>4.8163492063492054E-2</v>
      </c>
      <c r="F25" s="73">
        <v>0.14174999999999999</v>
      </c>
    </row>
    <row r="26" spans="2:6" ht="16.5" customHeight="1" x14ac:dyDescent="0.2">
      <c r="B26" s="61" t="s">
        <v>47</v>
      </c>
      <c r="C26" s="36" t="s">
        <v>77</v>
      </c>
      <c r="D26" s="37"/>
      <c r="E26" s="40">
        <f>E16</f>
        <v>3.7696825396825395E-2</v>
      </c>
      <c r="F26" s="73">
        <v>0.35</v>
      </c>
    </row>
    <row r="27" spans="2:6" ht="16.5" customHeight="1" x14ac:dyDescent="0.2">
      <c r="B27" s="61" t="s">
        <v>48</v>
      </c>
      <c r="C27" s="36" t="s">
        <v>78</v>
      </c>
      <c r="D27" s="37"/>
      <c r="E27" s="40">
        <f>BondYields!L352+2%</f>
        <v>3.4822222222222227E-2</v>
      </c>
      <c r="F27" s="73">
        <v>0.35</v>
      </c>
    </row>
    <row r="28" spans="2:6" ht="16.5" customHeight="1" x14ac:dyDescent="0.2">
      <c r="B28" s="61" t="s">
        <v>49</v>
      </c>
      <c r="C28" s="36" t="s">
        <v>79</v>
      </c>
      <c r="D28" s="37"/>
      <c r="E28" s="40">
        <f>BondYields!C352</f>
        <v>4.3E-3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BondYields!K352</f>
        <v>2.18E-2</v>
      </c>
      <c r="F30" s="73">
        <v>0.14174999999999999</v>
      </c>
    </row>
    <row r="31" spans="2:6" ht="16.5" customHeight="1" x14ac:dyDescent="0.2">
      <c r="B31" s="62" t="s">
        <v>52</v>
      </c>
      <c r="C31" s="36"/>
      <c r="D31" s="37" t="s">
        <v>41</v>
      </c>
      <c r="E31" s="40">
        <f>BondYields!L352+8%-BondYields!K352</f>
        <v>7.3022222222222224E-2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2017</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477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BondYields!L351+6%</f>
        <v>7.2788888888888889E-2</v>
      </c>
      <c r="F5" s="100"/>
    </row>
    <row r="6" spans="1:6" s="32" customFormat="1" ht="16.5" customHeight="1" x14ac:dyDescent="0.2">
      <c r="A6" s="87"/>
      <c r="B6" s="101" t="s">
        <v>139</v>
      </c>
      <c r="C6" s="102"/>
      <c r="D6" s="102"/>
      <c r="E6" s="103">
        <f>BondYields!L351</f>
        <v>1.278888888888889E-2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BondYields!C351</f>
        <v>3.5666666666666663E-3</v>
      </c>
      <c r="F10" s="73">
        <v>0.35</v>
      </c>
    </row>
    <row r="11" spans="1:6" ht="15" customHeight="1" x14ac:dyDescent="0.2">
      <c r="B11" s="62" t="s">
        <v>25</v>
      </c>
      <c r="C11" s="38" t="s">
        <v>37</v>
      </c>
      <c r="D11" s="37" t="s">
        <v>70</v>
      </c>
      <c r="E11" s="40">
        <f>BondYields!D351</f>
        <v>1.8433333333333333E-2</v>
      </c>
      <c r="F11" s="73">
        <v>0.35</v>
      </c>
    </row>
    <row r="12" spans="1:6" ht="15" customHeight="1" x14ac:dyDescent="0.2">
      <c r="B12" s="62" t="s">
        <v>26</v>
      </c>
      <c r="C12" s="38" t="s">
        <v>38</v>
      </c>
      <c r="D12" s="37" t="s">
        <v>72</v>
      </c>
      <c r="E12" s="40">
        <f>BondYields!E351</f>
        <v>2.2433333333333333E-2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BondYields!F351</f>
        <v>7.2666666666666669E-3</v>
      </c>
      <c r="F14" s="73">
        <v>0.35</v>
      </c>
    </row>
    <row r="15" spans="1:6" ht="15" customHeight="1" x14ac:dyDescent="0.2">
      <c r="B15" s="62" t="s">
        <v>28</v>
      </c>
      <c r="C15" s="38" t="s">
        <v>37</v>
      </c>
      <c r="D15" s="37" t="s">
        <v>70</v>
      </c>
      <c r="E15" s="40">
        <f>BondYields!G351</f>
        <v>2.5392698412698412E-2</v>
      </c>
      <c r="F15" s="73">
        <v>0.35</v>
      </c>
    </row>
    <row r="16" spans="1:6" ht="15" customHeight="1" x14ac:dyDescent="0.2">
      <c r="B16" s="62" t="s">
        <v>29</v>
      </c>
      <c r="C16" s="38" t="s">
        <v>38</v>
      </c>
      <c r="D16" s="37" t="s">
        <v>72</v>
      </c>
      <c r="E16" s="40">
        <f>BondYields!H351</f>
        <v>3.5964285714285719E-2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BondYields!F351*(1-35%)</f>
        <v>4.7233333333333337E-3</v>
      </c>
      <c r="F18" s="73">
        <v>5.2499999999999998E-2</v>
      </c>
    </row>
    <row r="19" spans="2:6" ht="15" customHeight="1" x14ac:dyDescent="0.2">
      <c r="B19" s="62" t="s">
        <v>30</v>
      </c>
      <c r="C19" s="38" t="s">
        <v>37</v>
      </c>
      <c r="D19" s="37" t="s">
        <v>70</v>
      </c>
      <c r="E19" s="40">
        <f>BondYields!I351</f>
        <v>1.9871626984126981E-2</v>
      </c>
      <c r="F19" s="73">
        <v>5.2499999999999998E-2</v>
      </c>
    </row>
    <row r="20" spans="2:6" ht="15" customHeight="1" x14ac:dyDescent="0.2">
      <c r="B20" s="62" t="s">
        <v>31</v>
      </c>
      <c r="C20" s="38" t="s">
        <v>38</v>
      </c>
      <c r="D20" s="37" t="s">
        <v>72</v>
      </c>
      <c r="E20" s="40">
        <f>BondYields!J351</f>
        <v>2.6936269841269844E-2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BondYields!K351</f>
        <v>2.18E-2</v>
      </c>
      <c r="F23" s="73">
        <v>0.14174999999999999</v>
      </c>
    </row>
    <row r="24" spans="2:6" ht="16.5" customHeight="1" x14ac:dyDescent="0.2">
      <c r="B24" s="62" t="s">
        <v>33</v>
      </c>
      <c r="C24" s="36"/>
      <c r="D24" s="37" t="s">
        <v>41</v>
      </c>
      <c r="E24" s="40">
        <f>BondYields!L351+8%-BondYields!K351</f>
        <v>7.0988888888888893E-2</v>
      </c>
      <c r="F24" s="73">
        <v>0.34100000000000003</v>
      </c>
    </row>
    <row r="25" spans="2:6" ht="16.5" customHeight="1" x14ac:dyDescent="0.2">
      <c r="B25" s="61" t="s">
        <v>65</v>
      </c>
      <c r="C25" s="36" t="s">
        <v>76</v>
      </c>
      <c r="D25" s="37"/>
      <c r="E25" s="40">
        <f>BondYields!M351</f>
        <v>4.7464991181657847E-2</v>
      </c>
      <c r="F25" s="73">
        <v>0.14174999999999999</v>
      </c>
    </row>
    <row r="26" spans="2:6" ht="16.5" customHeight="1" x14ac:dyDescent="0.2">
      <c r="B26" s="61" t="s">
        <v>47</v>
      </c>
      <c r="C26" s="36" t="s">
        <v>77</v>
      </c>
      <c r="D26" s="37"/>
      <c r="E26" s="40">
        <f>E16</f>
        <v>3.5964285714285719E-2</v>
      </c>
      <c r="F26" s="73">
        <v>0.35</v>
      </c>
    </row>
    <row r="27" spans="2:6" ht="16.5" customHeight="1" x14ac:dyDescent="0.2">
      <c r="B27" s="61" t="s">
        <v>48</v>
      </c>
      <c r="C27" s="36" t="s">
        <v>78</v>
      </c>
      <c r="D27" s="37"/>
      <c r="E27" s="40">
        <f>BondYields!L351+2%</f>
        <v>3.2788888888888888E-2</v>
      </c>
      <c r="F27" s="73">
        <v>0.35</v>
      </c>
    </row>
    <row r="28" spans="2:6" ht="16.5" customHeight="1" x14ac:dyDescent="0.2">
      <c r="B28" s="61" t="s">
        <v>49</v>
      </c>
      <c r="C28" s="36" t="s">
        <v>79</v>
      </c>
      <c r="D28" s="37"/>
      <c r="E28" s="40">
        <f>BondYields!C351</f>
        <v>3.5666666666666663E-3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BondYields!K351</f>
        <v>2.18E-2</v>
      </c>
      <c r="F30" s="73">
        <v>0.14174999999999999</v>
      </c>
    </row>
    <row r="31" spans="2:6" ht="16.5" customHeight="1" x14ac:dyDescent="0.2">
      <c r="B31" s="62" t="s">
        <v>52</v>
      </c>
      <c r="C31" s="36"/>
      <c r="D31" s="37" t="s">
        <v>41</v>
      </c>
      <c r="E31" s="40">
        <f>BondYields!L351+8%-BondYields!K351</f>
        <v>7.0988888888888893E-2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2016</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473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BondYields!L350+6%</f>
        <v>7.1499999999999994E-2</v>
      </c>
      <c r="F5" s="100"/>
    </row>
    <row r="6" spans="1:6" s="32" customFormat="1" ht="16.5" customHeight="1" x14ac:dyDescent="0.2">
      <c r="A6" s="87"/>
      <c r="B6" s="101" t="s">
        <v>139</v>
      </c>
      <c r="C6" s="102"/>
      <c r="D6" s="102"/>
      <c r="E6" s="103">
        <f>BondYields!L350</f>
        <v>1.1499999999999998E-2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BondYields!C350</f>
        <v>3.0666666666666668E-3</v>
      </c>
      <c r="F10" s="73">
        <v>0.35</v>
      </c>
    </row>
    <row r="11" spans="1:6" ht="15" customHeight="1" x14ac:dyDescent="0.2">
      <c r="B11" s="62" t="s">
        <v>25</v>
      </c>
      <c r="C11" s="38" t="s">
        <v>37</v>
      </c>
      <c r="D11" s="37" t="s">
        <v>70</v>
      </c>
      <c r="E11" s="40">
        <f>BondYields!D350</f>
        <v>1.6500000000000001E-2</v>
      </c>
      <c r="F11" s="73">
        <v>0.35</v>
      </c>
    </row>
    <row r="12" spans="1:6" ht="15" customHeight="1" x14ac:dyDescent="0.2">
      <c r="B12" s="62" t="s">
        <v>26</v>
      </c>
      <c r="C12" s="38" t="s">
        <v>38</v>
      </c>
      <c r="D12" s="37" t="s">
        <v>72</v>
      </c>
      <c r="E12" s="40">
        <f>BondYields!E350</f>
        <v>2.0266666666666665E-2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BondYields!F350</f>
        <v>7.3333333333333332E-3</v>
      </c>
      <c r="F14" s="73">
        <v>0.35</v>
      </c>
    </row>
    <row r="15" spans="1:6" ht="15" customHeight="1" x14ac:dyDescent="0.2">
      <c r="B15" s="62" t="s">
        <v>28</v>
      </c>
      <c r="C15" s="38" t="s">
        <v>37</v>
      </c>
      <c r="D15" s="37" t="s">
        <v>70</v>
      </c>
      <c r="E15" s="40">
        <f>BondYields!G350</f>
        <v>2.3850270876466531E-2</v>
      </c>
      <c r="F15" s="73">
        <v>0.35</v>
      </c>
    </row>
    <row r="16" spans="1:6" ht="15" customHeight="1" x14ac:dyDescent="0.2">
      <c r="B16" s="62" t="s">
        <v>29</v>
      </c>
      <c r="C16" s="38" t="s">
        <v>38</v>
      </c>
      <c r="D16" s="37" t="s">
        <v>72</v>
      </c>
      <c r="E16" s="40">
        <f>BondYields!H350</f>
        <v>3.4349539337474123E-2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BondYields!F350*(1-35%)</f>
        <v>4.7666666666666664E-3</v>
      </c>
      <c r="F18" s="73">
        <v>5.2499999999999998E-2</v>
      </c>
    </row>
    <row r="19" spans="2:6" ht="15" customHeight="1" x14ac:dyDescent="0.2">
      <c r="B19" s="62" t="s">
        <v>30</v>
      </c>
      <c r="C19" s="38" t="s">
        <v>37</v>
      </c>
      <c r="D19" s="37" t="s">
        <v>70</v>
      </c>
      <c r="E19" s="40">
        <f>BondYields!I350</f>
        <v>1.7901373360938579E-2</v>
      </c>
      <c r="F19" s="73">
        <v>5.2499999999999998E-2</v>
      </c>
    </row>
    <row r="20" spans="2:6" ht="15" customHeight="1" x14ac:dyDescent="0.2">
      <c r="B20" s="62" t="s">
        <v>31</v>
      </c>
      <c r="C20" s="38" t="s">
        <v>38</v>
      </c>
      <c r="D20" s="37" t="s">
        <v>72</v>
      </c>
      <c r="E20" s="40">
        <f>BondYields!J350</f>
        <v>2.484333505866115E-2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BondYields!K350</f>
        <v>2.18E-2</v>
      </c>
      <c r="F23" s="73">
        <v>0.14174999999999999</v>
      </c>
    </row>
    <row r="24" spans="2:6" ht="16.5" customHeight="1" x14ac:dyDescent="0.2">
      <c r="B24" s="62" t="s">
        <v>33</v>
      </c>
      <c r="C24" s="36"/>
      <c r="D24" s="37" t="s">
        <v>41</v>
      </c>
      <c r="E24" s="40">
        <f>BondYields!L350+8%-BondYields!K350</f>
        <v>6.9699999999999998E-2</v>
      </c>
      <c r="F24" s="73">
        <v>0.34100000000000003</v>
      </c>
    </row>
    <row r="25" spans="2:6" ht="16.5" customHeight="1" x14ac:dyDescent="0.2">
      <c r="B25" s="61" t="s">
        <v>65</v>
      </c>
      <c r="C25" s="36" t="s">
        <v>76</v>
      </c>
      <c r="D25" s="37"/>
      <c r="E25" s="40">
        <f>BondYields!M350</f>
        <v>4.7150362872421692E-2</v>
      </c>
      <c r="F25" s="73">
        <v>0.14174999999999999</v>
      </c>
    </row>
    <row r="26" spans="2:6" ht="16.5" customHeight="1" x14ac:dyDescent="0.2">
      <c r="B26" s="61" t="s">
        <v>47</v>
      </c>
      <c r="C26" s="36" t="s">
        <v>77</v>
      </c>
      <c r="D26" s="37"/>
      <c r="E26" s="40">
        <f>E16</f>
        <v>3.4349539337474123E-2</v>
      </c>
      <c r="F26" s="73">
        <v>0.35</v>
      </c>
    </row>
    <row r="27" spans="2:6" ht="16.5" customHeight="1" x14ac:dyDescent="0.2">
      <c r="B27" s="61" t="s">
        <v>48</v>
      </c>
      <c r="C27" s="36" t="s">
        <v>78</v>
      </c>
      <c r="D27" s="37"/>
      <c r="E27" s="40">
        <f>BondYields!L350+2%</f>
        <v>3.15E-2</v>
      </c>
      <c r="F27" s="73">
        <v>0.35</v>
      </c>
    </row>
    <row r="28" spans="2:6" ht="16.5" customHeight="1" x14ac:dyDescent="0.2">
      <c r="B28" s="61" t="s">
        <v>49</v>
      </c>
      <c r="C28" s="36" t="s">
        <v>79</v>
      </c>
      <c r="D28" s="37"/>
      <c r="E28" s="40">
        <f>BondYields!C350</f>
        <v>3.0666666666666668E-3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BondYields!K350</f>
        <v>2.18E-2</v>
      </c>
      <c r="F30" s="73">
        <v>0.14174999999999999</v>
      </c>
    </row>
    <row r="31" spans="2:6" ht="16.5" customHeight="1" x14ac:dyDescent="0.2">
      <c r="B31" s="62" t="s">
        <v>52</v>
      </c>
      <c r="C31" s="36"/>
      <c r="D31" s="37" t="s">
        <v>41</v>
      </c>
      <c r="E31" s="40">
        <f>BondYields!L350+8%-BondYields!K350</f>
        <v>6.9699999999999998E-2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2016</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470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BondYields!L349+6%</f>
        <v>7.0911111111111105E-2</v>
      </c>
      <c r="F5" s="100"/>
    </row>
    <row r="6" spans="1:6" s="32" customFormat="1" ht="16.5" customHeight="1" x14ac:dyDescent="0.2">
      <c r="A6" s="87"/>
      <c r="B6" s="101" t="s">
        <v>139</v>
      </c>
      <c r="C6" s="102"/>
      <c r="D6" s="102"/>
      <c r="E6" s="103">
        <f>BondYields!L349</f>
        <v>1.0911111111111109E-2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BondYields!C349</f>
        <v>2.9666666666666665E-3</v>
      </c>
      <c r="F10" s="73">
        <v>0.35</v>
      </c>
    </row>
    <row r="11" spans="1:6" ht="15" customHeight="1" x14ac:dyDescent="0.2">
      <c r="B11" s="62" t="s">
        <v>25</v>
      </c>
      <c r="C11" s="38" t="s">
        <v>37</v>
      </c>
      <c r="D11" s="37" t="s">
        <v>70</v>
      </c>
      <c r="E11" s="40">
        <f>BondYields!D349</f>
        <v>1.5633333333333332E-2</v>
      </c>
      <c r="F11" s="73">
        <v>0.35</v>
      </c>
    </row>
    <row r="12" spans="1:6" ht="15" customHeight="1" x14ac:dyDescent="0.2">
      <c r="B12" s="62" t="s">
        <v>26</v>
      </c>
      <c r="C12" s="38" t="s">
        <v>38</v>
      </c>
      <c r="D12" s="37" t="s">
        <v>72</v>
      </c>
      <c r="E12" s="40">
        <f>BondYields!E349</f>
        <v>1.9100000000000002E-2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BondYields!F349</f>
        <v>6.9999999999999993E-3</v>
      </c>
      <c r="F14" s="73">
        <v>0.35</v>
      </c>
    </row>
    <row r="15" spans="1:6" ht="15" customHeight="1" x14ac:dyDescent="0.2">
      <c r="B15" s="62" t="s">
        <v>28</v>
      </c>
      <c r="C15" s="38" t="s">
        <v>37</v>
      </c>
      <c r="D15" s="37" t="s">
        <v>70</v>
      </c>
      <c r="E15" s="40">
        <f>BondYields!G349</f>
        <v>2.3539437543133198E-2</v>
      </c>
      <c r="F15" s="73">
        <v>0.35</v>
      </c>
    </row>
    <row r="16" spans="1:6" ht="15" customHeight="1" x14ac:dyDescent="0.2">
      <c r="B16" s="62" t="s">
        <v>29</v>
      </c>
      <c r="C16" s="38" t="s">
        <v>38</v>
      </c>
      <c r="D16" s="37" t="s">
        <v>72</v>
      </c>
      <c r="E16" s="40">
        <f>BondYields!H349</f>
        <v>3.4989539337474125E-2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BondYields!F349*(1-35%)</f>
        <v>4.5499999999999994E-3</v>
      </c>
      <c r="F18" s="73">
        <v>5.2499999999999998E-2</v>
      </c>
    </row>
    <row r="19" spans="2:6" ht="15" customHeight="1" x14ac:dyDescent="0.2">
      <c r="B19" s="62" t="s">
        <v>30</v>
      </c>
      <c r="C19" s="38" t="s">
        <v>37</v>
      </c>
      <c r="D19" s="37" t="s">
        <v>70</v>
      </c>
      <c r="E19" s="40">
        <f>BondYields!I349</f>
        <v>1.6517206694271914E-2</v>
      </c>
      <c r="F19" s="73">
        <v>5.2499999999999998E-2</v>
      </c>
    </row>
    <row r="20" spans="2:6" ht="15" customHeight="1" x14ac:dyDescent="0.2">
      <c r="B20" s="62" t="s">
        <v>31</v>
      </c>
      <c r="C20" s="38" t="s">
        <v>38</v>
      </c>
      <c r="D20" s="37" t="s">
        <v>72</v>
      </c>
      <c r="E20" s="40">
        <f>BondYields!J349</f>
        <v>2.4241668391994483E-2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BondYields!K349</f>
        <v>2.18E-2</v>
      </c>
      <c r="F23" s="73">
        <v>0.14174999999999999</v>
      </c>
    </row>
    <row r="24" spans="2:6" ht="16.5" customHeight="1" x14ac:dyDescent="0.2">
      <c r="B24" s="62" t="s">
        <v>33</v>
      </c>
      <c r="C24" s="36"/>
      <c r="D24" s="37" t="s">
        <v>41</v>
      </c>
      <c r="E24" s="40">
        <f>BondYields!L349+8%-BondYields!K349</f>
        <v>6.9111111111111109E-2</v>
      </c>
      <c r="F24" s="73">
        <v>0.34100000000000003</v>
      </c>
    </row>
    <row r="25" spans="2:6" ht="16.5" customHeight="1" x14ac:dyDescent="0.2">
      <c r="B25" s="61" t="s">
        <v>65</v>
      </c>
      <c r="C25" s="36" t="s">
        <v>76</v>
      </c>
      <c r="D25" s="37"/>
      <c r="E25" s="40">
        <f>BondYields!M349</f>
        <v>4.733519973309188E-2</v>
      </c>
      <c r="F25" s="73">
        <v>0.14174999999999999</v>
      </c>
    </row>
    <row r="26" spans="2:6" ht="16.5" customHeight="1" x14ac:dyDescent="0.2">
      <c r="B26" s="61" t="s">
        <v>47</v>
      </c>
      <c r="C26" s="36" t="s">
        <v>77</v>
      </c>
      <c r="D26" s="37"/>
      <c r="E26" s="40">
        <f>E16</f>
        <v>3.4989539337474125E-2</v>
      </c>
      <c r="F26" s="73">
        <v>0.35</v>
      </c>
    </row>
    <row r="27" spans="2:6" ht="16.5" customHeight="1" x14ac:dyDescent="0.2">
      <c r="B27" s="61" t="s">
        <v>48</v>
      </c>
      <c r="C27" s="36" t="s">
        <v>78</v>
      </c>
      <c r="D27" s="37"/>
      <c r="E27" s="40">
        <f>BondYields!L349+2%</f>
        <v>3.0911111111111111E-2</v>
      </c>
      <c r="F27" s="73">
        <v>0.35</v>
      </c>
    </row>
    <row r="28" spans="2:6" ht="16.5" customHeight="1" x14ac:dyDescent="0.2">
      <c r="B28" s="61" t="s">
        <v>49</v>
      </c>
      <c r="C28" s="36" t="s">
        <v>79</v>
      </c>
      <c r="D28" s="37"/>
      <c r="E28" s="40">
        <f>BondYields!C349</f>
        <v>2.9666666666666665E-3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BondYields!K349</f>
        <v>2.18E-2</v>
      </c>
      <c r="F30" s="73">
        <v>0.14174999999999999</v>
      </c>
    </row>
    <row r="31" spans="2:6" ht="16.5" customHeight="1" x14ac:dyDescent="0.2">
      <c r="B31" s="62" t="s">
        <v>52</v>
      </c>
      <c r="C31" s="36"/>
      <c r="D31" s="37" t="s">
        <v>41</v>
      </c>
      <c r="E31" s="40">
        <f>BondYields!L349+8%-BondYields!K349</f>
        <v>6.9111111111111109E-2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2016</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467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BondYields!L348+6%</f>
        <v>7.0933333333333334E-2</v>
      </c>
      <c r="F5" s="100"/>
    </row>
    <row r="6" spans="1:6" s="32" customFormat="1" ht="16.5" customHeight="1" x14ac:dyDescent="0.2">
      <c r="A6" s="87"/>
      <c r="B6" s="101" t="s">
        <v>139</v>
      </c>
      <c r="C6" s="102"/>
      <c r="D6" s="102"/>
      <c r="E6" s="103">
        <f>BondYields!L348</f>
        <v>1.0933333333333331E-2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BondYields!C348</f>
        <v>2.8999999999999998E-3</v>
      </c>
      <c r="F10" s="73">
        <v>0.35</v>
      </c>
    </row>
    <row r="11" spans="1:6" ht="15" customHeight="1" x14ac:dyDescent="0.2">
      <c r="B11" s="62" t="s">
        <v>25</v>
      </c>
      <c r="C11" s="38" t="s">
        <v>37</v>
      </c>
      <c r="D11" s="37" t="s">
        <v>70</v>
      </c>
      <c r="E11" s="40">
        <f>BondYields!D348</f>
        <v>1.5666666666666666E-2</v>
      </c>
      <c r="F11" s="73">
        <v>0.35</v>
      </c>
    </row>
    <row r="12" spans="1:6" ht="15" customHeight="1" x14ac:dyDescent="0.2">
      <c r="B12" s="62" t="s">
        <v>26</v>
      </c>
      <c r="C12" s="38" t="s">
        <v>38</v>
      </c>
      <c r="D12" s="37" t="s">
        <v>72</v>
      </c>
      <c r="E12" s="40">
        <f>BondYields!E348</f>
        <v>1.9100000000000002E-2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BondYields!F348</f>
        <v>6.3333333333333332E-3</v>
      </c>
      <c r="F14" s="73">
        <v>0.35</v>
      </c>
    </row>
    <row r="15" spans="1:6" ht="15" customHeight="1" x14ac:dyDescent="0.2">
      <c r="B15" s="62" t="s">
        <v>28</v>
      </c>
      <c r="C15" s="38" t="s">
        <v>37</v>
      </c>
      <c r="D15" s="37" t="s">
        <v>70</v>
      </c>
      <c r="E15" s="40">
        <f>BondYields!G348</f>
        <v>2.4050223978919632E-2</v>
      </c>
      <c r="F15" s="73">
        <v>0.35</v>
      </c>
    </row>
    <row r="16" spans="1:6" ht="15" customHeight="1" x14ac:dyDescent="0.2">
      <c r="B16" s="62" t="s">
        <v>29</v>
      </c>
      <c r="C16" s="38" t="s">
        <v>38</v>
      </c>
      <c r="D16" s="37" t="s">
        <v>72</v>
      </c>
      <c r="E16" s="40">
        <f>BondYields!H348</f>
        <v>3.5372223320158103E-2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BondYields!F348*(1-35%)</f>
        <v>4.1166666666666669E-3</v>
      </c>
      <c r="F18" s="73">
        <v>5.2499999999999998E-2</v>
      </c>
    </row>
    <row r="19" spans="2:6" ht="15" customHeight="1" x14ac:dyDescent="0.2">
      <c r="B19" s="62" t="s">
        <v>30</v>
      </c>
      <c r="C19" s="38" t="s">
        <v>37</v>
      </c>
      <c r="D19" s="37" t="s">
        <v>70</v>
      </c>
      <c r="E19" s="40">
        <f>BondYields!I348</f>
        <v>1.5961867588932806E-2</v>
      </c>
      <c r="F19" s="73">
        <v>5.2499999999999998E-2</v>
      </c>
    </row>
    <row r="20" spans="2:6" ht="15" customHeight="1" x14ac:dyDescent="0.2">
      <c r="B20" s="62" t="s">
        <v>31</v>
      </c>
      <c r="C20" s="38" t="s">
        <v>38</v>
      </c>
      <c r="D20" s="37" t="s">
        <v>72</v>
      </c>
      <c r="E20" s="40">
        <f>BondYields!J348</f>
        <v>2.5251156126482221E-2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BondYields!K348</f>
        <v>2.18E-2</v>
      </c>
      <c r="F23" s="73">
        <v>0.14174999999999999</v>
      </c>
    </row>
    <row r="24" spans="2:6" ht="16.5" customHeight="1" x14ac:dyDescent="0.2">
      <c r="B24" s="62" t="s">
        <v>33</v>
      </c>
      <c r="C24" s="36"/>
      <c r="D24" s="37" t="s">
        <v>41</v>
      </c>
      <c r="E24" s="40">
        <f>BondYields!L348+8%-BondYields!K348</f>
        <v>6.9133333333333338E-2</v>
      </c>
      <c r="F24" s="73">
        <v>0.34100000000000003</v>
      </c>
    </row>
    <row r="25" spans="2:6" ht="16.5" customHeight="1" x14ac:dyDescent="0.2">
      <c r="B25" s="61" t="s">
        <v>65</v>
      </c>
      <c r="C25" s="36" t="s">
        <v>76</v>
      </c>
      <c r="D25" s="37"/>
      <c r="E25" s="40">
        <f>BondYields!M348</f>
        <v>4.7675671915230727E-2</v>
      </c>
      <c r="F25" s="73">
        <v>0.14174999999999999</v>
      </c>
    </row>
    <row r="26" spans="2:6" ht="16.5" customHeight="1" x14ac:dyDescent="0.2">
      <c r="B26" s="61" t="s">
        <v>47</v>
      </c>
      <c r="C26" s="36" t="s">
        <v>77</v>
      </c>
      <c r="D26" s="37"/>
      <c r="E26" s="40">
        <f>E16</f>
        <v>3.5372223320158103E-2</v>
      </c>
      <c r="F26" s="73">
        <v>0.35</v>
      </c>
    </row>
    <row r="27" spans="2:6" ht="16.5" customHeight="1" x14ac:dyDescent="0.2">
      <c r="B27" s="61" t="s">
        <v>48</v>
      </c>
      <c r="C27" s="36" t="s">
        <v>78</v>
      </c>
      <c r="D27" s="37"/>
      <c r="E27" s="40">
        <f>BondYields!L348+2%</f>
        <v>3.0933333333333334E-2</v>
      </c>
      <c r="F27" s="73">
        <v>0.35</v>
      </c>
    </row>
    <row r="28" spans="2:6" ht="16.5" customHeight="1" x14ac:dyDescent="0.2">
      <c r="B28" s="61" t="s">
        <v>49</v>
      </c>
      <c r="C28" s="36" t="s">
        <v>79</v>
      </c>
      <c r="D28" s="37"/>
      <c r="E28" s="40">
        <f>BondYields!C348</f>
        <v>2.8999999999999998E-3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BondYields!K348</f>
        <v>2.18E-2</v>
      </c>
      <c r="F30" s="73">
        <v>0.14174999999999999</v>
      </c>
    </row>
    <row r="31" spans="2:6" ht="16.5" customHeight="1" x14ac:dyDescent="0.2">
      <c r="B31" s="62" t="s">
        <v>52</v>
      </c>
      <c r="C31" s="36"/>
      <c r="D31" s="37" t="s">
        <v>41</v>
      </c>
      <c r="E31" s="40">
        <f>BondYields!L348+8%-BondYields!K348</f>
        <v>6.9133333333333338E-2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2016</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464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BondYields!L347+6%</f>
        <v>7.145555555555555E-2</v>
      </c>
      <c r="F5" s="100"/>
    </row>
    <row r="6" spans="1:6" s="32" customFormat="1" ht="16.5" customHeight="1" x14ac:dyDescent="0.2">
      <c r="A6" s="87"/>
      <c r="B6" s="101" t="s">
        <v>139</v>
      </c>
      <c r="C6" s="102"/>
      <c r="D6" s="102"/>
      <c r="E6" s="103">
        <f>BondYields!L347</f>
        <v>1.1455555555555557E-2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BondYields!C347</f>
        <v>2.8333333333333335E-3</v>
      </c>
      <c r="F10" s="73">
        <v>0.35</v>
      </c>
    </row>
    <row r="11" spans="1:6" ht="15" customHeight="1" x14ac:dyDescent="0.2">
      <c r="B11" s="62" t="s">
        <v>25</v>
      </c>
      <c r="C11" s="38" t="s">
        <v>37</v>
      </c>
      <c r="D11" s="37" t="s">
        <v>70</v>
      </c>
      <c r="E11" s="40">
        <f>BondYields!D347</f>
        <v>1.6500000000000001E-2</v>
      </c>
      <c r="F11" s="73">
        <v>0.35</v>
      </c>
    </row>
    <row r="12" spans="1:6" ht="15" customHeight="1" x14ac:dyDescent="0.2">
      <c r="B12" s="62" t="s">
        <v>26</v>
      </c>
      <c r="C12" s="38" t="s">
        <v>38</v>
      </c>
      <c r="D12" s="37" t="s">
        <v>72</v>
      </c>
      <c r="E12" s="40">
        <f>BondYields!E347</f>
        <v>2.0199999999999999E-2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BondYields!F347</f>
        <v>5.7999999999999996E-3</v>
      </c>
      <c r="F14" s="73">
        <v>0.35</v>
      </c>
    </row>
    <row r="15" spans="1:6" ht="15" customHeight="1" x14ac:dyDescent="0.2">
      <c r="B15" s="62" t="s">
        <v>28</v>
      </c>
      <c r="C15" s="38" t="s">
        <v>37</v>
      </c>
      <c r="D15" s="37" t="s">
        <v>70</v>
      </c>
      <c r="E15" s="40">
        <f>BondYields!G347</f>
        <v>2.5094357864357864E-2</v>
      </c>
      <c r="F15" s="73">
        <v>0.35</v>
      </c>
    </row>
    <row r="16" spans="1:6" ht="15" customHeight="1" x14ac:dyDescent="0.2">
      <c r="B16" s="62" t="s">
        <v>29</v>
      </c>
      <c r="C16" s="38" t="s">
        <v>38</v>
      </c>
      <c r="D16" s="37" t="s">
        <v>72</v>
      </c>
      <c r="E16" s="40">
        <f>BondYields!H347</f>
        <v>3.6677882395382395E-2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BondYields!F347*(1-35%)</f>
        <v>3.7699999999999999E-3</v>
      </c>
      <c r="F18" s="73">
        <v>5.2499999999999998E-2</v>
      </c>
    </row>
    <row r="19" spans="2:6" ht="15" customHeight="1" x14ac:dyDescent="0.2">
      <c r="B19" s="62" t="s">
        <v>30</v>
      </c>
      <c r="C19" s="38" t="s">
        <v>37</v>
      </c>
      <c r="D19" s="37" t="s">
        <v>70</v>
      </c>
      <c r="E19" s="40">
        <f>BondYields!I347</f>
        <v>1.596176406926407E-2</v>
      </c>
      <c r="F19" s="73">
        <v>5.2499999999999998E-2</v>
      </c>
    </row>
    <row r="20" spans="2:6" ht="15" customHeight="1" x14ac:dyDescent="0.2">
      <c r="B20" s="62" t="s">
        <v>31</v>
      </c>
      <c r="C20" s="38" t="s">
        <v>38</v>
      </c>
      <c r="D20" s="37" t="s">
        <v>72</v>
      </c>
      <c r="E20" s="40">
        <f>BondYields!J347</f>
        <v>2.6473654401154401E-2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BondYields!K347</f>
        <v>2.18E-2</v>
      </c>
      <c r="F23" s="73">
        <v>0.14174999999999999</v>
      </c>
    </row>
    <row r="24" spans="2:6" ht="16.5" customHeight="1" x14ac:dyDescent="0.2">
      <c r="B24" s="62" t="s">
        <v>33</v>
      </c>
      <c r="C24" s="36"/>
      <c r="D24" s="37" t="s">
        <v>41</v>
      </c>
      <c r="E24" s="40">
        <f>BondYields!L347+8%-BondYields!K347</f>
        <v>6.9655555555555554E-2</v>
      </c>
      <c r="F24" s="73">
        <v>0.34100000000000003</v>
      </c>
    </row>
    <row r="25" spans="2:6" ht="16.5" customHeight="1" x14ac:dyDescent="0.2">
      <c r="B25" s="61" t="s">
        <v>65</v>
      </c>
      <c r="C25" s="36" t="s">
        <v>76</v>
      </c>
      <c r="D25" s="37"/>
      <c r="E25" s="40">
        <f>BondYields!M347</f>
        <v>4.7946120330287001E-2</v>
      </c>
      <c r="F25" s="73">
        <v>0.14174999999999999</v>
      </c>
    </row>
    <row r="26" spans="2:6" ht="16.5" customHeight="1" x14ac:dyDescent="0.2">
      <c r="B26" s="61" t="s">
        <v>47</v>
      </c>
      <c r="C26" s="36" t="s">
        <v>77</v>
      </c>
      <c r="D26" s="37"/>
      <c r="E26" s="40">
        <f>E16</f>
        <v>3.6677882395382395E-2</v>
      </c>
      <c r="F26" s="73">
        <v>0.35</v>
      </c>
    </row>
    <row r="27" spans="2:6" ht="16.5" customHeight="1" x14ac:dyDescent="0.2">
      <c r="B27" s="61" t="s">
        <v>48</v>
      </c>
      <c r="C27" s="36" t="s">
        <v>78</v>
      </c>
      <c r="D27" s="37"/>
      <c r="E27" s="40">
        <f>BondYields!L347+2%</f>
        <v>3.1455555555555556E-2</v>
      </c>
      <c r="F27" s="73">
        <v>0.35</v>
      </c>
    </row>
    <row r="28" spans="2:6" ht="16.5" customHeight="1" x14ac:dyDescent="0.2">
      <c r="B28" s="61" t="s">
        <v>49</v>
      </c>
      <c r="C28" s="36" t="s">
        <v>79</v>
      </c>
      <c r="D28" s="37"/>
      <c r="E28" s="40">
        <f>BondYields!C347</f>
        <v>2.8333333333333335E-3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BondYields!K347</f>
        <v>2.18E-2</v>
      </c>
      <c r="F30" s="73">
        <v>0.14174999999999999</v>
      </c>
    </row>
    <row r="31" spans="2:6" ht="16.5" customHeight="1" x14ac:dyDescent="0.2">
      <c r="B31" s="62" t="s">
        <v>52</v>
      </c>
      <c r="C31" s="36"/>
      <c r="D31" s="37" t="s">
        <v>41</v>
      </c>
      <c r="E31" s="40">
        <f>BondYields!L347+8%-BondYields!K347</f>
        <v>6.9655555555555554E-2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2016</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461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BondYields!L346+6%</f>
        <v>7.2022222222222224E-2</v>
      </c>
      <c r="F5" s="100"/>
    </row>
    <row r="6" spans="1:6" s="32" customFormat="1" ht="16.5" customHeight="1" x14ac:dyDescent="0.2">
      <c r="A6" s="87"/>
      <c r="B6" s="101" t="s">
        <v>139</v>
      </c>
      <c r="C6" s="102"/>
      <c r="D6" s="102"/>
      <c r="E6" s="103">
        <f>BondYields!L346</f>
        <v>1.2022222222222224E-2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BondYields!C346</f>
        <v>2.6000000000000003E-3</v>
      </c>
      <c r="F10" s="73">
        <v>0.35</v>
      </c>
    </row>
    <row r="11" spans="1:6" ht="15" customHeight="1" x14ac:dyDescent="0.2">
      <c r="B11" s="62" t="s">
        <v>25</v>
      </c>
      <c r="C11" s="38" t="s">
        <v>37</v>
      </c>
      <c r="D11" s="37" t="s">
        <v>70</v>
      </c>
      <c r="E11" s="40">
        <f>BondYields!D346</f>
        <v>1.7533333333333335E-2</v>
      </c>
      <c r="F11" s="73">
        <v>0.35</v>
      </c>
    </row>
    <row r="12" spans="1:6" ht="15" customHeight="1" x14ac:dyDescent="0.2">
      <c r="B12" s="62" t="s">
        <v>26</v>
      </c>
      <c r="C12" s="38" t="s">
        <v>38</v>
      </c>
      <c r="D12" s="37" t="s">
        <v>72</v>
      </c>
      <c r="E12" s="40">
        <f>BondYields!E346</f>
        <v>2.1500000000000002E-2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BondYields!F346</f>
        <v>5.5666666666666668E-3</v>
      </c>
      <c r="F14" s="73">
        <v>0.35</v>
      </c>
    </row>
    <row r="15" spans="1:6" ht="15" customHeight="1" x14ac:dyDescent="0.2">
      <c r="B15" s="62" t="s">
        <v>28</v>
      </c>
      <c r="C15" s="38" t="s">
        <v>37</v>
      </c>
      <c r="D15" s="37" t="s">
        <v>70</v>
      </c>
      <c r="E15" s="40">
        <f>BondYields!G346</f>
        <v>2.5929834054834056E-2</v>
      </c>
      <c r="F15" s="73">
        <v>0.35</v>
      </c>
    </row>
    <row r="16" spans="1:6" ht="15" customHeight="1" x14ac:dyDescent="0.2">
      <c r="B16" s="62" t="s">
        <v>29</v>
      </c>
      <c r="C16" s="38" t="s">
        <v>38</v>
      </c>
      <c r="D16" s="37" t="s">
        <v>72</v>
      </c>
      <c r="E16" s="40">
        <f>BondYields!H346</f>
        <v>3.7817604617604618E-2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BondYields!F346*(1-35%)</f>
        <v>3.6183333333333336E-3</v>
      </c>
      <c r="F18" s="73">
        <v>5.2499999999999998E-2</v>
      </c>
    </row>
    <row r="19" spans="2:6" ht="15" customHeight="1" x14ac:dyDescent="0.2">
      <c r="B19" s="62" t="s">
        <v>30</v>
      </c>
      <c r="C19" s="38" t="s">
        <v>37</v>
      </c>
      <c r="D19" s="37" t="s">
        <v>70</v>
      </c>
      <c r="E19" s="40">
        <f>BondYields!I346</f>
        <v>1.6727994227994227E-2</v>
      </c>
      <c r="F19" s="73">
        <v>5.2499999999999998E-2</v>
      </c>
    </row>
    <row r="20" spans="2:6" ht="15" customHeight="1" x14ac:dyDescent="0.2">
      <c r="B20" s="62" t="s">
        <v>31</v>
      </c>
      <c r="C20" s="38" t="s">
        <v>38</v>
      </c>
      <c r="D20" s="37" t="s">
        <v>72</v>
      </c>
      <c r="E20" s="40">
        <f>BondYields!J346</f>
        <v>2.6749170274170276E-2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BondYields!K346</f>
        <v>2.18E-2</v>
      </c>
      <c r="F23" s="73">
        <v>0.14174999999999999</v>
      </c>
    </row>
    <row r="24" spans="2:6" ht="16.5" customHeight="1" x14ac:dyDescent="0.2">
      <c r="B24" s="62" t="s">
        <v>33</v>
      </c>
      <c r="C24" s="36"/>
      <c r="D24" s="37" t="s">
        <v>41</v>
      </c>
      <c r="E24" s="40">
        <f>BondYields!L346+8%-BondYields!K346</f>
        <v>7.0222222222222228E-2</v>
      </c>
      <c r="F24" s="73">
        <v>0.34100000000000003</v>
      </c>
    </row>
    <row r="25" spans="2:6" ht="16.5" customHeight="1" x14ac:dyDescent="0.2">
      <c r="B25" s="61" t="s">
        <v>65</v>
      </c>
      <c r="C25" s="36" t="s">
        <v>76</v>
      </c>
      <c r="D25" s="37"/>
      <c r="E25" s="40">
        <f>BondYields!M346</f>
        <v>4.8273632675966009E-2</v>
      </c>
      <c r="F25" s="73">
        <v>0.14174999999999999</v>
      </c>
    </row>
    <row r="26" spans="2:6" ht="16.5" customHeight="1" x14ac:dyDescent="0.2">
      <c r="B26" s="61" t="s">
        <v>47</v>
      </c>
      <c r="C26" s="36" t="s">
        <v>77</v>
      </c>
      <c r="D26" s="37"/>
      <c r="E26" s="40">
        <f>E16</f>
        <v>3.7817604617604618E-2</v>
      </c>
      <c r="F26" s="73">
        <v>0.35</v>
      </c>
    </row>
    <row r="27" spans="2:6" ht="16.5" customHeight="1" x14ac:dyDescent="0.2">
      <c r="B27" s="61" t="s">
        <v>48</v>
      </c>
      <c r="C27" s="36" t="s">
        <v>78</v>
      </c>
      <c r="D27" s="37"/>
      <c r="E27" s="40">
        <f>BondYields!L346+2%</f>
        <v>3.2022222222222223E-2</v>
      </c>
      <c r="F27" s="73">
        <v>0.35</v>
      </c>
    </row>
    <row r="28" spans="2:6" ht="16.5" customHeight="1" x14ac:dyDescent="0.2">
      <c r="B28" s="61" t="s">
        <v>49</v>
      </c>
      <c r="C28" s="36" t="s">
        <v>79</v>
      </c>
      <c r="D28" s="37"/>
      <c r="E28" s="40">
        <f>BondYields!C346</f>
        <v>2.6000000000000003E-3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BondYields!K346</f>
        <v>2.18E-2</v>
      </c>
      <c r="F30" s="73">
        <v>0.14174999999999999</v>
      </c>
    </row>
    <row r="31" spans="2:6" ht="16.5" customHeight="1" x14ac:dyDescent="0.2">
      <c r="B31" s="62" t="s">
        <v>52</v>
      </c>
      <c r="C31" s="36"/>
      <c r="D31" s="37" t="s">
        <v>41</v>
      </c>
      <c r="E31" s="40">
        <f>BondYields!L346+8%-BondYields!K346</f>
        <v>7.0222222222222228E-2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2016</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924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BondYields!L442+6%</f>
        <v>0.10871111111111112</v>
      </c>
      <c r="F5" s="100"/>
    </row>
    <row r="6" spans="1:6" s="32" customFormat="1" ht="16.5" customHeight="1" x14ac:dyDescent="0.2">
      <c r="A6" s="87"/>
      <c r="B6" s="101" t="s">
        <v>139</v>
      </c>
      <c r="C6" s="102"/>
      <c r="D6" s="102"/>
      <c r="E6" s="103">
        <f>BondYields!L442</f>
        <v>4.8711111111111115E-2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BondYields!C442</f>
        <v>5.4699999999999999E-2</v>
      </c>
      <c r="F10" s="168">
        <v>0.21</v>
      </c>
    </row>
    <row r="11" spans="1:6" ht="15" customHeight="1" x14ac:dyDescent="0.2">
      <c r="B11" s="62" t="s">
        <v>25</v>
      </c>
      <c r="C11" s="38" t="s">
        <v>37</v>
      </c>
      <c r="D11" s="37" t="s">
        <v>70</v>
      </c>
      <c r="E11" s="40">
        <f>BondYields!D442</f>
        <v>4.4433333333333332E-2</v>
      </c>
      <c r="F11" s="168">
        <v>0.21</v>
      </c>
    </row>
    <row r="12" spans="1:6" ht="15" customHeight="1" x14ac:dyDescent="0.2">
      <c r="B12" s="62" t="s">
        <v>26</v>
      </c>
      <c r="C12" s="38" t="s">
        <v>38</v>
      </c>
      <c r="D12" s="37" t="s">
        <v>72</v>
      </c>
      <c r="E12" s="40">
        <f>BondYields!E442</f>
        <v>4.6733333333333328E-2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BondYields!F442</f>
        <v>5.3133333333333331E-2</v>
      </c>
      <c r="F14" s="168">
        <v>0.21</v>
      </c>
    </row>
    <row r="15" spans="1:6" ht="15" customHeight="1" x14ac:dyDescent="0.2">
      <c r="B15" s="62" t="s">
        <v>28</v>
      </c>
      <c r="C15" s="38" t="s">
        <v>37</v>
      </c>
      <c r="D15" s="37" t="s">
        <v>70</v>
      </c>
      <c r="E15" s="40">
        <f>BondYields!G442</f>
        <v>5.0519098883572568E-2</v>
      </c>
      <c r="F15" s="168">
        <v>0.21</v>
      </c>
    </row>
    <row r="16" spans="1:6" ht="15" customHeight="1" x14ac:dyDescent="0.2">
      <c r="B16" s="62" t="s">
        <v>29</v>
      </c>
      <c r="C16" s="38" t="s">
        <v>38</v>
      </c>
      <c r="D16" s="37" t="s">
        <v>72</v>
      </c>
      <c r="E16" s="40">
        <f>BondYields!H442</f>
        <v>5.3856618819776714E-2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BondYields!F442*(1-21%)</f>
        <v>4.1975333333333337E-2</v>
      </c>
      <c r="F18" s="168">
        <v>5.2499999999999998E-2</v>
      </c>
    </row>
    <row r="19" spans="2:6" ht="15" customHeight="1" x14ac:dyDescent="0.2">
      <c r="B19" s="62" t="s">
        <v>30</v>
      </c>
      <c r="C19" s="38" t="s">
        <v>37</v>
      </c>
      <c r="D19" s="37" t="s">
        <v>70</v>
      </c>
      <c r="E19" s="40">
        <f>BondYields!I442</f>
        <v>3.4168700159489633E-2</v>
      </c>
      <c r="F19" s="168">
        <v>5.2499999999999998E-2</v>
      </c>
    </row>
    <row r="20" spans="2:6" ht="15" customHeight="1" x14ac:dyDescent="0.2">
      <c r="B20" s="62" t="s">
        <v>31</v>
      </c>
      <c r="C20" s="38" t="s">
        <v>38</v>
      </c>
      <c r="D20" s="37" t="s">
        <v>72</v>
      </c>
      <c r="E20" s="40">
        <f>BondYields!J442</f>
        <v>3.8804146730462528E-2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BondYields!K442</f>
        <v>2.036E-2</v>
      </c>
      <c r="F23" s="168">
        <v>0.13125000000000001</v>
      </c>
    </row>
    <row r="24" spans="2:6" ht="16.5" customHeight="1" x14ac:dyDescent="0.2">
      <c r="B24" s="62" t="s">
        <v>33</v>
      </c>
      <c r="C24" s="36"/>
      <c r="D24" s="37" t="s">
        <v>41</v>
      </c>
      <c r="E24" s="40">
        <f>BondYields!L442+8%-BondYields!K442</f>
        <v>0.10835111111111111</v>
      </c>
      <c r="F24" s="168">
        <v>0.21</v>
      </c>
    </row>
    <row r="25" spans="2:6" ht="16.5" customHeight="1" x14ac:dyDescent="0.2">
      <c r="B25" s="61" t="s">
        <v>65</v>
      </c>
      <c r="C25" s="36" t="s">
        <v>76</v>
      </c>
      <c r="D25" s="37"/>
      <c r="E25" s="40">
        <f>BondYields!M442</f>
        <v>7.8559318751424009E-2</v>
      </c>
      <c r="F25" s="168">
        <v>0.13125000000000001</v>
      </c>
    </row>
    <row r="26" spans="2:6" ht="16.5" customHeight="1" x14ac:dyDescent="0.2">
      <c r="B26" s="61" t="s">
        <v>47</v>
      </c>
      <c r="C26" s="36" t="s">
        <v>77</v>
      </c>
      <c r="D26" s="37"/>
      <c r="E26" s="40">
        <f>E16</f>
        <v>5.3856618819776714E-2</v>
      </c>
      <c r="F26" s="168">
        <v>0.21</v>
      </c>
    </row>
    <row r="27" spans="2:6" ht="16.5" customHeight="1" x14ac:dyDescent="0.2">
      <c r="B27" s="61" t="s">
        <v>48</v>
      </c>
      <c r="C27" s="36" t="s">
        <v>78</v>
      </c>
      <c r="D27" s="37"/>
      <c r="E27" s="40">
        <f>BondYields!L442+2%</f>
        <v>6.8711111111111112E-2</v>
      </c>
      <c r="F27" s="168">
        <v>0.21</v>
      </c>
    </row>
    <row r="28" spans="2:6" ht="16.5" customHeight="1" x14ac:dyDescent="0.2">
      <c r="B28" s="61" t="s">
        <v>49</v>
      </c>
      <c r="C28" s="36" t="s">
        <v>79</v>
      </c>
      <c r="D28" s="37"/>
      <c r="E28" s="40">
        <f>BondYields!C442</f>
        <v>5.4699999999999999E-2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BondYields!K442</f>
        <v>2.036E-2</v>
      </c>
      <c r="F30" s="168">
        <v>0.13125000000000001</v>
      </c>
    </row>
    <row r="31" spans="2:6" ht="16.5" customHeight="1" x14ac:dyDescent="0.2">
      <c r="B31" s="62" t="s">
        <v>52</v>
      </c>
      <c r="C31" s="36"/>
      <c r="D31" s="37" t="s">
        <v>41</v>
      </c>
      <c r="E31" s="40">
        <f>BondYields!L442+8%-BondYields!K442</f>
        <v>0.10835111111111111</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2024</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458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BondYields!L345+6%</f>
        <v>7.2577777777777769E-2</v>
      </c>
      <c r="F5" s="100"/>
    </row>
    <row r="6" spans="1:6" s="32" customFormat="1" ht="16.5" customHeight="1" x14ac:dyDescent="0.2">
      <c r="A6" s="87"/>
      <c r="B6" s="101" t="s">
        <v>139</v>
      </c>
      <c r="C6" s="102"/>
      <c r="D6" s="102"/>
      <c r="E6" s="103">
        <f>BondYields!L345</f>
        <v>1.2577777777777778E-2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BondYields!C345</f>
        <v>2.6999999999999997E-3</v>
      </c>
      <c r="F10" s="73">
        <v>0.35</v>
      </c>
    </row>
    <row r="11" spans="1:6" ht="15" customHeight="1" x14ac:dyDescent="0.2">
      <c r="B11" s="62" t="s">
        <v>25</v>
      </c>
      <c r="C11" s="38" t="s">
        <v>37</v>
      </c>
      <c r="D11" s="37" t="s">
        <v>70</v>
      </c>
      <c r="E11" s="40">
        <f>BondYields!D345</f>
        <v>1.836666666666667E-2</v>
      </c>
      <c r="F11" s="73">
        <v>0.35</v>
      </c>
    </row>
    <row r="12" spans="1:6" ht="15" customHeight="1" x14ac:dyDescent="0.2">
      <c r="B12" s="62" t="s">
        <v>26</v>
      </c>
      <c r="C12" s="38" t="s">
        <v>38</v>
      </c>
      <c r="D12" s="37" t="s">
        <v>72</v>
      </c>
      <c r="E12" s="40">
        <f>BondYields!E345</f>
        <v>2.236666666666667E-2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BondYields!F345</f>
        <v>5.5666666666666668E-3</v>
      </c>
      <c r="F14" s="73">
        <v>0.35</v>
      </c>
    </row>
    <row r="15" spans="1:6" ht="15" customHeight="1" x14ac:dyDescent="0.2">
      <c r="B15" s="62" t="s">
        <v>28</v>
      </c>
      <c r="C15" s="38" t="s">
        <v>37</v>
      </c>
      <c r="D15" s="37" t="s">
        <v>70</v>
      </c>
      <c r="E15" s="40">
        <f>BondYields!G345</f>
        <v>2.6723015873015874E-2</v>
      </c>
      <c r="F15" s="73">
        <v>0.35</v>
      </c>
    </row>
    <row r="16" spans="1:6" ht="15" customHeight="1" x14ac:dyDescent="0.2">
      <c r="B16" s="62" t="s">
        <v>29</v>
      </c>
      <c r="C16" s="38" t="s">
        <v>38</v>
      </c>
      <c r="D16" s="37" t="s">
        <v>72</v>
      </c>
      <c r="E16" s="40">
        <f>BondYields!H345</f>
        <v>3.9009271284271278E-2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BondYields!F345*(1-35%)</f>
        <v>3.6183333333333336E-3</v>
      </c>
      <c r="F18" s="73">
        <v>5.2499999999999998E-2</v>
      </c>
    </row>
    <row r="19" spans="2:6" ht="15" customHeight="1" x14ac:dyDescent="0.2">
      <c r="B19" s="62" t="s">
        <v>30</v>
      </c>
      <c r="C19" s="38" t="s">
        <v>37</v>
      </c>
      <c r="D19" s="37" t="s">
        <v>70</v>
      </c>
      <c r="E19" s="40">
        <f>BondYields!I345</f>
        <v>1.8030266955266955E-2</v>
      </c>
      <c r="F19" s="73">
        <v>5.2499999999999998E-2</v>
      </c>
    </row>
    <row r="20" spans="2:6" ht="15" customHeight="1" x14ac:dyDescent="0.2">
      <c r="B20" s="62" t="s">
        <v>31</v>
      </c>
      <c r="C20" s="38" t="s">
        <v>38</v>
      </c>
      <c r="D20" s="37" t="s">
        <v>72</v>
      </c>
      <c r="E20" s="40">
        <f>BondYields!J345</f>
        <v>2.7799170274170278E-2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BondYields!K345</f>
        <v>2.1666666666666667E-2</v>
      </c>
      <c r="F23" s="73">
        <v>0.14174999999999999</v>
      </c>
    </row>
    <row r="24" spans="2:6" ht="16.5" customHeight="1" x14ac:dyDescent="0.2">
      <c r="B24" s="62" t="s">
        <v>33</v>
      </c>
      <c r="C24" s="36"/>
      <c r="D24" s="37" t="s">
        <v>41</v>
      </c>
      <c r="E24" s="40">
        <f>BondYields!L345+8%-BondYields!K345</f>
        <v>7.0911111111111119E-2</v>
      </c>
      <c r="F24" s="73">
        <v>0.34100000000000003</v>
      </c>
    </row>
    <row r="25" spans="2:6" ht="16.5" customHeight="1" x14ac:dyDescent="0.2">
      <c r="B25" s="61" t="s">
        <v>65</v>
      </c>
      <c r="C25" s="36" t="s">
        <v>76</v>
      </c>
      <c r="D25" s="37"/>
      <c r="E25" s="40">
        <f>BondYields!M345</f>
        <v>4.8456797659130996E-2</v>
      </c>
      <c r="F25" s="73">
        <v>0.14174999999999999</v>
      </c>
    </row>
    <row r="26" spans="2:6" ht="16.5" customHeight="1" x14ac:dyDescent="0.2">
      <c r="B26" s="61" t="s">
        <v>47</v>
      </c>
      <c r="C26" s="36" t="s">
        <v>77</v>
      </c>
      <c r="D26" s="37"/>
      <c r="E26" s="40">
        <f>E16</f>
        <v>3.9009271284271278E-2</v>
      </c>
      <c r="F26" s="73">
        <v>0.35</v>
      </c>
    </row>
    <row r="27" spans="2:6" ht="16.5" customHeight="1" x14ac:dyDescent="0.2">
      <c r="B27" s="61" t="s">
        <v>48</v>
      </c>
      <c r="C27" s="36" t="s">
        <v>78</v>
      </c>
      <c r="D27" s="37"/>
      <c r="E27" s="40">
        <f>BondYields!L345+2%</f>
        <v>3.2577777777777775E-2</v>
      </c>
      <c r="F27" s="73">
        <v>0.35</v>
      </c>
    </row>
    <row r="28" spans="2:6" ht="16.5" customHeight="1" x14ac:dyDescent="0.2">
      <c r="B28" s="61" t="s">
        <v>49</v>
      </c>
      <c r="C28" s="36" t="s">
        <v>79</v>
      </c>
      <c r="D28" s="37"/>
      <c r="E28" s="40">
        <f>BondYields!C345</f>
        <v>2.6999999999999997E-3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BondYields!K345</f>
        <v>2.1666666666666667E-2</v>
      </c>
      <c r="F30" s="73">
        <v>0.14174999999999999</v>
      </c>
    </row>
    <row r="31" spans="2:6" ht="16.5" customHeight="1" x14ac:dyDescent="0.2">
      <c r="B31" s="62" t="s">
        <v>52</v>
      </c>
      <c r="C31" s="36"/>
      <c r="D31" s="37" t="s">
        <v>41</v>
      </c>
      <c r="E31" s="40">
        <f>BondYields!L345+8%-BondYields!K345</f>
        <v>7.0911111111111119E-2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2016</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455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BondYields!L344+6%</f>
        <v>7.2499999999999995E-2</v>
      </c>
      <c r="F5" s="100"/>
    </row>
    <row r="6" spans="1:6" s="32" customFormat="1" ht="16.5" customHeight="1" x14ac:dyDescent="0.2">
      <c r="A6" s="87"/>
      <c r="B6" s="101" t="s">
        <v>139</v>
      </c>
      <c r="C6" s="102"/>
      <c r="D6" s="102"/>
      <c r="E6" s="103">
        <f>BondYields!L344</f>
        <v>1.2499999999999999E-2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BondYields!C344</f>
        <v>2.8E-3</v>
      </c>
      <c r="F10" s="73">
        <v>0.35</v>
      </c>
    </row>
    <row r="11" spans="1:6" ht="15" customHeight="1" x14ac:dyDescent="0.2">
      <c r="B11" s="62" t="s">
        <v>25</v>
      </c>
      <c r="C11" s="38" t="s">
        <v>37</v>
      </c>
      <c r="D11" s="37" t="s">
        <v>70</v>
      </c>
      <c r="E11" s="40">
        <f>BondYields!D344</f>
        <v>1.8266666666666667E-2</v>
      </c>
      <c r="F11" s="73">
        <v>0.35</v>
      </c>
    </row>
    <row r="12" spans="1:6" ht="15" customHeight="1" x14ac:dyDescent="0.2">
      <c r="B12" s="62" t="s">
        <v>26</v>
      </c>
      <c r="C12" s="38" t="s">
        <v>38</v>
      </c>
      <c r="D12" s="37" t="s">
        <v>72</v>
      </c>
      <c r="E12" s="40">
        <f>BondYields!E344</f>
        <v>2.23E-2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BondYields!F344</f>
        <v>5.4666666666666657E-3</v>
      </c>
      <c r="F14" s="73">
        <v>0.35</v>
      </c>
    </row>
    <row r="15" spans="1:6" ht="15" customHeight="1" x14ac:dyDescent="0.2">
      <c r="B15" s="62" t="s">
        <v>28</v>
      </c>
      <c r="C15" s="38" t="s">
        <v>37</v>
      </c>
      <c r="D15" s="37" t="s">
        <v>70</v>
      </c>
      <c r="E15" s="40">
        <f>BondYields!G344</f>
        <v>2.7350476190476189E-2</v>
      </c>
      <c r="F15" s="73">
        <v>0.35</v>
      </c>
    </row>
    <row r="16" spans="1:6" ht="15" customHeight="1" x14ac:dyDescent="0.2">
      <c r="B16" s="62" t="s">
        <v>29</v>
      </c>
      <c r="C16" s="38" t="s">
        <v>38</v>
      </c>
      <c r="D16" s="37" t="s">
        <v>72</v>
      </c>
      <c r="E16" s="40">
        <f>BondYields!H344</f>
        <v>4.0295858585858581E-2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BondYields!F344*(1-35%)</f>
        <v>3.5533333333333328E-3</v>
      </c>
      <c r="F18" s="73">
        <v>5.2499999999999998E-2</v>
      </c>
    </row>
    <row r="19" spans="2:6" ht="15" customHeight="1" x14ac:dyDescent="0.2">
      <c r="B19" s="62" t="s">
        <v>30</v>
      </c>
      <c r="C19" s="38" t="s">
        <v>37</v>
      </c>
      <c r="D19" s="37" t="s">
        <v>70</v>
      </c>
      <c r="E19" s="40">
        <f>BondYields!I344</f>
        <v>1.8655624098124098E-2</v>
      </c>
      <c r="F19" s="73">
        <v>5.2499999999999998E-2</v>
      </c>
    </row>
    <row r="20" spans="2:6" ht="15" customHeight="1" x14ac:dyDescent="0.2">
      <c r="B20" s="62" t="s">
        <v>31</v>
      </c>
      <c r="C20" s="38" t="s">
        <v>38</v>
      </c>
      <c r="D20" s="37" t="s">
        <v>72</v>
      </c>
      <c r="E20" s="40">
        <f>BondYields!J344</f>
        <v>2.7683773448773454E-2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BondYields!K344</f>
        <v>2.1533333333333331E-2</v>
      </c>
      <c r="F23" s="73">
        <v>0.14174999999999999</v>
      </c>
    </row>
    <row r="24" spans="2:6" ht="16.5" customHeight="1" x14ac:dyDescent="0.2">
      <c r="B24" s="62" t="s">
        <v>33</v>
      </c>
      <c r="C24" s="36"/>
      <c r="D24" s="37" t="s">
        <v>41</v>
      </c>
      <c r="E24" s="40">
        <f>BondYields!L344+8%-BondYields!K344</f>
        <v>7.0966666666666664E-2</v>
      </c>
      <c r="F24" s="73">
        <v>0.34100000000000003</v>
      </c>
    </row>
    <row r="25" spans="2:6" ht="16.5" customHeight="1" x14ac:dyDescent="0.2">
      <c r="B25" s="61" t="s">
        <v>65</v>
      </c>
      <c r="C25" s="36" t="s">
        <v>76</v>
      </c>
      <c r="D25" s="37"/>
      <c r="E25" s="40">
        <f>BondYields!M344</f>
        <v>4.868572446689113E-2</v>
      </c>
      <c r="F25" s="73">
        <v>0.14174999999999999</v>
      </c>
    </row>
    <row r="26" spans="2:6" ht="16.5" customHeight="1" x14ac:dyDescent="0.2">
      <c r="B26" s="61" t="s">
        <v>47</v>
      </c>
      <c r="C26" s="36" t="s">
        <v>77</v>
      </c>
      <c r="D26" s="37"/>
      <c r="E26" s="40">
        <f>E16</f>
        <v>4.0295858585858581E-2</v>
      </c>
      <c r="F26" s="73">
        <v>0.35</v>
      </c>
    </row>
    <row r="27" spans="2:6" ht="16.5" customHeight="1" x14ac:dyDescent="0.2">
      <c r="B27" s="61" t="s">
        <v>48</v>
      </c>
      <c r="C27" s="36" t="s">
        <v>78</v>
      </c>
      <c r="D27" s="37"/>
      <c r="E27" s="40">
        <f>BondYields!L344+2%</f>
        <v>3.2500000000000001E-2</v>
      </c>
      <c r="F27" s="73">
        <v>0.35</v>
      </c>
    </row>
    <row r="28" spans="2:6" ht="16.5" customHeight="1" x14ac:dyDescent="0.2">
      <c r="B28" s="61" t="s">
        <v>49</v>
      </c>
      <c r="C28" s="36" t="s">
        <v>79</v>
      </c>
      <c r="D28" s="37"/>
      <c r="E28" s="40">
        <f>BondYields!C344</f>
        <v>2.8E-3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BondYields!K344</f>
        <v>2.1533333333333331E-2</v>
      </c>
      <c r="F30" s="73">
        <v>0.14174999999999999</v>
      </c>
    </row>
    <row r="31" spans="2:6" ht="16.5" customHeight="1" x14ac:dyDescent="0.2">
      <c r="B31" s="62" t="s">
        <v>52</v>
      </c>
      <c r="C31" s="36"/>
      <c r="D31" s="37" t="s">
        <v>41</v>
      </c>
      <c r="E31" s="40">
        <f>BondYields!L344+8%-BondYields!K344</f>
        <v>7.0966666666666664E-2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2016</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451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BondYields!L343+6%</f>
        <v>7.3144444444444442E-2</v>
      </c>
      <c r="F5" s="100"/>
    </row>
    <row r="6" spans="1:6" s="32" customFormat="1" ht="16.5" customHeight="1" x14ac:dyDescent="0.2">
      <c r="A6" s="87"/>
      <c r="B6" s="101" t="s">
        <v>139</v>
      </c>
      <c r="C6" s="102"/>
      <c r="D6" s="102"/>
      <c r="E6" s="103">
        <f>BondYields!L343</f>
        <v>1.3144444444444445E-2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BondYields!C343</f>
        <v>2.8999999999999998E-3</v>
      </c>
      <c r="F10" s="73">
        <v>0.35</v>
      </c>
    </row>
    <row r="11" spans="1:6" ht="15" customHeight="1" x14ac:dyDescent="0.2">
      <c r="B11" s="62" t="s">
        <v>25</v>
      </c>
      <c r="C11" s="38" t="s">
        <v>37</v>
      </c>
      <c r="D11" s="37" t="s">
        <v>70</v>
      </c>
      <c r="E11" s="40">
        <f>BondYields!D343</f>
        <v>1.9199999999999998E-2</v>
      </c>
      <c r="F11" s="73">
        <v>0.35</v>
      </c>
    </row>
    <row r="12" spans="1:6" ht="15" customHeight="1" x14ac:dyDescent="0.2">
      <c r="B12" s="62" t="s">
        <v>26</v>
      </c>
      <c r="C12" s="38" t="s">
        <v>38</v>
      </c>
      <c r="D12" s="37" t="s">
        <v>72</v>
      </c>
      <c r="E12" s="40">
        <f>BondYields!E343</f>
        <v>2.3233333333333332E-2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BondYields!F343</f>
        <v>5.5333333333333337E-3</v>
      </c>
      <c r="F14" s="73">
        <v>0.35</v>
      </c>
    </row>
    <row r="15" spans="1:6" ht="15" customHeight="1" x14ac:dyDescent="0.2">
      <c r="B15" s="62" t="s">
        <v>28</v>
      </c>
      <c r="C15" s="38" t="s">
        <v>37</v>
      </c>
      <c r="D15" s="37" t="s">
        <v>70</v>
      </c>
      <c r="E15" s="40">
        <f>BondYields!G343</f>
        <v>2.905333333333333E-2</v>
      </c>
      <c r="F15" s="73">
        <v>0.35</v>
      </c>
    </row>
    <row r="16" spans="1:6" ht="15" customHeight="1" x14ac:dyDescent="0.2">
      <c r="B16" s="62" t="s">
        <v>29</v>
      </c>
      <c r="C16" s="38" t="s">
        <v>38</v>
      </c>
      <c r="D16" s="37" t="s">
        <v>72</v>
      </c>
      <c r="E16" s="40">
        <f>BondYields!H343</f>
        <v>4.1399191919191919E-2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BondYields!F343*(1-35%)</f>
        <v>3.5966666666666668E-3</v>
      </c>
      <c r="F18" s="73">
        <v>5.2499999999999998E-2</v>
      </c>
    </row>
    <row r="19" spans="2:6" ht="15" customHeight="1" x14ac:dyDescent="0.2">
      <c r="B19" s="62" t="s">
        <v>30</v>
      </c>
      <c r="C19" s="38" t="s">
        <v>37</v>
      </c>
      <c r="D19" s="37" t="s">
        <v>70</v>
      </c>
      <c r="E19" s="40">
        <f>BondYields!I343</f>
        <v>1.9274671717171715E-2</v>
      </c>
      <c r="F19" s="73">
        <v>5.2499999999999998E-2</v>
      </c>
    </row>
    <row r="20" spans="2:6" ht="15" customHeight="1" x14ac:dyDescent="0.2">
      <c r="B20" s="62" t="s">
        <v>31</v>
      </c>
      <c r="C20" s="38" t="s">
        <v>38</v>
      </c>
      <c r="D20" s="37" t="s">
        <v>72</v>
      </c>
      <c r="E20" s="40">
        <f>BondYields!J343</f>
        <v>2.8218535353535357E-2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BondYields!K343</f>
        <v>2.1399999999999999E-2</v>
      </c>
      <c r="F23" s="73">
        <v>0.14174999999999999</v>
      </c>
    </row>
    <row r="24" spans="2:6" ht="16.5" customHeight="1" x14ac:dyDescent="0.2">
      <c r="B24" s="62" t="s">
        <v>33</v>
      </c>
      <c r="C24" s="36"/>
      <c r="D24" s="37" t="s">
        <v>41</v>
      </c>
      <c r="E24" s="40">
        <f>BondYields!L343+8%-BondYields!K343</f>
        <v>7.1744444444444444E-2</v>
      </c>
      <c r="F24" s="73">
        <v>0.34100000000000003</v>
      </c>
    </row>
    <row r="25" spans="2:6" ht="16.5" customHeight="1" x14ac:dyDescent="0.2">
      <c r="B25" s="61" t="s">
        <v>65</v>
      </c>
      <c r="C25" s="36" t="s">
        <v>76</v>
      </c>
      <c r="D25" s="37"/>
      <c r="E25" s="40">
        <f>BondYields!M343</f>
        <v>4.8679367091972355E-2</v>
      </c>
      <c r="F25" s="73">
        <v>0.14174999999999999</v>
      </c>
    </row>
    <row r="26" spans="2:6" ht="16.5" customHeight="1" x14ac:dyDescent="0.2">
      <c r="B26" s="61" t="s">
        <v>47</v>
      </c>
      <c r="C26" s="36" t="s">
        <v>77</v>
      </c>
      <c r="D26" s="37"/>
      <c r="E26" s="40">
        <f>E16</f>
        <v>4.1399191919191919E-2</v>
      </c>
      <c r="F26" s="73">
        <v>0.35</v>
      </c>
    </row>
    <row r="27" spans="2:6" ht="16.5" customHeight="1" x14ac:dyDescent="0.2">
      <c r="B27" s="61" t="s">
        <v>48</v>
      </c>
      <c r="C27" s="36" t="s">
        <v>78</v>
      </c>
      <c r="D27" s="37"/>
      <c r="E27" s="40">
        <f>BondYields!L343+2%</f>
        <v>3.3144444444444449E-2</v>
      </c>
      <c r="F27" s="73">
        <v>0.35</v>
      </c>
    </row>
    <row r="28" spans="2:6" ht="16.5" customHeight="1" x14ac:dyDescent="0.2">
      <c r="B28" s="61" t="s">
        <v>49</v>
      </c>
      <c r="C28" s="36" t="s">
        <v>79</v>
      </c>
      <c r="D28" s="37"/>
      <c r="E28" s="40">
        <f>BondYields!C343</f>
        <v>2.8999999999999998E-3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BondYields!K343</f>
        <v>2.1399999999999999E-2</v>
      </c>
      <c r="F30" s="73">
        <v>0.14174999999999999</v>
      </c>
    </row>
    <row r="31" spans="2:6" ht="16.5" customHeight="1" x14ac:dyDescent="0.2">
      <c r="B31" s="62" t="s">
        <v>52</v>
      </c>
      <c r="C31" s="36"/>
      <c r="D31" s="37" t="s">
        <v>41</v>
      </c>
      <c r="E31" s="40">
        <f>BondYields!L343+8%-BondYields!K343</f>
        <v>7.1744444444444444E-2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2016</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448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BondYields!L342+6%</f>
        <v>7.3777777777777775E-2</v>
      </c>
      <c r="F5" s="100"/>
    </row>
    <row r="6" spans="1:6" s="32" customFormat="1" ht="16.5" customHeight="1" x14ac:dyDescent="0.2">
      <c r="A6" s="87"/>
      <c r="B6" s="101" t="s">
        <v>139</v>
      </c>
      <c r="C6" s="102"/>
      <c r="D6" s="102"/>
      <c r="E6" s="103">
        <f>BondYields!L342</f>
        <v>1.3777777777777778E-2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BondYields!C342</f>
        <v>2.6666666666666666E-3</v>
      </c>
      <c r="F10" s="73">
        <v>0.35</v>
      </c>
    </row>
    <row r="11" spans="1:6" ht="15" customHeight="1" x14ac:dyDescent="0.2">
      <c r="B11" s="62" t="s">
        <v>25</v>
      </c>
      <c r="C11" s="38" t="s">
        <v>37</v>
      </c>
      <c r="D11" s="37" t="s">
        <v>70</v>
      </c>
      <c r="E11" s="40">
        <f>BondYields!D342</f>
        <v>2.0366666666666668E-2</v>
      </c>
      <c r="F11" s="73">
        <v>0.35</v>
      </c>
    </row>
    <row r="12" spans="1:6" ht="15" customHeight="1" x14ac:dyDescent="0.2">
      <c r="B12" s="62" t="s">
        <v>26</v>
      </c>
      <c r="C12" s="38" t="s">
        <v>38</v>
      </c>
      <c r="D12" s="37" t="s">
        <v>72</v>
      </c>
      <c r="E12" s="40">
        <f>BondYields!E342</f>
        <v>2.4333333333333335E-2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BondYields!F342</f>
        <v>5.5000000000000005E-3</v>
      </c>
      <c r="F14" s="73">
        <v>0.35</v>
      </c>
    </row>
    <row r="15" spans="1:6" ht="15" customHeight="1" x14ac:dyDescent="0.2">
      <c r="B15" s="62" t="s">
        <v>28</v>
      </c>
      <c r="C15" s="38" t="s">
        <v>37</v>
      </c>
      <c r="D15" s="37" t="s">
        <v>70</v>
      </c>
      <c r="E15" s="40">
        <f>BondYields!G342</f>
        <v>3.0278333333333327E-2</v>
      </c>
      <c r="F15" s="73">
        <v>0.35</v>
      </c>
    </row>
    <row r="16" spans="1:6" ht="15" customHeight="1" x14ac:dyDescent="0.2">
      <c r="B16" s="62" t="s">
        <v>29</v>
      </c>
      <c r="C16" s="38" t="s">
        <v>38</v>
      </c>
      <c r="D16" s="37" t="s">
        <v>72</v>
      </c>
      <c r="E16" s="40">
        <f>BondYields!H342</f>
        <v>4.1957525252525253E-2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BondYields!F342*(1-35%)</f>
        <v>3.5750000000000005E-3</v>
      </c>
      <c r="F18" s="73">
        <v>5.2499999999999998E-2</v>
      </c>
    </row>
    <row r="19" spans="2:6" ht="15" customHeight="1" x14ac:dyDescent="0.2">
      <c r="B19" s="62" t="s">
        <v>30</v>
      </c>
      <c r="C19" s="38" t="s">
        <v>37</v>
      </c>
      <c r="D19" s="37" t="s">
        <v>70</v>
      </c>
      <c r="E19" s="40">
        <f>BondYields!I342</f>
        <v>2.0329974747474746E-2</v>
      </c>
      <c r="F19" s="73">
        <v>5.2499999999999998E-2</v>
      </c>
    </row>
    <row r="20" spans="2:6" ht="15" customHeight="1" x14ac:dyDescent="0.2">
      <c r="B20" s="62" t="s">
        <v>31</v>
      </c>
      <c r="C20" s="38" t="s">
        <v>38</v>
      </c>
      <c r="D20" s="37" t="s">
        <v>72</v>
      </c>
      <c r="E20" s="40">
        <f>BondYields!J342</f>
        <v>2.8945808080808082E-2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BondYields!K342</f>
        <v>2.1399999999999999E-2</v>
      </c>
      <c r="F23" s="73">
        <v>0.14174999999999999</v>
      </c>
    </row>
    <row r="24" spans="2:6" ht="16.5" customHeight="1" x14ac:dyDescent="0.2">
      <c r="B24" s="62" t="s">
        <v>33</v>
      </c>
      <c r="C24" s="36"/>
      <c r="D24" s="37" t="s">
        <v>41</v>
      </c>
      <c r="E24" s="40">
        <f>BondYields!L342+8%-BondYields!K342</f>
        <v>7.2377777777777777E-2</v>
      </c>
      <c r="F24" s="73">
        <v>0.34100000000000003</v>
      </c>
    </row>
    <row r="25" spans="2:6" ht="16.5" customHeight="1" x14ac:dyDescent="0.2">
      <c r="B25" s="61" t="s">
        <v>65</v>
      </c>
      <c r="C25" s="36" t="s">
        <v>76</v>
      </c>
      <c r="D25" s="37"/>
      <c r="E25" s="40">
        <f>BondYields!M342</f>
        <v>4.8823559011164287E-2</v>
      </c>
      <c r="F25" s="73">
        <v>0.14174999999999999</v>
      </c>
    </row>
    <row r="26" spans="2:6" ht="16.5" customHeight="1" x14ac:dyDescent="0.2">
      <c r="B26" s="61" t="s">
        <v>47</v>
      </c>
      <c r="C26" s="36" t="s">
        <v>77</v>
      </c>
      <c r="D26" s="37"/>
      <c r="E26" s="40">
        <f>E16</f>
        <v>4.1957525252525253E-2</v>
      </c>
      <c r="F26" s="73">
        <v>0.35</v>
      </c>
    </row>
    <row r="27" spans="2:6" ht="16.5" customHeight="1" x14ac:dyDescent="0.2">
      <c r="B27" s="61" t="s">
        <v>48</v>
      </c>
      <c r="C27" s="36" t="s">
        <v>78</v>
      </c>
      <c r="D27" s="37"/>
      <c r="E27" s="40">
        <f>BondYields!L342+2%</f>
        <v>3.3777777777777782E-2</v>
      </c>
      <c r="F27" s="73">
        <v>0.35</v>
      </c>
    </row>
    <row r="28" spans="2:6" ht="16.5" customHeight="1" x14ac:dyDescent="0.2">
      <c r="B28" s="61" t="s">
        <v>49</v>
      </c>
      <c r="C28" s="36" t="s">
        <v>79</v>
      </c>
      <c r="D28" s="37"/>
      <c r="E28" s="40">
        <f>BondYields!C342</f>
        <v>2.6666666666666666E-3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BondYields!K342</f>
        <v>2.1399999999999999E-2</v>
      </c>
      <c r="F30" s="73">
        <v>0.14174999999999999</v>
      </c>
    </row>
    <row r="31" spans="2:6" ht="16.5" customHeight="1" x14ac:dyDescent="0.2">
      <c r="B31" s="62" t="s">
        <v>52</v>
      </c>
      <c r="C31" s="36"/>
      <c r="D31" s="37" t="s">
        <v>41</v>
      </c>
      <c r="E31" s="40">
        <f>BondYields!L342+8%-BondYields!K342</f>
        <v>7.2377777777777777E-2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2016</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445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BondYields!L341+6%</f>
        <v>7.4611111111111114E-2</v>
      </c>
      <c r="F5" s="100"/>
    </row>
    <row r="6" spans="1:6" s="32" customFormat="1" ht="16.5" customHeight="1" x14ac:dyDescent="0.2">
      <c r="A6" s="87"/>
      <c r="B6" s="101" t="s">
        <v>139</v>
      </c>
      <c r="C6" s="102"/>
      <c r="D6" s="102"/>
      <c r="E6" s="103">
        <f>BondYields!L341</f>
        <v>1.4611111111111111E-2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BondYields!C341</f>
        <v>2.0666666666666667E-3</v>
      </c>
      <c r="F10" s="73">
        <v>0.35</v>
      </c>
    </row>
    <row r="11" spans="1:6" ht="15" customHeight="1" x14ac:dyDescent="0.2">
      <c r="B11" s="62" t="s">
        <v>25</v>
      </c>
      <c r="C11" s="38" t="s">
        <v>37</v>
      </c>
      <c r="D11" s="37" t="s">
        <v>70</v>
      </c>
      <c r="E11" s="40">
        <f>BondYields!D341</f>
        <v>2.1966666666666666E-2</v>
      </c>
      <c r="F11" s="73">
        <v>0.35</v>
      </c>
    </row>
    <row r="12" spans="1:6" ht="15" customHeight="1" x14ac:dyDescent="0.2">
      <c r="B12" s="62" t="s">
        <v>26</v>
      </c>
      <c r="C12" s="38" t="s">
        <v>38</v>
      </c>
      <c r="D12" s="37" t="s">
        <v>72</v>
      </c>
      <c r="E12" s="40">
        <f>BondYields!E341</f>
        <v>2.5966666666666666E-2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BondYields!F341</f>
        <v>4.7000000000000002E-3</v>
      </c>
      <c r="F14" s="73">
        <v>0.35</v>
      </c>
    </row>
    <row r="15" spans="1:6" ht="15" customHeight="1" x14ac:dyDescent="0.2">
      <c r="B15" s="62" t="s">
        <v>28</v>
      </c>
      <c r="C15" s="38" t="s">
        <v>37</v>
      </c>
      <c r="D15" s="37" t="s">
        <v>70</v>
      </c>
      <c r="E15" s="40">
        <f>BondYields!G341</f>
        <v>3.1279736842105263E-2</v>
      </c>
      <c r="F15" s="73">
        <v>0.35</v>
      </c>
    </row>
    <row r="16" spans="1:6" ht="15" customHeight="1" x14ac:dyDescent="0.2">
      <c r="B16" s="62" t="s">
        <v>29</v>
      </c>
      <c r="C16" s="38" t="s">
        <v>38</v>
      </c>
      <c r="D16" s="37" t="s">
        <v>72</v>
      </c>
      <c r="E16" s="40">
        <f>BondYields!H341</f>
        <v>4.194182349813929E-2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BondYields!F341*(1-35%)</f>
        <v>3.0550000000000004E-3</v>
      </c>
      <c r="F18" s="73">
        <v>5.2499999999999998E-2</v>
      </c>
    </row>
    <row r="19" spans="2:6" ht="15" customHeight="1" x14ac:dyDescent="0.2">
      <c r="B19" s="62" t="s">
        <v>30</v>
      </c>
      <c r="C19" s="38" t="s">
        <v>37</v>
      </c>
      <c r="D19" s="37" t="s">
        <v>70</v>
      </c>
      <c r="E19" s="40">
        <f>BondYields!I341</f>
        <v>2.2433439659755455E-2</v>
      </c>
      <c r="F19" s="73">
        <v>5.2499999999999998E-2</v>
      </c>
    </row>
    <row r="20" spans="2:6" ht="15" customHeight="1" x14ac:dyDescent="0.2">
      <c r="B20" s="62" t="s">
        <v>31</v>
      </c>
      <c r="C20" s="38" t="s">
        <v>38</v>
      </c>
      <c r="D20" s="37" t="s">
        <v>72</v>
      </c>
      <c r="E20" s="40">
        <f>BondYields!J341</f>
        <v>3.1355983519404572E-2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BondYields!K341</f>
        <v>2.1399999999999999E-2</v>
      </c>
      <c r="F23" s="73">
        <v>0.14174999999999999</v>
      </c>
    </row>
    <row r="24" spans="2:6" ht="16.5" customHeight="1" x14ac:dyDescent="0.2">
      <c r="B24" s="62" t="s">
        <v>33</v>
      </c>
      <c r="C24" s="36"/>
      <c r="D24" s="37" t="s">
        <v>41</v>
      </c>
      <c r="E24" s="40">
        <f>BondYields!L341+8%-BondYields!K341</f>
        <v>7.3211111111111116E-2</v>
      </c>
      <c r="F24" s="73">
        <v>0.34100000000000003</v>
      </c>
    </row>
    <row r="25" spans="2:6" ht="16.5" customHeight="1" x14ac:dyDescent="0.2">
      <c r="B25" s="61" t="s">
        <v>65</v>
      </c>
      <c r="C25" s="36" t="s">
        <v>76</v>
      </c>
      <c r="D25" s="37"/>
      <c r="E25" s="40">
        <f>BondYields!M341</f>
        <v>4.9073175172780446E-2</v>
      </c>
      <c r="F25" s="73">
        <v>0.14174999999999999</v>
      </c>
    </row>
    <row r="26" spans="2:6" ht="16.5" customHeight="1" x14ac:dyDescent="0.2">
      <c r="B26" s="61" t="s">
        <v>47</v>
      </c>
      <c r="C26" s="36" t="s">
        <v>77</v>
      </c>
      <c r="D26" s="37"/>
      <c r="E26" s="40">
        <f>E16</f>
        <v>4.194182349813929E-2</v>
      </c>
      <c r="F26" s="73">
        <v>0.35</v>
      </c>
    </row>
    <row r="27" spans="2:6" ht="16.5" customHeight="1" x14ac:dyDescent="0.2">
      <c r="B27" s="61" t="s">
        <v>48</v>
      </c>
      <c r="C27" s="36" t="s">
        <v>78</v>
      </c>
      <c r="D27" s="37"/>
      <c r="E27" s="40">
        <f>BondYields!L341+2%</f>
        <v>3.4611111111111113E-2</v>
      </c>
      <c r="F27" s="73">
        <v>0.35</v>
      </c>
    </row>
    <row r="28" spans="2:6" ht="16.5" customHeight="1" x14ac:dyDescent="0.2">
      <c r="B28" s="61" t="s">
        <v>49</v>
      </c>
      <c r="C28" s="36" t="s">
        <v>79</v>
      </c>
      <c r="D28" s="37"/>
      <c r="E28" s="40">
        <f>BondYields!C341</f>
        <v>2.0666666666666667E-3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BondYields!K341</f>
        <v>2.1399999999999999E-2</v>
      </c>
      <c r="F30" s="73">
        <v>0.14174999999999999</v>
      </c>
    </row>
    <row r="31" spans="2:6" ht="16.5" customHeight="1" x14ac:dyDescent="0.2">
      <c r="B31" s="62" t="s">
        <v>52</v>
      </c>
      <c r="C31" s="36"/>
      <c r="D31" s="37" t="s">
        <v>41</v>
      </c>
      <c r="E31" s="40">
        <f>BondYields!L341+8%-BondYields!K341</f>
        <v>7.3211111111111116E-2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2016</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442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BondYields!L340+6%</f>
        <v>7.4233333333333332E-2</v>
      </c>
      <c r="F5" s="100"/>
    </row>
    <row r="6" spans="1:6" s="32" customFormat="1" ht="16.5" customHeight="1" x14ac:dyDescent="0.2">
      <c r="A6" s="87"/>
      <c r="B6" s="101" t="s">
        <v>139</v>
      </c>
      <c r="C6" s="102"/>
      <c r="D6" s="102"/>
      <c r="E6" s="103">
        <f>BondYields!L340</f>
        <v>1.4233333333333334E-2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BondYields!C340</f>
        <v>1.2666666666666666E-3</v>
      </c>
      <c r="F10" s="73">
        <v>0.35</v>
      </c>
    </row>
    <row r="11" spans="1:6" ht="15" customHeight="1" x14ac:dyDescent="0.2">
      <c r="B11" s="62" t="s">
        <v>25</v>
      </c>
      <c r="C11" s="38" t="s">
        <v>37</v>
      </c>
      <c r="D11" s="37" t="s">
        <v>70</v>
      </c>
      <c r="E11" s="40">
        <f>BondYields!D340</f>
        <v>2.1899999999999999E-2</v>
      </c>
      <c r="F11" s="73">
        <v>0.35</v>
      </c>
    </row>
    <row r="12" spans="1:6" ht="15" customHeight="1" x14ac:dyDescent="0.2">
      <c r="B12" s="62" t="s">
        <v>26</v>
      </c>
      <c r="C12" s="38" t="s">
        <v>38</v>
      </c>
      <c r="D12" s="37" t="s">
        <v>72</v>
      </c>
      <c r="E12" s="40">
        <f>BondYields!E340</f>
        <v>2.5999999999999999E-2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BondYields!F340</f>
        <v>3.6333333333333335E-3</v>
      </c>
      <c r="F14" s="73">
        <v>0.35</v>
      </c>
    </row>
    <row r="15" spans="1:6" ht="15" customHeight="1" x14ac:dyDescent="0.2">
      <c r="B15" s="62" t="s">
        <v>28</v>
      </c>
      <c r="C15" s="38" t="s">
        <v>37</v>
      </c>
      <c r="D15" s="37" t="s">
        <v>70</v>
      </c>
      <c r="E15" s="40">
        <f>BondYields!G340</f>
        <v>3.1149895572263993E-2</v>
      </c>
      <c r="F15" s="73">
        <v>0.35</v>
      </c>
    </row>
    <row r="16" spans="1:6" ht="15" customHeight="1" x14ac:dyDescent="0.2">
      <c r="B16" s="62" t="s">
        <v>29</v>
      </c>
      <c r="C16" s="38" t="s">
        <v>38</v>
      </c>
      <c r="D16" s="37" t="s">
        <v>72</v>
      </c>
      <c r="E16" s="40">
        <f>BondYields!H340</f>
        <v>4.1485315561631354E-2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BondYields!F340*(1-35%)</f>
        <v>2.3616666666666669E-3</v>
      </c>
      <c r="F18" s="73">
        <v>5.2499999999999998E-2</v>
      </c>
    </row>
    <row r="19" spans="2:6" ht="15" customHeight="1" x14ac:dyDescent="0.2">
      <c r="B19" s="62" t="s">
        <v>30</v>
      </c>
      <c r="C19" s="38" t="s">
        <v>37</v>
      </c>
      <c r="D19" s="37" t="s">
        <v>70</v>
      </c>
      <c r="E19" s="40">
        <f>BondYields!I340</f>
        <v>2.3835026961342754E-2</v>
      </c>
      <c r="F19" s="73">
        <v>5.2499999999999998E-2</v>
      </c>
    </row>
    <row r="20" spans="2:6" ht="15" customHeight="1" x14ac:dyDescent="0.2">
      <c r="B20" s="62" t="s">
        <v>31</v>
      </c>
      <c r="C20" s="38" t="s">
        <v>38</v>
      </c>
      <c r="D20" s="37" t="s">
        <v>72</v>
      </c>
      <c r="E20" s="40">
        <f>BondYields!J340</f>
        <v>3.4041062884483934E-2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BondYields!K340</f>
        <v>2.1399999999999999E-2</v>
      </c>
      <c r="F23" s="73">
        <v>0.14174999999999999</v>
      </c>
    </row>
    <row r="24" spans="2:6" ht="16.5" customHeight="1" x14ac:dyDescent="0.2">
      <c r="B24" s="62" t="s">
        <v>33</v>
      </c>
      <c r="C24" s="36"/>
      <c r="D24" s="37" t="s">
        <v>41</v>
      </c>
      <c r="E24" s="40">
        <f>BondYields!L340+8%-BondYields!K340</f>
        <v>7.2833333333333333E-2</v>
      </c>
      <c r="F24" s="73">
        <v>0.34100000000000003</v>
      </c>
    </row>
    <row r="25" spans="2:6" ht="16.5" customHeight="1" x14ac:dyDescent="0.2">
      <c r="B25" s="61" t="s">
        <v>65</v>
      </c>
      <c r="C25" s="36" t="s">
        <v>76</v>
      </c>
      <c r="D25" s="37"/>
      <c r="E25" s="40">
        <f>BondYields!M340</f>
        <v>4.9761286348331803E-2</v>
      </c>
      <c r="F25" s="73">
        <v>0.14174999999999999</v>
      </c>
    </row>
    <row r="26" spans="2:6" ht="16.5" customHeight="1" x14ac:dyDescent="0.2">
      <c r="B26" s="61" t="s">
        <v>47</v>
      </c>
      <c r="C26" s="36" t="s">
        <v>77</v>
      </c>
      <c r="D26" s="37"/>
      <c r="E26" s="40">
        <f>E16</f>
        <v>4.1485315561631354E-2</v>
      </c>
      <c r="F26" s="73">
        <v>0.35</v>
      </c>
    </row>
    <row r="27" spans="2:6" ht="16.5" customHeight="1" x14ac:dyDescent="0.2">
      <c r="B27" s="61" t="s">
        <v>48</v>
      </c>
      <c r="C27" s="36" t="s">
        <v>78</v>
      </c>
      <c r="D27" s="37"/>
      <c r="E27" s="40">
        <f>BondYields!L340+2%</f>
        <v>3.4233333333333338E-2</v>
      </c>
      <c r="F27" s="73">
        <v>0.35</v>
      </c>
    </row>
    <row r="28" spans="2:6" ht="16.5" customHeight="1" x14ac:dyDescent="0.2">
      <c r="B28" s="61" t="s">
        <v>49</v>
      </c>
      <c r="C28" s="36" t="s">
        <v>79</v>
      </c>
      <c r="D28" s="37"/>
      <c r="E28" s="40">
        <f>BondYields!C340</f>
        <v>1.2666666666666666E-3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BondYields!K340</f>
        <v>2.1399999999999999E-2</v>
      </c>
      <c r="F30" s="73">
        <v>0.14174999999999999</v>
      </c>
    </row>
    <row r="31" spans="2:6" ht="16.5" customHeight="1" x14ac:dyDescent="0.2">
      <c r="B31" s="62" t="s">
        <v>52</v>
      </c>
      <c r="C31" s="36"/>
      <c r="D31" s="37" t="s">
        <v>41</v>
      </c>
      <c r="E31" s="40">
        <f>BondYields!L340+8%-BondYields!K340</f>
        <v>7.2833333333333333E-2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2016</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439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BondYields!L339+6%</f>
        <v>7.3833333333333334E-2</v>
      </c>
      <c r="F5" s="100"/>
    </row>
    <row r="6" spans="1:6" s="32" customFormat="1" ht="16.5" customHeight="1" x14ac:dyDescent="0.2">
      <c r="A6" s="87"/>
      <c r="B6" s="101" t="s">
        <v>139</v>
      </c>
      <c r="C6" s="102"/>
      <c r="D6" s="102"/>
      <c r="E6" s="103">
        <f>BondYields!L339</f>
        <v>1.3833333333333331E-2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BondYields!C339</f>
        <v>5.666666666666666E-4</v>
      </c>
      <c r="F10" s="73">
        <v>0.35</v>
      </c>
    </row>
    <row r="11" spans="1:6" ht="15" customHeight="1" x14ac:dyDescent="0.2">
      <c r="B11" s="62" t="s">
        <v>25</v>
      </c>
      <c r="C11" s="38" t="s">
        <v>37</v>
      </c>
      <c r="D11" s="37" t="s">
        <v>70</v>
      </c>
      <c r="E11" s="40">
        <f>BondYields!D339</f>
        <v>2.1666666666666667E-2</v>
      </c>
      <c r="F11" s="73">
        <v>0.35</v>
      </c>
    </row>
    <row r="12" spans="1:6" ht="15" customHeight="1" x14ac:dyDescent="0.2">
      <c r="B12" s="62" t="s">
        <v>26</v>
      </c>
      <c r="C12" s="38" t="s">
        <v>38</v>
      </c>
      <c r="D12" s="37" t="s">
        <v>72</v>
      </c>
      <c r="E12" s="40">
        <f>BondYields!E339</f>
        <v>2.6033333333333335E-2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BondYields!F339</f>
        <v>2.7333333333333328E-3</v>
      </c>
      <c r="F14" s="73">
        <v>0.35</v>
      </c>
    </row>
    <row r="15" spans="1:6" ht="15" customHeight="1" x14ac:dyDescent="0.2">
      <c r="B15" s="62" t="s">
        <v>28</v>
      </c>
      <c r="C15" s="38" t="s">
        <v>37</v>
      </c>
      <c r="D15" s="37" t="s">
        <v>70</v>
      </c>
      <c r="E15" s="40">
        <f>BondYields!G339</f>
        <v>3.1707435254803677E-2</v>
      </c>
      <c r="F15" s="73">
        <v>0.35</v>
      </c>
    </row>
    <row r="16" spans="1:6" ht="15" customHeight="1" x14ac:dyDescent="0.2">
      <c r="B16" s="62" t="s">
        <v>29</v>
      </c>
      <c r="C16" s="38" t="s">
        <v>38</v>
      </c>
      <c r="D16" s="37" t="s">
        <v>72</v>
      </c>
      <c r="E16" s="40">
        <f>BondYields!H339</f>
        <v>4.1446282372598162E-2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BondYields!F339*(1-35%)</f>
        <v>1.7766666666666664E-3</v>
      </c>
      <c r="F18" s="73">
        <v>5.2499999999999998E-2</v>
      </c>
    </row>
    <row r="19" spans="2:6" ht="15" customHeight="1" x14ac:dyDescent="0.2">
      <c r="B19" s="62" t="s">
        <v>30</v>
      </c>
      <c r="C19" s="38" t="s">
        <v>37</v>
      </c>
      <c r="D19" s="37" t="s">
        <v>70</v>
      </c>
      <c r="E19" s="40">
        <f>BondYields!I339</f>
        <v>2.4843107769423559E-2</v>
      </c>
      <c r="F19" s="73">
        <v>5.2499999999999998E-2</v>
      </c>
    </row>
    <row r="20" spans="2:6" ht="15" customHeight="1" x14ac:dyDescent="0.2">
      <c r="B20" s="62" t="s">
        <v>31</v>
      </c>
      <c r="C20" s="38" t="s">
        <v>38</v>
      </c>
      <c r="D20" s="37" t="s">
        <v>72</v>
      </c>
      <c r="E20" s="40">
        <f>BondYields!J339</f>
        <v>3.5328905597326654E-2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BondYields!K339</f>
        <v>2.1399999999999999E-2</v>
      </c>
      <c r="F23" s="73">
        <v>0.14174999999999999</v>
      </c>
    </row>
    <row r="24" spans="2:6" ht="16.5" customHeight="1" x14ac:dyDescent="0.2">
      <c r="B24" s="62" t="s">
        <v>33</v>
      </c>
      <c r="C24" s="36"/>
      <c r="D24" s="37" t="s">
        <v>41</v>
      </c>
      <c r="E24" s="40">
        <f>BondYields!L339+8%-BondYields!K339</f>
        <v>7.2433333333333336E-2</v>
      </c>
      <c r="F24" s="73">
        <v>0.34100000000000003</v>
      </c>
    </row>
    <row r="25" spans="2:6" ht="16.5" customHeight="1" x14ac:dyDescent="0.2">
      <c r="B25" s="61" t="s">
        <v>65</v>
      </c>
      <c r="C25" s="36" t="s">
        <v>76</v>
      </c>
      <c r="D25" s="37"/>
      <c r="E25" s="40">
        <f>BondYields!M339</f>
        <v>5.047405691110237E-2</v>
      </c>
      <c r="F25" s="73">
        <v>0.14174999999999999</v>
      </c>
    </row>
    <row r="26" spans="2:6" ht="16.5" customHeight="1" x14ac:dyDescent="0.2">
      <c r="B26" s="61" t="s">
        <v>47</v>
      </c>
      <c r="C26" s="36" t="s">
        <v>77</v>
      </c>
      <c r="D26" s="37"/>
      <c r="E26" s="40">
        <f>E16</f>
        <v>4.1446282372598162E-2</v>
      </c>
      <c r="F26" s="73">
        <v>0.35</v>
      </c>
    </row>
    <row r="27" spans="2:6" ht="16.5" customHeight="1" x14ac:dyDescent="0.2">
      <c r="B27" s="61" t="s">
        <v>48</v>
      </c>
      <c r="C27" s="36" t="s">
        <v>78</v>
      </c>
      <c r="D27" s="37"/>
      <c r="E27" s="40">
        <f>BondYields!L339+2%</f>
        <v>3.3833333333333333E-2</v>
      </c>
      <c r="F27" s="73">
        <v>0.35</v>
      </c>
    </row>
    <row r="28" spans="2:6" ht="16.5" customHeight="1" x14ac:dyDescent="0.2">
      <c r="B28" s="61" t="s">
        <v>49</v>
      </c>
      <c r="C28" s="36" t="s">
        <v>79</v>
      </c>
      <c r="D28" s="37"/>
      <c r="E28" s="40">
        <f>BondYields!C339</f>
        <v>5.666666666666666E-4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BondYields!K339</f>
        <v>2.1399999999999999E-2</v>
      </c>
      <c r="F30" s="73">
        <v>0.14174999999999999</v>
      </c>
    </row>
    <row r="31" spans="2:6" ht="16.5" customHeight="1" x14ac:dyDescent="0.2">
      <c r="B31" s="62" t="s">
        <v>52</v>
      </c>
      <c r="C31" s="36"/>
      <c r="D31" s="37" t="s">
        <v>41</v>
      </c>
      <c r="E31" s="40">
        <f>BondYields!L339+8%-BondYields!K339</f>
        <v>7.2433333333333336E-2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2015</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436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BondYields!L338+6%</f>
        <v>7.3499999999999996E-2</v>
      </c>
      <c r="F5" s="100"/>
    </row>
    <row r="6" spans="1:6" s="32" customFormat="1" ht="16.5" customHeight="1" x14ac:dyDescent="0.2">
      <c r="A6" s="87"/>
      <c r="B6" s="101" t="s">
        <v>139</v>
      </c>
      <c r="C6" s="102"/>
      <c r="D6" s="102"/>
      <c r="E6" s="103">
        <f>BondYields!L338</f>
        <v>1.35E-2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BondYields!C338</f>
        <v>3.6666666666666667E-4</v>
      </c>
      <c r="F10" s="73">
        <v>0.35</v>
      </c>
    </row>
    <row r="11" spans="1:6" ht="15" customHeight="1" x14ac:dyDescent="0.2">
      <c r="B11" s="62" t="s">
        <v>25</v>
      </c>
      <c r="C11" s="38" t="s">
        <v>37</v>
      </c>
      <c r="D11" s="37" t="s">
        <v>70</v>
      </c>
      <c r="E11" s="40">
        <f>BondYields!D338</f>
        <v>2.1366666666666669E-2</v>
      </c>
      <c r="F11" s="73">
        <v>0.35</v>
      </c>
    </row>
    <row r="12" spans="1:6" ht="15" customHeight="1" x14ac:dyDescent="0.2">
      <c r="B12" s="62" t="s">
        <v>26</v>
      </c>
      <c r="C12" s="38" t="s">
        <v>38</v>
      </c>
      <c r="D12" s="37" t="s">
        <v>72</v>
      </c>
      <c r="E12" s="40">
        <f>BondYields!E338</f>
        <v>2.5566666666666665E-2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BondYields!F338</f>
        <v>2.5999999999999999E-3</v>
      </c>
      <c r="F14" s="73">
        <v>0.35</v>
      </c>
    </row>
    <row r="15" spans="1:6" ht="15" customHeight="1" x14ac:dyDescent="0.2">
      <c r="B15" s="62" t="s">
        <v>28</v>
      </c>
      <c r="C15" s="38" t="s">
        <v>37</v>
      </c>
      <c r="D15" s="37" t="s">
        <v>70</v>
      </c>
      <c r="E15" s="40">
        <f>BondYields!G338</f>
        <v>3.2502380952380949E-2</v>
      </c>
      <c r="F15" s="73">
        <v>0.35</v>
      </c>
    </row>
    <row r="16" spans="1:6" ht="15" customHeight="1" x14ac:dyDescent="0.2">
      <c r="B16" s="62" t="s">
        <v>29</v>
      </c>
      <c r="C16" s="38" t="s">
        <v>38</v>
      </c>
      <c r="D16" s="37" t="s">
        <v>72</v>
      </c>
      <c r="E16" s="40">
        <f>BondYields!H338</f>
        <v>4.1242857142857144E-2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BondYields!F338*(1-35%)</f>
        <v>1.6899999999999999E-3</v>
      </c>
      <c r="F18" s="73">
        <v>5.2499999999999998E-2</v>
      </c>
    </row>
    <row r="19" spans="2:6" ht="15" customHeight="1" x14ac:dyDescent="0.2">
      <c r="B19" s="62" t="s">
        <v>30</v>
      </c>
      <c r="C19" s="38" t="s">
        <v>37</v>
      </c>
      <c r="D19" s="37" t="s">
        <v>70</v>
      </c>
      <c r="E19" s="40">
        <f>BondYields!I338</f>
        <v>2.5561111111111114E-2</v>
      </c>
      <c r="F19" s="73">
        <v>5.2499999999999998E-2</v>
      </c>
    </row>
    <row r="20" spans="2:6" ht="15" customHeight="1" x14ac:dyDescent="0.2">
      <c r="B20" s="62" t="s">
        <v>31</v>
      </c>
      <c r="C20" s="38" t="s">
        <v>38</v>
      </c>
      <c r="D20" s="37" t="s">
        <v>72</v>
      </c>
      <c r="E20" s="40">
        <f>BondYields!J338</f>
        <v>3.5519841269841264E-2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BondYields!K338</f>
        <v>2.1399999999999999E-2</v>
      </c>
      <c r="F23" s="73">
        <v>0.14174999999999999</v>
      </c>
    </row>
    <row r="24" spans="2:6" ht="16.5" customHeight="1" x14ac:dyDescent="0.2">
      <c r="B24" s="62" t="s">
        <v>33</v>
      </c>
      <c r="C24" s="36"/>
      <c r="D24" s="37" t="s">
        <v>41</v>
      </c>
      <c r="E24" s="40">
        <f>BondYields!L338+8%-BondYields!K338</f>
        <v>7.2099999999999997E-2</v>
      </c>
      <c r="F24" s="73">
        <v>0.34100000000000003</v>
      </c>
    </row>
    <row r="25" spans="2:6" ht="16.5" customHeight="1" x14ac:dyDescent="0.2">
      <c r="B25" s="61" t="s">
        <v>65</v>
      </c>
      <c r="C25" s="36" t="s">
        <v>76</v>
      </c>
      <c r="D25" s="37"/>
      <c r="E25" s="40">
        <f>BondYields!M338</f>
        <v>5.0697838777384235E-2</v>
      </c>
      <c r="F25" s="73">
        <v>0.14174999999999999</v>
      </c>
    </row>
    <row r="26" spans="2:6" ht="16.5" customHeight="1" x14ac:dyDescent="0.2">
      <c r="B26" s="61" t="s">
        <v>47</v>
      </c>
      <c r="C26" s="36" t="s">
        <v>77</v>
      </c>
      <c r="D26" s="37"/>
      <c r="E26" s="40">
        <f>E16</f>
        <v>4.1242857142857144E-2</v>
      </c>
      <c r="F26" s="73">
        <v>0.35</v>
      </c>
    </row>
    <row r="27" spans="2:6" ht="16.5" customHeight="1" x14ac:dyDescent="0.2">
      <c r="B27" s="61" t="s">
        <v>48</v>
      </c>
      <c r="C27" s="36" t="s">
        <v>78</v>
      </c>
      <c r="D27" s="37"/>
      <c r="E27" s="40">
        <f>BondYields!L338+2%</f>
        <v>3.3500000000000002E-2</v>
      </c>
      <c r="F27" s="73">
        <v>0.35</v>
      </c>
    </row>
    <row r="28" spans="2:6" ht="16.5" customHeight="1" x14ac:dyDescent="0.2">
      <c r="B28" s="61" t="s">
        <v>49</v>
      </c>
      <c r="C28" s="36" t="s">
        <v>79</v>
      </c>
      <c r="D28" s="37"/>
      <c r="E28" s="40">
        <f>BondYields!C338</f>
        <v>3.6666666666666667E-4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BondYields!K338</f>
        <v>2.1399999999999999E-2</v>
      </c>
      <c r="F30" s="73">
        <v>0.14174999999999999</v>
      </c>
    </row>
    <row r="31" spans="2:6" ht="16.5" customHeight="1" x14ac:dyDescent="0.2">
      <c r="B31" s="62" t="s">
        <v>52</v>
      </c>
      <c r="C31" s="36"/>
      <c r="D31" s="37" t="s">
        <v>41</v>
      </c>
      <c r="E31" s="40">
        <f>BondYields!L338+8%-BondYields!K338</f>
        <v>7.2099999999999997E-2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2015</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BondYields!L337+6%</f>
        <v>7.4088888888888885E-2</v>
      </c>
      <c r="F5" s="100"/>
    </row>
    <row r="6" spans="1:6" s="32" customFormat="1" ht="16.5" customHeight="1" x14ac:dyDescent="0.2">
      <c r="A6" s="87"/>
      <c r="B6" s="101" t="s">
        <v>139</v>
      </c>
      <c r="C6" s="102"/>
      <c r="D6" s="102"/>
      <c r="E6" s="103">
        <f>BondYields!L337</f>
        <v>1.4088888888888889E-2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BondYields!C337</f>
        <v>4.0000000000000002E-4</v>
      </c>
      <c r="F10" s="73">
        <v>0.35</v>
      </c>
    </row>
    <row r="11" spans="1:6" ht="15" customHeight="1" x14ac:dyDescent="0.2">
      <c r="B11" s="62" t="s">
        <v>25</v>
      </c>
      <c r="C11" s="38" t="s">
        <v>37</v>
      </c>
      <c r="D11" s="37" t="s">
        <v>70</v>
      </c>
      <c r="E11" s="40">
        <f>BondYields!D337</f>
        <v>2.2199999999999998E-2</v>
      </c>
      <c r="F11" s="73">
        <v>0.35</v>
      </c>
    </row>
    <row r="12" spans="1:6" ht="15" customHeight="1" x14ac:dyDescent="0.2">
      <c r="B12" s="62" t="s">
        <v>26</v>
      </c>
      <c r="C12" s="38" t="s">
        <v>38</v>
      </c>
      <c r="D12" s="37" t="s">
        <v>72</v>
      </c>
      <c r="E12" s="40">
        <f>BondYields!E337</f>
        <v>2.6466666666666666E-2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BondYields!F337</f>
        <v>2.3999999999999998E-3</v>
      </c>
      <c r="F14" s="73">
        <v>0.35</v>
      </c>
    </row>
    <row r="15" spans="1:6" ht="15" customHeight="1" x14ac:dyDescent="0.2">
      <c r="B15" s="62" t="s">
        <v>28</v>
      </c>
      <c r="C15" s="38" t="s">
        <v>37</v>
      </c>
      <c r="D15" s="37" t="s">
        <v>70</v>
      </c>
      <c r="E15" s="40">
        <f>BondYields!G337</f>
        <v>3.3740404040404043E-2</v>
      </c>
      <c r="F15" s="73">
        <v>0.35</v>
      </c>
    </row>
    <row r="16" spans="1:6" ht="15" customHeight="1" x14ac:dyDescent="0.2">
      <c r="B16" s="62" t="s">
        <v>29</v>
      </c>
      <c r="C16" s="38" t="s">
        <v>38</v>
      </c>
      <c r="D16" s="37" t="s">
        <v>72</v>
      </c>
      <c r="E16" s="40">
        <f>BondYields!H337</f>
        <v>4.2141233766233771E-2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BondYields!F337*(1-35%)</f>
        <v>1.56E-3</v>
      </c>
      <c r="F18" s="73">
        <v>5.2499999999999998E-2</v>
      </c>
    </row>
    <row r="19" spans="2:6" ht="15" customHeight="1" x14ac:dyDescent="0.2">
      <c r="B19" s="62" t="s">
        <v>30</v>
      </c>
      <c r="C19" s="38" t="s">
        <v>37</v>
      </c>
      <c r="D19" s="37" t="s">
        <v>70</v>
      </c>
      <c r="E19" s="40">
        <f>BondYields!I337</f>
        <v>2.6152958152958154E-2</v>
      </c>
      <c r="F19" s="73">
        <v>5.2499999999999998E-2</v>
      </c>
    </row>
    <row r="20" spans="2:6" ht="15" customHeight="1" x14ac:dyDescent="0.2">
      <c r="B20" s="62" t="s">
        <v>31</v>
      </c>
      <c r="C20" s="38" t="s">
        <v>38</v>
      </c>
      <c r="D20" s="37" t="s">
        <v>72</v>
      </c>
      <c r="E20" s="40">
        <f>BondYields!J337</f>
        <v>3.5992135642135638E-2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BondYields!K337</f>
        <v>2.1399999999999999E-2</v>
      </c>
      <c r="F23" s="73">
        <v>0.14174999999999999</v>
      </c>
    </row>
    <row r="24" spans="2:6" ht="16.5" customHeight="1" x14ac:dyDescent="0.2">
      <c r="B24" s="62" t="s">
        <v>33</v>
      </c>
      <c r="C24" s="36"/>
      <c r="D24" s="37" t="s">
        <v>41</v>
      </c>
      <c r="E24" s="40">
        <f>BondYields!L337+8%-BondYields!K337</f>
        <v>7.2688888888888886E-2</v>
      </c>
      <c r="F24" s="73">
        <v>0.34100000000000003</v>
      </c>
    </row>
    <row r="25" spans="2:6" ht="16.5" customHeight="1" x14ac:dyDescent="0.2">
      <c r="B25" s="61" t="s">
        <v>65</v>
      </c>
      <c r="C25" s="36" t="s">
        <v>76</v>
      </c>
      <c r="D25" s="37"/>
      <c r="E25" s="40">
        <f>BondYields!M337</f>
        <v>5.0597150072150078E-2</v>
      </c>
      <c r="F25" s="73">
        <v>0.14174999999999999</v>
      </c>
    </row>
    <row r="26" spans="2:6" ht="16.5" customHeight="1" x14ac:dyDescent="0.2">
      <c r="B26" s="61" t="s">
        <v>47</v>
      </c>
      <c r="C26" s="36" t="s">
        <v>77</v>
      </c>
      <c r="D26" s="37"/>
      <c r="E26" s="40">
        <f>E16</f>
        <v>4.2141233766233771E-2</v>
      </c>
      <c r="F26" s="73">
        <v>0.35</v>
      </c>
    </row>
    <row r="27" spans="2:6" ht="16.5" customHeight="1" x14ac:dyDescent="0.2">
      <c r="B27" s="61" t="s">
        <v>48</v>
      </c>
      <c r="C27" s="36" t="s">
        <v>78</v>
      </c>
      <c r="D27" s="37"/>
      <c r="E27" s="40">
        <f>BondYields!L337+2%</f>
        <v>3.4088888888888891E-2</v>
      </c>
      <c r="F27" s="73">
        <v>0.35</v>
      </c>
    </row>
    <row r="28" spans="2:6" ht="16.5" customHeight="1" x14ac:dyDescent="0.2">
      <c r="B28" s="61" t="s">
        <v>49</v>
      </c>
      <c r="C28" s="36" t="s">
        <v>79</v>
      </c>
      <c r="D28" s="37"/>
      <c r="E28" s="40">
        <f>BondYields!C337</f>
        <v>4.0000000000000002E-4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BondYields!K337</f>
        <v>2.1399999999999999E-2</v>
      </c>
      <c r="F30" s="73">
        <v>0.14174999999999999</v>
      </c>
    </row>
    <row r="31" spans="2:6" ht="16.5" customHeight="1" x14ac:dyDescent="0.2">
      <c r="B31" s="62" t="s">
        <v>52</v>
      </c>
      <c r="C31" s="36"/>
      <c r="D31" s="37" t="s">
        <v>41</v>
      </c>
      <c r="E31" s="40">
        <f>BondYields!L337+8%-BondYields!K337</f>
        <v>7.2688888888888886E-2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2015</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430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BondYields!L336+6%</f>
        <v>7.4555555555555555E-2</v>
      </c>
      <c r="F5" s="100"/>
    </row>
    <row r="6" spans="1:6" s="32" customFormat="1" ht="16.5" customHeight="1" x14ac:dyDescent="0.2">
      <c r="A6" s="87"/>
      <c r="B6" s="101" t="s">
        <v>139</v>
      </c>
      <c r="C6" s="102"/>
      <c r="D6" s="102"/>
      <c r="E6" s="103">
        <f>BondYields!L336</f>
        <v>1.4555555555555556E-2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BondYields!C336</f>
        <v>4.0000000000000002E-4</v>
      </c>
      <c r="F10" s="73">
        <v>0.35</v>
      </c>
    </row>
    <row r="11" spans="1:6" ht="15" customHeight="1" x14ac:dyDescent="0.2">
      <c r="B11" s="62" t="s">
        <v>25</v>
      </c>
      <c r="C11" s="38" t="s">
        <v>37</v>
      </c>
      <c r="D11" s="37" t="s">
        <v>70</v>
      </c>
      <c r="E11" s="40">
        <f>BondYields!D336</f>
        <v>2.283333333333333E-2</v>
      </c>
      <c r="F11" s="73">
        <v>0.35</v>
      </c>
    </row>
    <row r="12" spans="1:6" ht="15" customHeight="1" x14ac:dyDescent="0.2">
      <c r="B12" s="62" t="s">
        <v>26</v>
      </c>
      <c r="C12" s="38" t="s">
        <v>38</v>
      </c>
      <c r="D12" s="37" t="s">
        <v>72</v>
      </c>
      <c r="E12" s="40">
        <f>BondYields!E336</f>
        <v>2.7233333333333332E-2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BondYields!F336</f>
        <v>2.0999999999999999E-3</v>
      </c>
      <c r="F14" s="73">
        <v>0.35</v>
      </c>
    </row>
    <row r="15" spans="1:6" ht="15" customHeight="1" x14ac:dyDescent="0.2">
      <c r="B15" s="62" t="s">
        <v>28</v>
      </c>
      <c r="C15" s="38" t="s">
        <v>37</v>
      </c>
      <c r="D15" s="37" t="s">
        <v>70</v>
      </c>
      <c r="E15" s="40">
        <f>BondYields!G336</f>
        <v>3.3985137085137083E-2</v>
      </c>
      <c r="F15" s="73">
        <v>0.35</v>
      </c>
    </row>
    <row r="16" spans="1:6" ht="15" customHeight="1" x14ac:dyDescent="0.2">
      <c r="B16" s="62" t="s">
        <v>29</v>
      </c>
      <c r="C16" s="38" t="s">
        <v>38</v>
      </c>
      <c r="D16" s="37" t="s">
        <v>72</v>
      </c>
      <c r="E16" s="40">
        <f>BondYields!H336</f>
        <v>4.2449206349206348E-2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BondYields!F336*(1-35%)</f>
        <v>1.3649999999999999E-3</v>
      </c>
      <c r="F18" s="73">
        <v>5.2499999999999998E-2</v>
      </c>
    </row>
    <row r="19" spans="2:6" ht="15" customHeight="1" x14ac:dyDescent="0.2">
      <c r="B19" s="62" t="s">
        <v>30</v>
      </c>
      <c r="C19" s="38" t="s">
        <v>37</v>
      </c>
      <c r="D19" s="37" t="s">
        <v>70</v>
      </c>
      <c r="E19" s="40">
        <f>BondYields!I336</f>
        <v>2.5938816738816744E-2</v>
      </c>
      <c r="F19" s="73">
        <v>5.2499999999999998E-2</v>
      </c>
    </row>
    <row r="20" spans="2:6" ht="15" customHeight="1" x14ac:dyDescent="0.2">
      <c r="B20" s="62" t="s">
        <v>31</v>
      </c>
      <c r="C20" s="38" t="s">
        <v>38</v>
      </c>
      <c r="D20" s="37" t="s">
        <v>72</v>
      </c>
      <c r="E20" s="40">
        <f>BondYields!J336</f>
        <v>3.6691414141414136E-2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BondYields!K336</f>
        <v>2.1399999999999999E-2</v>
      </c>
      <c r="F23" s="73">
        <v>0.14174999999999999</v>
      </c>
    </row>
    <row r="24" spans="2:6" ht="16.5" customHeight="1" x14ac:dyDescent="0.2">
      <c r="B24" s="62" t="s">
        <v>33</v>
      </c>
      <c r="C24" s="36"/>
      <c r="D24" s="37" t="s">
        <v>41</v>
      </c>
      <c r="E24" s="40">
        <f>BondYields!L336+8%-BondYields!K336</f>
        <v>7.3155555555555557E-2</v>
      </c>
      <c r="F24" s="73">
        <v>0.34100000000000003</v>
      </c>
    </row>
    <row r="25" spans="2:6" ht="16.5" customHeight="1" x14ac:dyDescent="0.2">
      <c r="B25" s="61" t="s">
        <v>65</v>
      </c>
      <c r="C25" s="36" t="s">
        <v>76</v>
      </c>
      <c r="D25" s="37"/>
      <c r="E25" s="40">
        <f>BondYields!M336</f>
        <v>4.968286435786437E-2</v>
      </c>
      <c r="F25" s="73">
        <v>0.14174999999999999</v>
      </c>
    </row>
    <row r="26" spans="2:6" ht="16.5" customHeight="1" x14ac:dyDescent="0.2">
      <c r="B26" s="61" t="s">
        <v>47</v>
      </c>
      <c r="C26" s="36" t="s">
        <v>77</v>
      </c>
      <c r="D26" s="37"/>
      <c r="E26" s="40">
        <f>E16</f>
        <v>4.2449206349206348E-2</v>
      </c>
      <c r="F26" s="73">
        <v>0.35</v>
      </c>
    </row>
    <row r="27" spans="2:6" ht="16.5" customHeight="1" x14ac:dyDescent="0.2">
      <c r="B27" s="61" t="s">
        <v>48</v>
      </c>
      <c r="C27" s="36" t="s">
        <v>78</v>
      </c>
      <c r="D27" s="37"/>
      <c r="E27" s="40">
        <f>BondYields!L336+2%</f>
        <v>3.4555555555555555E-2</v>
      </c>
      <c r="F27" s="73">
        <v>0.35</v>
      </c>
    </row>
    <row r="28" spans="2:6" ht="16.5" customHeight="1" x14ac:dyDescent="0.2">
      <c r="B28" s="61" t="s">
        <v>49</v>
      </c>
      <c r="C28" s="36" t="s">
        <v>79</v>
      </c>
      <c r="D28" s="37"/>
      <c r="E28" s="40">
        <f>BondYields!C336</f>
        <v>4.0000000000000002E-4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BondYields!K336</f>
        <v>2.1399999999999999E-2</v>
      </c>
      <c r="F30" s="73">
        <v>0.14174999999999999</v>
      </c>
    </row>
    <row r="31" spans="2:6" ht="16.5" customHeight="1" x14ac:dyDescent="0.2">
      <c r="B31" s="62" t="s">
        <v>52</v>
      </c>
      <c r="C31" s="36"/>
      <c r="D31" s="37" t="s">
        <v>41</v>
      </c>
      <c r="E31" s="40">
        <f>BondYields!L336+8%-BondYields!K336</f>
        <v>7.3155555555555557E-2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2015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920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BondYields!L441+6%</f>
        <v>0.10854444444444444</v>
      </c>
      <c r="F5" s="100"/>
    </row>
    <row r="6" spans="1:6" s="32" customFormat="1" ht="16.5" customHeight="1" x14ac:dyDescent="0.2">
      <c r="A6" s="87"/>
      <c r="B6" s="101" t="s">
        <v>139</v>
      </c>
      <c r="C6" s="102"/>
      <c r="D6" s="102"/>
      <c r="E6" s="103">
        <f>BondYields!L441</f>
        <v>4.8544444444444446E-2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BondYields!C441</f>
        <v>5.4566666666666673E-2</v>
      </c>
      <c r="F10" s="168">
        <v>0.21</v>
      </c>
    </row>
    <row r="11" spans="1:6" ht="15" customHeight="1" x14ac:dyDescent="0.2">
      <c r="B11" s="62" t="s">
        <v>25</v>
      </c>
      <c r="C11" s="38" t="s">
        <v>37</v>
      </c>
      <c r="D11" s="37" t="s">
        <v>70</v>
      </c>
      <c r="E11" s="40">
        <f>BondYields!D441</f>
        <v>4.41E-2</v>
      </c>
      <c r="F11" s="168">
        <v>0.21</v>
      </c>
    </row>
    <row r="12" spans="1:6" ht="15" customHeight="1" x14ac:dyDescent="0.2">
      <c r="B12" s="62" t="s">
        <v>26</v>
      </c>
      <c r="C12" s="38" t="s">
        <v>38</v>
      </c>
      <c r="D12" s="37" t="s">
        <v>72</v>
      </c>
      <c r="E12" s="40">
        <f>BondYields!E441</f>
        <v>4.6466666666666663E-2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BondYields!F441</f>
        <v>5.3166666666666668E-2</v>
      </c>
      <c r="F14" s="168">
        <v>0.21</v>
      </c>
    </row>
    <row r="15" spans="1:6" ht="15" customHeight="1" x14ac:dyDescent="0.2">
      <c r="B15" s="62" t="s">
        <v>28</v>
      </c>
      <c r="C15" s="38" t="s">
        <v>37</v>
      </c>
      <c r="D15" s="37" t="s">
        <v>70</v>
      </c>
      <c r="E15" s="40">
        <f>BondYields!G441</f>
        <v>5.010265151515151E-2</v>
      </c>
      <c r="F15" s="168">
        <v>0.21</v>
      </c>
    </row>
    <row r="16" spans="1:6" ht="15" customHeight="1" x14ac:dyDescent="0.2">
      <c r="B16" s="62" t="s">
        <v>29</v>
      </c>
      <c r="C16" s="38" t="s">
        <v>38</v>
      </c>
      <c r="D16" s="37" t="s">
        <v>72</v>
      </c>
      <c r="E16" s="40">
        <f>BondYields!H441</f>
        <v>5.3514469696969706E-2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BondYields!F441*(1-21%)</f>
        <v>4.2001666666666666E-2</v>
      </c>
      <c r="F18" s="168">
        <v>5.2499999999999998E-2</v>
      </c>
    </row>
    <row r="19" spans="2:6" ht="15" customHeight="1" x14ac:dyDescent="0.2">
      <c r="B19" s="62" t="s">
        <v>30</v>
      </c>
      <c r="C19" s="38" t="s">
        <v>37</v>
      </c>
      <c r="D19" s="37" t="s">
        <v>70</v>
      </c>
      <c r="E19" s="40">
        <f>BondYields!I441</f>
        <v>3.2734621212121208E-2</v>
      </c>
      <c r="F19" s="168">
        <v>5.2499999999999998E-2</v>
      </c>
    </row>
    <row r="20" spans="2:6" ht="15" customHeight="1" x14ac:dyDescent="0.2">
      <c r="B20" s="62" t="s">
        <v>31</v>
      </c>
      <c r="C20" s="38" t="s">
        <v>38</v>
      </c>
      <c r="D20" s="37" t="s">
        <v>72</v>
      </c>
      <c r="E20" s="40">
        <f>BondYields!J441</f>
        <v>3.7846515151515159E-2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BondYields!K441</f>
        <v>2.036E-2</v>
      </c>
      <c r="F23" s="168">
        <v>0.13125000000000001</v>
      </c>
    </row>
    <row r="24" spans="2:6" ht="16.5" customHeight="1" x14ac:dyDescent="0.2">
      <c r="B24" s="62" t="s">
        <v>33</v>
      </c>
      <c r="C24" s="36"/>
      <c r="D24" s="37" t="s">
        <v>41</v>
      </c>
      <c r="E24" s="40">
        <f>BondYields!L441+8%-BondYields!K441</f>
        <v>0.10818444444444446</v>
      </c>
      <c r="F24" s="168">
        <v>0.21</v>
      </c>
    </row>
    <row r="25" spans="2:6" ht="16.5" customHeight="1" x14ac:dyDescent="0.2">
      <c r="B25" s="61" t="s">
        <v>65</v>
      </c>
      <c r="C25" s="36" t="s">
        <v>76</v>
      </c>
      <c r="D25" s="37"/>
      <c r="E25" s="40">
        <f>BondYields!M441</f>
        <v>7.9149552669552647E-2</v>
      </c>
      <c r="F25" s="168">
        <v>0.13125000000000001</v>
      </c>
    </row>
    <row r="26" spans="2:6" ht="16.5" customHeight="1" x14ac:dyDescent="0.2">
      <c r="B26" s="61" t="s">
        <v>47</v>
      </c>
      <c r="C26" s="36" t="s">
        <v>77</v>
      </c>
      <c r="D26" s="37"/>
      <c r="E26" s="40">
        <f>E16</f>
        <v>5.3514469696969706E-2</v>
      </c>
      <c r="F26" s="168">
        <v>0.21</v>
      </c>
    </row>
    <row r="27" spans="2:6" ht="16.5" customHeight="1" x14ac:dyDescent="0.2">
      <c r="B27" s="61" t="s">
        <v>48</v>
      </c>
      <c r="C27" s="36" t="s">
        <v>78</v>
      </c>
      <c r="D27" s="37"/>
      <c r="E27" s="40">
        <f>BondYields!L441+2%</f>
        <v>6.854444444444445E-2</v>
      </c>
      <c r="F27" s="168">
        <v>0.21</v>
      </c>
    </row>
    <row r="28" spans="2:6" ht="16.5" customHeight="1" x14ac:dyDescent="0.2">
      <c r="B28" s="61" t="s">
        <v>49</v>
      </c>
      <c r="C28" s="36" t="s">
        <v>79</v>
      </c>
      <c r="D28" s="37"/>
      <c r="E28" s="40">
        <f>BondYields!C441</f>
        <v>5.4566666666666673E-2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BondYields!K441</f>
        <v>2.036E-2</v>
      </c>
      <c r="F30" s="168">
        <v>0.13125000000000001</v>
      </c>
    </row>
    <row r="31" spans="2:6" ht="16.5" customHeight="1" x14ac:dyDescent="0.2">
      <c r="B31" s="62" t="s">
        <v>52</v>
      </c>
      <c r="C31" s="36"/>
      <c r="D31" s="37" t="s">
        <v>41</v>
      </c>
      <c r="E31" s="40">
        <f>BondYields!L441+8%-BondYields!K441</f>
        <v>0.10818444444444446</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2024</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E11" sqref="E1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427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BondYields!L335+6%</f>
        <v>7.4677777777777773E-2</v>
      </c>
      <c r="F5" s="100"/>
    </row>
    <row r="6" spans="1:6" s="32" customFormat="1" ht="16.5" customHeight="1" x14ac:dyDescent="0.2">
      <c r="A6" s="87"/>
      <c r="B6" s="101" t="s">
        <v>139</v>
      </c>
      <c r="C6" s="102"/>
      <c r="D6" s="102"/>
      <c r="E6" s="103">
        <f>BondYields!L335</f>
        <v>1.4677777777777776E-2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BondYields!C335</f>
        <v>2.3333333333333333E-4</v>
      </c>
      <c r="F10" s="73">
        <v>0.35</v>
      </c>
    </row>
    <row r="11" spans="1:6" ht="15" customHeight="1" x14ac:dyDescent="0.2">
      <c r="B11" s="62" t="s">
        <v>25</v>
      </c>
      <c r="C11" s="38" t="s">
        <v>37</v>
      </c>
      <c r="D11" s="37" t="s">
        <v>70</v>
      </c>
      <c r="E11" s="40">
        <f>BondYields!D335</f>
        <v>2.2933333333333333E-2</v>
      </c>
      <c r="F11" s="73">
        <v>0.35</v>
      </c>
    </row>
    <row r="12" spans="1:6" ht="15" customHeight="1" x14ac:dyDescent="0.2">
      <c r="B12" s="62" t="s">
        <v>26</v>
      </c>
      <c r="C12" s="38" t="s">
        <v>38</v>
      </c>
      <c r="D12" s="37" t="s">
        <v>72</v>
      </c>
      <c r="E12" s="40">
        <f>BondYields!E335</f>
        <v>2.7700000000000002E-2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BondYields!F335</f>
        <v>1.7333333333333333E-3</v>
      </c>
      <c r="F14" s="73">
        <v>0.35</v>
      </c>
    </row>
    <row r="15" spans="1:6" ht="15" customHeight="1" x14ac:dyDescent="0.2">
      <c r="B15" s="62" t="s">
        <v>28</v>
      </c>
      <c r="C15" s="38" t="s">
        <v>37</v>
      </c>
      <c r="D15" s="37" t="s">
        <v>70</v>
      </c>
      <c r="E15" s="40">
        <f>BondYields!G335</f>
        <v>3.3189621212121212E-2</v>
      </c>
      <c r="F15" s="73">
        <v>0.35</v>
      </c>
    </row>
    <row r="16" spans="1:6" ht="15" customHeight="1" x14ac:dyDescent="0.2">
      <c r="B16" s="62" t="s">
        <v>29</v>
      </c>
      <c r="C16" s="38" t="s">
        <v>38</v>
      </c>
      <c r="D16" s="37" t="s">
        <v>72</v>
      </c>
      <c r="E16" s="40">
        <f>BondYields!H335</f>
        <v>4.2276666666666664E-2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BondYields!F335*(1-35%)</f>
        <v>1.1266666666666667E-3</v>
      </c>
      <c r="F18" s="73">
        <v>5.2499999999999998E-2</v>
      </c>
    </row>
    <row r="19" spans="2:6" ht="15" customHeight="1" x14ac:dyDescent="0.2">
      <c r="B19" s="62" t="s">
        <v>30</v>
      </c>
      <c r="C19" s="38" t="s">
        <v>37</v>
      </c>
      <c r="D19" s="37" t="s">
        <v>70</v>
      </c>
      <c r="E19" s="40">
        <f>BondYields!I335</f>
        <v>2.5441515151515149E-2</v>
      </c>
      <c r="F19" s="73">
        <v>5.2499999999999998E-2</v>
      </c>
    </row>
    <row r="20" spans="2:6" ht="15" customHeight="1" x14ac:dyDescent="0.2">
      <c r="B20" s="62" t="s">
        <v>31</v>
      </c>
      <c r="C20" s="38" t="s">
        <v>38</v>
      </c>
      <c r="D20" s="37" t="s">
        <v>72</v>
      </c>
      <c r="E20" s="40">
        <f>BondYields!J335</f>
        <v>3.7318636363636359E-2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BondYields!K335</f>
        <v>2.1399999999999999E-2</v>
      </c>
      <c r="F23" s="73">
        <v>0.14174999999999999</v>
      </c>
    </row>
    <row r="24" spans="2:6" ht="16.5" customHeight="1" x14ac:dyDescent="0.2">
      <c r="B24" s="62" t="s">
        <v>33</v>
      </c>
      <c r="C24" s="36"/>
      <c r="D24" s="37" t="s">
        <v>41</v>
      </c>
      <c r="E24" s="40">
        <f>BondYields!L335+8%-BondYields!K335</f>
        <v>7.3277777777777775E-2</v>
      </c>
      <c r="F24" s="73">
        <v>0.34100000000000003</v>
      </c>
    </row>
    <row r="25" spans="2:6" ht="16.5" customHeight="1" x14ac:dyDescent="0.2">
      <c r="B25" s="61" t="s">
        <v>65</v>
      </c>
      <c r="C25" s="36" t="s">
        <v>76</v>
      </c>
      <c r="D25" s="37"/>
      <c r="E25" s="40">
        <f>BondYields!M335</f>
        <v>4.9621503030303042E-2</v>
      </c>
      <c r="F25" s="73">
        <v>0.14174999999999999</v>
      </c>
    </row>
    <row r="26" spans="2:6" ht="16.5" customHeight="1" x14ac:dyDescent="0.2">
      <c r="B26" s="61" t="s">
        <v>47</v>
      </c>
      <c r="C26" s="36" t="s">
        <v>77</v>
      </c>
      <c r="D26" s="37"/>
      <c r="E26" s="40">
        <f>E16</f>
        <v>4.2276666666666664E-2</v>
      </c>
      <c r="F26" s="73">
        <v>0.35</v>
      </c>
    </row>
    <row r="27" spans="2:6" ht="16.5" customHeight="1" x14ac:dyDescent="0.2">
      <c r="B27" s="61" t="s">
        <v>48</v>
      </c>
      <c r="C27" s="36" t="s">
        <v>78</v>
      </c>
      <c r="D27" s="37"/>
      <c r="E27" s="40">
        <f>BondYields!L335+2%</f>
        <v>3.467777777777778E-2</v>
      </c>
      <c r="F27" s="73">
        <v>0.35</v>
      </c>
    </row>
    <row r="28" spans="2:6" ht="16.5" customHeight="1" x14ac:dyDescent="0.2">
      <c r="B28" s="61" t="s">
        <v>49</v>
      </c>
      <c r="C28" s="36" t="s">
        <v>79</v>
      </c>
      <c r="D28" s="37"/>
      <c r="E28" s="40">
        <f>BondYields!C335</f>
        <v>2.3333333333333333E-4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BondYields!K335</f>
        <v>2.1399999999999999E-2</v>
      </c>
      <c r="F30" s="73">
        <v>0.14174999999999999</v>
      </c>
    </row>
    <row r="31" spans="2:6" ht="16.5" customHeight="1" x14ac:dyDescent="0.2">
      <c r="B31" s="62" t="s">
        <v>52</v>
      </c>
      <c r="C31" s="36"/>
      <c r="D31" s="37" t="s">
        <v>41</v>
      </c>
      <c r="E31" s="40">
        <f>BondYields!L335+8%-BondYields!K335</f>
        <v>7.3277777777777775E-2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2015</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E11" sqref="E1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424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BondYields!L334+6%</f>
        <v>7.3866666666666664E-2</v>
      </c>
      <c r="F5" s="100"/>
    </row>
    <row r="6" spans="1:6" s="32" customFormat="1" ht="16.5" customHeight="1" x14ac:dyDescent="0.2">
      <c r="A6" s="87"/>
      <c r="B6" s="101" t="s">
        <v>139</v>
      </c>
      <c r="C6" s="102"/>
      <c r="D6" s="102"/>
      <c r="E6" s="103">
        <f>BondYields!L334</f>
        <v>1.3866666666666666E-2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BondYields!C334</f>
        <v>2.0000000000000001E-4</v>
      </c>
      <c r="F10" s="73">
        <v>0.35</v>
      </c>
    </row>
    <row r="11" spans="1:6" ht="15" customHeight="1" x14ac:dyDescent="0.2">
      <c r="B11" s="62" t="s">
        <v>25</v>
      </c>
      <c r="C11" s="38" t="s">
        <v>37</v>
      </c>
      <c r="D11" s="37" t="s">
        <v>70</v>
      </c>
      <c r="E11" s="40">
        <f>BondYields!D334</f>
        <v>2.1666666666666667E-2</v>
      </c>
      <c r="F11" s="73">
        <v>0.35</v>
      </c>
    </row>
    <row r="12" spans="1:6" ht="15" customHeight="1" x14ac:dyDescent="0.2">
      <c r="B12" s="62" t="s">
        <v>26</v>
      </c>
      <c r="C12" s="38" t="s">
        <v>38</v>
      </c>
      <c r="D12" s="37" t="s">
        <v>72</v>
      </c>
      <c r="E12" s="40">
        <f>BondYields!E334</f>
        <v>2.6233333333333334E-2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BondYields!F334</f>
        <v>1.5333333333333334E-3</v>
      </c>
      <c r="F14" s="73">
        <v>0.35</v>
      </c>
    </row>
    <row r="15" spans="1:6" ht="15" customHeight="1" x14ac:dyDescent="0.2">
      <c r="B15" s="62" t="s">
        <v>28</v>
      </c>
      <c r="C15" s="38" t="s">
        <v>37</v>
      </c>
      <c r="D15" s="37" t="s">
        <v>70</v>
      </c>
      <c r="E15" s="40">
        <f>BondYields!G334</f>
        <v>3.1112709235209233E-2</v>
      </c>
      <c r="F15" s="73">
        <v>0.35</v>
      </c>
    </row>
    <row r="16" spans="1:6" ht="15" customHeight="1" x14ac:dyDescent="0.2">
      <c r="B16" s="62" t="s">
        <v>29</v>
      </c>
      <c r="C16" s="38" t="s">
        <v>38</v>
      </c>
      <c r="D16" s="37" t="s">
        <v>72</v>
      </c>
      <c r="E16" s="40">
        <f>BondYields!H334</f>
        <v>4.0332258297258297E-2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BondYields!F334*(1-35%)</f>
        <v>9.9666666666666675E-4</v>
      </c>
      <c r="F18" s="73">
        <v>5.2499999999999998E-2</v>
      </c>
    </row>
    <row r="19" spans="2:6" ht="15" customHeight="1" x14ac:dyDescent="0.2">
      <c r="B19" s="62" t="s">
        <v>30</v>
      </c>
      <c r="C19" s="38" t="s">
        <v>37</v>
      </c>
      <c r="D19" s="37" t="s">
        <v>70</v>
      </c>
      <c r="E19" s="40">
        <f>BondYields!I334</f>
        <v>2.4169509379509384E-2</v>
      </c>
      <c r="F19" s="73">
        <v>5.2499999999999998E-2</v>
      </c>
    </row>
    <row r="20" spans="2:6" ht="15" customHeight="1" x14ac:dyDescent="0.2">
      <c r="B20" s="62" t="s">
        <v>31</v>
      </c>
      <c r="C20" s="38" t="s">
        <v>38</v>
      </c>
      <c r="D20" s="37" t="s">
        <v>72</v>
      </c>
      <c r="E20" s="40">
        <f>BondYields!J334</f>
        <v>3.5412215007215003E-2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BondYields!K334</f>
        <v>2.1299999999999999E-2</v>
      </c>
      <c r="F23" s="73">
        <v>0.14174999999999999</v>
      </c>
    </row>
    <row r="24" spans="2:6" ht="16.5" customHeight="1" x14ac:dyDescent="0.2">
      <c r="B24" s="62" t="s">
        <v>33</v>
      </c>
      <c r="C24" s="36"/>
      <c r="D24" s="37" t="s">
        <v>41</v>
      </c>
      <c r="E24" s="40">
        <f>BondYields!L334+8%-BondYields!K334</f>
        <v>7.2566666666666668E-2</v>
      </c>
      <c r="F24" s="73">
        <v>0.34100000000000003</v>
      </c>
    </row>
    <row r="25" spans="2:6" ht="16.5" customHeight="1" x14ac:dyDescent="0.2">
      <c r="B25" s="61" t="s">
        <v>65</v>
      </c>
      <c r="C25" s="36" t="s">
        <v>76</v>
      </c>
      <c r="D25" s="37"/>
      <c r="E25" s="40">
        <f>BondYields!M334</f>
        <v>4.9508018181818186E-2</v>
      </c>
      <c r="F25" s="73">
        <v>0.14174999999999999</v>
      </c>
    </row>
    <row r="26" spans="2:6" ht="16.5" customHeight="1" x14ac:dyDescent="0.2">
      <c r="B26" s="61" t="s">
        <v>47</v>
      </c>
      <c r="C26" s="36" t="s">
        <v>77</v>
      </c>
      <c r="D26" s="37"/>
      <c r="E26" s="40">
        <f>E16</f>
        <v>4.0332258297258297E-2</v>
      </c>
      <c r="F26" s="73">
        <v>0.35</v>
      </c>
    </row>
    <row r="27" spans="2:6" ht="16.5" customHeight="1" x14ac:dyDescent="0.2">
      <c r="B27" s="61" t="s">
        <v>48</v>
      </c>
      <c r="C27" s="36" t="s">
        <v>78</v>
      </c>
      <c r="D27" s="37"/>
      <c r="E27" s="40">
        <f>BondYields!L334+2%</f>
        <v>3.386666666666667E-2</v>
      </c>
      <c r="F27" s="73">
        <v>0.35</v>
      </c>
    </row>
    <row r="28" spans="2:6" ht="16.5" customHeight="1" x14ac:dyDescent="0.2">
      <c r="B28" s="61" t="s">
        <v>49</v>
      </c>
      <c r="C28" s="36" t="s">
        <v>79</v>
      </c>
      <c r="D28" s="37"/>
      <c r="E28" s="40">
        <f>BondYields!C334</f>
        <v>2.0000000000000001E-4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BondYields!K334</f>
        <v>2.1299999999999999E-2</v>
      </c>
      <c r="F30" s="73">
        <v>0.14174999999999999</v>
      </c>
    </row>
    <row r="31" spans="2:6" ht="16.5" customHeight="1" x14ac:dyDescent="0.2">
      <c r="B31" s="62" t="s">
        <v>52</v>
      </c>
      <c r="C31" s="36"/>
      <c r="D31" s="37" t="s">
        <v>41</v>
      </c>
      <c r="E31" s="40">
        <f>BondYields!L334+8%-BondYields!K334</f>
        <v>7.2566666666666668E-2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2015</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421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BondYields!L333+6%</f>
        <v>7.3211111111111116E-2</v>
      </c>
      <c r="F5" s="100"/>
    </row>
    <row r="6" spans="1:6" s="32" customFormat="1" ht="16.5" customHeight="1" x14ac:dyDescent="0.2">
      <c r="A6" s="87"/>
      <c r="B6" s="101" t="s">
        <v>139</v>
      </c>
      <c r="C6" s="102"/>
      <c r="D6" s="102"/>
      <c r="E6" s="103">
        <f>BondYields!L333</f>
        <v>1.3211111111111111E-2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BondYields!C333</f>
        <v>2.3333333333333333E-4</v>
      </c>
      <c r="F10" s="73">
        <v>0.35</v>
      </c>
    </row>
    <row r="11" spans="1:6" ht="15" customHeight="1" x14ac:dyDescent="0.2">
      <c r="B11" s="62" t="s">
        <v>25</v>
      </c>
      <c r="C11" s="38" t="s">
        <v>37</v>
      </c>
      <c r="D11" s="37" t="s">
        <v>70</v>
      </c>
      <c r="E11" s="40">
        <f>BondYields!D333</f>
        <v>2.06E-2</v>
      </c>
      <c r="F11" s="73">
        <v>0.35</v>
      </c>
    </row>
    <row r="12" spans="1:6" ht="15" customHeight="1" x14ac:dyDescent="0.2">
      <c r="B12" s="62" t="s">
        <v>26</v>
      </c>
      <c r="C12" s="38" t="s">
        <v>38</v>
      </c>
      <c r="D12" s="37" t="s">
        <v>72</v>
      </c>
      <c r="E12" s="40">
        <f>BondYields!E333</f>
        <v>2.4766666666666669E-2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BondYields!F333</f>
        <v>1.4000000000000002E-3</v>
      </c>
      <c r="F14" s="73">
        <v>0.35</v>
      </c>
    </row>
    <row r="15" spans="1:6" ht="15" customHeight="1" x14ac:dyDescent="0.2">
      <c r="B15" s="62" t="s">
        <v>28</v>
      </c>
      <c r="C15" s="38" t="s">
        <v>37</v>
      </c>
      <c r="D15" s="37" t="s">
        <v>70</v>
      </c>
      <c r="E15" s="40">
        <f>BondYields!G333</f>
        <v>2.9496042568542564E-2</v>
      </c>
      <c r="F15" s="73">
        <v>0.35</v>
      </c>
    </row>
    <row r="16" spans="1:6" ht="15" customHeight="1" x14ac:dyDescent="0.2">
      <c r="B16" s="62" t="s">
        <v>29</v>
      </c>
      <c r="C16" s="38" t="s">
        <v>38</v>
      </c>
      <c r="D16" s="37" t="s">
        <v>72</v>
      </c>
      <c r="E16" s="40">
        <f>BondYields!H333</f>
        <v>3.8467864357864361E-2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BondYields!F333*(1-35%)</f>
        <v>9.1000000000000011E-4</v>
      </c>
      <c r="F18" s="73">
        <v>5.2499999999999998E-2</v>
      </c>
    </row>
    <row r="19" spans="2:6" ht="15" customHeight="1" x14ac:dyDescent="0.2">
      <c r="B19" s="62" t="s">
        <v>30</v>
      </c>
      <c r="C19" s="38" t="s">
        <v>37</v>
      </c>
      <c r="D19" s="37" t="s">
        <v>70</v>
      </c>
      <c r="E19" s="40">
        <f>BondYields!I333</f>
        <v>2.2636933621933624E-2</v>
      </c>
      <c r="F19" s="73">
        <v>5.2499999999999998E-2</v>
      </c>
    </row>
    <row r="20" spans="2:6" ht="15" customHeight="1" x14ac:dyDescent="0.2">
      <c r="B20" s="62" t="s">
        <v>31</v>
      </c>
      <c r="C20" s="38" t="s">
        <v>38</v>
      </c>
      <c r="D20" s="37" t="s">
        <v>72</v>
      </c>
      <c r="E20" s="40">
        <f>BondYields!J333</f>
        <v>3.2451608946608944E-2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BondYields!K333</f>
        <v>2.12E-2</v>
      </c>
      <c r="F23" s="73">
        <v>0.14174999999999999</v>
      </c>
    </row>
    <row r="24" spans="2:6" ht="16.5" customHeight="1" x14ac:dyDescent="0.2">
      <c r="B24" s="62" t="s">
        <v>33</v>
      </c>
      <c r="C24" s="36"/>
      <c r="D24" s="37" t="s">
        <v>41</v>
      </c>
      <c r="E24" s="40">
        <f>BondYields!L333+8%-BondYields!K333</f>
        <v>7.2011111111111109E-2</v>
      </c>
      <c r="F24" s="73">
        <v>0.34100000000000003</v>
      </c>
    </row>
    <row r="25" spans="2:6" ht="16.5" customHeight="1" x14ac:dyDescent="0.2">
      <c r="B25" s="61" t="s">
        <v>65</v>
      </c>
      <c r="C25" s="36" t="s">
        <v>76</v>
      </c>
      <c r="D25" s="37"/>
      <c r="E25" s="40">
        <f>BondYields!M333</f>
        <v>5.0054684848484854E-2</v>
      </c>
      <c r="F25" s="73">
        <v>0.14174999999999999</v>
      </c>
    </row>
    <row r="26" spans="2:6" ht="16.5" customHeight="1" x14ac:dyDescent="0.2">
      <c r="B26" s="61" t="s">
        <v>47</v>
      </c>
      <c r="C26" s="36" t="s">
        <v>77</v>
      </c>
      <c r="D26" s="37"/>
      <c r="E26" s="40">
        <f>E16</f>
        <v>3.8467864357864361E-2</v>
      </c>
      <c r="F26" s="73">
        <v>0.35</v>
      </c>
    </row>
    <row r="27" spans="2:6" ht="16.5" customHeight="1" x14ac:dyDescent="0.2">
      <c r="B27" s="61" t="s">
        <v>48</v>
      </c>
      <c r="C27" s="36" t="s">
        <v>78</v>
      </c>
      <c r="D27" s="37"/>
      <c r="E27" s="40">
        <f>BondYields!L333+2%</f>
        <v>3.3211111111111108E-2</v>
      </c>
      <c r="F27" s="73">
        <v>0.35</v>
      </c>
    </row>
    <row r="28" spans="2:6" ht="16.5" customHeight="1" x14ac:dyDescent="0.2">
      <c r="B28" s="61" t="s">
        <v>49</v>
      </c>
      <c r="C28" s="36" t="s">
        <v>79</v>
      </c>
      <c r="D28" s="37"/>
      <c r="E28" s="40">
        <f>BondYields!C333</f>
        <v>2.3333333333333333E-4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BondYields!K333</f>
        <v>2.12E-2</v>
      </c>
      <c r="F30" s="73">
        <v>0.14174999999999999</v>
      </c>
    </row>
    <row r="31" spans="2:6" ht="16.5" customHeight="1" x14ac:dyDescent="0.2">
      <c r="B31" s="62" t="s">
        <v>52</v>
      </c>
      <c r="C31" s="36"/>
      <c r="D31" s="37" t="s">
        <v>41</v>
      </c>
      <c r="E31" s="40">
        <f>BondYields!L333+8%-BondYields!K333</f>
        <v>7.2011111111111109E-2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2015</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BondYields!L332+6%</f>
        <v>7.2755555555555559E-2</v>
      </c>
      <c r="F5" s="100"/>
    </row>
    <row r="6" spans="1:6" s="32" customFormat="1" ht="16.5" customHeight="1" x14ac:dyDescent="0.2">
      <c r="A6" s="87"/>
      <c r="B6" s="101" t="s">
        <v>139</v>
      </c>
      <c r="C6" s="102"/>
      <c r="D6" s="102"/>
      <c r="E6" s="103">
        <f>BondYields!L332</f>
        <v>1.2755555555555556E-2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BondYields!C332</f>
        <v>2.3333333333333333E-4</v>
      </c>
      <c r="F10" s="73">
        <v>0.35</v>
      </c>
    </row>
    <row r="11" spans="1:6" ht="15" customHeight="1" x14ac:dyDescent="0.2">
      <c r="B11" s="62" t="s">
        <v>25</v>
      </c>
      <c r="C11" s="38" t="s">
        <v>37</v>
      </c>
      <c r="D11" s="37" t="s">
        <v>70</v>
      </c>
      <c r="E11" s="40">
        <f>BondYields!D332</f>
        <v>1.9866666666666668E-2</v>
      </c>
      <c r="F11" s="73">
        <v>0.35</v>
      </c>
    </row>
    <row r="12" spans="1:6" ht="15" customHeight="1" x14ac:dyDescent="0.2">
      <c r="B12" s="62" t="s">
        <v>26</v>
      </c>
      <c r="C12" s="38" t="s">
        <v>38</v>
      </c>
      <c r="D12" s="37" t="s">
        <v>72</v>
      </c>
      <c r="E12" s="40">
        <f>BondYields!E332</f>
        <v>2.3599999999999999E-2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BondYields!F332</f>
        <v>1.4E-3</v>
      </c>
      <c r="F14" s="73">
        <v>0.35</v>
      </c>
    </row>
    <row r="15" spans="1:6" ht="15" customHeight="1" x14ac:dyDescent="0.2">
      <c r="B15" s="62" t="s">
        <v>28</v>
      </c>
      <c r="C15" s="38" t="s">
        <v>37</v>
      </c>
      <c r="D15" s="37" t="s">
        <v>70</v>
      </c>
      <c r="E15" s="40">
        <f>BondYields!G332</f>
        <v>2.875977063871801E-2</v>
      </c>
      <c r="F15" s="73">
        <v>0.35</v>
      </c>
    </row>
    <row r="16" spans="1:6" ht="15" customHeight="1" x14ac:dyDescent="0.2">
      <c r="B16" s="62" t="s">
        <v>29</v>
      </c>
      <c r="C16" s="38" t="s">
        <v>38</v>
      </c>
      <c r="D16" s="37" t="s">
        <v>72</v>
      </c>
      <c r="E16" s="40">
        <f>BondYields!H332</f>
        <v>3.6521022252601204E-2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BondYields!F332*(1-35%)</f>
        <v>9.1E-4</v>
      </c>
      <c r="F18" s="73">
        <v>5.2499999999999998E-2</v>
      </c>
    </row>
    <row r="19" spans="2:6" ht="15" customHeight="1" x14ac:dyDescent="0.2">
      <c r="B19" s="62" t="s">
        <v>30</v>
      </c>
      <c r="C19" s="38" t="s">
        <v>37</v>
      </c>
      <c r="D19" s="37" t="s">
        <v>70</v>
      </c>
      <c r="E19" s="40">
        <f>BondYields!I332</f>
        <v>2.1223249411407307E-2</v>
      </c>
      <c r="F19" s="73">
        <v>5.2499999999999998E-2</v>
      </c>
    </row>
    <row r="20" spans="2:6" ht="15" customHeight="1" x14ac:dyDescent="0.2">
      <c r="B20" s="62" t="s">
        <v>31</v>
      </c>
      <c r="C20" s="38" t="s">
        <v>38</v>
      </c>
      <c r="D20" s="37" t="s">
        <v>72</v>
      </c>
      <c r="E20" s="40">
        <f>BondYields!J332</f>
        <v>3.0529942279942279E-2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BondYields!K332</f>
        <v>2.1099999999999997E-2</v>
      </c>
      <c r="F23" s="73">
        <v>0.14174999999999999</v>
      </c>
    </row>
    <row r="24" spans="2:6" ht="16.5" customHeight="1" x14ac:dyDescent="0.2">
      <c r="B24" s="62" t="s">
        <v>33</v>
      </c>
      <c r="C24" s="36"/>
      <c r="D24" s="37" t="s">
        <v>41</v>
      </c>
      <c r="E24" s="40">
        <f>BondYields!L332+8%-BondYields!K332</f>
        <v>7.165555555555557E-2</v>
      </c>
      <c r="F24" s="73">
        <v>0.34100000000000003</v>
      </c>
    </row>
    <row r="25" spans="2:6" ht="16.5" customHeight="1" x14ac:dyDescent="0.2">
      <c r="B25" s="61" t="s">
        <v>65</v>
      </c>
      <c r="C25" s="36" t="s">
        <v>76</v>
      </c>
      <c r="D25" s="37"/>
      <c r="E25" s="40">
        <f>BondYields!M332</f>
        <v>4.9853333333333333E-2</v>
      </c>
      <c r="F25" s="73">
        <v>0.14174999999999999</v>
      </c>
    </row>
    <row r="26" spans="2:6" ht="16.5" customHeight="1" x14ac:dyDescent="0.2">
      <c r="B26" s="61" t="s">
        <v>47</v>
      </c>
      <c r="C26" s="36" t="s">
        <v>77</v>
      </c>
      <c r="D26" s="37"/>
      <c r="E26" s="40">
        <f>E16</f>
        <v>3.6521022252601204E-2</v>
      </c>
      <c r="F26" s="73">
        <v>0.35</v>
      </c>
    </row>
    <row r="27" spans="2:6" ht="16.5" customHeight="1" x14ac:dyDescent="0.2">
      <c r="B27" s="61" t="s">
        <v>48</v>
      </c>
      <c r="C27" s="36" t="s">
        <v>78</v>
      </c>
      <c r="D27" s="37"/>
      <c r="E27" s="40">
        <f>BondYields!L332+2%</f>
        <v>3.2755555555555559E-2</v>
      </c>
      <c r="F27" s="73">
        <v>0.35</v>
      </c>
    </row>
    <row r="28" spans="2:6" ht="16.5" customHeight="1" x14ac:dyDescent="0.2">
      <c r="B28" s="61" t="s">
        <v>49</v>
      </c>
      <c r="C28" s="36" t="s">
        <v>79</v>
      </c>
      <c r="D28" s="37"/>
      <c r="E28" s="40">
        <f>BondYields!C332</f>
        <v>2.3333333333333333E-4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BondYields!K332</f>
        <v>2.1099999999999997E-2</v>
      </c>
      <c r="F30" s="73">
        <v>0.14174999999999999</v>
      </c>
    </row>
    <row r="31" spans="2:6" ht="16.5" customHeight="1" x14ac:dyDescent="0.2">
      <c r="B31" s="62" t="s">
        <v>52</v>
      </c>
      <c r="C31" s="36"/>
      <c r="D31" s="37" t="s">
        <v>41</v>
      </c>
      <c r="E31" s="40">
        <f>BondYields!L332+8%-BondYields!K332</f>
        <v>7.165555555555557E-2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2015</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414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BondYields!L331+6%</f>
        <v>7.2633333333333328E-2</v>
      </c>
      <c r="F5" s="100"/>
    </row>
    <row r="6" spans="1:6" s="32" customFormat="1" ht="16.5" customHeight="1" x14ac:dyDescent="0.2">
      <c r="A6" s="87"/>
      <c r="B6" s="101" t="s">
        <v>139</v>
      </c>
      <c r="C6" s="102"/>
      <c r="D6" s="102"/>
      <c r="E6" s="103">
        <f>BondYields!L331</f>
        <v>1.2633333333333335E-2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BondYields!C331</f>
        <v>2.6666666666666663E-4</v>
      </c>
      <c r="F10" s="73">
        <v>0.35</v>
      </c>
    </row>
    <row r="11" spans="1:6" ht="15" customHeight="1" x14ac:dyDescent="0.2">
      <c r="B11" s="62" t="s">
        <v>25</v>
      </c>
      <c r="C11" s="38" t="s">
        <v>37</v>
      </c>
      <c r="D11" s="37" t="s">
        <v>70</v>
      </c>
      <c r="E11" s="40">
        <f>BondYields!D331</f>
        <v>1.9666666666666669E-2</v>
      </c>
      <c r="F11" s="73">
        <v>0.35</v>
      </c>
    </row>
    <row r="12" spans="1:6" ht="15" customHeight="1" x14ac:dyDescent="0.2">
      <c r="B12" s="62" t="s">
        <v>26</v>
      </c>
      <c r="C12" s="38" t="s">
        <v>38</v>
      </c>
      <c r="D12" s="37" t="s">
        <v>72</v>
      </c>
      <c r="E12" s="40">
        <f>BondYields!E331</f>
        <v>2.3166666666666665E-2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BondYields!F331</f>
        <v>1.5000000000000002E-3</v>
      </c>
      <c r="F14" s="73">
        <v>0.35</v>
      </c>
    </row>
    <row r="15" spans="1:6" ht="15" customHeight="1" x14ac:dyDescent="0.2">
      <c r="B15" s="62" t="s">
        <v>28</v>
      </c>
      <c r="C15" s="38" t="s">
        <v>37</v>
      </c>
      <c r="D15" s="37" t="s">
        <v>70</v>
      </c>
      <c r="E15" s="40">
        <f>BondYields!G331</f>
        <v>2.9176834130781499E-2</v>
      </c>
      <c r="F15" s="73">
        <v>0.35</v>
      </c>
    </row>
    <row r="16" spans="1:6" ht="15" customHeight="1" x14ac:dyDescent="0.2">
      <c r="B16" s="62" t="s">
        <v>29</v>
      </c>
      <c r="C16" s="38" t="s">
        <v>38</v>
      </c>
      <c r="D16" s="37" t="s">
        <v>72</v>
      </c>
      <c r="E16" s="40">
        <f>BondYields!H331</f>
        <v>3.6161339712918669E-2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BondYields!F331*(1-35%)</f>
        <v>9.7500000000000017E-4</v>
      </c>
      <c r="F18" s="73">
        <v>5.2499999999999998E-2</v>
      </c>
    </row>
    <row r="19" spans="2:6" ht="15" customHeight="1" x14ac:dyDescent="0.2">
      <c r="B19" s="62" t="s">
        <v>30</v>
      </c>
      <c r="C19" s="38" t="s">
        <v>37</v>
      </c>
      <c r="D19" s="37" t="s">
        <v>70</v>
      </c>
      <c r="E19" s="40">
        <f>BondYields!I331</f>
        <v>2.0730709728867622E-2</v>
      </c>
      <c r="F19" s="73">
        <v>5.2499999999999998E-2</v>
      </c>
    </row>
    <row r="20" spans="2:6" ht="15" customHeight="1" x14ac:dyDescent="0.2">
      <c r="B20" s="62" t="s">
        <v>31</v>
      </c>
      <c r="C20" s="38" t="s">
        <v>38</v>
      </c>
      <c r="D20" s="37" t="s">
        <v>72</v>
      </c>
      <c r="E20" s="40">
        <f>BondYields!J331</f>
        <v>3.0560378787878789E-2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BondYields!K331</f>
        <v>2.1099999999999997E-2</v>
      </c>
      <c r="F23" s="73">
        <v>0.14174999999999999</v>
      </c>
    </row>
    <row r="24" spans="2:6" ht="16.5" customHeight="1" x14ac:dyDescent="0.2">
      <c r="B24" s="62" t="s">
        <v>33</v>
      </c>
      <c r="C24" s="36"/>
      <c r="D24" s="37" t="s">
        <v>41</v>
      </c>
      <c r="E24" s="40">
        <f>BondYields!L331+8%-BondYields!K331</f>
        <v>7.1533333333333338E-2</v>
      </c>
      <c r="F24" s="73">
        <v>0.34100000000000003</v>
      </c>
    </row>
    <row r="25" spans="2:6" ht="16.5" customHeight="1" x14ac:dyDescent="0.2">
      <c r="B25" s="61" t="s">
        <v>65</v>
      </c>
      <c r="C25" s="36" t="s">
        <v>76</v>
      </c>
      <c r="D25" s="37"/>
      <c r="E25" s="40">
        <f>BondYields!M331</f>
        <v>4.9339333333333339E-2</v>
      </c>
      <c r="F25" s="73">
        <v>0.14174999999999999</v>
      </c>
    </row>
    <row r="26" spans="2:6" ht="16.5" customHeight="1" x14ac:dyDescent="0.2">
      <c r="B26" s="61" t="s">
        <v>47</v>
      </c>
      <c r="C26" s="36" t="s">
        <v>77</v>
      </c>
      <c r="D26" s="37"/>
      <c r="E26" s="40">
        <f>E16</f>
        <v>3.6161339712918669E-2</v>
      </c>
      <c r="F26" s="73">
        <v>0.35</v>
      </c>
    </row>
    <row r="27" spans="2:6" ht="16.5" customHeight="1" x14ac:dyDescent="0.2">
      <c r="B27" s="61" t="s">
        <v>48</v>
      </c>
      <c r="C27" s="36" t="s">
        <v>78</v>
      </c>
      <c r="D27" s="37"/>
      <c r="E27" s="40">
        <f>BondYields!L331+2%</f>
        <v>3.2633333333333334E-2</v>
      </c>
      <c r="F27" s="73">
        <v>0.35</v>
      </c>
    </row>
    <row r="28" spans="2:6" ht="16.5" customHeight="1" x14ac:dyDescent="0.2">
      <c r="B28" s="61" t="s">
        <v>49</v>
      </c>
      <c r="C28" s="36" t="s">
        <v>79</v>
      </c>
      <c r="D28" s="37"/>
      <c r="E28" s="40">
        <f>BondYields!C331</f>
        <v>2.6666666666666663E-4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BondYields!K331</f>
        <v>2.1099999999999997E-2</v>
      </c>
      <c r="F30" s="73">
        <v>0.14174999999999999</v>
      </c>
    </row>
    <row r="31" spans="2:6" ht="16.5" customHeight="1" x14ac:dyDescent="0.2">
      <c r="B31" s="62" t="s">
        <v>52</v>
      </c>
      <c r="C31" s="36"/>
      <c r="D31" s="37" t="s">
        <v>41</v>
      </c>
      <c r="E31" s="40">
        <f>BondYields!L331+8%-BondYields!K331</f>
        <v>7.1533333333333338E-2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2015</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410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BondYields!L330+6%</f>
        <v>7.2933333333333336E-2</v>
      </c>
      <c r="F5" s="100"/>
    </row>
    <row r="6" spans="1:6" s="32" customFormat="1" ht="16.5" customHeight="1" x14ac:dyDescent="0.2">
      <c r="A6" s="87"/>
      <c r="B6" s="101" t="s">
        <v>139</v>
      </c>
      <c r="C6" s="102"/>
      <c r="D6" s="102"/>
      <c r="E6" s="103">
        <f>BondYields!L330</f>
        <v>1.2933333333333333E-2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BondYields!C330</f>
        <v>2.6666666666666663E-4</v>
      </c>
      <c r="F10" s="73">
        <v>0.35</v>
      </c>
    </row>
    <row r="11" spans="1:6" ht="15" customHeight="1" x14ac:dyDescent="0.2">
      <c r="B11" s="62" t="s">
        <v>25</v>
      </c>
      <c r="C11" s="38" t="s">
        <v>37</v>
      </c>
      <c r="D11" s="37" t="s">
        <v>70</v>
      </c>
      <c r="E11" s="40">
        <f>BondYields!D330</f>
        <v>2.0233333333333336E-2</v>
      </c>
      <c r="F11" s="73">
        <v>0.35</v>
      </c>
    </row>
    <row r="12" spans="1:6" ht="15" customHeight="1" x14ac:dyDescent="0.2">
      <c r="B12" s="62" t="s">
        <v>26</v>
      </c>
      <c r="C12" s="38" t="s">
        <v>38</v>
      </c>
      <c r="D12" s="37" t="s">
        <v>72</v>
      </c>
      <c r="E12" s="40">
        <f>BondYields!E330</f>
        <v>2.3633333333333336E-2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BondYields!F330</f>
        <v>1.5333333333333334E-3</v>
      </c>
      <c r="F14" s="73">
        <v>0.35</v>
      </c>
    </row>
    <row r="15" spans="1:6" ht="15" customHeight="1" x14ac:dyDescent="0.2">
      <c r="B15" s="62" t="s">
        <v>28</v>
      </c>
      <c r="C15" s="38" t="s">
        <v>37</v>
      </c>
      <c r="D15" s="37" t="s">
        <v>70</v>
      </c>
      <c r="E15" s="40">
        <f>BondYields!G330</f>
        <v>3.0198046251993627E-2</v>
      </c>
      <c r="F15" s="73">
        <v>0.35</v>
      </c>
    </row>
    <row r="16" spans="1:6" ht="15" customHeight="1" x14ac:dyDescent="0.2">
      <c r="B16" s="62" t="s">
        <v>29</v>
      </c>
      <c r="C16" s="38" t="s">
        <v>38</v>
      </c>
      <c r="D16" s="37" t="s">
        <v>72</v>
      </c>
      <c r="E16" s="40">
        <f>BondYields!H330</f>
        <v>3.772800637958533E-2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BondYields!F330*(1-35%)</f>
        <v>9.9666666666666675E-4</v>
      </c>
      <c r="F18" s="73">
        <v>5.2499999999999998E-2</v>
      </c>
    </row>
    <row r="19" spans="2:6" ht="15" customHeight="1" x14ac:dyDescent="0.2">
      <c r="B19" s="62" t="s">
        <v>30</v>
      </c>
      <c r="C19" s="38" t="s">
        <v>37</v>
      </c>
      <c r="D19" s="37" t="s">
        <v>70</v>
      </c>
      <c r="E19" s="40">
        <f>BondYields!I330</f>
        <v>2.123677033492823E-2</v>
      </c>
      <c r="F19" s="73">
        <v>5.2499999999999998E-2</v>
      </c>
    </row>
    <row r="20" spans="2:6" ht="15" customHeight="1" x14ac:dyDescent="0.2">
      <c r="B20" s="62" t="s">
        <v>31</v>
      </c>
      <c r="C20" s="38" t="s">
        <v>38</v>
      </c>
      <c r="D20" s="37" t="s">
        <v>72</v>
      </c>
      <c r="E20" s="40">
        <f>BondYields!J330</f>
        <v>3.2058863636363642E-2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BondYields!K330</f>
        <v>2.1099999999999997E-2</v>
      </c>
      <c r="F23" s="73">
        <v>0.14174999999999999</v>
      </c>
    </row>
    <row r="24" spans="2:6" ht="16.5" customHeight="1" x14ac:dyDescent="0.2">
      <c r="B24" s="62" t="s">
        <v>33</v>
      </c>
      <c r="C24" s="36"/>
      <c r="D24" s="37" t="s">
        <v>41</v>
      </c>
      <c r="E24" s="40">
        <f>BondYields!L330+8%-BondYields!K330</f>
        <v>7.1833333333333346E-2</v>
      </c>
      <c r="F24" s="73">
        <v>0.34100000000000003</v>
      </c>
    </row>
    <row r="25" spans="2:6" ht="16.5" customHeight="1" x14ac:dyDescent="0.2">
      <c r="B25" s="61" t="s">
        <v>65</v>
      </c>
      <c r="C25" s="36" t="s">
        <v>76</v>
      </c>
      <c r="D25" s="37"/>
      <c r="E25" s="40">
        <f>BondYields!M330</f>
        <v>4.8909659090909087E-2</v>
      </c>
      <c r="F25" s="73">
        <v>0.14174999999999999</v>
      </c>
    </row>
    <row r="26" spans="2:6" ht="16.5" customHeight="1" x14ac:dyDescent="0.2">
      <c r="B26" s="61" t="s">
        <v>47</v>
      </c>
      <c r="C26" s="36" t="s">
        <v>77</v>
      </c>
      <c r="D26" s="37"/>
      <c r="E26" s="40">
        <f>E16</f>
        <v>3.772800637958533E-2</v>
      </c>
      <c r="F26" s="73">
        <v>0.35</v>
      </c>
    </row>
    <row r="27" spans="2:6" ht="16.5" customHeight="1" x14ac:dyDescent="0.2">
      <c r="B27" s="61" t="s">
        <v>48</v>
      </c>
      <c r="C27" s="36" t="s">
        <v>78</v>
      </c>
      <c r="D27" s="37"/>
      <c r="E27" s="40">
        <f>BondYields!L330+2%</f>
        <v>3.2933333333333335E-2</v>
      </c>
      <c r="F27" s="73">
        <v>0.35</v>
      </c>
    </row>
    <row r="28" spans="2:6" ht="16.5" customHeight="1" x14ac:dyDescent="0.2">
      <c r="B28" s="61" t="s">
        <v>49</v>
      </c>
      <c r="C28" s="36" t="s">
        <v>79</v>
      </c>
      <c r="D28" s="37"/>
      <c r="E28" s="40">
        <f>BondYields!C330</f>
        <v>2.6666666666666663E-4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BondYields!K330</f>
        <v>2.1099999999999997E-2</v>
      </c>
      <c r="F30" s="73">
        <v>0.14174999999999999</v>
      </c>
    </row>
    <row r="31" spans="2:6" ht="16.5" customHeight="1" x14ac:dyDescent="0.2">
      <c r="B31" s="62" t="s">
        <v>52</v>
      </c>
      <c r="C31" s="36"/>
      <c r="D31" s="37" t="s">
        <v>41</v>
      </c>
      <c r="E31" s="40">
        <f>BondYields!L330+8%-BondYields!K330</f>
        <v>7.1833333333333346E-2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2015</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408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BondYields!L329+6%</f>
        <v>7.3588888888888884E-2</v>
      </c>
      <c r="F5" s="100"/>
    </row>
    <row r="6" spans="1:6" s="32" customFormat="1" ht="16.5" customHeight="1" x14ac:dyDescent="0.2">
      <c r="A6" s="87"/>
      <c r="B6" s="101" t="s">
        <v>139</v>
      </c>
      <c r="C6" s="102"/>
      <c r="D6" s="102"/>
      <c r="E6" s="103">
        <f>BondYields!L329</f>
        <v>1.3588888888888888E-2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BondYields!C329</f>
        <v>2.6666666666666663E-4</v>
      </c>
      <c r="F10" s="73">
        <v>0.35</v>
      </c>
    </row>
    <row r="11" spans="1:6" ht="15" customHeight="1" x14ac:dyDescent="0.2">
      <c r="B11" s="62" t="s">
        <v>25</v>
      </c>
      <c r="C11" s="38" t="s">
        <v>37</v>
      </c>
      <c r="D11" s="37" t="s">
        <v>70</v>
      </c>
      <c r="E11" s="40">
        <f>BondYields!D329</f>
        <v>2.1400000000000002E-2</v>
      </c>
      <c r="F11" s="73">
        <v>0.35</v>
      </c>
    </row>
    <row r="12" spans="1:6" ht="15" customHeight="1" x14ac:dyDescent="0.2">
      <c r="B12" s="62" t="s">
        <v>26</v>
      </c>
      <c r="C12" s="38" t="s">
        <v>38</v>
      </c>
      <c r="D12" s="37" t="s">
        <v>72</v>
      </c>
      <c r="E12" s="40">
        <f>BondYields!E329</f>
        <v>2.5033333333333335E-2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BondYields!F329</f>
        <v>1.4666666666666667E-3</v>
      </c>
      <c r="F14" s="73">
        <v>0.35</v>
      </c>
    </row>
    <row r="15" spans="1:6" ht="15" customHeight="1" x14ac:dyDescent="0.2">
      <c r="B15" s="62" t="s">
        <v>28</v>
      </c>
      <c r="C15" s="38" t="s">
        <v>37</v>
      </c>
      <c r="D15" s="37" t="s">
        <v>70</v>
      </c>
      <c r="E15" s="40">
        <f>BondYields!G329</f>
        <v>3.1152188552188556E-2</v>
      </c>
      <c r="F15" s="73">
        <v>0.35</v>
      </c>
    </row>
    <row r="16" spans="1:6" ht="15" customHeight="1" x14ac:dyDescent="0.2">
      <c r="B16" s="62" t="s">
        <v>29</v>
      </c>
      <c r="C16" s="38" t="s">
        <v>38</v>
      </c>
      <c r="D16" s="37" t="s">
        <v>72</v>
      </c>
      <c r="E16" s="40">
        <f>BondYields!H329</f>
        <v>4.0012996632996629E-2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BondYields!F329*(1-35%)</f>
        <v>9.5333333333333338E-4</v>
      </c>
      <c r="F18" s="73">
        <v>5.2499999999999998E-2</v>
      </c>
    </row>
    <row r="19" spans="2:6" ht="15" customHeight="1" x14ac:dyDescent="0.2">
      <c r="B19" s="62" t="s">
        <v>30</v>
      </c>
      <c r="C19" s="38" t="s">
        <v>37</v>
      </c>
      <c r="D19" s="37" t="s">
        <v>70</v>
      </c>
      <c r="E19" s="40">
        <f>BondYields!I329</f>
        <v>2.2031750841750842E-2</v>
      </c>
      <c r="F19" s="73">
        <v>5.2499999999999998E-2</v>
      </c>
    </row>
    <row r="20" spans="2:6" ht="15" customHeight="1" x14ac:dyDescent="0.2">
      <c r="B20" s="62" t="s">
        <v>31</v>
      </c>
      <c r="C20" s="38" t="s">
        <v>38</v>
      </c>
      <c r="D20" s="37" t="s">
        <v>72</v>
      </c>
      <c r="E20" s="40">
        <f>BondYields!J329</f>
        <v>3.3076456228956233E-2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BondYields!K329</f>
        <v>2.1099999999999997E-2</v>
      </c>
      <c r="F23" s="73">
        <v>0.14174999999999999</v>
      </c>
    </row>
    <row r="24" spans="2:6" ht="16.5" customHeight="1" x14ac:dyDescent="0.2">
      <c r="B24" s="62" t="s">
        <v>33</v>
      </c>
      <c r="C24" s="36"/>
      <c r="D24" s="37" t="s">
        <v>41</v>
      </c>
      <c r="E24" s="40">
        <f>BondYields!L329+8%-BondYields!K329</f>
        <v>7.2488888888888894E-2</v>
      </c>
      <c r="F24" s="73">
        <v>0.34100000000000003</v>
      </c>
    </row>
    <row r="25" spans="2:6" ht="16.5" customHeight="1" x14ac:dyDescent="0.2">
      <c r="B25" s="61" t="s">
        <v>65</v>
      </c>
      <c r="C25" s="36" t="s">
        <v>76</v>
      </c>
      <c r="D25" s="37"/>
      <c r="E25" s="40">
        <f>BondYields!M329</f>
        <v>4.8527758506113773E-2</v>
      </c>
      <c r="F25" s="73">
        <v>0.14174999999999999</v>
      </c>
    </row>
    <row r="26" spans="2:6" ht="16.5" customHeight="1" x14ac:dyDescent="0.2">
      <c r="B26" s="61" t="s">
        <v>47</v>
      </c>
      <c r="C26" s="36" t="s">
        <v>77</v>
      </c>
      <c r="D26" s="37"/>
      <c r="E26" s="40">
        <f>E16</f>
        <v>4.0012996632996629E-2</v>
      </c>
      <c r="F26" s="73">
        <v>0.35</v>
      </c>
    </row>
    <row r="27" spans="2:6" ht="16.5" customHeight="1" x14ac:dyDescent="0.2">
      <c r="B27" s="61" t="s">
        <v>48</v>
      </c>
      <c r="C27" s="36" t="s">
        <v>78</v>
      </c>
      <c r="D27" s="37"/>
      <c r="E27" s="40">
        <f>BondYields!L329+2%</f>
        <v>3.358888888888889E-2</v>
      </c>
      <c r="F27" s="73">
        <v>0.35</v>
      </c>
    </row>
    <row r="28" spans="2:6" ht="16.5" customHeight="1" x14ac:dyDescent="0.2">
      <c r="B28" s="61" t="s">
        <v>49</v>
      </c>
      <c r="C28" s="36" t="s">
        <v>79</v>
      </c>
      <c r="D28" s="37"/>
      <c r="E28" s="40">
        <f>BondYields!C329</f>
        <v>2.6666666666666663E-4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BondYields!K329</f>
        <v>2.1099999999999997E-2</v>
      </c>
      <c r="F30" s="73">
        <v>0.14174999999999999</v>
      </c>
    </row>
    <row r="31" spans="2:6" ht="16.5" customHeight="1" x14ac:dyDescent="0.2">
      <c r="B31" s="62" t="s">
        <v>52</v>
      </c>
      <c r="C31" s="36"/>
      <c r="D31" s="37" t="s">
        <v>41</v>
      </c>
      <c r="E31" s="40">
        <f>BondYields!L329+8%-BondYields!K329</f>
        <v>7.2488888888888894E-2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2015</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405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BondYields!L328+6%</f>
        <v>7.4422222222222223E-2</v>
      </c>
      <c r="F5" s="100"/>
    </row>
    <row r="6" spans="1:6" s="32" customFormat="1" ht="16.5" customHeight="1" x14ac:dyDescent="0.2">
      <c r="A6" s="87"/>
      <c r="B6" s="101" t="s">
        <v>139</v>
      </c>
      <c r="C6" s="102"/>
      <c r="D6" s="102"/>
      <c r="E6" s="103">
        <f>BondYields!L328</f>
        <v>1.442222222222222E-2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BondYields!C328</f>
        <v>2.3333333333333333E-4</v>
      </c>
      <c r="F10" s="73">
        <v>0.35</v>
      </c>
    </row>
    <row r="11" spans="1:6" ht="15" customHeight="1" x14ac:dyDescent="0.2">
      <c r="B11" s="62" t="s">
        <v>25</v>
      </c>
      <c r="C11" s="38" t="s">
        <v>37</v>
      </c>
      <c r="D11" s="37" t="s">
        <v>70</v>
      </c>
      <c r="E11" s="40">
        <f>BondYields!D328</f>
        <v>2.2800000000000001E-2</v>
      </c>
      <c r="F11" s="73">
        <v>0.35</v>
      </c>
    </row>
    <row r="12" spans="1:6" ht="15" customHeight="1" x14ac:dyDescent="0.2">
      <c r="B12" s="62" t="s">
        <v>26</v>
      </c>
      <c r="C12" s="38" t="s">
        <v>38</v>
      </c>
      <c r="D12" s="37" t="s">
        <v>72</v>
      </c>
      <c r="E12" s="40">
        <f>BondYields!E328</f>
        <v>2.6933333333333333E-2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BondYields!F328</f>
        <v>1.3333333333333333E-3</v>
      </c>
      <c r="F14" s="73">
        <v>0.35</v>
      </c>
    </row>
    <row r="15" spans="1:6" ht="15" customHeight="1" x14ac:dyDescent="0.2">
      <c r="B15" s="62" t="s">
        <v>28</v>
      </c>
      <c r="C15" s="38" t="s">
        <v>37</v>
      </c>
      <c r="D15" s="37" t="s">
        <v>70</v>
      </c>
      <c r="E15" s="40">
        <f>BondYields!G328</f>
        <v>3.1962794612794616E-2</v>
      </c>
      <c r="F15" s="73">
        <v>0.35</v>
      </c>
    </row>
    <row r="16" spans="1:6" ht="15" customHeight="1" x14ac:dyDescent="0.2">
      <c r="B16" s="62" t="s">
        <v>29</v>
      </c>
      <c r="C16" s="38" t="s">
        <v>38</v>
      </c>
      <c r="D16" s="37" t="s">
        <v>72</v>
      </c>
      <c r="E16" s="40">
        <f>BondYields!H328</f>
        <v>4.1972390572390578E-2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BondYields!F328*(1-35%)</f>
        <v>8.6666666666666663E-4</v>
      </c>
      <c r="F18" s="73">
        <v>5.2499999999999998E-2</v>
      </c>
    </row>
    <row r="19" spans="2:6" ht="15" customHeight="1" x14ac:dyDescent="0.2">
      <c r="B19" s="62" t="s">
        <v>30</v>
      </c>
      <c r="C19" s="38" t="s">
        <v>37</v>
      </c>
      <c r="D19" s="37" t="s">
        <v>70</v>
      </c>
      <c r="E19" s="40">
        <f>BondYields!I328</f>
        <v>2.2162205387205387E-2</v>
      </c>
      <c r="F19" s="73">
        <v>5.2499999999999998E-2</v>
      </c>
    </row>
    <row r="20" spans="2:6" ht="15" customHeight="1" x14ac:dyDescent="0.2">
      <c r="B20" s="62" t="s">
        <v>31</v>
      </c>
      <c r="C20" s="38" t="s">
        <v>38</v>
      </c>
      <c r="D20" s="37" t="s">
        <v>72</v>
      </c>
      <c r="E20" s="40">
        <f>BondYields!J328</f>
        <v>3.3594865319865323E-2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BondYields!K328</f>
        <v>2.1099999999999997E-2</v>
      </c>
      <c r="F23" s="73">
        <v>0.14174999999999999</v>
      </c>
    </row>
    <row r="24" spans="2:6" ht="16.5" customHeight="1" x14ac:dyDescent="0.2">
      <c r="B24" s="62" t="s">
        <v>33</v>
      </c>
      <c r="C24" s="36"/>
      <c r="D24" s="37" t="s">
        <v>41</v>
      </c>
      <c r="E24" s="40">
        <f>BondYields!L328+8%-BondYields!K328</f>
        <v>7.3322222222222233E-2</v>
      </c>
      <c r="F24" s="73">
        <v>0.34100000000000003</v>
      </c>
    </row>
    <row r="25" spans="2:6" ht="16.5" customHeight="1" x14ac:dyDescent="0.2">
      <c r="B25" s="61" t="s">
        <v>65</v>
      </c>
      <c r="C25" s="36" t="s">
        <v>76</v>
      </c>
      <c r="D25" s="37"/>
      <c r="E25" s="40">
        <f>BondYields!M328</f>
        <v>4.8519074601853784E-2</v>
      </c>
      <c r="F25" s="73">
        <v>0.14174999999999999</v>
      </c>
    </row>
    <row r="26" spans="2:6" ht="16.5" customHeight="1" x14ac:dyDescent="0.2">
      <c r="B26" s="61" t="s">
        <v>47</v>
      </c>
      <c r="C26" s="36" t="s">
        <v>77</v>
      </c>
      <c r="D26" s="37"/>
      <c r="E26" s="40">
        <f>E16</f>
        <v>4.1972390572390578E-2</v>
      </c>
      <c r="F26" s="73">
        <v>0.35</v>
      </c>
    </row>
    <row r="27" spans="2:6" ht="16.5" customHeight="1" x14ac:dyDescent="0.2">
      <c r="B27" s="61" t="s">
        <v>48</v>
      </c>
      <c r="C27" s="36" t="s">
        <v>78</v>
      </c>
      <c r="D27" s="37"/>
      <c r="E27" s="40">
        <f>BondYields!L328+2%</f>
        <v>3.4422222222222222E-2</v>
      </c>
      <c r="F27" s="73">
        <v>0.35</v>
      </c>
    </row>
    <row r="28" spans="2:6" ht="16.5" customHeight="1" x14ac:dyDescent="0.2">
      <c r="B28" s="61" t="s">
        <v>49</v>
      </c>
      <c r="C28" s="36" t="s">
        <v>79</v>
      </c>
      <c r="D28" s="37"/>
      <c r="E28" s="40">
        <f>BondYields!C328</f>
        <v>2.3333333333333333E-4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BondYields!K328</f>
        <v>2.1099999999999997E-2</v>
      </c>
      <c r="F30" s="73">
        <v>0.14174999999999999</v>
      </c>
    </row>
    <row r="31" spans="2:6" ht="16.5" customHeight="1" x14ac:dyDescent="0.2">
      <c r="B31" s="62" t="s">
        <v>52</v>
      </c>
      <c r="C31" s="36"/>
      <c r="D31" s="37" t="s">
        <v>41</v>
      </c>
      <c r="E31" s="40">
        <f>BondYields!L328+8%-BondYields!K328</f>
        <v>7.3322222222222233E-2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January 2015</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402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BondYields!L327+6%</f>
        <v>7.5055555555555556E-2</v>
      </c>
      <c r="F5" s="100"/>
    </row>
    <row r="6" spans="1:6" s="32" customFormat="1" ht="16.5" customHeight="1" x14ac:dyDescent="0.2">
      <c r="A6" s="87"/>
      <c r="B6" s="101" t="s">
        <v>139</v>
      </c>
      <c r="C6" s="102"/>
      <c r="D6" s="102"/>
      <c r="E6" s="103">
        <f>BondYields!L327</f>
        <v>1.5055555555555556E-2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BondYields!C327</f>
        <v>2.0000000000000001E-4</v>
      </c>
      <c r="F10" s="73">
        <v>0.35</v>
      </c>
    </row>
    <row r="11" spans="1:6" ht="15" customHeight="1" x14ac:dyDescent="0.2">
      <c r="B11" s="62" t="s">
        <v>25</v>
      </c>
      <c r="C11" s="38" t="s">
        <v>37</v>
      </c>
      <c r="D11" s="37" t="s">
        <v>70</v>
      </c>
      <c r="E11" s="40">
        <f>BondYields!D327</f>
        <v>2.3866666666666665E-2</v>
      </c>
      <c r="F11" s="73">
        <v>0.35</v>
      </c>
    </row>
    <row r="12" spans="1:6" ht="15" customHeight="1" x14ac:dyDescent="0.2">
      <c r="B12" s="62" t="s">
        <v>26</v>
      </c>
      <c r="C12" s="38" t="s">
        <v>38</v>
      </c>
      <c r="D12" s="37" t="s">
        <v>72</v>
      </c>
      <c r="E12" s="40">
        <f>BondYields!E327</f>
        <v>2.8466666666666668E-2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BondYields!F327</f>
        <v>1.2333333333333332E-3</v>
      </c>
      <c r="F14" s="73">
        <v>0.35</v>
      </c>
    </row>
    <row r="15" spans="1:6" ht="15" customHeight="1" x14ac:dyDescent="0.2">
      <c r="B15" s="62" t="s">
        <v>28</v>
      </c>
      <c r="C15" s="38" t="s">
        <v>37</v>
      </c>
      <c r="D15" s="37" t="s">
        <v>70</v>
      </c>
      <c r="E15" s="40">
        <f>BondYields!G327</f>
        <v>3.2657960557960559E-2</v>
      </c>
      <c r="F15" s="73">
        <v>0.35</v>
      </c>
    </row>
    <row r="16" spans="1:6" ht="15" customHeight="1" x14ac:dyDescent="0.2">
      <c r="B16" s="62" t="s">
        <v>29</v>
      </c>
      <c r="C16" s="38" t="s">
        <v>38</v>
      </c>
      <c r="D16" s="37" t="s">
        <v>72</v>
      </c>
      <c r="E16" s="40">
        <f>BondYields!H327</f>
        <v>4.2633573833573829E-2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BondYields!F327*(1-35%)</f>
        <v>8.0166666666666667E-4</v>
      </c>
      <c r="F18" s="73">
        <v>5.2499999999999998E-2</v>
      </c>
    </row>
    <row r="19" spans="2:6" ht="15" customHeight="1" x14ac:dyDescent="0.2">
      <c r="B19" s="62" t="s">
        <v>30</v>
      </c>
      <c r="C19" s="38" t="s">
        <v>37</v>
      </c>
      <c r="D19" s="37" t="s">
        <v>70</v>
      </c>
      <c r="E19" s="40">
        <f>BondYields!I327</f>
        <v>2.1055242905242907E-2</v>
      </c>
      <c r="F19" s="73">
        <v>5.2499999999999998E-2</v>
      </c>
    </row>
    <row r="20" spans="2:6" ht="15" customHeight="1" x14ac:dyDescent="0.2">
      <c r="B20" s="62" t="s">
        <v>31</v>
      </c>
      <c r="C20" s="38" t="s">
        <v>38</v>
      </c>
      <c r="D20" s="37" t="s">
        <v>72</v>
      </c>
      <c r="E20" s="40">
        <f>BondYields!J327</f>
        <v>3.4396596921596925E-2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BondYields!K327</f>
        <v>2.1099999999999997E-2</v>
      </c>
      <c r="F23" s="73">
        <v>0.14174999999999999</v>
      </c>
    </row>
    <row r="24" spans="2:6" ht="16.5" customHeight="1" x14ac:dyDescent="0.2">
      <c r="B24" s="62" t="s">
        <v>33</v>
      </c>
      <c r="C24" s="36"/>
      <c r="D24" s="37" t="s">
        <v>41</v>
      </c>
      <c r="E24" s="40">
        <f>BondYields!L327+8%-BondYields!K327</f>
        <v>7.3955555555555566E-2</v>
      </c>
      <c r="F24" s="73">
        <v>0.34100000000000003</v>
      </c>
    </row>
    <row r="25" spans="2:6" ht="16.5" customHeight="1" x14ac:dyDescent="0.2">
      <c r="B25" s="61" t="s">
        <v>65</v>
      </c>
      <c r="C25" s="36" t="s">
        <v>76</v>
      </c>
      <c r="D25" s="37"/>
      <c r="E25" s="40">
        <f>BondYields!M327</f>
        <v>4.8997240907770086E-2</v>
      </c>
      <c r="F25" s="73">
        <v>0.14174999999999999</v>
      </c>
    </row>
    <row r="26" spans="2:6" ht="16.5" customHeight="1" x14ac:dyDescent="0.2">
      <c r="B26" s="61" t="s">
        <v>47</v>
      </c>
      <c r="C26" s="36" t="s">
        <v>77</v>
      </c>
      <c r="D26" s="37"/>
      <c r="E26" s="40">
        <f>E16</f>
        <v>4.2633573833573829E-2</v>
      </c>
      <c r="F26" s="73">
        <v>0.35</v>
      </c>
    </row>
    <row r="27" spans="2:6" ht="16.5" customHeight="1" x14ac:dyDescent="0.2">
      <c r="B27" s="61" t="s">
        <v>48</v>
      </c>
      <c r="C27" s="36" t="s">
        <v>78</v>
      </c>
      <c r="D27" s="37"/>
      <c r="E27" s="40">
        <f>BondYields!L327+2%</f>
        <v>3.5055555555555555E-2</v>
      </c>
      <c r="F27" s="73">
        <v>0.35</v>
      </c>
    </row>
    <row r="28" spans="2:6" ht="16.5" customHeight="1" x14ac:dyDescent="0.2">
      <c r="B28" s="61" t="s">
        <v>49</v>
      </c>
      <c r="C28" s="36" t="s">
        <v>79</v>
      </c>
      <c r="D28" s="37"/>
      <c r="E28" s="40">
        <f>BondYields!C327</f>
        <v>2.0000000000000001E-4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BondYields!K327</f>
        <v>2.1099999999999997E-2</v>
      </c>
      <c r="F30" s="73">
        <v>0.14174999999999999</v>
      </c>
    </row>
    <row r="31" spans="2:6" ht="16.5" customHeight="1" x14ac:dyDescent="0.2">
      <c r="B31" s="62" t="s">
        <v>52</v>
      </c>
      <c r="C31" s="36"/>
      <c r="D31" s="37" t="s">
        <v>41</v>
      </c>
      <c r="E31" s="40">
        <f>BondYields!L327+8%-BondYields!K327</f>
        <v>7.3955555555555566E-2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December 2014</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399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BondYields!L326+6%</f>
        <v>7.5255555555555548E-2</v>
      </c>
      <c r="F5" s="100"/>
    </row>
    <row r="6" spans="1:6" s="32" customFormat="1" ht="16.5" customHeight="1" x14ac:dyDescent="0.2">
      <c r="A6" s="87"/>
      <c r="B6" s="101" t="s">
        <v>139</v>
      </c>
      <c r="C6" s="102"/>
      <c r="D6" s="102"/>
      <c r="E6" s="103">
        <f>BondYields!L326</f>
        <v>1.5255555555555555E-2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BondYields!C326</f>
        <v>2.3333333333333333E-4</v>
      </c>
      <c r="F10" s="73">
        <v>0.35</v>
      </c>
    </row>
    <row r="11" spans="1:6" ht="15" customHeight="1" x14ac:dyDescent="0.2">
      <c r="B11" s="62" t="s">
        <v>25</v>
      </c>
      <c r="C11" s="38" t="s">
        <v>37</v>
      </c>
      <c r="D11" s="37" t="s">
        <v>70</v>
      </c>
      <c r="E11" s="40">
        <f>BondYields!D326</f>
        <v>2.416666666666667E-2</v>
      </c>
      <c r="F11" s="73">
        <v>0.35</v>
      </c>
    </row>
    <row r="12" spans="1:6" ht="15" customHeight="1" x14ac:dyDescent="0.2">
      <c r="B12" s="62" t="s">
        <v>26</v>
      </c>
      <c r="C12" s="38" t="s">
        <v>38</v>
      </c>
      <c r="D12" s="37" t="s">
        <v>72</v>
      </c>
      <c r="E12" s="40">
        <f>BondYields!E326</f>
        <v>2.9066666666666668E-2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BondYields!F326</f>
        <v>1.233333333333333E-3</v>
      </c>
      <c r="F14" s="73">
        <v>0.35</v>
      </c>
    </row>
    <row r="15" spans="1:6" ht="15" customHeight="1" x14ac:dyDescent="0.2">
      <c r="B15" s="62" t="s">
        <v>28</v>
      </c>
      <c r="C15" s="38" t="s">
        <v>37</v>
      </c>
      <c r="D15" s="37" t="s">
        <v>70</v>
      </c>
      <c r="E15" s="40">
        <f>BondYields!G326</f>
        <v>3.2882431457431457E-2</v>
      </c>
      <c r="F15" s="73">
        <v>0.35</v>
      </c>
    </row>
    <row r="16" spans="1:6" ht="15" customHeight="1" x14ac:dyDescent="0.2">
      <c r="B16" s="62" t="s">
        <v>29</v>
      </c>
      <c r="C16" s="38" t="s">
        <v>38</v>
      </c>
      <c r="D16" s="37" t="s">
        <v>72</v>
      </c>
      <c r="E16" s="40">
        <f>BondYields!H326</f>
        <v>4.3206060606060602E-2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BondYields!F326*(1-35%)</f>
        <v>8.0166666666666646E-4</v>
      </c>
      <c r="F18" s="73">
        <v>5.2499999999999998E-2</v>
      </c>
    </row>
    <row r="19" spans="2:6" ht="15" customHeight="1" x14ac:dyDescent="0.2">
      <c r="B19" s="62" t="s">
        <v>30</v>
      </c>
      <c r="C19" s="38" t="s">
        <v>37</v>
      </c>
      <c r="D19" s="37" t="s">
        <v>70</v>
      </c>
      <c r="E19" s="40">
        <f>BondYields!I326</f>
        <v>2.0932359307359306E-2</v>
      </c>
      <c r="F19" s="73">
        <v>5.2499999999999998E-2</v>
      </c>
    </row>
    <row r="20" spans="2:6" ht="15" customHeight="1" x14ac:dyDescent="0.2">
      <c r="B20" s="62" t="s">
        <v>31</v>
      </c>
      <c r="C20" s="38" t="s">
        <v>38</v>
      </c>
      <c r="D20" s="37" t="s">
        <v>72</v>
      </c>
      <c r="E20" s="40">
        <f>BondYields!J326</f>
        <v>3.5256782106782104E-2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BondYields!K326</f>
        <v>2.1099999999999997E-2</v>
      </c>
      <c r="F23" s="73">
        <v>0.14174999999999999</v>
      </c>
    </row>
    <row r="24" spans="2:6" ht="16.5" customHeight="1" x14ac:dyDescent="0.2">
      <c r="B24" s="62" t="s">
        <v>33</v>
      </c>
      <c r="C24" s="36"/>
      <c r="D24" s="37" t="s">
        <v>41</v>
      </c>
      <c r="E24" s="40">
        <f>BondYields!L326+8%-BondYields!K326</f>
        <v>7.4155555555555558E-2</v>
      </c>
      <c r="F24" s="73">
        <v>0.34100000000000003</v>
      </c>
    </row>
    <row r="25" spans="2:6" ht="16.5" customHeight="1" x14ac:dyDescent="0.2">
      <c r="B25" s="61" t="s">
        <v>65</v>
      </c>
      <c r="C25" s="36" t="s">
        <v>76</v>
      </c>
      <c r="D25" s="37"/>
      <c r="E25" s="40">
        <f>BondYields!M326</f>
        <v>4.9972866982761488E-2</v>
      </c>
      <c r="F25" s="73">
        <v>0.14174999999999999</v>
      </c>
    </row>
    <row r="26" spans="2:6" ht="16.5" customHeight="1" x14ac:dyDescent="0.2">
      <c r="B26" s="61" t="s">
        <v>47</v>
      </c>
      <c r="C26" s="36" t="s">
        <v>77</v>
      </c>
      <c r="D26" s="37"/>
      <c r="E26" s="40">
        <f>E16</f>
        <v>4.3206060606060602E-2</v>
      </c>
      <c r="F26" s="73">
        <v>0.35</v>
      </c>
    </row>
    <row r="27" spans="2:6" ht="16.5" customHeight="1" x14ac:dyDescent="0.2">
      <c r="B27" s="61" t="s">
        <v>48</v>
      </c>
      <c r="C27" s="36" t="s">
        <v>78</v>
      </c>
      <c r="D27" s="37"/>
      <c r="E27" s="40">
        <f>BondYields!L326+2%</f>
        <v>3.5255555555555554E-2</v>
      </c>
      <c r="F27" s="73">
        <v>0.35</v>
      </c>
    </row>
    <row r="28" spans="2:6" ht="16.5" customHeight="1" x14ac:dyDescent="0.2">
      <c r="B28" s="61" t="s">
        <v>49</v>
      </c>
      <c r="C28" s="36" t="s">
        <v>79</v>
      </c>
      <c r="D28" s="37"/>
      <c r="E28" s="40">
        <f>BondYields!C326</f>
        <v>2.3333333333333333E-4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BondYields!K326</f>
        <v>2.1099999999999997E-2</v>
      </c>
      <c r="F30" s="73">
        <v>0.14174999999999999</v>
      </c>
    </row>
    <row r="31" spans="2:6" ht="16.5" customHeight="1" x14ac:dyDescent="0.2">
      <c r="B31" s="62" t="s">
        <v>52</v>
      </c>
      <c r="C31" s="36"/>
      <c r="D31" s="37" t="s">
        <v>41</v>
      </c>
      <c r="E31" s="40">
        <f>BondYields!L326+8%-BondYields!K326</f>
        <v>7.4155555555555558E-2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November 2014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BondYields!L440+6%</f>
        <v>0.10794444444444443</v>
      </c>
      <c r="F5" s="100"/>
    </row>
    <row r="6" spans="1:6" s="32" customFormat="1" ht="16.5" customHeight="1" x14ac:dyDescent="0.2">
      <c r="A6" s="87"/>
      <c r="B6" s="101" t="s">
        <v>139</v>
      </c>
      <c r="C6" s="102"/>
      <c r="D6" s="102"/>
      <c r="E6" s="103">
        <f>BondYields!L440</f>
        <v>4.7944444444444435E-2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BondYields!C440</f>
        <v>5.45E-2</v>
      </c>
      <c r="F10" s="168">
        <v>0.21</v>
      </c>
    </row>
    <row r="11" spans="1:6" ht="15" customHeight="1" x14ac:dyDescent="0.2">
      <c r="B11" s="62" t="s">
        <v>25</v>
      </c>
      <c r="C11" s="38" t="s">
        <v>37</v>
      </c>
      <c r="D11" s="37" t="s">
        <v>70</v>
      </c>
      <c r="E11" s="40">
        <f>BondYields!D440</f>
        <v>4.3199999999999995E-2</v>
      </c>
      <c r="F11" s="168">
        <v>0.21</v>
      </c>
    </row>
    <row r="12" spans="1:6" ht="15" customHeight="1" x14ac:dyDescent="0.2">
      <c r="B12" s="62" t="s">
        <v>26</v>
      </c>
      <c r="C12" s="38" t="s">
        <v>38</v>
      </c>
      <c r="D12" s="37" t="s">
        <v>72</v>
      </c>
      <c r="E12" s="40">
        <f>BondYields!E440</f>
        <v>4.5733333333333327E-2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BondYields!F440</f>
        <v>5.2799999999999993E-2</v>
      </c>
      <c r="F14" s="168">
        <v>0.21</v>
      </c>
    </row>
    <row r="15" spans="1:6" ht="15" customHeight="1" x14ac:dyDescent="0.2">
      <c r="B15" s="62" t="s">
        <v>28</v>
      </c>
      <c r="C15" s="38" t="s">
        <v>37</v>
      </c>
      <c r="D15" s="37" t="s">
        <v>70</v>
      </c>
      <c r="E15" s="40">
        <f>BondYields!G440</f>
        <v>4.9236439393939395E-2</v>
      </c>
      <c r="F15" s="168">
        <v>0.21</v>
      </c>
    </row>
    <row r="16" spans="1:6" ht="15" customHeight="1" x14ac:dyDescent="0.2">
      <c r="B16" s="62" t="s">
        <v>29</v>
      </c>
      <c r="C16" s="38" t="s">
        <v>38</v>
      </c>
      <c r="D16" s="37" t="s">
        <v>72</v>
      </c>
      <c r="E16" s="40">
        <f>BondYields!H440</f>
        <v>5.2900000000000003E-2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BondYields!F440*(1-21%)</f>
        <v>4.1711999999999999E-2</v>
      </c>
      <c r="F18" s="168">
        <v>5.2499999999999998E-2</v>
      </c>
    </row>
    <row r="19" spans="2:6" ht="15" customHeight="1" x14ac:dyDescent="0.2">
      <c r="B19" s="62" t="s">
        <v>30</v>
      </c>
      <c r="C19" s="38" t="s">
        <v>37</v>
      </c>
      <c r="D19" s="37" t="s">
        <v>70</v>
      </c>
      <c r="E19" s="40">
        <f>BondYields!I440</f>
        <v>3.1347045454545454E-2</v>
      </c>
      <c r="F19" s="168">
        <v>5.2499999999999998E-2</v>
      </c>
    </row>
    <row r="20" spans="2:6" ht="15" customHeight="1" x14ac:dyDescent="0.2">
      <c r="B20" s="62" t="s">
        <v>31</v>
      </c>
      <c r="C20" s="38" t="s">
        <v>38</v>
      </c>
      <c r="D20" s="37" t="s">
        <v>72</v>
      </c>
      <c r="E20" s="40">
        <f>BondYields!J440</f>
        <v>3.6884772727272731E-2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BondYields!K440</f>
        <v>2.036E-2</v>
      </c>
      <c r="F23" s="168">
        <v>0.13125000000000001</v>
      </c>
    </row>
    <row r="24" spans="2:6" ht="16.5" customHeight="1" x14ac:dyDescent="0.2">
      <c r="B24" s="62" t="s">
        <v>33</v>
      </c>
      <c r="C24" s="36"/>
      <c r="D24" s="37" t="s">
        <v>41</v>
      </c>
      <c r="E24" s="40">
        <f>BondYields!L440+8%-BondYields!K440</f>
        <v>0.10758444444444444</v>
      </c>
      <c r="F24" s="168">
        <v>0.21</v>
      </c>
    </row>
    <row r="25" spans="2:6" ht="16.5" customHeight="1" x14ac:dyDescent="0.2">
      <c r="B25" s="61" t="s">
        <v>65</v>
      </c>
      <c r="C25" s="36" t="s">
        <v>76</v>
      </c>
      <c r="D25" s="37"/>
      <c r="E25" s="40">
        <f>BondYields!M440</f>
        <v>7.3590158730158714E-2</v>
      </c>
      <c r="F25" s="168">
        <v>0.13125000000000001</v>
      </c>
    </row>
    <row r="26" spans="2:6" ht="16.5" customHeight="1" x14ac:dyDescent="0.2">
      <c r="B26" s="61" t="s">
        <v>47</v>
      </c>
      <c r="C26" s="36" t="s">
        <v>77</v>
      </c>
      <c r="D26" s="37"/>
      <c r="E26" s="40">
        <f>E16</f>
        <v>5.2900000000000003E-2</v>
      </c>
      <c r="F26" s="168">
        <v>0.21</v>
      </c>
    </row>
    <row r="27" spans="2:6" ht="16.5" customHeight="1" x14ac:dyDescent="0.2">
      <c r="B27" s="61" t="s">
        <v>48</v>
      </c>
      <c r="C27" s="36" t="s">
        <v>78</v>
      </c>
      <c r="D27" s="37"/>
      <c r="E27" s="40">
        <f>BondYields!L440+2%</f>
        <v>6.7944444444444432E-2</v>
      </c>
      <c r="F27" s="168">
        <v>0.21</v>
      </c>
    </row>
    <row r="28" spans="2:6" ht="16.5" customHeight="1" x14ac:dyDescent="0.2">
      <c r="B28" s="61" t="s">
        <v>49</v>
      </c>
      <c r="C28" s="36" t="s">
        <v>79</v>
      </c>
      <c r="D28" s="37"/>
      <c r="E28" s="40">
        <f>BondYields!C440</f>
        <v>5.45E-2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BondYields!K440</f>
        <v>2.036E-2</v>
      </c>
      <c r="F30" s="168">
        <v>0.13125000000000001</v>
      </c>
    </row>
    <row r="31" spans="2:6" ht="16.5" customHeight="1" x14ac:dyDescent="0.2">
      <c r="B31" s="62" t="s">
        <v>52</v>
      </c>
      <c r="C31" s="36"/>
      <c r="D31" s="37" t="s">
        <v>41</v>
      </c>
      <c r="E31" s="40">
        <f>BondYields!L440+8%-BondYields!K440</f>
        <v>0.10758444444444444</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2024</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396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BondYields!L325+6%</f>
        <v>7.5755555555555548E-2</v>
      </c>
      <c r="F5" s="100"/>
    </row>
    <row r="6" spans="1:6" s="32" customFormat="1" ht="16.5" customHeight="1" x14ac:dyDescent="0.2">
      <c r="A6" s="87"/>
      <c r="B6" s="101" t="s">
        <v>139</v>
      </c>
      <c r="C6" s="102"/>
      <c r="D6" s="102"/>
      <c r="E6" s="103">
        <f>BondYields!L325</f>
        <v>1.5755555555555554E-2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BondYields!C325</f>
        <v>2.6666666666666663E-4</v>
      </c>
      <c r="F10" s="73">
        <v>0.35</v>
      </c>
    </row>
    <row r="11" spans="1:6" ht="15" customHeight="1" x14ac:dyDescent="0.2">
      <c r="B11" s="62" t="s">
        <v>25</v>
      </c>
      <c r="C11" s="38" t="s">
        <v>37</v>
      </c>
      <c r="D11" s="37" t="s">
        <v>70</v>
      </c>
      <c r="E11" s="40">
        <f>BondYields!D325</f>
        <v>2.4966666666666665E-2</v>
      </c>
      <c r="F11" s="73">
        <v>0.35</v>
      </c>
    </row>
    <row r="12" spans="1:6" ht="15" customHeight="1" x14ac:dyDescent="0.2">
      <c r="B12" s="62" t="s">
        <v>26</v>
      </c>
      <c r="C12" s="38" t="s">
        <v>38</v>
      </c>
      <c r="D12" s="37" t="s">
        <v>72</v>
      </c>
      <c r="E12" s="40">
        <f>BondYields!E325</f>
        <v>3.0066666666666669E-2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BondYields!F325</f>
        <v>1.2666666666666666E-3</v>
      </c>
      <c r="F14" s="73">
        <v>0.35</v>
      </c>
    </row>
    <row r="15" spans="1:6" ht="15" customHeight="1" x14ac:dyDescent="0.2">
      <c r="B15" s="62" t="s">
        <v>28</v>
      </c>
      <c r="C15" s="38" t="s">
        <v>37</v>
      </c>
      <c r="D15" s="37" t="s">
        <v>70</v>
      </c>
      <c r="E15" s="40">
        <f>BondYields!G325</f>
        <v>3.3433189033189037E-2</v>
      </c>
      <c r="F15" s="73">
        <v>0.35</v>
      </c>
    </row>
    <row r="16" spans="1:6" ht="15" customHeight="1" x14ac:dyDescent="0.2">
      <c r="B16" s="62" t="s">
        <v>29</v>
      </c>
      <c r="C16" s="38" t="s">
        <v>38</v>
      </c>
      <c r="D16" s="37" t="s">
        <v>72</v>
      </c>
      <c r="E16" s="40">
        <f>BondYields!H325</f>
        <v>4.3951515151515151E-2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BondYields!F325*(1-35%)</f>
        <v>8.2333333333333336E-4</v>
      </c>
      <c r="F18" s="73">
        <v>5.2499999999999998E-2</v>
      </c>
    </row>
    <row r="19" spans="2:6" ht="15" customHeight="1" x14ac:dyDescent="0.2">
      <c r="B19" s="62" t="s">
        <v>30</v>
      </c>
      <c r="C19" s="38" t="s">
        <v>37</v>
      </c>
      <c r="D19" s="37" t="s">
        <v>70</v>
      </c>
      <c r="E19" s="40">
        <f>BondYields!I325</f>
        <v>2.1612662337662337E-2</v>
      </c>
      <c r="F19" s="73">
        <v>5.2499999999999998E-2</v>
      </c>
    </row>
    <row r="20" spans="2:6" ht="15" customHeight="1" x14ac:dyDescent="0.2">
      <c r="B20" s="62" t="s">
        <v>31</v>
      </c>
      <c r="C20" s="38" t="s">
        <v>38</v>
      </c>
      <c r="D20" s="37" t="s">
        <v>72</v>
      </c>
      <c r="E20" s="40">
        <f>BondYields!J325</f>
        <v>3.6570418470418468E-2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BondYields!K325</f>
        <v>2.1099999999999997E-2</v>
      </c>
      <c r="F23" s="73">
        <v>0.14174999999999999</v>
      </c>
    </row>
    <row r="24" spans="2:6" ht="16.5" customHeight="1" x14ac:dyDescent="0.2">
      <c r="B24" s="62" t="s">
        <v>33</v>
      </c>
      <c r="C24" s="36"/>
      <c r="D24" s="37" t="s">
        <v>41</v>
      </c>
      <c r="E24" s="40">
        <f>BondYields!L325+8%-BondYields!K325</f>
        <v>7.4655555555555558E-2</v>
      </c>
      <c r="F24" s="73">
        <v>0.34100000000000003</v>
      </c>
    </row>
    <row r="25" spans="2:6" ht="16.5" customHeight="1" x14ac:dyDescent="0.2">
      <c r="B25" s="61" t="s">
        <v>65</v>
      </c>
      <c r="C25" s="36" t="s">
        <v>76</v>
      </c>
      <c r="D25" s="37"/>
      <c r="E25" s="40">
        <f>BondYields!M325</f>
        <v>5.1905217553688134E-2</v>
      </c>
      <c r="F25" s="73">
        <v>0.14174999999999999</v>
      </c>
    </row>
    <row r="26" spans="2:6" ht="16.5" customHeight="1" x14ac:dyDescent="0.2">
      <c r="B26" s="61" t="s">
        <v>47</v>
      </c>
      <c r="C26" s="36" t="s">
        <v>77</v>
      </c>
      <c r="D26" s="37"/>
      <c r="E26" s="40">
        <f>E16</f>
        <v>4.3951515151515151E-2</v>
      </c>
      <c r="F26" s="73">
        <v>0.35</v>
      </c>
    </row>
    <row r="27" spans="2:6" ht="16.5" customHeight="1" x14ac:dyDescent="0.2">
      <c r="B27" s="61" t="s">
        <v>48</v>
      </c>
      <c r="C27" s="36" t="s">
        <v>78</v>
      </c>
      <c r="D27" s="37"/>
      <c r="E27" s="40">
        <f>BondYields!L325+2%</f>
        <v>3.5755555555555554E-2</v>
      </c>
      <c r="F27" s="73">
        <v>0.35</v>
      </c>
    </row>
    <row r="28" spans="2:6" ht="16.5" customHeight="1" x14ac:dyDescent="0.2">
      <c r="B28" s="61" t="s">
        <v>49</v>
      </c>
      <c r="C28" s="36" t="s">
        <v>79</v>
      </c>
      <c r="D28" s="37"/>
      <c r="E28" s="40">
        <f>BondYields!C325</f>
        <v>2.6666666666666663E-4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BondYields!K325</f>
        <v>2.1099999999999997E-2</v>
      </c>
      <c r="F30" s="73">
        <v>0.14174999999999999</v>
      </c>
    </row>
    <row r="31" spans="2:6" ht="16.5" customHeight="1" x14ac:dyDescent="0.2">
      <c r="B31" s="62" t="s">
        <v>52</v>
      </c>
      <c r="C31" s="36"/>
      <c r="D31" s="37" t="s">
        <v>41</v>
      </c>
      <c r="E31" s="40">
        <f>BondYields!L325+8%-BondYields!K325</f>
        <v>7.4655555555555558E-2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October 2014</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392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BondYields!L324+6%</f>
        <v>7.5822222222222221E-2</v>
      </c>
      <c r="F5" s="100"/>
    </row>
    <row r="6" spans="1:6" s="32" customFormat="1" ht="16.5" customHeight="1" x14ac:dyDescent="0.2">
      <c r="A6" s="87"/>
      <c r="B6" s="101" t="s">
        <v>139</v>
      </c>
      <c r="C6" s="102"/>
      <c r="D6" s="102"/>
      <c r="E6" s="103">
        <f>BondYields!L324</f>
        <v>1.582222222222222E-2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BondYields!C324</f>
        <v>3.3333333333333332E-4</v>
      </c>
      <c r="F10" s="73">
        <v>0.35</v>
      </c>
    </row>
    <row r="11" spans="1:6" ht="15" customHeight="1" x14ac:dyDescent="0.2">
      <c r="B11" s="62" t="s">
        <v>25</v>
      </c>
      <c r="C11" s="38" t="s">
        <v>37</v>
      </c>
      <c r="D11" s="37" t="s">
        <v>70</v>
      </c>
      <c r="E11" s="40">
        <f>BondYields!D324</f>
        <v>2.52E-2</v>
      </c>
      <c r="F11" s="73">
        <v>0.35</v>
      </c>
    </row>
    <row r="12" spans="1:6" ht="15" customHeight="1" x14ac:dyDescent="0.2">
      <c r="B12" s="62" t="s">
        <v>26</v>
      </c>
      <c r="C12" s="38" t="s">
        <v>38</v>
      </c>
      <c r="D12" s="37" t="s">
        <v>72</v>
      </c>
      <c r="E12" s="40">
        <f>BondYields!E324</f>
        <v>3.0533333333333332E-2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BondYields!F324</f>
        <v>1.2333333333333335E-3</v>
      </c>
      <c r="F14" s="73">
        <v>0.35</v>
      </c>
    </row>
    <row r="15" spans="1:6" ht="15" customHeight="1" x14ac:dyDescent="0.2">
      <c r="B15" s="62" t="s">
        <v>28</v>
      </c>
      <c r="C15" s="38" t="s">
        <v>37</v>
      </c>
      <c r="D15" s="37" t="s">
        <v>70</v>
      </c>
      <c r="E15" s="40">
        <f>BondYields!G324</f>
        <v>3.3218109668109667E-2</v>
      </c>
      <c r="F15" s="73">
        <v>0.35</v>
      </c>
    </row>
    <row r="16" spans="1:6" ht="15" customHeight="1" x14ac:dyDescent="0.2">
      <c r="B16" s="62" t="s">
        <v>29</v>
      </c>
      <c r="C16" s="38" t="s">
        <v>38</v>
      </c>
      <c r="D16" s="37" t="s">
        <v>72</v>
      </c>
      <c r="E16" s="40">
        <f>BondYields!H324</f>
        <v>4.403722943722943E-2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BondYields!F324*(1-35%)</f>
        <v>8.0166666666666678E-4</v>
      </c>
      <c r="F18" s="73">
        <v>5.2499999999999998E-2</v>
      </c>
    </row>
    <row r="19" spans="2:6" ht="15" customHeight="1" x14ac:dyDescent="0.2">
      <c r="B19" s="62" t="s">
        <v>30</v>
      </c>
      <c r="C19" s="38" t="s">
        <v>37</v>
      </c>
      <c r="D19" s="37" t="s">
        <v>70</v>
      </c>
      <c r="E19" s="40">
        <f>BondYields!I324</f>
        <v>2.2821392496392496E-2</v>
      </c>
      <c r="F19" s="73">
        <v>5.2499999999999998E-2</v>
      </c>
    </row>
    <row r="20" spans="2:6" ht="15" customHeight="1" x14ac:dyDescent="0.2">
      <c r="B20" s="62" t="s">
        <v>31</v>
      </c>
      <c r="C20" s="38" t="s">
        <v>38</v>
      </c>
      <c r="D20" s="37" t="s">
        <v>72</v>
      </c>
      <c r="E20" s="40">
        <f>BondYields!J324</f>
        <v>3.7106926406926401E-2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BondYields!K324</f>
        <v>2.1099999999999997E-2</v>
      </c>
      <c r="F23" s="73">
        <v>0.14174999999999999</v>
      </c>
    </row>
    <row r="24" spans="2:6" ht="16.5" customHeight="1" x14ac:dyDescent="0.2">
      <c r="B24" s="62" t="s">
        <v>33</v>
      </c>
      <c r="C24" s="36"/>
      <c r="D24" s="37" t="s">
        <v>41</v>
      </c>
      <c r="E24" s="40">
        <f>BondYields!L324+8%-BondYields!K324</f>
        <v>7.4722222222222232E-2</v>
      </c>
      <c r="F24" s="73">
        <v>0.34100000000000003</v>
      </c>
    </row>
    <row r="25" spans="2:6" ht="16.5" customHeight="1" x14ac:dyDescent="0.2">
      <c r="B25" s="61" t="s">
        <v>65</v>
      </c>
      <c r="C25" s="36" t="s">
        <v>76</v>
      </c>
      <c r="D25" s="37"/>
      <c r="E25" s="40">
        <f>BondYields!M324</f>
        <v>5.3215725490196077E-2</v>
      </c>
      <c r="F25" s="73">
        <v>0.14174999999999999</v>
      </c>
    </row>
    <row r="26" spans="2:6" ht="16.5" customHeight="1" x14ac:dyDescent="0.2">
      <c r="B26" s="61" t="s">
        <v>47</v>
      </c>
      <c r="C26" s="36" t="s">
        <v>77</v>
      </c>
      <c r="D26" s="37"/>
      <c r="E26" s="40">
        <f>E16</f>
        <v>4.403722943722943E-2</v>
      </c>
      <c r="F26" s="73">
        <v>0.35</v>
      </c>
    </row>
    <row r="27" spans="2:6" ht="16.5" customHeight="1" x14ac:dyDescent="0.2">
      <c r="B27" s="61" t="s">
        <v>48</v>
      </c>
      <c r="C27" s="36" t="s">
        <v>78</v>
      </c>
      <c r="D27" s="37"/>
      <c r="E27" s="40">
        <f>BondYields!L324+2%</f>
        <v>3.5822222222222221E-2</v>
      </c>
      <c r="F27" s="73">
        <v>0.35</v>
      </c>
    </row>
    <row r="28" spans="2:6" ht="16.5" customHeight="1" x14ac:dyDescent="0.2">
      <c r="B28" s="61" t="s">
        <v>49</v>
      </c>
      <c r="C28" s="36" t="s">
        <v>79</v>
      </c>
      <c r="D28" s="37"/>
      <c r="E28" s="40">
        <f>BondYields!C324</f>
        <v>3.3333333333333332E-4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BondYields!K324</f>
        <v>2.1099999999999997E-2</v>
      </c>
      <c r="F30" s="73">
        <v>0.14174999999999999</v>
      </c>
    </row>
    <row r="31" spans="2:6" ht="16.5" customHeight="1" x14ac:dyDescent="0.2">
      <c r="B31" s="62" t="s">
        <v>52</v>
      </c>
      <c r="C31" s="36"/>
      <c r="D31" s="37" t="s">
        <v>41</v>
      </c>
      <c r="E31" s="40">
        <f>BondYields!L324+8%-BondYields!K324</f>
        <v>7.4722222222222232E-2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September 2014</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389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BondYields!L323+6%</f>
        <v>7.5977777777777769E-2</v>
      </c>
      <c r="F5" s="100"/>
    </row>
    <row r="6" spans="1:6" s="32" customFormat="1" ht="16.5" customHeight="1" x14ac:dyDescent="0.2">
      <c r="A6" s="87"/>
      <c r="B6" s="101" t="s">
        <v>139</v>
      </c>
      <c r="C6" s="102"/>
      <c r="D6" s="102"/>
      <c r="E6" s="103">
        <f>BondYields!L323</f>
        <v>1.5977777777777775E-2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BondYields!C323</f>
        <v>3.3333333333333332E-4</v>
      </c>
      <c r="F10" s="73">
        <v>0.35</v>
      </c>
    </row>
    <row r="11" spans="1:6" ht="15" customHeight="1" x14ac:dyDescent="0.2">
      <c r="B11" s="62" t="s">
        <v>25</v>
      </c>
      <c r="C11" s="38" t="s">
        <v>37</v>
      </c>
      <c r="D11" s="37" t="s">
        <v>70</v>
      </c>
      <c r="E11" s="40">
        <f>BondYields!D323</f>
        <v>2.5666666666666667E-2</v>
      </c>
      <c r="F11" s="73">
        <v>0.35</v>
      </c>
    </row>
    <row r="12" spans="1:6" ht="15" customHeight="1" x14ac:dyDescent="0.2">
      <c r="B12" s="62" t="s">
        <v>26</v>
      </c>
      <c r="C12" s="38" t="s">
        <v>38</v>
      </c>
      <c r="D12" s="37" t="s">
        <v>72</v>
      </c>
      <c r="E12" s="40">
        <f>BondYields!E323</f>
        <v>3.1133333333333336E-2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BondYields!F323</f>
        <v>1.1666666666666668E-3</v>
      </c>
      <c r="F14" s="73">
        <v>0.35</v>
      </c>
    </row>
    <row r="15" spans="1:6" ht="15" customHeight="1" x14ac:dyDescent="0.2">
      <c r="B15" s="62" t="s">
        <v>28</v>
      </c>
      <c r="C15" s="38" t="s">
        <v>37</v>
      </c>
      <c r="D15" s="37" t="s">
        <v>70</v>
      </c>
      <c r="E15" s="40">
        <f>BondYields!G323</f>
        <v>3.3364141414141422E-2</v>
      </c>
      <c r="F15" s="73">
        <v>0.35</v>
      </c>
    </row>
    <row r="16" spans="1:6" ht="15" customHeight="1" x14ac:dyDescent="0.2">
      <c r="B16" s="62" t="s">
        <v>29</v>
      </c>
      <c r="C16" s="38" t="s">
        <v>38</v>
      </c>
      <c r="D16" s="37" t="s">
        <v>72</v>
      </c>
      <c r="E16" s="40">
        <f>BondYields!H323</f>
        <v>4.4027705627705617E-2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BondYields!F323*(1-35%)</f>
        <v>7.5833333333333341E-4</v>
      </c>
      <c r="F18" s="73">
        <v>5.2499999999999998E-2</v>
      </c>
    </row>
    <row r="19" spans="2:6" ht="15" customHeight="1" x14ac:dyDescent="0.2">
      <c r="B19" s="62" t="s">
        <v>30</v>
      </c>
      <c r="C19" s="38" t="s">
        <v>37</v>
      </c>
      <c r="D19" s="37" t="s">
        <v>70</v>
      </c>
      <c r="E19" s="40">
        <f>BondYields!I323</f>
        <v>2.2514249639249639E-2</v>
      </c>
      <c r="F19" s="73">
        <v>5.2499999999999998E-2</v>
      </c>
    </row>
    <row r="20" spans="2:6" ht="15" customHeight="1" x14ac:dyDescent="0.2">
      <c r="B20" s="62" t="s">
        <v>31</v>
      </c>
      <c r="C20" s="38" t="s">
        <v>38</v>
      </c>
      <c r="D20" s="37" t="s">
        <v>72</v>
      </c>
      <c r="E20" s="40">
        <f>BondYields!J323</f>
        <v>3.6675974025974022E-2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BondYields!K323</f>
        <v>2.1099999999999997E-2</v>
      </c>
      <c r="F23" s="73">
        <v>0.14174999999999999</v>
      </c>
    </row>
    <row r="24" spans="2:6" ht="16.5" customHeight="1" x14ac:dyDescent="0.2">
      <c r="B24" s="62" t="s">
        <v>33</v>
      </c>
      <c r="C24" s="36"/>
      <c r="D24" s="37" t="s">
        <v>41</v>
      </c>
      <c r="E24" s="40">
        <f>BondYields!L323+8%-BondYields!K323</f>
        <v>7.4877777777777779E-2</v>
      </c>
      <c r="F24" s="73">
        <v>0.34100000000000003</v>
      </c>
    </row>
    <row r="25" spans="2:6" ht="16.5" customHeight="1" x14ac:dyDescent="0.2">
      <c r="B25" s="61" t="s">
        <v>65</v>
      </c>
      <c r="C25" s="36" t="s">
        <v>76</v>
      </c>
      <c r="D25" s="37"/>
      <c r="E25" s="40">
        <f>BondYields!M323</f>
        <v>5.3950666666666668E-2</v>
      </c>
      <c r="F25" s="73">
        <v>0.14174999999999999</v>
      </c>
    </row>
    <row r="26" spans="2:6" ht="16.5" customHeight="1" x14ac:dyDescent="0.2">
      <c r="B26" s="61" t="s">
        <v>47</v>
      </c>
      <c r="C26" s="36" t="s">
        <v>77</v>
      </c>
      <c r="D26" s="37"/>
      <c r="E26" s="40">
        <f>E16</f>
        <v>4.4027705627705617E-2</v>
      </c>
      <c r="F26" s="73">
        <v>0.35</v>
      </c>
    </row>
    <row r="27" spans="2:6" ht="16.5" customHeight="1" x14ac:dyDescent="0.2">
      <c r="B27" s="61" t="s">
        <v>48</v>
      </c>
      <c r="C27" s="36" t="s">
        <v>78</v>
      </c>
      <c r="D27" s="37"/>
      <c r="E27" s="40">
        <f>BondYields!L323+2%</f>
        <v>3.5977777777777775E-2</v>
      </c>
      <c r="F27" s="73">
        <v>0.35</v>
      </c>
    </row>
    <row r="28" spans="2:6" ht="16.5" customHeight="1" x14ac:dyDescent="0.2">
      <c r="B28" s="61" t="s">
        <v>49</v>
      </c>
      <c r="C28" s="36" t="s">
        <v>79</v>
      </c>
      <c r="D28" s="37"/>
      <c r="E28" s="40">
        <f>BondYields!C323</f>
        <v>3.3333333333333332E-4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BondYields!K323</f>
        <v>2.1099999999999997E-2</v>
      </c>
      <c r="F30" s="73">
        <v>0.14174999999999999</v>
      </c>
    </row>
    <row r="31" spans="2:6" ht="16.5" customHeight="1" x14ac:dyDescent="0.2">
      <c r="B31" s="62" t="s">
        <v>52</v>
      </c>
      <c r="C31" s="36"/>
      <c r="D31" s="37" t="s">
        <v>41</v>
      </c>
      <c r="E31" s="40">
        <f>BondYields!L323+8%-BondYields!K323</f>
        <v>7.4877777777777779E-2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August 2014</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386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BondYields!L322+6%</f>
        <v>7.619999999999999E-2</v>
      </c>
      <c r="F5" s="100"/>
    </row>
    <row r="6" spans="1:6" s="32" customFormat="1" ht="16.5" customHeight="1" x14ac:dyDescent="0.2">
      <c r="A6" s="87"/>
      <c r="B6" s="101" t="s">
        <v>139</v>
      </c>
      <c r="C6" s="102"/>
      <c r="D6" s="102"/>
      <c r="E6" s="103">
        <f>BondYields!L322</f>
        <v>1.6199999999999996E-2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BondYields!C322</f>
        <v>3.3333333333333332E-4</v>
      </c>
      <c r="F10" s="73">
        <v>0.35</v>
      </c>
    </row>
    <row r="11" spans="1:6" ht="15" customHeight="1" x14ac:dyDescent="0.2">
      <c r="B11" s="62" t="s">
        <v>25</v>
      </c>
      <c r="C11" s="38" t="s">
        <v>37</v>
      </c>
      <c r="D11" s="37" t="s">
        <v>70</v>
      </c>
      <c r="E11" s="40">
        <f>BondYields!D322</f>
        <v>2.6233333333333331E-2</v>
      </c>
      <c r="F11" s="73">
        <v>0.35</v>
      </c>
    </row>
    <row r="12" spans="1:6" ht="15" customHeight="1" x14ac:dyDescent="0.2">
      <c r="B12" s="62" t="s">
        <v>26</v>
      </c>
      <c r="C12" s="38" t="s">
        <v>38</v>
      </c>
      <c r="D12" s="37" t="s">
        <v>72</v>
      </c>
      <c r="E12" s="40">
        <f>BondYields!E322</f>
        <v>3.1800000000000002E-2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BondYields!F322</f>
        <v>1.1333333333333334E-3</v>
      </c>
      <c r="F14" s="73">
        <v>0.35</v>
      </c>
    </row>
    <row r="15" spans="1:6" ht="15" customHeight="1" x14ac:dyDescent="0.2">
      <c r="B15" s="62" t="s">
        <v>28</v>
      </c>
      <c r="C15" s="38" t="s">
        <v>37</v>
      </c>
      <c r="D15" s="37" t="s">
        <v>70</v>
      </c>
      <c r="E15" s="40">
        <f>BondYields!G322</f>
        <v>3.3725396825396825E-2</v>
      </c>
      <c r="F15" s="73">
        <v>0.35</v>
      </c>
    </row>
    <row r="16" spans="1:6" ht="15" customHeight="1" x14ac:dyDescent="0.2">
      <c r="B16" s="62" t="s">
        <v>29</v>
      </c>
      <c r="C16" s="38" t="s">
        <v>38</v>
      </c>
      <c r="D16" s="37" t="s">
        <v>72</v>
      </c>
      <c r="E16" s="40">
        <f>BondYields!H322</f>
        <v>4.4153174603174604E-2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BondYields!F322*(1-35%)</f>
        <v>7.3666666666666672E-4</v>
      </c>
      <c r="F18" s="73">
        <v>5.2499999999999998E-2</v>
      </c>
    </row>
    <row r="19" spans="2:6" ht="15" customHeight="1" x14ac:dyDescent="0.2">
      <c r="B19" s="62" t="s">
        <v>30</v>
      </c>
      <c r="C19" s="38" t="s">
        <v>37</v>
      </c>
      <c r="D19" s="37" t="s">
        <v>70</v>
      </c>
      <c r="E19" s="40">
        <f>BondYields!I322</f>
        <v>2.2015079365079366E-2</v>
      </c>
      <c r="F19" s="73">
        <v>5.2499999999999998E-2</v>
      </c>
    </row>
    <row r="20" spans="2:6" ht="15" customHeight="1" x14ac:dyDescent="0.2">
      <c r="B20" s="62" t="s">
        <v>31</v>
      </c>
      <c r="C20" s="38" t="s">
        <v>38</v>
      </c>
      <c r="D20" s="37" t="s">
        <v>72</v>
      </c>
      <c r="E20" s="40">
        <f>BondYields!J322</f>
        <v>3.6741269841269839E-2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BondYields!K322</f>
        <v>2.1099999999999997E-2</v>
      </c>
      <c r="F23" s="73">
        <v>0.14174999999999999</v>
      </c>
    </row>
    <row r="24" spans="2:6" ht="16.5" customHeight="1" x14ac:dyDescent="0.2">
      <c r="B24" s="62" t="s">
        <v>33</v>
      </c>
      <c r="C24" s="36"/>
      <c r="D24" s="37" t="s">
        <v>41</v>
      </c>
      <c r="E24" s="40">
        <f>BondYields!L322+8%-BondYields!K322</f>
        <v>7.51E-2</v>
      </c>
      <c r="F24" s="73">
        <v>0.34100000000000003</v>
      </c>
    </row>
    <row r="25" spans="2:6" ht="16.5" customHeight="1" x14ac:dyDescent="0.2">
      <c r="B25" s="61" t="s">
        <v>65</v>
      </c>
      <c r="C25" s="36" t="s">
        <v>76</v>
      </c>
      <c r="D25" s="37"/>
      <c r="E25" s="40">
        <f>BondYields!M322</f>
        <v>5.4259000000000002E-2</v>
      </c>
      <c r="F25" s="73">
        <v>0.14174999999999999</v>
      </c>
    </row>
    <row r="26" spans="2:6" ht="16.5" customHeight="1" x14ac:dyDescent="0.2">
      <c r="B26" s="61" t="s">
        <v>47</v>
      </c>
      <c r="C26" s="36" t="s">
        <v>77</v>
      </c>
      <c r="D26" s="37"/>
      <c r="E26" s="40">
        <f>E16</f>
        <v>4.4153174603174604E-2</v>
      </c>
      <c r="F26" s="73">
        <v>0.35</v>
      </c>
    </row>
    <row r="27" spans="2:6" ht="16.5" customHeight="1" x14ac:dyDescent="0.2">
      <c r="B27" s="61" t="s">
        <v>48</v>
      </c>
      <c r="C27" s="36" t="s">
        <v>78</v>
      </c>
      <c r="D27" s="37"/>
      <c r="E27" s="40">
        <f>BondYields!L322+2%</f>
        <v>3.6199999999999996E-2</v>
      </c>
      <c r="F27" s="73">
        <v>0.35</v>
      </c>
    </row>
    <row r="28" spans="2:6" ht="16.5" customHeight="1" x14ac:dyDescent="0.2">
      <c r="B28" s="61" t="s">
        <v>49</v>
      </c>
      <c r="C28" s="36" t="s">
        <v>79</v>
      </c>
      <c r="D28" s="37"/>
      <c r="E28" s="40">
        <f>BondYields!C322</f>
        <v>3.3333333333333332E-4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BondYields!K322</f>
        <v>2.1099999999999997E-2</v>
      </c>
      <c r="F30" s="73">
        <v>0.14174999999999999</v>
      </c>
    </row>
    <row r="31" spans="2:6" ht="16.5" customHeight="1" x14ac:dyDescent="0.2">
      <c r="B31" s="62" t="s">
        <v>52</v>
      </c>
      <c r="C31" s="36"/>
      <c r="D31" s="37" t="s">
        <v>41</v>
      </c>
      <c r="E31" s="40">
        <f>BondYields!L322+8%-BondYields!K322</f>
        <v>7.51E-2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July 2014</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383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BondYields!L321+6%</f>
        <v>7.641111111111111E-2</v>
      </c>
      <c r="F5" s="100"/>
    </row>
    <row r="6" spans="1:6" s="32" customFormat="1" ht="16.5" customHeight="1" x14ac:dyDescent="0.2">
      <c r="A6" s="87"/>
      <c r="B6" s="101" t="s">
        <v>139</v>
      </c>
      <c r="C6" s="102"/>
      <c r="D6" s="102"/>
      <c r="E6" s="103">
        <f>BondYields!L321</f>
        <v>1.6411111111111109E-2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BondYields!C321</f>
        <v>3.6666666666666662E-4</v>
      </c>
      <c r="F10" s="73">
        <v>0.35</v>
      </c>
    </row>
    <row r="11" spans="1:6" ht="15" customHeight="1" x14ac:dyDescent="0.2">
      <c r="B11" s="62" t="s">
        <v>25</v>
      </c>
      <c r="C11" s="38" t="s">
        <v>37</v>
      </c>
      <c r="D11" s="37" t="s">
        <v>70</v>
      </c>
      <c r="E11" s="40">
        <f>BondYields!D321</f>
        <v>2.6633333333333332E-2</v>
      </c>
      <c r="F11" s="73">
        <v>0.35</v>
      </c>
    </row>
    <row r="12" spans="1:6" ht="15" customHeight="1" x14ac:dyDescent="0.2">
      <c r="B12" s="62" t="s">
        <v>26</v>
      </c>
      <c r="C12" s="38" t="s">
        <v>38</v>
      </c>
      <c r="D12" s="37" t="s">
        <v>72</v>
      </c>
      <c r="E12" s="40">
        <f>BondYields!E321</f>
        <v>3.2466666666666671E-2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BondYields!F321</f>
        <v>1.1666666666666665E-3</v>
      </c>
      <c r="F14" s="73">
        <v>0.35</v>
      </c>
    </row>
    <row r="15" spans="1:6" ht="15" customHeight="1" x14ac:dyDescent="0.2">
      <c r="B15" s="62" t="s">
        <v>28</v>
      </c>
      <c r="C15" s="38" t="s">
        <v>37</v>
      </c>
      <c r="D15" s="37" t="s">
        <v>70</v>
      </c>
      <c r="E15" s="40">
        <f>BondYields!G321</f>
        <v>3.434761904761905E-2</v>
      </c>
      <c r="F15" s="73">
        <v>0.35</v>
      </c>
    </row>
    <row r="16" spans="1:6" ht="15" customHeight="1" x14ac:dyDescent="0.2">
      <c r="B16" s="62" t="s">
        <v>29</v>
      </c>
      <c r="C16" s="38" t="s">
        <v>38</v>
      </c>
      <c r="D16" s="37" t="s">
        <v>72</v>
      </c>
      <c r="E16" s="40">
        <f>BondYields!H321</f>
        <v>4.4325396825396823E-2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BondYields!F321*(1-35%)</f>
        <v>7.583333333333333E-4</v>
      </c>
      <c r="F18" s="73">
        <v>5.2499999999999998E-2</v>
      </c>
    </row>
    <row r="19" spans="2:6" ht="15" customHeight="1" x14ac:dyDescent="0.2">
      <c r="B19" s="62" t="s">
        <v>30</v>
      </c>
      <c r="C19" s="38" t="s">
        <v>37</v>
      </c>
      <c r="D19" s="37" t="s">
        <v>70</v>
      </c>
      <c r="E19" s="40">
        <f>BondYields!I321</f>
        <v>2.2036507936507937E-2</v>
      </c>
      <c r="F19" s="73">
        <v>5.2499999999999998E-2</v>
      </c>
    </row>
    <row r="20" spans="2:6" ht="15" customHeight="1" x14ac:dyDescent="0.2">
      <c r="B20" s="62" t="s">
        <v>31</v>
      </c>
      <c r="C20" s="38" t="s">
        <v>38</v>
      </c>
      <c r="D20" s="37" t="s">
        <v>72</v>
      </c>
      <c r="E20" s="40">
        <f>BondYields!J321</f>
        <v>3.7571428571428568E-2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BondYields!K321</f>
        <v>2.0933333333333332E-2</v>
      </c>
      <c r="F23" s="73">
        <v>0.14174999999999999</v>
      </c>
    </row>
    <row r="24" spans="2:6" ht="16.5" customHeight="1" x14ac:dyDescent="0.2">
      <c r="B24" s="62" t="s">
        <v>33</v>
      </c>
      <c r="C24" s="36"/>
      <c r="D24" s="37" t="s">
        <v>41</v>
      </c>
      <c r="E24" s="40">
        <f>BondYields!L321+8%-BondYields!K321</f>
        <v>7.5477777777777783E-2</v>
      </c>
      <c r="F24" s="73">
        <v>0.34100000000000003</v>
      </c>
    </row>
    <row r="25" spans="2:6" ht="16.5" customHeight="1" x14ac:dyDescent="0.2">
      <c r="B25" s="61" t="s">
        <v>65</v>
      </c>
      <c r="C25" s="36" t="s">
        <v>76</v>
      </c>
      <c r="D25" s="37"/>
      <c r="E25" s="40">
        <f>BondYields!M321</f>
        <v>5.5051333333333334E-2</v>
      </c>
      <c r="F25" s="73">
        <v>0.14174999999999999</v>
      </c>
    </row>
    <row r="26" spans="2:6" ht="16.5" customHeight="1" x14ac:dyDescent="0.2">
      <c r="B26" s="61" t="s">
        <v>47</v>
      </c>
      <c r="C26" s="36" t="s">
        <v>77</v>
      </c>
      <c r="D26" s="37"/>
      <c r="E26" s="40">
        <f>E16</f>
        <v>4.4325396825396823E-2</v>
      </c>
      <c r="F26" s="73">
        <v>0.35</v>
      </c>
    </row>
    <row r="27" spans="2:6" ht="16.5" customHeight="1" x14ac:dyDescent="0.2">
      <c r="B27" s="61" t="s">
        <v>48</v>
      </c>
      <c r="C27" s="36" t="s">
        <v>78</v>
      </c>
      <c r="D27" s="37"/>
      <c r="E27" s="40">
        <f>BondYields!L321+2%</f>
        <v>3.6411111111111109E-2</v>
      </c>
      <c r="F27" s="73">
        <v>0.35</v>
      </c>
    </row>
    <row r="28" spans="2:6" ht="16.5" customHeight="1" x14ac:dyDescent="0.2">
      <c r="B28" s="61" t="s">
        <v>49</v>
      </c>
      <c r="C28" s="36" t="s">
        <v>79</v>
      </c>
      <c r="D28" s="37"/>
      <c r="E28" s="40">
        <f>BondYields!C321</f>
        <v>3.6666666666666662E-4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BondYields!K321</f>
        <v>2.0933333333333332E-2</v>
      </c>
      <c r="F30" s="73">
        <v>0.14174999999999999</v>
      </c>
    </row>
    <row r="31" spans="2:6" ht="16.5" customHeight="1" x14ac:dyDescent="0.2">
      <c r="B31" s="62" t="s">
        <v>52</v>
      </c>
      <c r="C31" s="36"/>
      <c r="D31" s="37" t="s">
        <v>41</v>
      </c>
      <c r="E31" s="40">
        <f>BondYields!L321+8%-BondYields!K321</f>
        <v>7.5477777777777783E-2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June 2014</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382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BondYields!L320+6%</f>
        <v>7.6644444444444446E-2</v>
      </c>
      <c r="F5" s="100"/>
    </row>
    <row r="6" spans="1:6" s="32" customFormat="1" ht="16.5" customHeight="1" x14ac:dyDescent="0.2">
      <c r="A6" s="87"/>
      <c r="B6" s="101" t="s">
        <v>139</v>
      </c>
      <c r="C6" s="102"/>
      <c r="D6" s="102"/>
      <c r="E6" s="103">
        <f>BondYields!L320</f>
        <v>1.6644444444444444E-2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BondYields!C320</f>
        <v>4.3333333333333331E-4</v>
      </c>
      <c r="F10" s="73">
        <v>0.35</v>
      </c>
    </row>
    <row r="11" spans="1:6" ht="15" customHeight="1" x14ac:dyDescent="0.2">
      <c r="B11" s="62" t="s">
        <v>25</v>
      </c>
      <c r="C11" s="38" t="s">
        <v>37</v>
      </c>
      <c r="D11" s="37" t="s">
        <v>70</v>
      </c>
      <c r="E11" s="40">
        <f>BondYields!D320</f>
        <v>2.7133333333333332E-2</v>
      </c>
      <c r="F11" s="73">
        <v>0.35</v>
      </c>
    </row>
    <row r="12" spans="1:6" ht="15" customHeight="1" x14ac:dyDescent="0.2">
      <c r="B12" s="62" t="s">
        <v>26</v>
      </c>
      <c r="C12" s="38" t="s">
        <v>38</v>
      </c>
      <c r="D12" s="37" t="s">
        <v>72</v>
      </c>
      <c r="E12" s="40">
        <f>BondYields!E320</f>
        <v>3.3333333333333333E-2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BondYields!F320</f>
        <v>1.233333333333333E-3</v>
      </c>
      <c r="F14" s="73">
        <v>0.35</v>
      </c>
    </row>
    <row r="15" spans="1:6" ht="15" customHeight="1" x14ac:dyDescent="0.2">
      <c r="B15" s="62" t="s">
        <v>28</v>
      </c>
      <c r="C15" s="38" t="s">
        <v>37</v>
      </c>
      <c r="D15" s="37" t="s">
        <v>70</v>
      </c>
      <c r="E15" s="40">
        <f>BondYields!G320</f>
        <v>3.5133500417710947E-2</v>
      </c>
      <c r="F15" s="73">
        <v>0.35</v>
      </c>
    </row>
    <row r="16" spans="1:6" ht="15" customHeight="1" x14ac:dyDescent="0.2">
      <c r="B16" s="62" t="s">
        <v>29</v>
      </c>
      <c r="C16" s="38" t="s">
        <v>38</v>
      </c>
      <c r="D16" s="37" t="s">
        <v>72</v>
      </c>
      <c r="E16" s="40">
        <f>BondYields!H320</f>
        <v>4.4666917293233084E-2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BondYields!F320*(1-35%)</f>
        <v>8.0166666666666646E-4</v>
      </c>
      <c r="F18" s="73">
        <v>5.2499999999999998E-2</v>
      </c>
    </row>
    <row r="19" spans="2:6" ht="15" customHeight="1" x14ac:dyDescent="0.2">
      <c r="B19" s="62" t="s">
        <v>30</v>
      </c>
      <c r="C19" s="38" t="s">
        <v>37</v>
      </c>
      <c r="D19" s="37" t="s">
        <v>70</v>
      </c>
      <c r="E19" s="40">
        <f>BondYields!I320</f>
        <v>2.3100501253132833E-2</v>
      </c>
      <c r="F19" s="73">
        <v>5.2499999999999998E-2</v>
      </c>
    </row>
    <row r="20" spans="2:6" ht="15" customHeight="1" x14ac:dyDescent="0.2">
      <c r="B20" s="62" t="s">
        <v>31</v>
      </c>
      <c r="C20" s="38" t="s">
        <v>38</v>
      </c>
      <c r="D20" s="37" t="s">
        <v>72</v>
      </c>
      <c r="E20" s="40">
        <f>BondYields!J320</f>
        <v>3.8997410192147031E-2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BondYields!K320</f>
        <v>2.0766666666666666E-2</v>
      </c>
      <c r="F23" s="73">
        <v>0.14174999999999999</v>
      </c>
    </row>
    <row r="24" spans="2:6" ht="16.5" customHeight="1" x14ac:dyDescent="0.2">
      <c r="B24" s="62" t="s">
        <v>33</v>
      </c>
      <c r="C24" s="36"/>
      <c r="D24" s="37" t="s">
        <v>41</v>
      </c>
      <c r="E24" s="40">
        <f>BondYields!L320+8%-BondYields!K320</f>
        <v>7.587777777777778E-2</v>
      </c>
      <c r="F24" s="73">
        <v>0.34100000000000003</v>
      </c>
    </row>
    <row r="25" spans="2:6" ht="16.5" customHeight="1" x14ac:dyDescent="0.2">
      <c r="B25" s="61" t="s">
        <v>65</v>
      </c>
      <c r="C25" s="36" t="s">
        <v>76</v>
      </c>
      <c r="D25" s="37"/>
      <c r="E25" s="40">
        <f>BondYields!M320</f>
        <v>5.6263666666666663E-2</v>
      </c>
      <c r="F25" s="73">
        <v>0.14174999999999999</v>
      </c>
    </row>
    <row r="26" spans="2:6" ht="16.5" customHeight="1" x14ac:dyDescent="0.2">
      <c r="B26" s="61" t="s">
        <v>47</v>
      </c>
      <c r="C26" s="36" t="s">
        <v>77</v>
      </c>
      <c r="D26" s="37"/>
      <c r="E26" s="40">
        <f>E16</f>
        <v>4.4666917293233084E-2</v>
      </c>
      <c r="F26" s="73">
        <v>0.35</v>
      </c>
    </row>
    <row r="27" spans="2:6" ht="16.5" customHeight="1" x14ac:dyDescent="0.2">
      <c r="B27" s="61" t="s">
        <v>48</v>
      </c>
      <c r="C27" s="36" t="s">
        <v>78</v>
      </c>
      <c r="D27" s="37"/>
      <c r="E27" s="40">
        <f>BondYields!L320+2%</f>
        <v>3.6644444444444445E-2</v>
      </c>
      <c r="F27" s="73">
        <v>0.35</v>
      </c>
    </row>
    <row r="28" spans="2:6" ht="16.5" customHeight="1" x14ac:dyDescent="0.2">
      <c r="B28" s="61" t="s">
        <v>49</v>
      </c>
      <c r="C28" s="36" t="s">
        <v>79</v>
      </c>
      <c r="D28" s="37"/>
      <c r="E28" s="40">
        <f>BondYields!C320</f>
        <v>4.3333333333333331E-4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BondYields!K320</f>
        <v>2.0766666666666666E-2</v>
      </c>
      <c r="F30" s="73">
        <v>0.14174999999999999</v>
      </c>
    </row>
    <row r="31" spans="2:6" ht="16.5" customHeight="1" x14ac:dyDescent="0.2">
      <c r="B31" s="62" t="s">
        <v>52</v>
      </c>
      <c r="C31" s="36"/>
      <c r="D31" s="37" t="s">
        <v>41</v>
      </c>
      <c r="E31" s="40">
        <f>BondYields!L320+8%-BondYields!K320</f>
        <v>7.587777777777778E-2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May 2014</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376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BondYields!L319+6%</f>
        <v>7.6866666666666666E-2</v>
      </c>
      <c r="F5" s="100"/>
    </row>
    <row r="6" spans="1:6" s="32" customFormat="1" ht="16.5" customHeight="1" x14ac:dyDescent="0.2">
      <c r="A6" s="87"/>
      <c r="B6" s="101" t="s">
        <v>139</v>
      </c>
      <c r="C6" s="102"/>
      <c r="D6" s="102"/>
      <c r="E6" s="103">
        <f>BondYields!L319</f>
        <v>1.6866666666666665E-2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BondYields!C319</f>
        <v>4.6666666666666666E-4</v>
      </c>
      <c r="F10" s="73">
        <v>0.35</v>
      </c>
    </row>
    <row r="11" spans="1:6" ht="15" customHeight="1" x14ac:dyDescent="0.2">
      <c r="B11" s="62" t="s">
        <v>25</v>
      </c>
      <c r="C11" s="38" t="s">
        <v>37</v>
      </c>
      <c r="D11" s="37" t="s">
        <v>70</v>
      </c>
      <c r="E11" s="40">
        <f>BondYields!D319</f>
        <v>2.7633333333333333E-2</v>
      </c>
      <c r="F11" s="73">
        <v>0.35</v>
      </c>
    </row>
    <row r="12" spans="1:6" ht="15" customHeight="1" x14ac:dyDescent="0.2">
      <c r="B12" s="62" t="s">
        <v>26</v>
      </c>
      <c r="C12" s="38" t="s">
        <v>38</v>
      </c>
      <c r="D12" s="37" t="s">
        <v>72</v>
      </c>
      <c r="E12" s="40">
        <f>BondYields!E319</f>
        <v>3.4166666666666672E-2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BondYields!F319</f>
        <v>1.233333333333333E-3</v>
      </c>
      <c r="F14" s="73">
        <v>0.35</v>
      </c>
    </row>
    <row r="15" spans="1:6" ht="15" customHeight="1" x14ac:dyDescent="0.2">
      <c r="B15" s="62" t="s">
        <v>28</v>
      </c>
      <c r="C15" s="38" t="s">
        <v>37</v>
      </c>
      <c r="D15" s="37" t="s">
        <v>70</v>
      </c>
      <c r="E15" s="40">
        <f>BondYields!G319</f>
        <v>3.59390559732665E-2</v>
      </c>
      <c r="F15" s="73">
        <v>0.35</v>
      </c>
    </row>
    <row r="16" spans="1:6" ht="15" customHeight="1" x14ac:dyDescent="0.2">
      <c r="B16" s="62" t="s">
        <v>29</v>
      </c>
      <c r="C16" s="38" t="s">
        <v>38</v>
      </c>
      <c r="D16" s="37" t="s">
        <v>72</v>
      </c>
      <c r="E16" s="40">
        <f>BondYields!H319</f>
        <v>4.5359774436090218E-2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BondYields!F319*(1-35%)</f>
        <v>8.0166666666666646E-4</v>
      </c>
      <c r="F18" s="73">
        <v>5.2499999999999998E-2</v>
      </c>
    </row>
    <row r="19" spans="2:6" ht="15" customHeight="1" x14ac:dyDescent="0.2">
      <c r="B19" s="62" t="s">
        <v>30</v>
      </c>
      <c r="C19" s="38" t="s">
        <v>37</v>
      </c>
      <c r="D19" s="37" t="s">
        <v>70</v>
      </c>
      <c r="E19" s="40">
        <f>BondYields!I319</f>
        <v>2.5306056808688387E-2</v>
      </c>
      <c r="F19" s="73">
        <v>5.2499999999999998E-2</v>
      </c>
    </row>
    <row r="20" spans="2:6" ht="15" customHeight="1" x14ac:dyDescent="0.2">
      <c r="B20" s="62" t="s">
        <v>31</v>
      </c>
      <c r="C20" s="38" t="s">
        <v>38</v>
      </c>
      <c r="D20" s="37" t="s">
        <v>72</v>
      </c>
      <c r="E20" s="40">
        <f>BondYields!J319</f>
        <v>4.0813283208020051E-2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BondYields!K319</f>
        <v>2.06E-2</v>
      </c>
      <c r="F23" s="73">
        <v>0.14174999999999999</v>
      </c>
    </row>
    <row r="24" spans="2:6" ht="16.5" customHeight="1" x14ac:dyDescent="0.2">
      <c r="B24" s="62" t="s">
        <v>33</v>
      </c>
      <c r="C24" s="36"/>
      <c r="D24" s="37" t="s">
        <v>41</v>
      </c>
      <c r="E24" s="40">
        <f>BondYields!L319+8%-BondYields!K319</f>
        <v>7.6266666666666677E-2</v>
      </c>
      <c r="F24" s="73">
        <v>0.34100000000000003</v>
      </c>
    </row>
    <row r="25" spans="2:6" ht="16.5" customHeight="1" x14ac:dyDescent="0.2">
      <c r="B25" s="61" t="s">
        <v>65</v>
      </c>
      <c r="C25" s="36" t="s">
        <v>76</v>
      </c>
      <c r="D25" s="37"/>
      <c r="E25" s="40">
        <f>BondYields!M319</f>
        <v>5.712133333333333E-2</v>
      </c>
      <c r="F25" s="73">
        <v>0.14174999999999999</v>
      </c>
    </row>
    <row r="26" spans="2:6" ht="16.5" customHeight="1" x14ac:dyDescent="0.2">
      <c r="B26" s="61" t="s">
        <v>47</v>
      </c>
      <c r="C26" s="36" t="s">
        <v>77</v>
      </c>
      <c r="D26" s="37"/>
      <c r="E26" s="40">
        <f>E16</f>
        <v>4.5359774436090218E-2</v>
      </c>
      <c r="F26" s="73">
        <v>0.35</v>
      </c>
    </row>
    <row r="27" spans="2:6" ht="16.5" customHeight="1" x14ac:dyDescent="0.2">
      <c r="B27" s="61" t="s">
        <v>48</v>
      </c>
      <c r="C27" s="36" t="s">
        <v>78</v>
      </c>
      <c r="D27" s="37"/>
      <c r="E27" s="40">
        <f>BondYields!L319+2%</f>
        <v>3.6866666666666666E-2</v>
      </c>
      <c r="F27" s="73">
        <v>0.35</v>
      </c>
    </row>
    <row r="28" spans="2:6" ht="16.5" customHeight="1" x14ac:dyDescent="0.2">
      <c r="B28" s="61" t="s">
        <v>49</v>
      </c>
      <c r="C28" s="36" t="s">
        <v>79</v>
      </c>
      <c r="D28" s="37"/>
      <c r="E28" s="40">
        <f>BondYields!C319</f>
        <v>4.6666666666666666E-4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BondYields!K319</f>
        <v>2.06E-2</v>
      </c>
      <c r="F30" s="73">
        <v>0.14174999999999999</v>
      </c>
    </row>
    <row r="31" spans="2:6" ht="16.5" customHeight="1" x14ac:dyDescent="0.2">
      <c r="B31" s="62" t="s">
        <v>52</v>
      </c>
      <c r="C31" s="36"/>
      <c r="D31" s="37" t="s">
        <v>41</v>
      </c>
      <c r="E31" s="40">
        <f>BondYields!L319+8%-BondYields!K319</f>
        <v>7.6266666666666677E-2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April 2014</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373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BondYields!L318+6%</f>
        <v>7.7077777777777773E-2</v>
      </c>
      <c r="F5" s="100"/>
    </row>
    <row r="6" spans="1:6" s="32" customFormat="1" ht="16.5" customHeight="1" x14ac:dyDescent="0.2">
      <c r="A6" s="87"/>
      <c r="B6" s="101" t="s">
        <v>139</v>
      </c>
      <c r="C6" s="102"/>
      <c r="D6" s="102"/>
      <c r="E6" s="103">
        <f>BondYields!L318</f>
        <v>1.7077777777777775E-2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BondYields!C318</f>
        <v>5.3333333333333336E-4</v>
      </c>
      <c r="F10" s="73">
        <v>0.35</v>
      </c>
    </row>
    <row r="11" spans="1:6" ht="15" customHeight="1" x14ac:dyDescent="0.2">
      <c r="B11" s="62" t="s">
        <v>25</v>
      </c>
      <c r="C11" s="38" t="s">
        <v>37</v>
      </c>
      <c r="D11" s="37" t="s">
        <v>70</v>
      </c>
      <c r="E11" s="40">
        <f>BondYields!D318</f>
        <v>2.8233333333333333E-2</v>
      </c>
      <c r="F11" s="73">
        <v>0.35</v>
      </c>
    </row>
    <row r="12" spans="1:6" ht="15" customHeight="1" x14ac:dyDescent="0.2">
      <c r="B12" s="62" t="s">
        <v>26</v>
      </c>
      <c r="C12" s="38" t="s">
        <v>38</v>
      </c>
      <c r="D12" s="37" t="s">
        <v>72</v>
      </c>
      <c r="E12" s="40">
        <f>BondYields!E318</f>
        <v>3.5099999999999999E-2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BondYields!F318</f>
        <v>1.2999999999999999E-3</v>
      </c>
      <c r="F14" s="73">
        <v>0.35</v>
      </c>
    </row>
    <row r="15" spans="1:6" ht="15" customHeight="1" x14ac:dyDescent="0.2">
      <c r="B15" s="62" t="s">
        <v>28</v>
      </c>
      <c r="C15" s="38" t="s">
        <v>37</v>
      </c>
      <c r="D15" s="37" t="s">
        <v>70</v>
      </c>
      <c r="E15" s="40">
        <f>BondYields!G318</f>
        <v>3.6712071846282369E-2</v>
      </c>
      <c r="F15" s="73">
        <v>0.35</v>
      </c>
    </row>
    <row r="16" spans="1:6" ht="15" customHeight="1" x14ac:dyDescent="0.2">
      <c r="B16" s="62" t="s">
        <v>29</v>
      </c>
      <c r="C16" s="38" t="s">
        <v>38</v>
      </c>
      <c r="D16" s="37" t="s">
        <v>72</v>
      </c>
      <c r="E16" s="40">
        <f>BondYields!H318</f>
        <v>4.6519298245614037E-2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BondYields!F318*(1-35%)</f>
        <v>8.4499999999999994E-4</v>
      </c>
      <c r="F18" s="73">
        <v>5.2499999999999998E-2</v>
      </c>
    </row>
    <row r="19" spans="2:6" ht="15" customHeight="1" x14ac:dyDescent="0.2">
      <c r="B19" s="62" t="s">
        <v>30</v>
      </c>
      <c r="C19" s="38" t="s">
        <v>37</v>
      </c>
      <c r="D19" s="37" t="s">
        <v>70</v>
      </c>
      <c r="E19" s="40">
        <f>BondYields!I318</f>
        <v>2.8817167919799502E-2</v>
      </c>
      <c r="F19" s="73">
        <v>5.2499999999999998E-2</v>
      </c>
    </row>
    <row r="20" spans="2:6" ht="15" customHeight="1" x14ac:dyDescent="0.2">
      <c r="B20" s="62" t="s">
        <v>31</v>
      </c>
      <c r="C20" s="38" t="s">
        <v>38</v>
      </c>
      <c r="D20" s="37" t="s">
        <v>72</v>
      </c>
      <c r="E20" s="40">
        <f>BondYields!J318</f>
        <v>4.2769632414369256E-2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BondYields!K318</f>
        <v>2.06E-2</v>
      </c>
      <c r="F23" s="73">
        <v>0.14174999999999999</v>
      </c>
    </row>
    <row r="24" spans="2:6" ht="16.5" customHeight="1" x14ac:dyDescent="0.2">
      <c r="B24" s="62" t="s">
        <v>33</v>
      </c>
      <c r="C24" s="36"/>
      <c r="D24" s="37" t="s">
        <v>41</v>
      </c>
      <c r="E24" s="40">
        <f>BondYields!L318+8%-BondYields!K318</f>
        <v>7.6477777777777783E-2</v>
      </c>
      <c r="F24" s="73">
        <v>0.34100000000000003</v>
      </c>
    </row>
    <row r="25" spans="2:6" ht="16.5" customHeight="1" x14ac:dyDescent="0.2">
      <c r="B25" s="61" t="s">
        <v>65</v>
      </c>
      <c r="C25" s="36" t="s">
        <v>76</v>
      </c>
      <c r="D25" s="37"/>
      <c r="E25" s="40">
        <f>BondYields!M318</f>
        <v>5.7636333333333338E-2</v>
      </c>
      <c r="F25" s="73">
        <v>0.14174999999999999</v>
      </c>
    </row>
    <row r="26" spans="2:6" ht="16.5" customHeight="1" x14ac:dyDescent="0.2">
      <c r="B26" s="61" t="s">
        <v>47</v>
      </c>
      <c r="C26" s="36" t="s">
        <v>77</v>
      </c>
      <c r="D26" s="37"/>
      <c r="E26" s="40">
        <f>E16</f>
        <v>4.6519298245614037E-2</v>
      </c>
      <c r="F26" s="73">
        <v>0.35</v>
      </c>
    </row>
    <row r="27" spans="2:6" ht="16.5" customHeight="1" x14ac:dyDescent="0.2">
      <c r="B27" s="61" t="s">
        <v>48</v>
      </c>
      <c r="C27" s="36" t="s">
        <v>78</v>
      </c>
      <c r="D27" s="37"/>
      <c r="E27" s="40">
        <f>BondYields!L318+2%</f>
        <v>3.7077777777777779E-2</v>
      </c>
      <c r="F27" s="73">
        <v>0.35</v>
      </c>
    </row>
    <row r="28" spans="2:6" ht="16.5" customHeight="1" x14ac:dyDescent="0.2">
      <c r="B28" s="61" t="s">
        <v>49</v>
      </c>
      <c r="C28" s="36" t="s">
        <v>79</v>
      </c>
      <c r="D28" s="37"/>
      <c r="E28" s="40">
        <f>BondYields!C318</f>
        <v>5.3333333333333336E-4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BondYields!K318</f>
        <v>2.06E-2</v>
      </c>
      <c r="F30" s="73">
        <v>0.14174999999999999</v>
      </c>
    </row>
    <row r="31" spans="2:6" ht="16.5" customHeight="1" x14ac:dyDescent="0.2">
      <c r="B31" s="62" t="s">
        <v>52</v>
      </c>
      <c r="C31" s="36"/>
      <c r="D31" s="37" t="s">
        <v>41</v>
      </c>
      <c r="E31" s="40">
        <f>BondYields!L318+8%-BondYields!K318</f>
        <v>7.6477777777777783E-2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March 2014</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370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BondYields!L317+6%</f>
        <v>7.7044444444444443E-2</v>
      </c>
      <c r="F5" s="100"/>
    </row>
    <row r="6" spans="1:6" s="32" customFormat="1" ht="16.5" customHeight="1" x14ac:dyDescent="0.2">
      <c r="A6" s="87"/>
      <c r="B6" s="101" t="s">
        <v>139</v>
      </c>
      <c r="C6" s="102"/>
      <c r="D6" s="102"/>
      <c r="E6" s="103">
        <f>BondYields!L317</f>
        <v>1.7044444444444445E-2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BondYields!C317</f>
        <v>5.9999999999999995E-4</v>
      </c>
      <c r="F10" s="73">
        <v>0.35</v>
      </c>
    </row>
    <row r="11" spans="1:6" ht="15" customHeight="1" x14ac:dyDescent="0.2">
      <c r="B11" s="62" t="s">
        <v>25</v>
      </c>
      <c r="C11" s="38" t="s">
        <v>37</v>
      </c>
      <c r="D11" s="37" t="s">
        <v>70</v>
      </c>
      <c r="E11" s="40">
        <f>BondYields!D317</f>
        <v>2.8266666666666666E-2</v>
      </c>
      <c r="F11" s="73">
        <v>0.35</v>
      </c>
    </row>
    <row r="12" spans="1:6" ht="15" customHeight="1" x14ac:dyDescent="0.2">
      <c r="B12" s="62" t="s">
        <v>26</v>
      </c>
      <c r="C12" s="38" t="s">
        <v>38</v>
      </c>
      <c r="D12" s="37" t="s">
        <v>72</v>
      </c>
      <c r="E12" s="40">
        <f>BondYields!E317</f>
        <v>3.5500000000000004E-2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BondYields!F317</f>
        <v>1.2666666666666666E-3</v>
      </c>
      <c r="F14" s="73">
        <v>0.35</v>
      </c>
    </row>
    <row r="15" spans="1:6" ht="15" customHeight="1" x14ac:dyDescent="0.2">
      <c r="B15" s="62" t="s">
        <v>28</v>
      </c>
      <c r="C15" s="38" t="s">
        <v>37</v>
      </c>
      <c r="D15" s="37" t="s">
        <v>70</v>
      </c>
      <c r="E15" s="40">
        <f>BondYields!G317</f>
        <v>3.6998036758563078E-2</v>
      </c>
      <c r="F15" s="73">
        <v>0.35</v>
      </c>
    </row>
    <row r="16" spans="1:6" ht="15" customHeight="1" x14ac:dyDescent="0.2">
      <c r="B16" s="62" t="s">
        <v>29</v>
      </c>
      <c r="C16" s="38" t="s">
        <v>38</v>
      </c>
      <c r="D16" s="37" t="s">
        <v>72</v>
      </c>
      <c r="E16" s="40">
        <f>BondYields!H317</f>
        <v>4.7052631578947374E-2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BondYields!F317*(1-35%)</f>
        <v>8.2333333333333336E-4</v>
      </c>
      <c r="F18" s="73">
        <v>5.2499999999999998E-2</v>
      </c>
    </row>
    <row r="19" spans="2:6" ht="15" customHeight="1" x14ac:dyDescent="0.2">
      <c r="B19" s="62" t="s">
        <v>30</v>
      </c>
      <c r="C19" s="38" t="s">
        <v>37</v>
      </c>
      <c r="D19" s="37" t="s">
        <v>70</v>
      </c>
      <c r="E19" s="40">
        <f>BondYields!I317</f>
        <v>3.0513659147869673E-2</v>
      </c>
      <c r="F19" s="73">
        <v>5.2499999999999998E-2</v>
      </c>
    </row>
    <row r="20" spans="2:6" ht="15" customHeight="1" x14ac:dyDescent="0.2">
      <c r="B20" s="62" t="s">
        <v>31</v>
      </c>
      <c r="C20" s="38" t="s">
        <v>38</v>
      </c>
      <c r="D20" s="37" t="s">
        <v>72</v>
      </c>
      <c r="E20" s="40">
        <f>BondYields!J317</f>
        <v>4.4472263993316628E-2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BondYields!K317</f>
        <v>2.06E-2</v>
      </c>
      <c r="F23" s="73">
        <v>0.14174999999999999</v>
      </c>
    </row>
    <row r="24" spans="2:6" ht="16.5" customHeight="1" x14ac:dyDescent="0.2">
      <c r="B24" s="62" t="s">
        <v>33</v>
      </c>
      <c r="C24" s="36"/>
      <c r="D24" s="37" t="s">
        <v>41</v>
      </c>
      <c r="E24" s="40">
        <f>BondYields!L317+8%-BondYields!K317</f>
        <v>7.6444444444444454E-2</v>
      </c>
      <c r="F24" s="73">
        <v>0.34100000000000003</v>
      </c>
    </row>
    <row r="25" spans="2:6" ht="16.5" customHeight="1" x14ac:dyDescent="0.2">
      <c r="B25" s="61" t="s">
        <v>65</v>
      </c>
      <c r="C25" s="36" t="s">
        <v>76</v>
      </c>
      <c r="D25" s="37"/>
      <c r="E25" s="40">
        <f>BondYields!M317</f>
        <v>5.7885666666666669E-2</v>
      </c>
      <c r="F25" s="73">
        <v>0.14174999999999999</v>
      </c>
    </row>
    <row r="26" spans="2:6" ht="16.5" customHeight="1" x14ac:dyDescent="0.2">
      <c r="B26" s="61" t="s">
        <v>47</v>
      </c>
      <c r="C26" s="36" t="s">
        <v>77</v>
      </c>
      <c r="D26" s="37"/>
      <c r="E26" s="40">
        <f>E16</f>
        <v>4.7052631578947374E-2</v>
      </c>
      <c r="F26" s="73">
        <v>0.35</v>
      </c>
    </row>
    <row r="27" spans="2:6" ht="16.5" customHeight="1" x14ac:dyDescent="0.2">
      <c r="B27" s="61" t="s">
        <v>48</v>
      </c>
      <c r="C27" s="36" t="s">
        <v>78</v>
      </c>
      <c r="D27" s="37"/>
      <c r="E27" s="40">
        <f>BondYields!L317+2%</f>
        <v>3.7044444444444449E-2</v>
      </c>
      <c r="F27" s="73">
        <v>0.35</v>
      </c>
    </row>
    <row r="28" spans="2:6" ht="16.5" customHeight="1" x14ac:dyDescent="0.2">
      <c r="B28" s="61" t="s">
        <v>49</v>
      </c>
      <c r="C28" s="36" t="s">
        <v>79</v>
      </c>
      <c r="D28" s="37"/>
      <c r="E28" s="40">
        <f>BondYields!C317</f>
        <v>5.9999999999999995E-4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BondYields!K317</f>
        <v>2.06E-2</v>
      </c>
      <c r="F30" s="73">
        <v>0.14174999999999999</v>
      </c>
    </row>
    <row r="31" spans="2:6" ht="16.5" customHeight="1" x14ac:dyDescent="0.2">
      <c r="B31" s="62" t="s">
        <v>52</v>
      </c>
      <c r="C31" s="36"/>
      <c r="D31" s="37" t="s">
        <v>41</v>
      </c>
      <c r="E31" s="40">
        <f>BondYields!L317+8%-BondYields!K317</f>
        <v>7.6444444444444454E-2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February 2014</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367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BondYields!L316+6%</f>
        <v>7.6677777777777775E-2</v>
      </c>
      <c r="F5" s="100"/>
    </row>
    <row r="6" spans="1:6" s="32" customFormat="1" ht="16.5" customHeight="1" x14ac:dyDescent="0.2">
      <c r="A6" s="87"/>
      <c r="B6" s="101" t="s">
        <v>139</v>
      </c>
      <c r="C6" s="102"/>
      <c r="D6" s="102"/>
      <c r="E6" s="103">
        <f>BondYields!L316</f>
        <v>1.6677777777777777E-2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BondYields!C316</f>
        <v>6.333333333333334E-4</v>
      </c>
      <c r="F10" s="73">
        <v>0.35</v>
      </c>
    </row>
    <row r="11" spans="1:6" ht="15" customHeight="1" x14ac:dyDescent="0.2">
      <c r="B11" s="62" t="s">
        <v>25</v>
      </c>
      <c r="C11" s="38" t="s">
        <v>37</v>
      </c>
      <c r="D11" s="37" t="s">
        <v>70</v>
      </c>
      <c r="E11" s="40">
        <f>BondYields!D316</f>
        <v>2.7466666666666667E-2</v>
      </c>
      <c r="F11" s="73">
        <v>0.35</v>
      </c>
    </row>
    <row r="12" spans="1:6" ht="15" customHeight="1" x14ac:dyDescent="0.2">
      <c r="B12" s="62" t="s">
        <v>26</v>
      </c>
      <c r="C12" s="38" t="s">
        <v>38</v>
      </c>
      <c r="D12" s="37" t="s">
        <v>72</v>
      </c>
      <c r="E12" s="40">
        <f>BondYields!E316</f>
        <v>3.5033333333333333E-2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BondYields!F316</f>
        <v>1.2666666666666666E-3</v>
      </c>
      <c r="F14" s="73">
        <v>0.35</v>
      </c>
    </row>
    <row r="15" spans="1:6" ht="15" customHeight="1" x14ac:dyDescent="0.2">
      <c r="B15" s="62" t="s">
        <v>28</v>
      </c>
      <c r="C15" s="38" t="s">
        <v>37</v>
      </c>
      <c r="D15" s="37" t="s">
        <v>70</v>
      </c>
      <c r="E15" s="40">
        <f>BondYields!G316</f>
        <v>3.6574407609933933E-2</v>
      </c>
      <c r="F15" s="73">
        <v>0.35</v>
      </c>
    </row>
    <row r="16" spans="1:6" ht="15" customHeight="1" x14ac:dyDescent="0.2">
      <c r="B16" s="62" t="s">
        <v>29</v>
      </c>
      <c r="C16" s="38" t="s">
        <v>38</v>
      </c>
      <c r="D16" s="37" t="s">
        <v>72</v>
      </c>
      <c r="E16" s="40">
        <f>BondYields!H316</f>
        <v>4.6997941824257615E-2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BondYields!F316*(1-35%)</f>
        <v>8.2333333333333336E-4</v>
      </c>
      <c r="F18" s="73">
        <v>5.2499999999999998E-2</v>
      </c>
    </row>
    <row r="19" spans="2:6" ht="15" customHeight="1" x14ac:dyDescent="0.2">
      <c r="B19" s="62" t="s">
        <v>30</v>
      </c>
      <c r="C19" s="38" t="s">
        <v>37</v>
      </c>
      <c r="D19" s="37" t="s">
        <v>70</v>
      </c>
      <c r="E19" s="40">
        <f>BondYields!I316</f>
        <v>3.1245910230120758E-2</v>
      </c>
      <c r="F19" s="73">
        <v>5.2499999999999998E-2</v>
      </c>
    </row>
    <row r="20" spans="2:6" ht="15" customHeight="1" x14ac:dyDescent="0.2">
      <c r="B20" s="62" t="s">
        <v>31</v>
      </c>
      <c r="C20" s="38" t="s">
        <v>38</v>
      </c>
      <c r="D20" s="37" t="s">
        <v>72</v>
      </c>
      <c r="E20" s="40">
        <f>BondYields!J316</f>
        <v>4.5407004253056882E-2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BondYields!K316</f>
        <v>2.06E-2</v>
      </c>
      <c r="F23" s="73">
        <v>0.14174999999999999</v>
      </c>
    </row>
    <row r="24" spans="2:6" ht="16.5" customHeight="1" x14ac:dyDescent="0.2">
      <c r="B24" s="62" t="s">
        <v>33</v>
      </c>
      <c r="C24" s="36"/>
      <c r="D24" s="37" t="s">
        <v>41</v>
      </c>
      <c r="E24" s="40">
        <f>BondYields!L316+8%-BondYields!K316</f>
        <v>7.6077777777777772E-2</v>
      </c>
      <c r="F24" s="73">
        <v>0.34100000000000003</v>
      </c>
    </row>
    <row r="25" spans="2:6" ht="16.5" customHeight="1" x14ac:dyDescent="0.2">
      <c r="B25" s="61" t="s">
        <v>65</v>
      </c>
      <c r="C25" s="36" t="s">
        <v>76</v>
      </c>
      <c r="D25" s="37"/>
      <c r="E25" s="40">
        <f>BondYields!M316</f>
        <v>5.8136E-2</v>
      </c>
      <c r="F25" s="73">
        <v>0.14174999999999999</v>
      </c>
    </row>
    <row r="26" spans="2:6" ht="16.5" customHeight="1" x14ac:dyDescent="0.2">
      <c r="B26" s="61" t="s">
        <v>47</v>
      </c>
      <c r="C26" s="36" t="s">
        <v>77</v>
      </c>
      <c r="D26" s="37"/>
      <c r="E26" s="40">
        <f>E16</f>
        <v>4.6997941824257615E-2</v>
      </c>
      <c r="F26" s="73">
        <v>0.35</v>
      </c>
    </row>
    <row r="27" spans="2:6" ht="16.5" customHeight="1" x14ac:dyDescent="0.2">
      <c r="B27" s="61" t="s">
        <v>48</v>
      </c>
      <c r="C27" s="36" t="s">
        <v>78</v>
      </c>
      <c r="D27" s="37"/>
      <c r="E27" s="40">
        <f>BondYields!L316+2%</f>
        <v>3.6677777777777781E-2</v>
      </c>
      <c r="F27" s="73">
        <v>0.35</v>
      </c>
    </row>
    <row r="28" spans="2:6" ht="16.5" customHeight="1" x14ac:dyDescent="0.2">
      <c r="B28" s="61" t="s">
        <v>49</v>
      </c>
      <c r="C28" s="36" t="s">
        <v>79</v>
      </c>
      <c r="D28" s="37"/>
      <c r="E28" s="40">
        <f>BondYields!C316</f>
        <v>6.333333333333334E-4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BondYields!K316</f>
        <v>2.06E-2</v>
      </c>
      <c r="F30" s="73">
        <v>0.14174999999999999</v>
      </c>
    </row>
    <row r="31" spans="2:6" ht="16.5" customHeight="1" x14ac:dyDescent="0.2">
      <c r="B31" s="62" t="s">
        <v>52</v>
      </c>
      <c r="C31" s="36"/>
      <c r="D31" s="37" t="s">
        <v>41</v>
      </c>
      <c r="E31" s="40">
        <f>BondYields!L316+8%-BondYields!K316</f>
        <v>7.6077777777777772E-2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January 2014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912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BondYields!L439+6%</f>
        <v>0.10694444444444443</v>
      </c>
      <c r="F5" s="100"/>
    </row>
    <row r="6" spans="1:6" s="32" customFormat="1" ht="16.5" customHeight="1" x14ac:dyDescent="0.2">
      <c r="A6" s="87"/>
      <c r="B6" s="101" t="s">
        <v>139</v>
      </c>
      <c r="C6" s="102"/>
      <c r="D6" s="102"/>
      <c r="E6" s="103">
        <f>BondYields!L439</f>
        <v>4.6944444444444434E-2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BondYields!C439</f>
        <v>5.4533333333333329E-2</v>
      </c>
      <c r="F10" s="168">
        <v>0.21</v>
      </c>
    </row>
    <row r="11" spans="1:6" ht="15" customHeight="1" x14ac:dyDescent="0.2">
      <c r="B11" s="62" t="s">
        <v>25</v>
      </c>
      <c r="C11" s="38" t="s">
        <v>37</v>
      </c>
      <c r="D11" s="37" t="s">
        <v>70</v>
      </c>
      <c r="E11" s="40">
        <f>BondYields!D439</f>
        <v>4.1599999999999998E-2</v>
      </c>
      <c r="F11" s="168">
        <v>0.21</v>
      </c>
    </row>
    <row r="12" spans="1:6" ht="15" customHeight="1" x14ac:dyDescent="0.2">
      <c r="B12" s="62" t="s">
        <v>26</v>
      </c>
      <c r="C12" s="38" t="s">
        <v>38</v>
      </c>
      <c r="D12" s="37" t="s">
        <v>72</v>
      </c>
      <c r="E12" s="40">
        <f>BondYields!E439</f>
        <v>4.4466666666666675E-2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BondYields!F439</f>
        <v>5.2566666666666671E-2</v>
      </c>
      <c r="F14" s="168">
        <v>0.21</v>
      </c>
    </row>
    <row r="15" spans="1:6" ht="15" customHeight="1" x14ac:dyDescent="0.2">
      <c r="B15" s="62" t="s">
        <v>28</v>
      </c>
      <c r="C15" s="38" t="s">
        <v>37</v>
      </c>
      <c r="D15" s="37" t="s">
        <v>70</v>
      </c>
      <c r="E15" s="40">
        <f>BondYields!G439</f>
        <v>4.794924603174603E-2</v>
      </c>
      <c r="F15" s="168">
        <v>0.21</v>
      </c>
    </row>
    <row r="16" spans="1:6" ht="15" customHeight="1" x14ac:dyDescent="0.2">
      <c r="B16" s="62" t="s">
        <v>29</v>
      </c>
      <c r="C16" s="38" t="s">
        <v>38</v>
      </c>
      <c r="D16" s="37" t="s">
        <v>72</v>
      </c>
      <c r="E16" s="40">
        <f>BondYields!H439</f>
        <v>5.1553571428571442E-2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BondYields!F439*(1-21%)</f>
        <v>4.1527666666666671E-2</v>
      </c>
      <c r="F18" s="168">
        <v>5.2499999999999998E-2</v>
      </c>
    </row>
    <row r="19" spans="2:6" ht="15" customHeight="1" x14ac:dyDescent="0.2">
      <c r="B19" s="62" t="s">
        <v>30</v>
      </c>
      <c r="C19" s="38" t="s">
        <v>37</v>
      </c>
      <c r="D19" s="37" t="s">
        <v>70</v>
      </c>
      <c r="E19" s="40">
        <f>BondYields!I439</f>
        <v>3.0624246031746034E-2</v>
      </c>
      <c r="F19" s="168">
        <v>5.2499999999999998E-2</v>
      </c>
    </row>
    <row r="20" spans="2:6" ht="15" customHeight="1" x14ac:dyDescent="0.2">
      <c r="B20" s="62" t="s">
        <v>31</v>
      </c>
      <c r="C20" s="38" t="s">
        <v>38</v>
      </c>
      <c r="D20" s="37" t="s">
        <v>72</v>
      </c>
      <c r="E20" s="40">
        <f>BondYields!J439</f>
        <v>3.6388849206349209E-2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BondYields!K439</f>
        <v>2.036E-2</v>
      </c>
      <c r="F23" s="168">
        <v>0.13125000000000001</v>
      </c>
    </row>
    <row r="24" spans="2:6" ht="16.5" customHeight="1" x14ac:dyDescent="0.2">
      <c r="B24" s="62" t="s">
        <v>33</v>
      </c>
      <c r="C24" s="36"/>
      <c r="D24" s="37" t="s">
        <v>41</v>
      </c>
      <c r="E24" s="40">
        <f>BondYields!L439+8%-BondYields!K439</f>
        <v>0.10658444444444444</v>
      </c>
      <c r="F24" s="168">
        <v>0.21</v>
      </c>
    </row>
    <row r="25" spans="2:6" ht="16.5" customHeight="1" x14ac:dyDescent="0.2">
      <c r="B25" s="61" t="s">
        <v>65</v>
      </c>
      <c r="C25" s="36" t="s">
        <v>76</v>
      </c>
      <c r="D25" s="37"/>
      <c r="E25" s="40">
        <f>BondYields!M439</f>
        <v>7.4084074074074066E-2</v>
      </c>
      <c r="F25" s="168">
        <v>0.13125000000000001</v>
      </c>
    </row>
    <row r="26" spans="2:6" ht="16.5" customHeight="1" x14ac:dyDescent="0.2">
      <c r="B26" s="61" t="s">
        <v>47</v>
      </c>
      <c r="C26" s="36" t="s">
        <v>77</v>
      </c>
      <c r="D26" s="37"/>
      <c r="E26" s="40">
        <f>E16</f>
        <v>5.1553571428571442E-2</v>
      </c>
      <c r="F26" s="168">
        <v>0.21</v>
      </c>
    </row>
    <row r="27" spans="2:6" ht="16.5" customHeight="1" x14ac:dyDescent="0.2">
      <c r="B27" s="61" t="s">
        <v>48</v>
      </c>
      <c r="C27" s="36" t="s">
        <v>78</v>
      </c>
      <c r="D27" s="37"/>
      <c r="E27" s="40">
        <f>BondYields!L439+2%</f>
        <v>6.6944444444444431E-2</v>
      </c>
      <c r="F27" s="168">
        <v>0.21</v>
      </c>
    </row>
    <row r="28" spans="2:6" ht="16.5" customHeight="1" x14ac:dyDescent="0.2">
      <c r="B28" s="61" t="s">
        <v>49</v>
      </c>
      <c r="C28" s="36" t="s">
        <v>79</v>
      </c>
      <c r="D28" s="37"/>
      <c r="E28" s="40">
        <f>BondYields!C439</f>
        <v>5.4533333333333329E-2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BondYields!K439</f>
        <v>2.036E-2</v>
      </c>
      <c r="F30" s="168">
        <v>0.13125000000000001</v>
      </c>
    </row>
    <row r="31" spans="2:6" ht="16.5" customHeight="1" x14ac:dyDescent="0.2">
      <c r="B31" s="62" t="s">
        <v>52</v>
      </c>
      <c r="C31" s="36"/>
      <c r="D31" s="37" t="s">
        <v>41</v>
      </c>
      <c r="E31" s="40">
        <f>BondYields!L439+8%-BondYields!K439</f>
        <v>0.10658444444444444</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2024</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364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BondYields!L315+6%</f>
        <v>7.6588888888888887E-2</v>
      </c>
      <c r="F5" s="100"/>
    </row>
    <row r="6" spans="1:6" s="32" customFormat="1" ht="16.5" customHeight="1" x14ac:dyDescent="0.2">
      <c r="A6" s="87"/>
      <c r="B6" s="101" t="s">
        <v>139</v>
      </c>
      <c r="C6" s="102"/>
      <c r="D6" s="102"/>
      <c r="E6" s="103">
        <f>BondYields!L315</f>
        <v>1.6588888888888889E-2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BondYields!C315</f>
        <v>4.6666666666666666E-4</v>
      </c>
      <c r="F10" s="73">
        <v>0.35</v>
      </c>
    </row>
    <row r="11" spans="1:6" ht="15" customHeight="1" x14ac:dyDescent="0.2">
      <c r="B11" s="62" t="s">
        <v>25</v>
      </c>
      <c r="C11" s="38" t="s">
        <v>37</v>
      </c>
      <c r="D11" s="37" t="s">
        <v>70</v>
      </c>
      <c r="E11" s="40">
        <f>BondYields!D315</f>
        <v>2.7166666666666669E-2</v>
      </c>
      <c r="F11" s="73">
        <v>0.35</v>
      </c>
    </row>
    <row r="12" spans="1:6" ht="15" customHeight="1" x14ac:dyDescent="0.2">
      <c r="B12" s="62" t="s">
        <v>26</v>
      </c>
      <c r="C12" s="38" t="s">
        <v>38</v>
      </c>
      <c r="D12" s="37" t="s">
        <v>72</v>
      </c>
      <c r="E12" s="40">
        <f>BondYields!E315</f>
        <v>3.4700000000000002E-2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BondYields!F315</f>
        <v>1.1666666666666665E-3</v>
      </c>
      <c r="F14" s="73">
        <v>0.35</v>
      </c>
    </row>
    <row r="15" spans="1:6" ht="15" customHeight="1" x14ac:dyDescent="0.2">
      <c r="B15" s="62" t="s">
        <v>28</v>
      </c>
      <c r="C15" s="38" t="s">
        <v>37</v>
      </c>
      <c r="D15" s="37" t="s">
        <v>70</v>
      </c>
      <c r="E15" s="40">
        <f>BondYields!G315</f>
        <v>3.6705598086124398E-2</v>
      </c>
      <c r="F15" s="73">
        <v>0.35</v>
      </c>
    </row>
    <row r="16" spans="1:6" ht="15" customHeight="1" x14ac:dyDescent="0.2">
      <c r="B16" s="62" t="s">
        <v>29</v>
      </c>
      <c r="C16" s="38" t="s">
        <v>38</v>
      </c>
      <c r="D16" s="37" t="s">
        <v>72</v>
      </c>
      <c r="E16" s="40">
        <f>BondYields!H315</f>
        <v>4.6547783094098884E-2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BondYields!F315*(1-35%)</f>
        <v>7.583333333333333E-4</v>
      </c>
      <c r="F18" s="73">
        <v>5.2499999999999998E-2</v>
      </c>
    </row>
    <row r="19" spans="2:6" ht="15" customHeight="1" x14ac:dyDescent="0.2">
      <c r="B19" s="62" t="s">
        <v>30</v>
      </c>
      <c r="C19" s="38" t="s">
        <v>37</v>
      </c>
      <c r="D19" s="37" t="s">
        <v>70</v>
      </c>
      <c r="E19" s="40">
        <f>BondYields!I315</f>
        <v>3.0746981658692187E-2</v>
      </c>
      <c r="F19" s="73">
        <v>5.2499999999999998E-2</v>
      </c>
    </row>
    <row r="20" spans="2:6" ht="15" customHeight="1" x14ac:dyDescent="0.2">
      <c r="B20" s="62" t="s">
        <v>31</v>
      </c>
      <c r="C20" s="38" t="s">
        <v>38</v>
      </c>
      <c r="D20" s="37" t="s">
        <v>72</v>
      </c>
      <c r="E20" s="40">
        <f>BondYields!J315</f>
        <v>4.5769226475279111E-2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BondYields!K315</f>
        <v>2.06E-2</v>
      </c>
      <c r="F23" s="73">
        <v>0.14174999999999999</v>
      </c>
    </row>
    <row r="24" spans="2:6" ht="16.5" customHeight="1" x14ac:dyDescent="0.2">
      <c r="B24" s="62" t="s">
        <v>33</v>
      </c>
      <c r="C24" s="36"/>
      <c r="D24" s="37" t="s">
        <v>41</v>
      </c>
      <c r="E24" s="40">
        <f>BondYields!L315+8%-BondYields!K315</f>
        <v>7.5988888888888884E-2</v>
      </c>
      <c r="F24" s="73">
        <v>0.34100000000000003</v>
      </c>
    </row>
    <row r="25" spans="2:6" ht="16.5" customHeight="1" x14ac:dyDescent="0.2">
      <c r="B25" s="61" t="s">
        <v>65</v>
      </c>
      <c r="C25" s="36" t="s">
        <v>76</v>
      </c>
      <c r="D25" s="37"/>
      <c r="E25" s="40">
        <f>BondYields!M315</f>
        <v>5.8328999999999999E-2</v>
      </c>
      <c r="F25" s="73">
        <v>0.14174999999999999</v>
      </c>
    </row>
    <row r="26" spans="2:6" ht="16.5" customHeight="1" x14ac:dyDescent="0.2">
      <c r="B26" s="61" t="s">
        <v>47</v>
      </c>
      <c r="C26" s="36" t="s">
        <v>77</v>
      </c>
      <c r="D26" s="37"/>
      <c r="E26" s="40">
        <f>E16</f>
        <v>4.6547783094098884E-2</v>
      </c>
      <c r="F26" s="73">
        <v>0.35</v>
      </c>
    </row>
    <row r="27" spans="2:6" ht="16.5" customHeight="1" x14ac:dyDescent="0.2">
      <c r="B27" s="61" t="s">
        <v>48</v>
      </c>
      <c r="C27" s="36" t="s">
        <v>78</v>
      </c>
      <c r="D27" s="37"/>
      <c r="E27" s="40">
        <f>BondYields!L315+2%</f>
        <v>3.6588888888888893E-2</v>
      </c>
      <c r="F27" s="73">
        <v>0.35</v>
      </c>
    </row>
    <row r="28" spans="2:6" ht="16.5" customHeight="1" x14ac:dyDescent="0.2">
      <c r="B28" s="61" t="s">
        <v>49</v>
      </c>
      <c r="C28" s="36" t="s">
        <v>79</v>
      </c>
      <c r="D28" s="37"/>
      <c r="E28" s="40">
        <f>BondYields!C315</f>
        <v>4.6666666666666666E-4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BondYields!K315</f>
        <v>2.06E-2</v>
      </c>
      <c r="F30" s="73">
        <v>0.14174999999999999</v>
      </c>
    </row>
    <row r="31" spans="2:6" ht="16.5" customHeight="1" x14ac:dyDescent="0.2">
      <c r="B31" s="62" t="s">
        <v>52</v>
      </c>
      <c r="C31" s="36"/>
      <c r="D31" s="37" t="s">
        <v>41</v>
      </c>
      <c r="E31" s="40">
        <f>BondYields!L315+8%-BondYields!K315</f>
        <v>7.5988888888888884E-2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December 2013</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E5" sqref="E5"/>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361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BondYields!L314+6%</f>
        <v>7.6733333333333334E-2</v>
      </c>
      <c r="F5" s="100"/>
    </row>
    <row r="6" spans="1:6" s="32" customFormat="1" ht="16.5" customHeight="1" x14ac:dyDescent="0.2">
      <c r="A6" s="87"/>
      <c r="B6" s="101" t="s">
        <v>139</v>
      </c>
      <c r="C6" s="102"/>
      <c r="D6" s="102"/>
      <c r="E6" s="103">
        <f>BondYields!L314</f>
        <v>1.6733333333333333E-2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BondYields!C314</f>
        <v>3.6666666666666667E-4</v>
      </c>
      <c r="F10" s="73">
        <v>0.35</v>
      </c>
    </row>
    <row r="11" spans="1:6" ht="15" customHeight="1" x14ac:dyDescent="0.2">
      <c r="B11" s="62" t="s">
        <v>25</v>
      </c>
      <c r="C11" s="38" t="s">
        <v>37</v>
      </c>
      <c r="D11" s="37" t="s">
        <v>70</v>
      </c>
      <c r="E11" s="40">
        <f>BondYields!D314</f>
        <v>2.7233333333333332E-2</v>
      </c>
      <c r="F11" s="73">
        <v>0.35</v>
      </c>
    </row>
    <row r="12" spans="1:6" ht="15" customHeight="1" x14ac:dyDescent="0.2">
      <c r="B12" s="62" t="s">
        <v>26</v>
      </c>
      <c r="C12" s="38" t="s">
        <v>38</v>
      </c>
      <c r="D12" s="37" t="s">
        <v>72</v>
      </c>
      <c r="E12" s="40">
        <f>BondYields!E314</f>
        <v>3.4666666666666665E-2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BondYields!F314</f>
        <v>1.1666666666666665E-3</v>
      </c>
      <c r="F14" s="73">
        <v>0.35</v>
      </c>
    </row>
    <row r="15" spans="1:6" ht="15" customHeight="1" x14ac:dyDescent="0.2">
      <c r="B15" s="62" t="s">
        <v>28</v>
      </c>
      <c r="C15" s="38" t="s">
        <v>37</v>
      </c>
      <c r="D15" s="37" t="s">
        <v>70</v>
      </c>
      <c r="E15" s="40">
        <f>BondYields!G314</f>
        <v>3.6884545454545455E-2</v>
      </c>
      <c r="F15" s="73">
        <v>0.35</v>
      </c>
    </row>
    <row r="16" spans="1:6" ht="15" customHeight="1" x14ac:dyDescent="0.2">
      <c r="B16" s="62" t="s">
        <v>29</v>
      </c>
      <c r="C16" s="38" t="s">
        <v>38</v>
      </c>
      <c r="D16" s="37" t="s">
        <v>72</v>
      </c>
      <c r="E16" s="40">
        <f>BondYields!H314</f>
        <v>4.6245909090909088E-2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BondYields!F314*(1-35%)</f>
        <v>7.583333333333333E-4</v>
      </c>
      <c r="F18" s="73">
        <v>5.2499999999999998E-2</v>
      </c>
    </row>
    <row r="19" spans="2:6" ht="15" customHeight="1" x14ac:dyDescent="0.2">
      <c r="B19" s="62" t="s">
        <v>30</v>
      </c>
      <c r="C19" s="38" t="s">
        <v>37</v>
      </c>
      <c r="D19" s="37" t="s">
        <v>70</v>
      </c>
      <c r="E19" s="40">
        <f>BondYields!I314</f>
        <v>3.0626287878787878E-2</v>
      </c>
      <c r="F19" s="73">
        <v>5.2499999999999998E-2</v>
      </c>
    </row>
    <row r="20" spans="2:6" ht="15" customHeight="1" x14ac:dyDescent="0.2">
      <c r="B20" s="62" t="s">
        <v>31</v>
      </c>
      <c r="C20" s="38" t="s">
        <v>38</v>
      </c>
      <c r="D20" s="37" t="s">
        <v>72</v>
      </c>
      <c r="E20" s="40">
        <f>BondYields!J314</f>
        <v>4.6693030303030299E-2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BondYields!K314</f>
        <v>2.06E-2</v>
      </c>
      <c r="F23" s="73">
        <v>0.14174999999999999</v>
      </c>
    </row>
    <row r="24" spans="2:6" ht="16.5" customHeight="1" x14ac:dyDescent="0.2">
      <c r="B24" s="62" t="s">
        <v>33</v>
      </c>
      <c r="C24" s="36"/>
      <c r="D24" s="37" t="s">
        <v>41</v>
      </c>
      <c r="E24" s="40">
        <f>BondYields!L314+8%-BondYields!K314</f>
        <v>7.6133333333333331E-2</v>
      </c>
      <c r="F24" s="73">
        <v>0.34100000000000003</v>
      </c>
    </row>
    <row r="25" spans="2:6" ht="16.5" customHeight="1" x14ac:dyDescent="0.2">
      <c r="B25" s="61" t="s">
        <v>65</v>
      </c>
      <c r="C25" s="36" t="s">
        <v>76</v>
      </c>
      <c r="D25" s="37"/>
      <c r="E25" s="40">
        <f>BondYields!M314</f>
        <v>5.8479000000000003E-2</v>
      </c>
      <c r="F25" s="73">
        <v>0.14174999999999999</v>
      </c>
    </row>
    <row r="26" spans="2:6" ht="16.5" customHeight="1" x14ac:dyDescent="0.2">
      <c r="B26" s="61" t="s">
        <v>47</v>
      </c>
      <c r="C26" s="36" t="s">
        <v>77</v>
      </c>
      <c r="D26" s="37"/>
      <c r="E26" s="40">
        <f>E16</f>
        <v>4.6245909090909088E-2</v>
      </c>
      <c r="F26" s="73">
        <v>0.35</v>
      </c>
    </row>
    <row r="27" spans="2:6" ht="16.5" customHeight="1" x14ac:dyDescent="0.2">
      <c r="B27" s="61" t="s">
        <v>48</v>
      </c>
      <c r="C27" s="36" t="s">
        <v>78</v>
      </c>
      <c r="D27" s="37"/>
      <c r="E27" s="40">
        <f>BondYields!L314+2%</f>
        <v>3.6733333333333333E-2</v>
      </c>
      <c r="F27" s="73">
        <v>0.35</v>
      </c>
    </row>
    <row r="28" spans="2:6" ht="16.5" customHeight="1" x14ac:dyDescent="0.2">
      <c r="B28" s="61" t="s">
        <v>49</v>
      </c>
      <c r="C28" s="36" t="s">
        <v>79</v>
      </c>
      <c r="D28" s="37"/>
      <c r="E28" s="40">
        <f>BondYields!C314</f>
        <v>3.6666666666666667E-4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BondYields!K314</f>
        <v>2.06E-2</v>
      </c>
      <c r="F30" s="73">
        <v>0.14174999999999999</v>
      </c>
    </row>
    <row r="31" spans="2:6" ht="16.5" customHeight="1" x14ac:dyDescent="0.2">
      <c r="B31" s="62" t="s">
        <v>52</v>
      </c>
      <c r="C31" s="36"/>
      <c r="D31" s="37" t="s">
        <v>41</v>
      </c>
      <c r="E31" s="40">
        <f>BondYields!L314+8%-BondYields!K314</f>
        <v>7.6133333333333331E-2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November 2013</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358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BondYields!L313+6%</f>
        <v>7.6588888888888887E-2</v>
      </c>
      <c r="F5" s="100"/>
    </row>
    <row r="6" spans="1:6" s="32" customFormat="1" ht="16.5" customHeight="1" x14ac:dyDescent="0.2">
      <c r="A6" s="87"/>
      <c r="B6" s="101" t="s">
        <v>139</v>
      </c>
      <c r="C6" s="102"/>
      <c r="D6" s="102"/>
      <c r="E6" s="103">
        <f>BondYields!L313</f>
        <v>1.6588888888888889E-2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BondYields!C313</f>
        <v>3.3333333333333332E-4</v>
      </c>
      <c r="F10" s="73">
        <v>0.35</v>
      </c>
    </row>
    <row r="11" spans="1:6" ht="15" customHeight="1" x14ac:dyDescent="0.2">
      <c r="B11" s="62" t="s">
        <v>25</v>
      </c>
      <c r="C11" s="38" t="s">
        <v>37</v>
      </c>
      <c r="D11" s="37" t="s">
        <v>70</v>
      </c>
      <c r="E11" s="40">
        <f>BondYields!D313</f>
        <v>2.7099999999999999E-2</v>
      </c>
      <c r="F11" s="73">
        <v>0.35</v>
      </c>
    </row>
    <row r="12" spans="1:6" ht="15" customHeight="1" x14ac:dyDescent="0.2">
      <c r="B12" s="62" t="s">
        <v>26</v>
      </c>
      <c r="C12" s="38" t="s">
        <v>38</v>
      </c>
      <c r="D12" s="37" t="s">
        <v>72</v>
      </c>
      <c r="E12" s="40">
        <f>BondYields!E313</f>
        <v>3.4433333333333337E-2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BondYields!F313</f>
        <v>1.2333333333333335E-3</v>
      </c>
      <c r="F14" s="73">
        <v>0.35</v>
      </c>
    </row>
    <row r="15" spans="1:6" ht="15" customHeight="1" x14ac:dyDescent="0.2">
      <c r="B15" s="62" t="s">
        <v>28</v>
      </c>
      <c r="C15" s="38" t="s">
        <v>37</v>
      </c>
      <c r="D15" s="37" t="s">
        <v>70</v>
      </c>
      <c r="E15" s="40">
        <f>BondYields!G313</f>
        <v>3.6476212121212118E-2</v>
      </c>
      <c r="F15" s="73">
        <v>0.35</v>
      </c>
    </row>
    <row r="16" spans="1:6" ht="15" customHeight="1" x14ac:dyDescent="0.2">
      <c r="B16" s="62" t="s">
        <v>29</v>
      </c>
      <c r="C16" s="38" t="s">
        <v>38</v>
      </c>
      <c r="D16" s="37" t="s">
        <v>72</v>
      </c>
      <c r="E16" s="40">
        <f>BondYields!H313</f>
        <v>4.5585303030303025E-2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BondYields!F313*(1-35%)</f>
        <v>8.0166666666666678E-4</v>
      </c>
      <c r="F18" s="73">
        <v>5.2499999999999998E-2</v>
      </c>
    </row>
    <row r="19" spans="2:6" ht="15" customHeight="1" x14ac:dyDescent="0.2">
      <c r="B19" s="62" t="s">
        <v>30</v>
      </c>
      <c r="C19" s="38" t="s">
        <v>37</v>
      </c>
      <c r="D19" s="37" t="s">
        <v>70</v>
      </c>
      <c r="E19" s="40">
        <f>BondYields!I313</f>
        <v>3.0114924242424238E-2</v>
      </c>
      <c r="F19" s="73">
        <v>5.2499999999999998E-2</v>
      </c>
    </row>
    <row r="20" spans="2:6" ht="15" customHeight="1" x14ac:dyDescent="0.2">
      <c r="B20" s="62" t="s">
        <v>31</v>
      </c>
      <c r="C20" s="38" t="s">
        <v>38</v>
      </c>
      <c r="D20" s="37" t="s">
        <v>72</v>
      </c>
      <c r="E20" s="40">
        <f>BondYields!J313</f>
        <v>4.6452878787878786E-2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BondYields!K313</f>
        <v>2.06E-2</v>
      </c>
      <c r="F23" s="73">
        <v>0.14174999999999999</v>
      </c>
    </row>
    <row r="24" spans="2:6" ht="16.5" customHeight="1" x14ac:dyDescent="0.2">
      <c r="B24" s="62" t="s">
        <v>33</v>
      </c>
      <c r="C24" s="36"/>
      <c r="D24" s="37" t="s">
        <v>41</v>
      </c>
      <c r="E24" s="40">
        <f>BondYields!L313+8%-BondYields!K313</f>
        <v>7.5988888888888884E-2</v>
      </c>
      <c r="F24" s="73">
        <v>0.34100000000000003</v>
      </c>
    </row>
    <row r="25" spans="2:6" ht="16.5" customHeight="1" x14ac:dyDescent="0.2">
      <c r="B25" s="61" t="s">
        <v>65</v>
      </c>
      <c r="C25" s="36" t="s">
        <v>76</v>
      </c>
      <c r="D25" s="37"/>
      <c r="E25" s="40">
        <f>BondYields!M313</f>
        <v>5.7986000000000003E-2</v>
      </c>
      <c r="F25" s="73">
        <v>0.14174999999999999</v>
      </c>
    </row>
    <row r="26" spans="2:6" ht="16.5" customHeight="1" x14ac:dyDescent="0.2">
      <c r="B26" s="61" t="s">
        <v>47</v>
      </c>
      <c r="C26" s="36" t="s">
        <v>77</v>
      </c>
      <c r="D26" s="37"/>
      <c r="E26" s="40">
        <f>E16</f>
        <v>4.5585303030303025E-2</v>
      </c>
      <c r="F26" s="73">
        <v>0.35</v>
      </c>
    </row>
    <row r="27" spans="2:6" ht="16.5" customHeight="1" x14ac:dyDescent="0.2">
      <c r="B27" s="61" t="s">
        <v>48</v>
      </c>
      <c r="C27" s="36" t="s">
        <v>78</v>
      </c>
      <c r="D27" s="37"/>
      <c r="E27" s="40">
        <f>BondYields!L313+2%</f>
        <v>3.6588888888888893E-2</v>
      </c>
      <c r="F27" s="73">
        <v>0.35</v>
      </c>
    </row>
    <row r="28" spans="2:6" ht="16.5" customHeight="1" x14ac:dyDescent="0.2">
      <c r="B28" s="61" t="s">
        <v>49</v>
      </c>
      <c r="C28" s="36" t="s">
        <v>79</v>
      </c>
      <c r="D28" s="37"/>
      <c r="E28" s="40">
        <f>BondYields!C313</f>
        <v>3.3333333333333332E-4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BondYields!K313</f>
        <v>2.06E-2</v>
      </c>
      <c r="F30" s="73">
        <v>0.14174999999999999</v>
      </c>
    </row>
    <row r="31" spans="2:6" ht="16.5" customHeight="1" x14ac:dyDescent="0.2">
      <c r="B31" s="62" t="s">
        <v>52</v>
      </c>
      <c r="C31" s="36"/>
      <c r="D31" s="37" t="s">
        <v>41</v>
      </c>
      <c r="E31" s="40">
        <f>BondYields!L313+8%-BondYields!K313</f>
        <v>7.5988888888888884E-2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October 2013</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355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BondYields!L312+6%</f>
        <v>7.5644444444444445E-2</v>
      </c>
      <c r="F5" s="100"/>
    </row>
    <row r="6" spans="1:6" s="32" customFormat="1" ht="16.5" customHeight="1" x14ac:dyDescent="0.2">
      <c r="A6" s="87"/>
      <c r="B6" s="101" t="s">
        <v>139</v>
      </c>
      <c r="C6" s="102"/>
      <c r="D6" s="102"/>
      <c r="E6" s="103">
        <f>BondYields!L312</f>
        <v>1.5644444444444447E-2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BondYields!C312</f>
        <v>4.3333333333333331E-4</v>
      </c>
      <c r="F10" s="73">
        <v>0.35</v>
      </c>
    </row>
    <row r="11" spans="1:6" ht="15" customHeight="1" x14ac:dyDescent="0.2">
      <c r="B11" s="62" t="s">
        <v>25</v>
      </c>
      <c r="C11" s="38" t="s">
        <v>37</v>
      </c>
      <c r="D11" s="37" t="s">
        <v>70</v>
      </c>
      <c r="E11" s="40">
        <f>BondYields!D312</f>
        <v>2.5399999999999995E-2</v>
      </c>
      <c r="F11" s="73">
        <v>0.35</v>
      </c>
    </row>
    <row r="12" spans="1:6" ht="15" customHeight="1" x14ac:dyDescent="0.2">
      <c r="B12" s="62" t="s">
        <v>26</v>
      </c>
      <c r="C12" s="38" t="s">
        <v>38</v>
      </c>
      <c r="D12" s="37" t="s">
        <v>72</v>
      </c>
      <c r="E12" s="40">
        <f>BondYields!E312</f>
        <v>3.2899999999999999E-2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BondYields!F312</f>
        <v>1.3333333333333333E-3</v>
      </c>
      <c r="F14" s="73">
        <v>0.35</v>
      </c>
    </row>
    <row r="15" spans="1:6" ht="15" customHeight="1" x14ac:dyDescent="0.2">
      <c r="B15" s="62" t="s">
        <v>28</v>
      </c>
      <c r="C15" s="38" t="s">
        <v>37</v>
      </c>
      <c r="D15" s="37" t="s">
        <v>70</v>
      </c>
      <c r="E15" s="40">
        <f>BondYields!G312</f>
        <v>3.4861212121212119E-2</v>
      </c>
      <c r="F15" s="73">
        <v>0.35</v>
      </c>
    </row>
    <row r="16" spans="1:6" ht="15" customHeight="1" x14ac:dyDescent="0.2">
      <c r="B16" s="62" t="s">
        <v>29</v>
      </c>
      <c r="C16" s="38" t="s">
        <v>38</v>
      </c>
      <c r="D16" s="37" t="s">
        <v>72</v>
      </c>
      <c r="E16" s="40">
        <f>BondYields!H312</f>
        <v>4.4469469696969695E-2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BondYields!F312*(1-35%)</f>
        <v>8.6666666666666663E-4</v>
      </c>
      <c r="F18" s="73">
        <v>5.2499999999999998E-2</v>
      </c>
    </row>
    <row r="19" spans="2:6" ht="15" customHeight="1" x14ac:dyDescent="0.2">
      <c r="B19" s="62" t="s">
        <v>30</v>
      </c>
      <c r="C19" s="38" t="s">
        <v>37</v>
      </c>
      <c r="D19" s="37" t="s">
        <v>70</v>
      </c>
      <c r="E19" s="40">
        <f>BondYields!I312</f>
        <v>2.8533257575757576E-2</v>
      </c>
      <c r="F19" s="73">
        <v>5.2499999999999998E-2</v>
      </c>
    </row>
    <row r="20" spans="2:6" ht="15" customHeight="1" x14ac:dyDescent="0.2">
      <c r="B20" s="62" t="s">
        <v>31</v>
      </c>
      <c r="C20" s="38" t="s">
        <v>38</v>
      </c>
      <c r="D20" s="37" t="s">
        <v>72</v>
      </c>
      <c r="E20" s="40">
        <f>BondYields!J312</f>
        <v>4.3920378787878793E-2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BondYields!K312</f>
        <v>2.06E-2</v>
      </c>
      <c r="F23" s="73">
        <v>0.14174999999999999</v>
      </c>
    </row>
    <row r="24" spans="2:6" ht="16.5" customHeight="1" x14ac:dyDescent="0.2">
      <c r="B24" s="62" t="s">
        <v>33</v>
      </c>
      <c r="C24" s="36"/>
      <c r="D24" s="37" t="s">
        <v>41</v>
      </c>
      <c r="E24" s="40">
        <f>BondYields!L312+8%-BondYields!K312</f>
        <v>7.5044444444444441E-2</v>
      </c>
      <c r="F24" s="73">
        <v>0.34100000000000003</v>
      </c>
    </row>
    <row r="25" spans="2:6" ht="16.5" customHeight="1" x14ac:dyDescent="0.2">
      <c r="B25" s="61" t="s">
        <v>65</v>
      </c>
      <c r="C25" s="36" t="s">
        <v>76</v>
      </c>
      <c r="D25" s="37"/>
      <c r="E25" s="40">
        <f>BondYields!M312</f>
        <v>5.7063333333333334E-2</v>
      </c>
      <c r="F25" s="73">
        <v>0.14174999999999999</v>
      </c>
    </row>
    <row r="26" spans="2:6" ht="16.5" customHeight="1" x14ac:dyDescent="0.2">
      <c r="B26" s="61" t="s">
        <v>47</v>
      </c>
      <c r="C26" s="36" t="s">
        <v>77</v>
      </c>
      <c r="D26" s="37"/>
      <c r="E26" s="40">
        <f>E16</f>
        <v>4.4469469696969695E-2</v>
      </c>
      <c r="F26" s="73">
        <v>0.35</v>
      </c>
    </row>
    <row r="27" spans="2:6" ht="16.5" customHeight="1" x14ac:dyDescent="0.2">
      <c r="B27" s="61" t="s">
        <v>48</v>
      </c>
      <c r="C27" s="36" t="s">
        <v>78</v>
      </c>
      <c r="D27" s="37"/>
      <c r="E27" s="40">
        <f>BondYields!L312+2%</f>
        <v>3.5644444444444451E-2</v>
      </c>
      <c r="F27" s="73">
        <v>0.35</v>
      </c>
    </row>
    <row r="28" spans="2:6" ht="16.5" customHeight="1" x14ac:dyDescent="0.2">
      <c r="B28" s="61" t="s">
        <v>49</v>
      </c>
      <c r="C28" s="36" t="s">
        <v>79</v>
      </c>
      <c r="D28" s="37"/>
      <c r="E28" s="40">
        <f>BondYields!C312</f>
        <v>4.3333333333333331E-4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BondYields!K312</f>
        <v>2.06E-2</v>
      </c>
      <c r="F30" s="73">
        <v>0.14174999999999999</v>
      </c>
    </row>
    <row r="31" spans="2:6" ht="16.5" customHeight="1" x14ac:dyDescent="0.2">
      <c r="B31" s="62" t="s">
        <v>52</v>
      </c>
      <c r="C31" s="36"/>
      <c r="D31" s="37" t="s">
        <v>41</v>
      </c>
      <c r="E31" s="40">
        <f>BondYields!L312+8%-BondYields!K312</f>
        <v>7.5044444444444441E-2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September 2013</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351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BondYields!L311+6%</f>
        <v>7.4022222222222225E-2</v>
      </c>
      <c r="F5" s="100"/>
    </row>
    <row r="6" spans="1:6" s="32" customFormat="1" ht="16.5" customHeight="1" x14ac:dyDescent="0.2">
      <c r="A6" s="87"/>
      <c r="B6" s="101" t="s">
        <v>139</v>
      </c>
      <c r="C6" s="102"/>
      <c r="D6" s="102"/>
      <c r="E6" s="103">
        <f>BondYields!L311</f>
        <v>1.4022222222222222E-2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BondYields!C311</f>
        <v>4.3333333333333331E-4</v>
      </c>
      <c r="F10" s="73">
        <v>0.35</v>
      </c>
    </row>
    <row r="11" spans="1:6" ht="15" customHeight="1" x14ac:dyDescent="0.2">
      <c r="B11" s="62" t="s">
        <v>25</v>
      </c>
      <c r="C11" s="38" t="s">
        <v>37</v>
      </c>
      <c r="D11" s="37" t="s">
        <v>70</v>
      </c>
      <c r="E11" s="40">
        <f>BondYields!D311</f>
        <v>2.2700000000000001E-2</v>
      </c>
      <c r="F11" s="73">
        <v>0.35</v>
      </c>
    </row>
    <row r="12" spans="1:6" ht="15" customHeight="1" x14ac:dyDescent="0.2">
      <c r="B12" s="62" t="s">
        <v>26</v>
      </c>
      <c r="C12" s="38" t="s">
        <v>38</v>
      </c>
      <c r="D12" s="37" t="s">
        <v>72</v>
      </c>
      <c r="E12" s="40">
        <f>BondYields!E311</f>
        <v>3.0366666666666667E-2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BondYields!F311</f>
        <v>1.4E-3</v>
      </c>
      <c r="F14" s="73">
        <v>0.35</v>
      </c>
    </row>
    <row r="15" spans="1:6" ht="15" customHeight="1" x14ac:dyDescent="0.2">
      <c r="B15" s="62" t="s">
        <v>28</v>
      </c>
      <c r="C15" s="38" t="s">
        <v>37</v>
      </c>
      <c r="D15" s="37" t="s">
        <v>70</v>
      </c>
      <c r="E15" s="40">
        <f>BondYields!G311</f>
        <v>3.1840378787878792E-2</v>
      </c>
      <c r="F15" s="73">
        <v>0.35</v>
      </c>
    </row>
    <row r="16" spans="1:6" ht="15" customHeight="1" x14ac:dyDescent="0.2">
      <c r="B16" s="62" t="s">
        <v>29</v>
      </c>
      <c r="C16" s="38" t="s">
        <v>38</v>
      </c>
      <c r="D16" s="37" t="s">
        <v>72</v>
      </c>
      <c r="E16" s="40">
        <f>BondYields!H311</f>
        <v>4.2778087121212123E-2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BondYields!F311*(1-35%)</f>
        <v>9.1E-4</v>
      </c>
      <c r="F18" s="73">
        <v>5.2499999999999998E-2</v>
      </c>
    </row>
    <row r="19" spans="2:6" ht="15" customHeight="1" x14ac:dyDescent="0.2">
      <c r="B19" s="62" t="s">
        <v>30</v>
      </c>
      <c r="C19" s="38" t="s">
        <v>37</v>
      </c>
      <c r="D19" s="37" t="s">
        <v>70</v>
      </c>
      <c r="E19" s="40">
        <f>BondYields!I311</f>
        <v>2.559698863636364E-2</v>
      </c>
      <c r="F19" s="73">
        <v>5.2499999999999998E-2</v>
      </c>
    </row>
    <row r="20" spans="2:6" ht="15" customHeight="1" x14ac:dyDescent="0.2">
      <c r="B20" s="62" t="s">
        <v>31</v>
      </c>
      <c r="C20" s="38" t="s">
        <v>38</v>
      </c>
      <c r="D20" s="37" t="s">
        <v>72</v>
      </c>
      <c r="E20" s="40">
        <f>BondYields!J311</f>
        <v>3.8737803030303039E-2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BondYields!K311</f>
        <v>2.06E-2</v>
      </c>
      <c r="F23" s="73">
        <v>0.14174999999999999</v>
      </c>
    </row>
    <row r="24" spans="2:6" ht="16.5" customHeight="1" x14ac:dyDescent="0.2">
      <c r="B24" s="62" t="s">
        <v>33</v>
      </c>
      <c r="C24" s="36"/>
      <c r="D24" s="37" t="s">
        <v>41</v>
      </c>
      <c r="E24" s="40">
        <f>BondYields!L311+8%-BondYields!K311</f>
        <v>7.3422222222222222E-2</v>
      </c>
      <c r="F24" s="73">
        <v>0.34100000000000003</v>
      </c>
    </row>
    <row r="25" spans="2:6" ht="16.5" customHeight="1" x14ac:dyDescent="0.2">
      <c r="B25" s="61" t="s">
        <v>65</v>
      </c>
      <c r="C25" s="36" t="s">
        <v>76</v>
      </c>
      <c r="D25" s="37"/>
      <c r="E25" s="40">
        <f>BondYields!M311</f>
        <v>5.5642999999999998E-2</v>
      </c>
      <c r="F25" s="73">
        <v>0.14174999999999999</v>
      </c>
    </row>
    <row r="26" spans="2:6" ht="16.5" customHeight="1" x14ac:dyDescent="0.2">
      <c r="B26" s="61" t="s">
        <v>47</v>
      </c>
      <c r="C26" s="36" t="s">
        <v>77</v>
      </c>
      <c r="D26" s="37"/>
      <c r="E26" s="40">
        <f>E16</f>
        <v>4.2778087121212123E-2</v>
      </c>
      <c r="F26" s="73">
        <v>0.35</v>
      </c>
    </row>
    <row r="27" spans="2:6" ht="16.5" customHeight="1" x14ac:dyDescent="0.2">
      <c r="B27" s="61" t="s">
        <v>48</v>
      </c>
      <c r="C27" s="36" t="s">
        <v>78</v>
      </c>
      <c r="D27" s="37"/>
      <c r="E27" s="40">
        <f>BondYields!L311+2%</f>
        <v>3.4022222222222225E-2</v>
      </c>
      <c r="F27" s="73">
        <v>0.35</v>
      </c>
    </row>
    <row r="28" spans="2:6" ht="16.5" customHeight="1" x14ac:dyDescent="0.2">
      <c r="B28" s="61" t="s">
        <v>49</v>
      </c>
      <c r="C28" s="36" t="s">
        <v>79</v>
      </c>
      <c r="D28" s="37"/>
      <c r="E28" s="40">
        <f>BondYields!C311</f>
        <v>4.3333333333333331E-4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BondYields!K311</f>
        <v>2.06E-2</v>
      </c>
      <c r="F30" s="73">
        <v>0.14174999999999999</v>
      </c>
    </row>
    <row r="31" spans="2:6" ht="16.5" customHeight="1" x14ac:dyDescent="0.2">
      <c r="B31" s="62" t="s">
        <v>52</v>
      </c>
      <c r="C31" s="36"/>
      <c r="D31" s="37" t="s">
        <v>41</v>
      </c>
      <c r="E31" s="40">
        <f>BondYields!L311+8%-BondYields!K311</f>
        <v>7.3422222222222222E-2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August 2013</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348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BondYields!L310+6%</f>
        <v>7.244444444444445E-2</v>
      </c>
      <c r="F5" s="100"/>
    </row>
    <row r="6" spans="1:6" s="32" customFormat="1" ht="16.5" customHeight="1" x14ac:dyDescent="0.2">
      <c r="A6" s="87"/>
      <c r="B6" s="101" t="s">
        <v>139</v>
      </c>
      <c r="C6" s="102"/>
      <c r="D6" s="102"/>
      <c r="E6" s="103">
        <f>BondYields!L310</f>
        <v>1.2444444444444445E-2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BondYields!C310</f>
        <v>5.0000000000000001E-4</v>
      </c>
      <c r="F10" s="73">
        <v>0.35</v>
      </c>
    </row>
    <row r="11" spans="1:6" ht="15" customHeight="1" x14ac:dyDescent="0.2">
      <c r="B11" s="62" t="s">
        <v>25</v>
      </c>
      <c r="C11" s="38" t="s">
        <v>37</v>
      </c>
      <c r="D11" s="37" t="s">
        <v>70</v>
      </c>
      <c r="E11" s="40">
        <f>BondYields!D310</f>
        <v>1.9966666666666667E-2</v>
      </c>
      <c r="F11" s="73">
        <v>0.35</v>
      </c>
    </row>
    <row r="12" spans="1:6" ht="15" customHeight="1" x14ac:dyDescent="0.2">
      <c r="B12" s="62" t="s">
        <v>26</v>
      </c>
      <c r="C12" s="38" t="s">
        <v>38</v>
      </c>
      <c r="D12" s="37" t="s">
        <v>72</v>
      </c>
      <c r="E12" s="40">
        <f>BondYields!E310</f>
        <v>2.7833333333333335E-2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BondYields!F310</f>
        <v>1.4666666666666667E-3</v>
      </c>
      <c r="F14" s="73">
        <v>0.35</v>
      </c>
    </row>
    <row r="15" spans="1:6" ht="15" customHeight="1" x14ac:dyDescent="0.2">
      <c r="B15" s="62" t="s">
        <v>28</v>
      </c>
      <c r="C15" s="38" t="s">
        <v>37</v>
      </c>
      <c r="D15" s="37" t="s">
        <v>70</v>
      </c>
      <c r="E15" s="40">
        <f>BondYields!G310</f>
        <v>2.9870277777777777E-2</v>
      </c>
      <c r="F15" s="73">
        <v>0.35</v>
      </c>
    </row>
    <row r="16" spans="1:6" ht="15" customHeight="1" x14ac:dyDescent="0.2">
      <c r="B16" s="62" t="s">
        <v>29</v>
      </c>
      <c r="C16" s="38" t="s">
        <v>38</v>
      </c>
      <c r="D16" s="37" t="s">
        <v>72</v>
      </c>
      <c r="E16" s="40">
        <f>BondYields!H310</f>
        <v>4.1632430555555565E-2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BondYields!F310*(1-35%)</f>
        <v>9.5333333333333338E-4</v>
      </c>
      <c r="F18" s="73">
        <v>5.2499999999999998E-2</v>
      </c>
    </row>
    <row r="19" spans="2:6" ht="15" customHeight="1" x14ac:dyDescent="0.2">
      <c r="B19" s="62" t="s">
        <v>30</v>
      </c>
      <c r="C19" s="38" t="s">
        <v>37</v>
      </c>
      <c r="D19" s="37" t="s">
        <v>70</v>
      </c>
      <c r="E19" s="40">
        <f>BondYields!I310</f>
        <v>2.2915624999999998E-2</v>
      </c>
      <c r="F19" s="73">
        <v>5.2499999999999998E-2</v>
      </c>
    </row>
    <row r="20" spans="2:6" ht="15" customHeight="1" x14ac:dyDescent="0.2">
      <c r="B20" s="62" t="s">
        <v>31</v>
      </c>
      <c r="C20" s="38" t="s">
        <v>38</v>
      </c>
      <c r="D20" s="37" t="s">
        <v>72</v>
      </c>
      <c r="E20" s="40">
        <f>BondYields!J310</f>
        <v>3.4917500000000011E-2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BondYields!K310</f>
        <v>2.06E-2</v>
      </c>
      <c r="F23" s="73">
        <v>0.14174999999999999</v>
      </c>
    </row>
    <row r="24" spans="2:6" ht="16.5" customHeight="1" x14ac:dyDescent="0.2">
      <c r="B24" s="62" t="s">
        <v>33</v>
      </c>
      <c r="C24" s="36"/>
      <c r="D24" s="37" t="s">
        <v>41</v>
      </c>
      <c r="E24" s="40">
        <f>BondYields!L310+8%-BondYields!K310</f>
        <v>7.1844444444444433E-2</v>
      </c>
      <c r="F24" s="73">
        <v>0.34100000000000003</v>
      </c>
    </row>
    <row r="25" spans="2:6" ht="16.5" customHeight="1" x14ac:dyDescent="0.2">
      <c r="B25" s="61" t="s">
        <v>65</v>
      </c>
      <c r="C25" s="36" t="s">
        <v>76</v>
      </c>
      <c r="D25" s="37"/>
      <c r="E25" s="40">
        <f>BondYields!M310</f>
        <v>5.4686666666666661E-2</v>
      </c>
      <c r="F25" s="73">
        <v>0.14174999999999999</v>
      </c>
    </row>
    <row r="26" spans="2:6" ht="16.5" customHeight="1" x14ac:dyDescent="0.2">
      <c r="B26" s="61" t="s">
        <v>47</v>
      </c>
      <c r="C26" s="36" t="s">
        <v>77</v>
      </c>
      <c r="D26" s="37"/>
      <c r="E26" s="40">
        <f>E16</f>
        <v>4.1632430555555565E-2</v>
      </c>
      <c r="F26" s="73">
        <v>0.35</v>
      </c>
    </row>
    <row r="27" spans="2:6" ht="16.5" customHeight="1" x14ac:dyDescent="0.2">
      <c r="B27" s="61" t="s">
        <v>48</v>
      </c>
      <c r="C27" s="36" t="s">
        <v>78</v>
      </c>
      <c r="D27" s="37"/>
      <c r="E27" s="40">
        <f>BondYields!L310+2%</f>
        <v>3.2444444444444442E-2</v>
      </c>
      <c r="F27" s="73">
        <v>0.35</v>
      </c>
    </row>
    <row r="28" spans="2:6" ht="16.5" customHeight="1" x14ac:dyDescent="0.2">
      <c r="B28" s="61" t="s">
        <v>49</v>
      </c>
      <c r="C28" s="36" t="s">
        <v>79</v>
      </c>
      <c r="D28" s="37"/>
      <c r="E28" s="40">
        <f>BondYields!C310</f>
        <v>5.0000000000000001E-4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BondYields!K310</f>
        <v>2.06E-2</v>
      </c>
      <c r="F30" s="73">
        <v>0.14174999999999999</v>
      </c>
    </row>
    <row r="31" spans="2:6" ht="16.5" customHeight="1" x14ac:dyDescent="0.2">
      <c r="B31" s="62" t="s">
        <v>52</v>
      </c>
      <c r="C31" s="36"/>
      <c r="D31" s="37" t="s">
        <v>41</v>
      </c>
      <c r="E31" s="40">
        <f>BondYields!L310+8%-BondYields!K310</f>
        <v>7.1844444444444433E-2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July 2013</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345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BondYields!L309+6%</f>
        <v>7.1755555555555559E-2</v>
      </c>
      <c r="F5" s="100"/>
    </row>
    <row r="6" spans="1:6" s="32" customFormat="1" ht="16.5" customHeight="1" x14ac:dyDescent="0.2">
      <c r="A6" s="87"/>
      <c r="B6" s="101" t="s">
        <v>139</v>
      </c>
      <c r="C6" s="102"/>
      <c r="D6" s="102"/>
      <c r="E6" s="103">
        <f>BondYields!L309</f>
        <v>1.1755555555555556E-2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BondYields!C309</f>
        <v>6.333333333333333E-4</v>
      </c>
      <c r="F10" s="73">
        <v>0.35</v>
      </c>
    </row>
    <row r="11" spans="1:6" ht="15" customHeight="1" x14ac:dyDescent="0.2">
      <c r="B11" s="62" t="s">
        <v>25</v>
      </c>
      <c r="C11" s="38" t="s">
        <v>37</v>
      </c>
      <c r="D11" s="37" t="s">
        <v>70</v>
      </c>
      <c r="E11" s="40">
        <f>BondYields!D309</f>
        <v>1.883333333333333E-2</v>
      </c>
      <c r="F11" s="73">
        <v>0.35</v>
      </c>
    </row>
    <row r="12" spans="1:6" ht="15" customHeight="1" x14ac:dyDescent="0.2">
      <c r="B12" s="62" t="s">
        <v>26</v>
      </c>
      <c r="C12" s="38" t="s">
        <v>38</v>
      </c>
      <c r="D12" s="37" t="s">
        <v>72</v>
      </c>
      <c r="E12" s="40">
        <f>BondYields!E309</f>
        <v>2.6866666666666667E-2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BondYields!F309</f>
        <v>1.5000000000000002E-3</v>
      </c>
      <c r="F14" s="73">
        <v>0.35</v>
      </c>
    </row>
    <row r="15" spans="1:6" ht="15" customHeight="1" x14ac:dyDescent="0.2">
      <c r="B15" s="62" t="s">
        <v>28</v>
      </c>
      <c r="C15" s="38" t="s">
        <v>37</v>
      </c>
      <c r="D15" s="37" t="s">
        <v>70</v>
      </c>
      <c r="E15" s="40">
        <f>BondYields!G309</f>
        <v>2.8697821637426901E-2</v>
      </c>
      <c r="F15" s="73">
        <v>0.35</v>
      </c>
    </row>
    <row r="16" spans="1:6" ht="15" customHeight="1" x14ac:dyDescent="0.2">
      <c r="B16" s="62" t="s">
        <v>29</v>
      </c>
      <c r="C16" s="38" t="s">
        <v>38</v>
      </c>
      <c r="D16" s="37" t="s">
        <v>72</v>
      </c>
      <c r="E16" s="40">
        <f>BondYields!H309</f>
        <v>4.0861246345029245E-2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BondYields!F309*(1-35%)</f>
        <v>9.7500000000000017E-4</v>
      </c>
      <c r="F18" s="73">
        <v>5.2499999999999998E-2</v>
      </c>
    </row>
    <row r="19" spans="2:6" ht="15" customHeight="1" x14ac:dyDescent="0.2">
      <c r="B19" s="62" t="s">
        <v>30</v>
      </c>
      <c r="C19" s="38" t="s">
        <v>37</v>
      </c>
      <c r="D19" s="37" t="s">
        <v>70</v>
      </c>
      <c r="E19" s="40">
        <f>BondYields!I309</f>
        <v>2.1073914473684213E-2</v>
      </c>
      <c r="F19" s="73">
        <v>5.2499999999999998E-2</v>
      </c>
    </row>
    <row r="20" spans="2:6" ht="15" customHeight="1" x14ac:dyDescent="0.2">
      <c r="B20" s="62" t="s">
        <v>31</v>
      </c>
      <c r="C20" s="38" t="s">
        <v>38</v>
      </c>
      <c r="D20" s="37" t="s">
        <v>72</v>
      </c>
      <c r="E20" s="40">
        <f>BondYields!J309</f>
        <v>3.2210877192982462E-2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BondYields!K309</f>
        <v>2.06E-2</v>
      </c>
      <c r="F23" s="73">
        <v>0.14174999999999999</v>
      </c>
    </row>
    <row r="24" spans="2:6" ht="16.5" customHeight="1" x14ac:dyDescent="0.2">
      <c r="B24" s="62" t="s">
        <v>33</v>
      </c>
      <c r="C24" s="36"/>
      <c r="D24" s="37" t="s">
        <v>41</v>
      </c>
      <c r="E24" s="40">
        <f>BondYields!L309+8%-BondYields!K309</f>
        <v>7.1155555555555555E-2</v>
      </c>
      <c r="F24" s="73">
        <v>0.34100000000000003</v>
      </c>
    </row>
    <row r="25" spans="2:6" ht="16.5" customHeight="1" x14ac:dyDescent="0.2">
      <c r="B25" s="61" t="s">
        <v>65</v>
      </c>
      <c r="C25" s="36" t="s">
        <v>76</v>
      </c>
      <c r="D25" s="37"/>
      <c r="E25" s="40">
        <f>BondYields!M309</f>
        <v>5.4253333333333341E-2</v>
      </c>
      <c r="F25" s="73">
        <v>0.14174999999999999</v>
      </c>
    </row>
    <row r="26" spans="2:6" ht="16.5" customHeight="1" x14ac:dyDescent="0.2">
      <c r="B26" s="61" t="s">
        <v>47</v>
      </c>
      <c r="C26" s="36" t="s">
        <v>77</v>
      </c>
      <c r="D26" s="37"/>
      <c r="E26" s="40">
        <f>E16</f>
        <v>4.0861246345029245E-2</v>
      </c>
      <c r="F26" s="73">
        <v>0.35</v>
      </c>
    </row>
    <row r="27" spans="2:6" ht="16.5" customHeight="1" x14ac:dyDescent="0.2">
      <c r="B27" s="61" t="s">
        <v>48</v>
      </c>
      <c r="C27" s="36" t="s">
        <v>78</v>
      </c>
      <c r="D27" s="37"/>
      <c r="E27" s="40">
        <f>BondYields!L309+2%</f>
        <v>3.1755555555555558E-2</v>
      </c>
      <c r="F27" s="73">
        <v>0.35</v>
      </c>
    </row>
    <row r="28" spans="2:6" ht="16.5" customHeight="1" x14ac:dyDescent="0.2">
      <c r="B28" s="61" t="s">
        <v>49</v>
      </c>
      <c r="C28" s="36" t="s">
        <v>79</v>
      </c>
      <c r="D28" s="37"/>
      <c r="E28" s="40">
        <f>BondYields!C309</f>
        <v>6.333333333333333E-4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BondYields!K309</f>
        <v>2.06E-2</v>
      </c>
      <c r="F30" s="73">
        <v>0.14174999999999999</v>
      </c>
    </row>
    <row r="31" spans="2:6" ht="16.5" customHeight="1" x14ac:dyDescent="0.2">
      <c r="B31" s="62" t="s">
        <v>52</v>
      </c>
      <c r="C31" s="36"/>
      <c r="D31" s="37" t="s">
        <v>41</v>
      </c>
      <c r="E31" s="40">
        <f>BondYields!L309+8%-BondYields!K309</f>
        <v>7.1155555555555555E-2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June 2013</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342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BondYields!L308+6%</f>
        <v>7.1888888888888891E-2</v>
      </c>
      <c r="F5" s="100"/>
    </row>
    <row r="6" spans="1:6" s="32" customFormat="1" ht="16.5" customHeight="1" x14ac:dyDescent="0.2">
      <c r="A6" s="87"/>
      <c r="B6" s="101" t="s">
        <v>139</v>
      </c>
      <c r="C6" s="102"/>
      <c r="D6" s="102"/>
      <c r="E6" s="103">
        <f>BondYields!L308</f>
        <v>1.1888888888888888E-2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BondYields!C308</f>
        <v>8.3333333333333339E-4</v>
      </c>
      <c r="F10" s="73">
        <v>0.35</v>
      </c>
    </row>
    <row r="11" spans="1:6" ht="15" customHeight="1" x14ac:dyDescent="0.2">
      <c r="B11" s="62" t="s">
        <v>25</v>
      </c>
      <c r="C11" s="38" t="s">
        <v>37</v>
      </c>
      <c r="D11" s="37" t="s">
        <v>70</v>
      </c>
      <c r="E11" s="40">
        <f>BondYields!D308</f>
        <v>1.9000000000000003E-2</v>
      </c>
      <c r="F11" s="73">
        <v>0.35</v>
      </c>
    </row>
    <row r="12" spans="1:6" ht="15" customHeight="1" x14ac:dyDescent="0.2">
      <c r="B12" s="62" t="s">
        <v>26</v>
      </c>
      <c r="C12" s="38" t="s">
        <v>38</v>
      </c>
      <c r="D12" s="37" t="s">
        <v>72</v>
      </c>
      <c r="E12" s="40">
        <f>BondYields!E308</f>
        <v>2.7033333333333329E-2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BondYields!F308</f>
        <v>1.4999999999999998E-3</v>
      </c>
      <c r="F14" s="73">
        <v>0.35</v>
      </c>
    </row>
    <row r="15" spans="1:6" ht="15" customHeight="1" x14ac:dyDescent="0.2">
      <c r="B15" s="62" t="s">
        <v>28</v>
      </c>
      <c r="C15" s="38" t="s">
        <v>37</v>
      </c>
      <c r="D15" s="37" t="s">
        <v>70</v>
      </c>
      <c r="E15" s="40">
        <f>BondYields!G308</f>
        <v>2.9285321637426903E-2</v>
      </c>
      <c r="F15" s="73">
        <v>0.35</v>
      </c>
    </row>
    <row r="16" spans="1:6" ht="15" customHeight="1" x14ac:dyDescent="0.2">
      <c r="B16" s="62" t="s">
        <v>29</v>
      </c>
      <c r="C16" s="38" t="s">
        <v>38</v>
      </c>
      <c r="D16" s="37" t="s">
        <v>72</v>
      </c>
      <c r="E16" s="40">
        <f>BondYields!H308</f>
        <v>4.0969415204678367E-2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BondYields!F308*(1-35%)</f>
        <v>9.7499999999999996E-4</v>
      </c>
      <c r="F18" s="73">
        <v>5.2499999999999998E-2</v>
      </c>
    </row>
    <row r="19" spans="2:6" ht="15" customHeight="1" x14ac:dyDescent="0.2">
      <c r="B19" s="62" t="s">
        <v>30</v>
      </c>
      <c r="C19" s="38" t="s">
        <v>37</v>
      </c>
      <c r="D19" s="37" t="s">
        <v>70</v>
      </c>
      <c r="E19" s="40">
        <f>BondYields!I308</f>
        <v>2.0167719298245609E-2</v>
      </c>
      <c r="F19" s="73">
        <v>5.2499999999999998E-2</v>
      </c>
    </row>
    <row r="20" spans="2:6" ht="15" customHeight="1" x14ac:dyDescent="0.2">
      <c r="B20" s="62" t="s">
        <v>31</v>
      </c>
      <c r="C20" s="38" t="s">
        <v>38</v>
      </c>
      <c r="D20" s="37" t="s">
        <v>72</v>
      </c>
      <c r="E20" s="40">
        <f>BondYields!J308</f>
        <v>3.0854736842105268E-2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BondYields!K308</f>
        <v>2.0233333333333332E-2</v>
      </c>
      <c r="F23" s="73">
        <v>0.14174999999999999</v>
      </c>
    </row>
    <row r="24" spans="2:6" ht="16.5" customHeight="1" x14ac:dyDescent="0.2">
      <c r="B24" s="62" t="s">
        <v>33</v>
      </c>
      <c r="C24" s="36"/>
      <c r="D24" s="37" t="s">
        <v>41</v>
      </c>
      <c r="E24" s="40">
        <f>BondYields!L308+8%-BondYields!K308</f>
        <v>7.1655555555555556E-2</v>
      </c>
      <c r="F24" s="73">
        <v>0.34100000000000003</v>
      </c>
    </row>
    <row r="25" spans="2:6" ht="16.5" customHeight="1" x14ac:dyDescent="0.2">
      <c r="B25" s="61" t="s">
        <v>65</v>
      </c>
      <c r="C25" s="36" t="s">
        <v>76</v>
      </c>
      <c r="D25" s="37"/>
      <c r="E25" s="40">
        <f>BondYields!M308</f>
        <v>5.4339999999999999E-2</v>
      </c>
      <c r="F25" s="73">
        <v>0.14174999999999999</v>
      </c>
    </row>
    <row r="26" spans="2:6" ht="16.5" customHeight="1" x14ac:dyDescent="0.2">
      <c r="B26" s="61" t="s">
        <v>47</v>
      </c>
      <c r="C26" s="36" t="s">
        <v>77</v>
      </c>
      <c r="D26" s="37"/>
      <c r="E26" s="40">
        <f>E16</f>
        <v>4.0969415204678367E-2</v>
      </c>
      <c r="F26" s="73">
        <v>0.35</v>
      </c>
    </row>
    <row r="27" spans="2:6" ht="16.5" customHeight="1" x14ac:dyDescent="0.2">
      <c r="B27" s="61" t="s">
        <v>48</v>
      </c>
      <c r="C27" s="36" t="s">
        <v>78</v>
      </c>
      <c r="D27" s="37"/>
      <c r="E27" s="40">
        <f>BondYields!L308+2%</f>
        <v>3.188888888888889E-2</v>
      </c>
      <c r="F27" s="73">
        <v>0.35</v>
      </c>
    </row>
    <row r="28" spans="2:6" ht="16.5" customHeight="1" x14ac:dyDescent="0.2">
      <c r="B28" s="61" t="s">
        <v>49</v>
      </c>
      <c r="C28" s="36" t="s">
        <v>79</v>
      </c>
      <c r="D28" s="37"/>
      <c r="E28" s="40">
        <f>BondYields!C308</f>
        <v>8.3333333333333339E-4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BondYields!K308</f>
        <v>2.0233333333333332E-2</v>
      </c>
      <c r="F30" s="73">
        <v>0.14174999999999999</v>
      </c>
    </row>
    <row r="31" spans="2:6" ht="16.5" customHeight="1" x14ac:dyDescent="0.2">
      <c r="B31" s="62" t="s">
        <v>52</v>
      </c>
      <c r="C31" s="36"/>
      <c r="D31" s="37" t="s">
        <v>41</v>
      </c>
      <c r="E31" s="40">
        <f>BondYields!L308+8%-BondYields!K308</f>
        <v>7.1655555555555556E-2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May 2013</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337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BondYields!L307+6%</f>
        <v>7.2144444444444442E-2</v>
      </c>
      <c r="F5" s="100"/>
    </row>
    <row r="6" spans="1:6" s="32" customFormat="1" ht="16.5" customHeight="1" x14ac:dyDescent="0.2">
      <c r="A6" s="87"/>
      <c r="B6" s="101" t="s">
        <v>139</v>
      </c>
      <c r="C6" s="102"/>
      <c r="D6" s="102"/>
      <c r="E6" s="103">
        <f>BondYields!L307</f>
        <v>1.2144444444444444E-2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BondYields!C307</f>
        <v>8.6666666666666663E-4</v>
      </c>
      <c r="F10" s="73">
        <v>0.35</v>
      </c>
    </row>
    <row r="11" spans="1:6" ht="15" customHeight="1" x14ac:dyDescent="0.2">
      <c r="B11" s="62" t="s">
        <v>25</v>
      </c>
      <c r="C11" s="38" t="s">
        <v>37</v>
      </c>
      <c r="D11" s="37" t="s">
        <v>70</v>
      </c>
      <c r="E11" s="40">
        <f>BondYields!D307</f>
        <v>1.95E-2</v>
      </c>
      <c r="F11" s="73">
        <v>0.35</v>
      </c>
    </row>
    <row r="12" spans="1:6" ht="15" customHeight="1" x14ac:dyDescent="0.2">
      <c r="B12" s="62" t="s">
        <v>26</v>
      </c>
      <c r="C12" s="38" t="s">
        <v>38</v>
      </c>
      <c r="D12" s="37" t="s">
        <v>72</v>
      </c>
      <c r="E12" s="40">
        <f>BondYields!E307</f>
        <v>2.7466666666666667E-2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BondYields!F307</f>
        <v>1.6000000000000001E-3</v>
      </c>
      <c r="F14" s="73">
        <v>0.35</v>
      </c>
    </row>
    <row r="15" spans="1:6" ht="15" customHeight="1" x14ac:dyDescent="0.2">
      <c r="B15" s="62" t="s">
        <v>28</v>
      </c>
      <c r="C15" s="38" t="s">
        <v>37</v>
      </c>
      <c r="D15" s="37" t="s">
        <v>70</v>
      </c>
      <c r="E15" s="40">
        <f>BondYields!G307</f>
        <v>2.9113575605680869E-2</v>
      </c>
      <c r="F15" s="73">
        <v>0.35</v>
      </c>
    </row>
    <row r="16" spans="1:6" ht="15" customHeight="1" x14ac:dyDescent="0.2">
      <c r="B16" s="62" t="s">
        <v>29</v>
      </c>
      <c r="C16" s="38" t="s">
        <v>38</v>
      </c>
      <c r="D16" s="37" t="s">
        <v>72</v>
      </c>
      <c r="E16" s="40">
        <f>BondYields!H307</f>
        <v>4.031528822055138E-2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BondYields!F307*(1-35%)</f>
        <v>1.0400000000000001E-3</v>
      </c>
      <c r="F18" s="73">
        <v>5.2499999999999998E-2</v>
      </c>
    </row>
    <row r="19" spans="2:6" ht="15" customHeight="1" x14ac:dyDescent="0.2">
      <c r="B19" s="62" t="s">
        <v>30</v>
      </c>
      <c r="C19" s="38" t="s">
        <v>37</v>
      </c>
      <c r="D19" s="37" t="s">
        <v>70</v>
      </c>
      <c r="E19" s="40">
        <f>BondYields!I307</f>
        <v>2.028533834586466E-2</v>
      </c>
      <c r="F19" s="73">
        <v>5.2499999999999998E-2</v>
      </c>
    </row>
    <row r="20" spans="2:6" ht="15" customHeight="1" x14ac:dyDescent="0.2">
      <c r="B20" s="62" t="s">
        <v>31</v>
      </c>
      <c r="C20" s="38" t="s">
        <v>38</v>
      </c>
      <c r="D20" s="37" t="s">
        <v>72</v>
      </c>
      <c r="E20" s="40">
        <f>BondYields!J307</f>
        <v>2.883045112781955E-2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BondYields!K307</f>
        <v>1.9866666666666668E-2</v>
      </c>
      <c r="F23" s="73">
        <v>0.14174999999999999</v>
      </c>
    </row>
    <row r="24" spans="2:6" ht="16.5" customHeight="1" x14ac:dyDescent="0.2">
      <c r="B24" s="62" t="s">
        <v>33</v>
      </c>
      <c r="C24" s="36"/>
      <c r="D24" s="37" t="s">
        <v>41</v>
      </c>
      <c r="E24" s="40">
        <f>BondYields!L307+8%-BondYields!K307</f>
        <v>7.2277777777777774E-2</v>
      </c>
      <c r="F24" s="73">
        <v>0.34100000000000003</v>
      </c>
    </row>
    <row r="25" spans="2:6" ht="16.5" customHeight="1" x14ac:dyDescent="0.2">
      <c r="B25" s="61" t="s">
        <v>65</v>
      </c>
      <c r="C25" s="36" t="s">
        <v>76</v>
      </c>
      <c r="D25" s="37"/>
      <c r="E25" s="40">
        <f>BondYields!M307</f>
        <v>5.4469999999999998E-2</v>
      </c>
      <c r="F25" s="73">
        <v>0.14174999999999999</v>
      </c>
    </row>
    <row r="26" spans="2:6" ht="16.5" customHeight="1" x14ac:dyDescent="0.2">
      <c r="B26" s="61" t="s">
        <v>47</v>
      </c>
      <c r="C26" s="36" t="s">
        <v>77</v>
      </c>
      <c r="D26" s="37"/>
      <c r="E26" s="40">
        <f>E16</f>
        <v>4.031528822055138E-2</v>
      </c>
      <c r="F26" s="73">
        <v>0.35</v>
      </c>
    </row>
    <row r="27" spans="2:6" ht="16.5" customHeight="1" x14ac:dyDescent="0.2">
      <c r="B27" s="61" t="s">
        <v>48</v>
      </c>
      <c r="C27" s="36" t="s">
        <v>78</v>
      </c>
      <c r="D27" s="37"/>
      <c r="E27" s="40">
        <f>BondYields!L307+2%</f>
        <v>3.2144444444444448E-2</v>
      </c>
      <c r="F27" s="73">
        <v>0.35</v>
      </c>
    </row>
    <row r="28" spans="2:6" ht="16.5" customHeight="1" x14ac:dyDescent="0.2">
      <c r="B28" s="61" t="s">
        <v>49</v>
      </c>
      <c r="C28" s="36" t="s">
        <v>79</v>
      </c>
      <c r="D28" s="37"/>
      <c r="E28" s="40">
        <f>BondYields!C307</f>
        <v>8.6666666666666663E-4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BondYields!K307</f>
        <v>1.9866666666666668E-2</v>
      </c>
      <c r="F30" s="73">
        <v>0.14174999999999999</v>
      </c>
    </row>
    <row r="31" spans="2:6" ht="16.5" customHeight="1" x14ac:dyDescent="0.2">
      <c r="B31" s="62" t="s">
        <v>52</v>
      </c>
      <c r="C31" s="36"/>
      <c r="D31" s="37" t="s">
        <v>41</v>
      </c>
      <c r="E31" s="40">
        <f>BondYields!L307+8%-BondYields!K307</f>
        <v>7.2277777777777774E-2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April 2013</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334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BondYields!L306+6%</f>
        <v>7.1622222222222226E-2</v>
      </c>
      <c r="F5" s="100"/>
    </row>
    <row r="6" spans="1:6" s="32" customFormat="1" ht="16.5" customHeight="1" x14ac:dyDescent="0.2">
      <c r="A6" s="87"/>
      <c r="B6" s="101" t="s">
        <v>139</v>
      </c>
      <c r="C6" s="102"/>
      <c r="D6" s="102"/>
      <c r="E6" s="103">
        <f>BondYields!L306</f>
        <v>1.1622222222222221E-2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BondYields!C306</f>
        <v>8.0000000000000004E-4</v>
      </c>
      <c r="F10" s="73">
        <v>0.35</v>
      </c>
    </row>
    <row r="11" spans="1:6" ht="15" customHeight="1" x14ac:dyDescent="0.2">
      <c r="B11" s="62" t="s">
        <v>25</v>
      </c>
      <c r="C11" s="38" t="s">
        <v>37</v>
      </c>
      <c r="D11" s="37" t="s">
        <v>70</v>
      </c>
      <c r="E11" s="40">
        <f>BondYields!D306</f>
        <v>1.8699999999999998E-2</v>
      </c>
      <c r="F11" s="73">
        <v>0.35</v>
      </c>
    </row>
    <row r="12" spans="1:6" ht="15" customHeight="1" x14ac:dyDescent="0.2">
      <c r="B12" s="62" t="s">
        <v>26</v>
      </c>
      <c r="C12" s="38" t="s">
        <v>38</v>
      </c>
      <c r="D12" s="37" t="s">
        <v>72</v>
      </c>
      <c r="E12" s="40">
        <f>BondYields!E306</f>
        <v>2.6433333333333336E-2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BondYields!F306</f>
        <v>1.6666666666666668E-3</v>
      </c>
      <c r="F14" s="73">
        <v>0.35</v>
      </c>
    </row>
    <row r="15" spans="1:6" ht="15" customHeight="1" x14ac:dyDescent="0.2">
      <c r="B15" s="62" t="s">
        <v>28</v>
      </c>
      <c r="C15" s="38" t="s">
        <v>37</v>
      </c>
      <c r="D15" s="37" t="s">
        <v>70</v>
      </c>
      <c r="E15" s="40">
        <f>BondYields!G306</f>
        <v>2.7635198412698417E-2</v>
      </c>
      <c r="F15" s="73">
        <v>0.35</v>
      </c>
    </row>
    <row r="16" spans="1:6" ht="15" customHeight="1" x14ac:dyDescent="0.2">
      <c r="B16" s="62" t="s">
        <v>29</v>
      </c>
      <c r="C16" s="38" t="s">
        <v>38</v>
      </c>
      <c r="D16" s="37" t="s">
        <v>72</v>
      </c>
      <c r="E16" s="40">
        <f>BondYields!H306</f>
        <v>3.9048139097744357E-2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BondYields!F306*(1-35%)</f>
        <v>1.0833333333333335E-3</v>
      </c>
      <c r="F18" s="73">
        <v>5.2499999999999998E-2</v>
      </c>
    </row>
    <row r="19" spans="2:6" ht="15" customHeight="1" x14ac:dyDescent="0.2">
      <c r="B19" s="62" t="s">
        <v>30</v>
      </c>
      <c r="C19" s="38" t="s">
        <v>37</v>
      </c>
      <c r="D19" s="37" t="s">
        <v>70</v>
      </c>
      <c r="E19" s="40">
        <f>BondYields!I306</f>
        <v>1.9907882205513788E-2</v>
      </c>
      <c r="F19" s="73">
        <v>5.2499999999999998E-2</v>
      </c>
    </row>
    <row r="20" spans="2:6" ht="15" customHeight="1" x14ac:dyDescent="0.2">
      <c r="B20" s="62" t="s">
        <v>31</v>
      </c>
      <c r="C20" s="38" t="s">
        <v>38</v>
      </c>
      <c r="D20" s="37" t="s">
        <v>72</v>
      </c>
      <c r="E20" s="40">
        <f>BondYields!J306</f>
        <v>2.7885407268170428E-2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BondYields!K306</f>
        <v>1.95E-2</v>
      </c>
      <c r="F23" s="73">
        <v>0.14174999999999999</v>
      </c>
    </row>
    <row r="24" spans="2:6" ht="16.5" customHeight="1" x14ac:dyDescent="0.2">
      <c r="B24" s="62" t="s">
        <v>33</v>
      </c>
      <c r="C24" s="36"/>
      <c r="D24" s="37" t="s">
        <v>41</v>
      </c>
      <c r="E24" s="40">
        <f>BondYields!L306+8%-BondYields!K306</f>
        <v>7.2122222222222213E-2</v>
      </c>
      <c r="F24" s="73">
        <v>0.34100000000000003</v>
      </c>
    </row>
    <row r="25" spans="2:6" ht="16.5" customHeight="1" x14ac:dyDescent="0.2">
      <c r="B25" s="61" t="s">
        <v>65</v>
      </c>
      <c r="C25" s="36" t="s">
        <v>76</v>
      </c>
      <c r="D25" s="37"/>
      <c r="E25" s="40">
        <f>BondYields!M306</f>
        <v>5.4449999999999998E-2</v>
      </c>
      <c r="F25" s="73">
        <v>0.14174999999999999</v>
      </c>
    </row>
    <row r="26" spans="2:6" ht="16.5" customHeight="1" x14ac:dyDescent="0.2">
      <c r="B26" s="61" t="s">
        <v>47</v>
      </c>
      <c r="C26" s="36" t="s">
        <v>77</v>
      </c>
      <c r="D26" s="37"/>
      <c r="E26" s="40">
        <f>E16</f>
        <v>3.9048139097744357E-2</v>
      </c>
      <c r="F26" s="73">
        <v>0.35</v>
      </c>
    </row>
    <row r="27" spans="2:6" ht="16.5" customHeight="1" x14ac:dyDescent="0.2">
      <c r="B27" s="61" t="s">
        <v>48</v>
      </c>
      <c r="C27" s="36" t="s">
        <v>78</v>
      </c>
      <c r="D27" s="37"/>
      <c r="E27" s="40">
        <f>BondYields!L306+2%</f>
        <v>3.1622222222222218E-2</v>
      </c>
      <c r="F27" s="73">
        <v>0.35</v>
      </c>
    </row>
    <row r="28" spans="2:6" ht="16.5" customHeight="1" x14ac:dyDescent="0.2">
      <c r="B28" s="61" t="s">
        <v>49</v>
      </c>
      <c r="C28" s="36" t="s">
        <v>79</v>
      </c>
      <c r="D28" s="37"/>
      <c r="E28" s="40">
        <f>BondYields!C306</f>
        <v>8.0000000000000004E-4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BondYields!K306</f>
        <v>1.95E-2</v>
      </c>
      <c r="F30" s="73">
        <v>0.14174999999999999</v>
      </c>
    </row>
    <row r="31" spans="2:6" ht="16.5" customHeight="1" x14ac:dyDescent="0.2">
      <c r="B31" s="62" t="s">
        <v>52</v>
      </c>
      <c r="C31" s="36"/>
      <c r="D31" s="37" t="s">
        <v>41</v>
      </c>
      <c r="E31" s="40">
        <f>BondYields!L306+8%-BondYields!K306</f>
        <v>7.2122222222222213E-2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March 2013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909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BondYields!L438+6%</f>
        <v>0.1066</v>
      </c>
      <c r="F5" s="100"/>
    </row>
    <row r="6" spans="1:6" s="32" customFormat="1" ht="16.5" customHeight="1" x14ac:dyDescent="0.2">
      <c r="A6" s="87"/>
      <c r="B6" s="101" t="s">
        <v>139</v>
      </c>
      <c r="C6" s="102"/>
      <c r="D6" s="102"/>
      <c r="E6" s="103">
        <f>BondYields!L438</f>
        <v>4.6599999999999996E-2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BondYields!C438</f>
        <v>5.4433333333333334E-2</v>
      </c>
      <c r="F10" s="168">
        <v>0.21</v>
      </c>
    </row>
    <row r="11" spans="1:6" ht="15" customHeight="1" x14ac:dyDescent="0.2">
      <c r="B11" s="62" t="s">
        <v>25</v>
      </c>
      <c r="C11" s="38" t="s">
        <v>37</v>
      </c>
      <c r="D11" s="37" t="s">
        <v>70</v>
      </c>
      <c r="E11" s="40">
        <f>BondYields!D438</f>
        <v>4.0966666666666665E-2</v>
      </c>
      <c r="F11" s="168">
        <v>0.21</v>
      </c>
    </row>
    <row r="12" spans="1:6" ht="15" customHeight="1" x14ac:dyDescent="0.2">
      <c r="B12" s="62" t="s">
        <v>26</v>
      </c>
      <c r="C12" s="38" t="s">
        <v>38</v>
      </c>
      <c r="D12" s="37" t="s">
        <v>72</v>
      </c>
      <c r="E12" s="40">
        <f>BondYields!E438</f>
        <v>4.4000000000000004E-2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BondYields!F438</f>
        <v>5.2666666666666667E-2</v>
      </c>
      <c r="F14" s="168">
        <v>0.21</v>
      </c>
    </row>
    <row r="15" spans="1:6" ht="15" customHeight="1" x14ac:dyDescent="0.2">
      <c r="B15" s="62" t="s">
        <v>28</v>
      </c>
      <c r="C15" s="38" t="s">
        <v>37</v>
      </c>
      <c r="D15" s="37" t="s">
        <v>70</v>
      </c>
      <c r="E15" s="40">
        <f>BondYields!G438</f>
        <v>4.7125079365079363E-2</v>
      </c>
      <c r="F15" s="168">
        <v>0.21</v>
      </c>
    </row>
    <row r="16" spans="1:6" ht="15" customHeight="1" x14ac:dyDescent="0.2">
      <c r="B16" s="62" t="s">
        <v>29</v>
      </c>
      <c r="C16" s="38" t="s">
        <v>38</v>
      </c>
      <c r="D16" s="37" t="s">
        <v>72</v>
      </c>
      <c r="E16" s="40">
        <f>BondYields!H438</f>
        <v>5.0905238095238094E-2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BondYields!F438*(1-21%)</f>
        <v>4.1606666666666667E-2</v>
      </c>
      <c r="F18" s="168">
        <v>5.2499999999999998E-2</v>
      </c>
    </row>
    <row r="19" spans="2:6" ht="15" customHeight="1" x14ac:dyDescent="0.2">
      <c r="B19" s="62" t="s">
        <v>30</v>
      </c>
      <c r="C19" s="38" t="s">
        <v>37</v>
      </c>
      <c r="D19" s="37" t="s">
        <v>70</v>
      </c>
      <c r="E19" s="40">
        <f>BondYields!I438</f>
        <v>3.0974246031746033E-2</v>
      </c>
      <c r="F19" s="168">
        <v>5.2499999999999998E-2</v>
      </c>
    </row>
    <row r="20" spans="2:6" ht="15" customHeight="1" x14ac:dyDescent="0.2">
      <c r="B20" s="62" t="s">
        <v>31</v>
      </c>
      <c r="C20" s="38" t="s">
        <v>38</v>
      </c>
      <c r="D20" s="37" t="s">
        <v>72</v>
      </c>
      <c r="E20" s="40">
        <f>BondYields!J438</f>
        <v>3.6890515873015874E-2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BondYields!K438</f>
        <v>2.036E-2</v>
      </c>
      <c r="F23" s="168">
        <v>0.13125000000000001</v>
      </c>
    </row>
    <row r="24" spans="2:6" ht="16.5" customHeight="1" x14ac:dyDescent="0.2">
      <c r="B24" s="62" t="s">
        <v>33</v>
      </c>
      <c r="C24" s="36"/>
      <c r="D24" s="37" t="s">
        <v>41</v>
      </c>
      <c r="E24" s="40">
        <f>BondYields!L438+8%-BondYields!K438</f>
        <v>0.10623999999999999</v>
      </c>
      <c r="F24" s="168">
        <v>0.21</v>
      </c>
    </row>
    <row r="25" spans="2:6" ht="16.5" customHeight="1" x14ac:dyDescent="0.2">
      <c r="B25" s="61" t="s">
        <v>65</v>
      </c>
      <c r="C25" s="36" t="s">
        <v>76</v>
      </c>
      <c r="D25" s="37"/>
      <c r="E25" s="40">
        <f>BondYields!M438</f>
        <v>7.5589629629629632E-2</v>
      </c>
      <c r="F25" s="168">
        <v>0.13125000000000001</v>
      </c>
    </row>
    <row r="26" spans="2:6" ht="16.5" customHeight="1" x14ac:dyDescent="0.2">
      <c r="B26" s="61" t="s">
        <v>47</v>
      </c>
      <c r="C26" s="36" t="s">
        <v>77</v>
      </c>
      <c r="D26" s="37"/>
      <c r="E26" s="40">
        <f>E16</f>
        <v>5.0905238095238094E-2</v>
      </c>
      <c r="F26" s="168">
        <v>0.21</v>
      </c>
    </row>
    <row r="27" spans="2:6" ht="16.5" customHeight="1" x14ac:dyDescent="0.2">
      <c r="B27" s="61" t="s">
        <v>48</v>
      </c>
      <c r="C27" s="36" t="s">
        <v>78</v>
      </c>
      <c r="D27" s="37"/>
      <c r="E27" s="40">
        <f>BondYields!L438+2%</f>
        <v>6.6599999999999993E-2</v>
      </c>
      <c r="F27" s="168">
        <v>0.21</v>
      </c>
    </row>
    <row r="28" spans="2:6" ht="16.5" customHeight="1" x14ac:dyDescent="0.2">
      <c r="B28" s="61" t="s">
        <v>49</v>
      </c>
      <c r="C28" s="36" t="s">
        <v>79</v>
      </c>
      <c r="D28" s="37"/>
      <c r="E28" s="40">
        <f>BondYields!C438</f>
        <v>5.4433333333333334E-2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BondYields!K438</f>
        <v>2.036E-2</v>
      </c>
      <c r="F30" s="168">
        <v>0.13125000000000001</v>
      </c>
    </row>
    <row r="31" spans="2:6" ht="16.5" customHeight="1" x14ac:dyDescent="0.2">
      <c r="B31" s="62" t="s">
        <v>52</v>
      </c>
      <c r="C31" s="36"/>
      <c r="D31" s="37" t="s">
        <v>41</v>
      </c>
      <c r="E31" s="40">
        <f>BondYields!L438+8%-BondYields!K438</f>
        <v>0.10623999999999999</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2024</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331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BondYields!L305+6%</f>
        <v>7.1033333333333337E-2</v>
      </c>
      <c r="F5" s="100"/>
    </row>
    <row r="6" spans="1:6" s="32" customFormat="1" ht="16.5" customHeight="1" x14ac:dyDescent="0.2">
      <c r="A6" s="87"/>
      <c r="B6" s="101" t="s">
        <v>139</v>
      </c>
      <c r="C6" s="102"/>
      <c r="D6" s="102"/>
      <c r="E6" s="103">
        <f>BondYields!L305</f>
        <v>1.1033333333333332E-2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BondYields!C305</f>
        <v>7.6666666666666669E-4</v>
      </c>
      <c r="F10" s="73">
        <v>0.35</v>
      </c>
    </row>
    <row r="11" spans="1:6" ht="15" customHeight="1" x14ac:dyDescent="0.2">
      <c r="B11" s="62" t="s">
        <v>25</v>
      </c>
      <c r="C11" s="38" t="s">
        <v>37</v>
      </c>
      <c r="D11" s="37" t="s">
        <v>70</v>
      </c>
      <c r="E11" s="40">
        <f>BondYields!D305</f>
        <v>1.7600000000000001E-2</v>
      </c>
      <c r="F11" s="73">
        <v>0.35</v>
      </c>
    </row>
    <row r="12" spans="1:6" ht="15" customHeight="1" x14ac:dyDescent="0.2">
      <c r="B12" s="62" t="s">
        <v>26</v>
      </c>
      <c r="C12" s="38" t="s">
        <v>38</v>
      </c>
      <c r="D12" s="37" t="s">
        <v>72</v>
      </c>
      <c r="E12" s="40">
        <f>BondYields!E305</f>
        <v>2.5133333333333337E-2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BondYields!F305</f>
        <v>1.8999999999999998E-3</v>
      </c>
      <c r="F14" s="73">
        <v>0.35</v>
      </c>
    </row>
    <row r="15" spans="1:6" ht="15" customHeight="1" x14ac:dyDescent="0.2">
      <c r="B15" s="62" t="s">
        <v>28</v>
      </c>
      <c r="C15" s="38" t="s">
        <v>37</v>
      </c>
      <c r="D15" s="37" t="s">
        <v>70</v>
      </c>
      <c r="E15" s="40">
        <f>BondYields!G305</f>
        <v>2.611657096171802E-2</v>
      </c>
      <c r="F15" s="73">
        <v>0.35</v>
      </c>
    </row>
    <row r="16" spans="1:6" ht="15" customHeight="1" x14ac:dyDescent="0.2">
      <c r="B16" s="62" t="s">
        <v>29</v>
      </c>
      <c r="C16" s="38" t="s">
        <v>38</v>
      </c>
      <c r="D16" s="37" t="s">
        <v>72</v>
      </c>
      <c r="E16" s="40">
        <f>BondYields!H305</f>
        <v>3.7625693277310919E-2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BondYields!F305*(1-35%)</f>
        <v>1.235E-3</v>
      </c>
      <c r="F18" s="73">
        <v>5.2499999999999998E-2</v>
      </c>
    </row>
    <row r="19" spans="2:6" ht="15" customHeight="1" x14ac:dyDescent="0.2">
      <c r="B19" s="62" t="s">
        <v>30</v>
      </c>
      <c r="C19" s="38" t="s">
        <v>37</v>
      </c>
      <c r="D19" s="37" t="s">
        <v>70</v>
      </c>
      <c r="E19" s="40">
        <f>BondYields!I305</f>
        <v>2.0261785714285715E-2</v>
      </c>
      <c r="F19" s="73">
        <v>5.2499999999999998E-2</v>
      </c>
    </row>
    <row r="20" spans="2:6" ht="15" customHeight="1" x14ac:dyDescent="0.2">
      <c r="B20" s="62" t="s">
        <v>31</v>
      </c>
      <c r="C20" s="38" t="s">
        <v>38</v>
      </c>
      <c r="D20" s="37" t="s">
        <v>72</v>
      </c>
      <c r="E20" s="40">
        <f>BondYields!J305</f>
        <v>2.7854047619047622E-2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BondYields!K305</f>
        <v>1.95E-2</v>
      </c>
      <c r="F23" s="73">
        <v>0.14174999999999999</v>
      </c>
    </row>
    <row r="24" spans="2:6" ht="16.5" customHeight="1" x14ac:dyDescent="0.2">
      <c r="B24" s="62" t="s">
        <v>33</v>
      </c>
      <c r="C24" s="36"/>
      <c r="D24" s="37" t="s">
        <v>41</v>
      </c>
      <c r="E24" s="40">
        <f>BondYields!L305+8%-BondYields!K305</f>
        <v>7.1533333333333324E-2</v>
      </c>
      <c r="F24" s="73">
        <v>0.34100000000000003</v>
      </c>
    </row>
    <row r="25" spans="2:6" ht="16.5" customHeight="1" x14ac:dyDescent="0.2">
      <c r="B25" s="61" t="s">
        <v>65</v>
      </c>
      <c r="C25" s="36" t="s">
        <v>76</v>
      </c>
      <c r="D25" s="37"/>
      <c r="E25" s="40">
        <f>BondYields!M305</f>
        <v>5.4281000000000003E-2</v>
      </c>
      <c r="F25" s="73">
        <v>0.14174999999999999</v>
      </c>
    </row>
    <row r="26" spans="2:6" ht="16.5" customHeight="1" x14ac:dyDescent="0.2">
      <c r="B26" s="61" t="s">
        <v>47</v>
      </c>
      <c r="C26" s="36" t="s">
        <v>77</v>
      </c>
      <c r="D26" s="37"/>
      <c r="E26" s="40">
        <f>E16</f>
        <v>3.7625693277310919E-2</v>
      </c>
      <c r="F26" s="73">
        <v>0.35</v>
      </c>
    </row>
    <row r="27" spans="2:6" ht="16.5" customHeight="1" x14ac:dyDescent="0.2">
      <c r="B27" s="61" t="s">
        <v>48</v>
      </c>
      <c r="C27" s="36" t="s">
        <v>78</v>
      </c>
      <c r="D27" s="37"/>
      <c r="E27" s="40">
        <f>BondYields!L305+2%</f>
        <v>3.1033333333333333E-2</v>
      </c>
      <c r="F27" s="73">
        <v>0.35</v>
      </c>
    </row>
    <row r="28" spans="2:6" ht="16.5" customHeight="1" x14ac:dyDescent="0.2">
      <c r="B28" s="61" t="s">
        <v>49</v>
      </c>
      <c r="C28" s="36" t="s">
        <v>79</v>
      </c>
      <c r="D28" s="37"/>
      <c r="E28" s="40">
        <f>BondYields!C305</f>
        <v>7.6666666666666669E-4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BondYields!K305</f>
        <v>1.95E-2</v>
      </c>
      <c r="F30" s="73">
        <v>0.14174999999999999</v>
      </c>
    </row>
    <row r="31" spans="2:6" ht="16.5" customHeight="1" x14ac:dyDescent="0.2">
      <c r="B31" s="62" t="s">
        <v>52</v>
      </c>
      <c r="C31" s="36"/>
      <c r="D31" s="37" t="s">
        <v>41</v>
      </c>
      <c r="E31" s="40">
        <f>BondYields!L305+8%-BondYields!K305</f>
        <v>7.1533333333333324E-2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February 2013</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328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BondYields!L304+6%</f>
        <v>7.0800000000000002E-2</v>
      </c>
      <c r="F5" s="100"/>
    </row>
    <row r="6" spans="1:6" s="32" customFormat="1" ht="16.5" customHeight="1" x14ac:dyDescent="0.2">
      <c r="A6" s="87"/>
      <c r="B6" s="101" t="s">
        <v>139</v>
      </c>
      <c r="C6" s="102"/>
      <c r="D6" s="102"/>
      <c r="E6" s="103">
        <f>BondYields!L304</f>
        <v>1.0799999999999999E-2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BondYields!C304</f>
        <v>8.6666666666666663E-4</v>
      </c>
      <c r="F10" s="73">
        <v>0.35</v>
      </c>
    </row>
    <row r="11" spans="1:6" ht="15" customHeight="1" x14ac:dyDescent="0.2">
      <c r="B11" s="62" t="s">
        <v>25</v>
      </c>
      <c r="C11" s="38" t="s">
        <v>37</v>
      </c>
      <c r="D11" s="37" t="s">
        <v>70</v>
      </c>
      <c r="E11" s="40">
        <f>BondYields!D304</f>
        <v>1.7066666666666667E-2</v>
      </c>
      <c r="F11" s="73">
        <v>0.35</v>
      </c>
    </row>
    <row r="12" spans="1:6" ht="15" customHeight="1" x14ac:dyDescent="0.2">
      <c r="B12" s="62" t="s">
        <v>26</v>
      </c>
      <c r="C12" s="38" t="s">
        <v>38</v>
      </c>
      <c r="D12" s="37" t="s">
        <v>72</v>
      </c>
      <c r="E12" s="40">
        <f>BondYields!E304</f>
        <v>2.4566666666666667E-2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BondYields!F304</f>
        <v>1.9E-3</v>
      </c>
      <c r="F14" s="73">
        <v>0.35</v>
      </c>
    </row>
    <row r="15" spans="1:6" ht="15" customHeight="1" x14ac:dyDescent="0.2">
      <c r="B15" s="62" t="s">
        <v>28</v>
      </c>
      <c r="C15" s="38" t="s">
        <v>37</v>
      </c>
      <c r="D15" s="37" t="s">
        <v>70</v>
      </c>
      <c r="E15" s="40">
        <f>BondYields!G304</f>
        <v>2.5184824929971986E-2</v>
      </c>
      <c r="F15" s="73">
        <v>0.35</v>
      </c>
    </row>
    <row r="16" spans="1:6" ht="15" customHeight="1" x14ac:dyDescent="0.2">
      <c r="B16" s="62" t="s">
        <v>29</v>
      </c>
      <c r="C16" s="38" t="s">
        <v>38</v>
      </c>
      <c r="D16" s="37" t="s">
        <v>72</v>
      </c>
      <c r="E16" s="40">
        <f>BondYields!H304</f>
        <v>3.676696311858077E-2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BondYields!F304*(1-35%)</f>
        <v>1.235E-3</v>
      </c>
      <c r="F18" s="73">
        <v>5.2499999999999998E-2</v>
      </c>
    </row>
    <row r="19" spans="2:6" ht="15" customHeight="1" x14ac:dyDescent="0.2">
      <c r="B19" s="62" t="s">
        <v>30</v>
      </c>
      <c r="C19" s="38" t="s">
        <v>37</v>
      </c>
      <c r="D19" s="37" t="s">
        <v>70</v>
      </c>
      <c r="E19" s="40">
        <f>BondYields!I304</f>
        <v>2.0214166666666668E-2</v>
      </c>
      <c r="F19" s="73">
        <v>5.2499999999999998E-2</v>
      </c>
    </row>
    <row r="20" spans="2:6" ht="15" customHeight="1" x14ac:dyDescent="0.2">
      <c r="B20" s="62" t="s">
        <v>31</v>
      </c>
      <c r="C20" s="38" t="s">
        <v>38</v>
      </c>
      <c r="D20" s="37" t="s">
        <v>72</v>
      </c>
      <c r="E20" s="40">
        <f>BondYields!J304</f>
        <v>2.8717539682539688E-2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BondYields!K304</f>
        <v>1.95E-2</v>
      </c>
      <c r="F23" s="73">
        <v>0.14174999999999999</v>
      </c>
    </row>
    <row r="24" spans="2:6" ht="16.5" customHeight="1" x14ac:dyDescent="0.2">
      <c r="B24" s="62" t="s">
        <v>33</v>
      </c>
      <c r="C24" s="36"/>
      <c r="D24" s="37" t="s">
        <v>41</v>
      </c>
      <c r="E24" s="40">
        <f>BondYields!L304+8%-BondYields!K304</f>
        <v>7.1300000000000002E-2</v>
      </c>
      <c r="F24" s="73">
        <v>0.34100000000000003</v>
      </c>
    </row>
    <row r="25" spans="2:6" ht="16.5" customHeight="1" x14ac:dyDescent="0.2">
      <c r="B25" s="61" t="s">
        <v>65</v>
      </c>
      <c r="C25" s="36" t="s">
        <v>76</v>
      </c>
      <c r="D25" s="37"/>
      <c r="E25" s="40">
        <f>BondYields!M304</f>
        <v>5.3963000000000004E-2</v>
      </c>
      <c r="F25" s="73">
        <v>0.14174999999999999</v>
      </c>
    </row>
    <row r="26" spans="2:6" ht="16.5" customHeight="1" x14ac:dyDescent="0.2">
      <c r="B26" s="61" t="s">
        <v>47</v>
      </c>
      <c r="C26" s="36" t="s">
        <v>77</v>
      </c>
      <c r="D26" s="37"/>
      <c r="E26" s="40">
        <f>E16</f>
        <v>3.676696311858077E-2</v>
      </c>
      <c r="F26" s="73">
        <v>0.35</v>
      </c>
    </row>
    <row r="27" spans="2:6" ht="16.5" customHeight="1" x14ac:dyDescent="0.2">
      <c r="B27" s="61" t="s">
        <v>48</v>
      </c>
      <c r="C27" s="36" t="s">
        <v>78</v>
      </c>
      <c r="D27" s="37"/>
      <c r="E27" s="40">
        <f>BondYields!L304+2%</f>
        <v>3.0800000000000001E-2</v>
      </c>
      <c r="F27" s="73">
        <v>0.35</v>
      </c>
    </row>
    <row r="28" spans="2:6" ht="16.5" customHeight="1" x14ac:dyDescent="0.2">
      <c r="B28" s="61" t="s">
        <v>49</v>
      </c>
      <c r="C28" s="36" t="s">
        <v>79</v>
      </c>
      <c r="D28" s="37"/>
      <c r="E28" s="40">
        <f>BondYields!C304</f>
        <v>8.6666666666666663E-4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BondYields!K304</f>
        <v>1.95E-2</v>
      </c>
      <c r="F30" s="73">
        <v>0.14174999999999999</v>
      </c>
    </row>
    <row r="31" spans="2:6" ht="16.5" customHeight="1" x14ac:dyDescent="0.2">
      <c r="B31" s="62" t="s">
        <v>52</v>
      </c>
      <c r="C31" s="36"/>
      <c r="D31" s="37" t="s">
        <v>41</v>
      </c>
      <c r="E31" s="40">
        <f>BondYields!L304+8%-BondYields!K304</f>
        <v>7.1300000000000002E-2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January 2013</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325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BondYields!L303+6%</f>
        <v>7.0833333333333331E-2</v>
      </c>
      <c r="F5" s="100"/>
    </row>
    <row r="6" spans="1:6" s="32" customFormat="1" ht="16.5" customHeight="1" x14ac:dyDescent="0.2">
      <c r="A6" s="87"/>
      <c r="B6" s="101" t="s">
        <v>139</v>
      </c>
      <c r="C6" s="102"/>
      <c r="D6" s="102"/>
      <c r="E6" s="103">
        <f>BondYields!L303</f>
        <v>1.0833333333333332E-2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BondYields!C303</f>
        <v>1E-3</v>
      </c>
      <c r="F10" s="73">
        <v>0.35</v>
      </c>
    </row>
    <row r="11" spans="1:6" ht="15" customHeight="1" x14ac:dyDescent="0.2">
      <c r="B11" s="62" t="s">
        <v>25</v>
      </c>
      <c r="C11" s="38" t="s">
        <v>37</v>
      </c>
      <c r="D11" s="37" t="s">
        <v>70</v>
      </c>
      <c r="E11" s="40">
        <f>BondYields!D303</f>
        <v>1.7066666666666667E-2</v>
      </c>
      <c r="F11" s="73">
        <v>0.35</v>
      </c>
    </row>
    <row r="12" spans="1:6" ht="15" customHeight="1" x14ac:dyDescent="0.2">
      <c r="B12" s="62" t="s">
        <v>26</v>
      </c>
      <c r="C12" s="38" t="s">
        <v>38</v>
      </c>
      <c r="D12" s="37" t="s">
        <v>72</v>
      </c>
      <c r="E12" s="40">
        <f>BondYields!E303</f>
        <v>2.4633333333333337E-2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BondYields!F303</f>
        <v>1.9E-3</v>
      </c>
      <c r="F14" s="73">
        <v>0.35</v>
      </c>
    </row>
    <row r="15" spans="1:6" ht="15" customHeight="1" x14ac:dyDescent="0.2">
      <c r="B15" s="62" t="s">
        <v>28</v>
      </c>
      <c r="C15" s="38" t="s">
        <v>37</v>
      </c>
      <c r="D15" s="37" t="s">
        <v>70</v>
      </c>
      <c r="E15" s="40">
        <f>BondYields!G303</f>
        <v>2.5462324929971983E-2</v>
      </c>
      <c r="F15" s="73">
        <v>0.35</v>
      </c>
    </row>
    <row r="16" spans="1:6" ht="15" customHeight="1" x14ac:dyDescent="0.2">
      <c r="B16" s="62" t="s">
        <v>29</v>
      </c>
      <c r="C16" s="38" t="s">
        <v>38</v>
      </c>
      <c r="D16" s="37" t="s">
        <v>72</v>
      </c>
      <c r="E16" s="40">
        <f>BondYields!H303</f>
        <v>3.6873585925598314E-2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BondYields!F303*(1-35%)</f>
        <v>1.235E-3</v>
      </c>
      <c r="F18" s="73">
        <v>5.2499999999999998E-2</v>
      </c>
    </row>
    <row r="19" spans="2:6" ht="15" customHeight="1" x14ac:dyDescent="0.2">
      <c r="B19" s="62" t="s">
        <v>30</v>
      </c>
      <c r="C19" s="38" t="s">
        <v>37</v>
      </c>
      <c r="D19" s="37" t="s">
        <v>70</v>
      </c>
      <c r="E19" s="40">
        <f>BondYields!I303</f>
        <v>2.0371447368421051E-2</v>
      </c>
      <c r="F19" s="73">
        <v>5.2499999999999998E-2</v>
      </c>
    </row>
    <row r="20" spans="2:6" ht="15" customHeight="1" x14ac:dyDescent="0.2">
      <c r="B20" s="62" t="s">
        <v>31</v>
      </c>
      <c r="C20" s="38" t="s">
        <v>38</v>
      </c>
      <c r="D20" s="37" t="s">
        <v>72</v>
      </c>
      <c r="E20" s="40">
        <f>BondYields!J303</f>
        <v>2.9265215121136178E-2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BondYields!K303</f>
        <v>1.95E-2</v>
      </c>
      <c r="F23" s="73">
        <v>0.14174999999999999</v>
      </c>
    </row>
    <row r="24" spans="2:6" ht="16.5" customHeight="1" x14ac:dyDescent="0.2">
      <c r="B24" s="62" t="s">
        <v>33</v>
      </c>
      <c r="C24" s="36"/>
      <c r="D24" s="37" t="s">
        <v>41</v>
      </c>
      <c r="E24" s="40">
        <f>BondYields!L303+8%-BondYields!K303</f>
        <v>7.1333333333333332E-2</v>
      </c>
      <c r="F24" s="73">
        <v>0.34100000000000003</v>
      </c>
    </row>
    <row r="25" spans="2:6" ht="16.5" customHeight="1" x14ac:dyDescent="0.2">
      <c r="B25" s="61" t="s">
        <v>65</v>
      </c>
      <c r="C25" s="36" t="s">
        <v>76</v>
      </c>
      <c r="D25" s="37"/>
      <c r="E25" s="40">
        <f>BondYields!M303</f>
        <v>5.3230333333333324E-2</v>
      </c>
      <c r="F25" s="73">
        <v>0.14174999999999999</v>
      </c>
    </row>
    <row r="26" spans="2:6" ht="16.5" customHeight="1" x14ac:dyDescent="0.2">
      <c r="B26" s="61" t="s">
        <v>47</v>
      </c>
      <c r="C26" s="36" t="s">
        <v>77</v>
      </c>
      <c r="D26" s="37"/>
      <c r="E26" s="40">
        <f>E16</f>
        <v>3.6873585925598314E-2</v>
      </c>
      <c r="F26" s="73">
        <v>0.35</v>
      </c>
    </row>
    <row r="27" spans="2:6" ht="16.5" customHeight="1" x14ac:dyDescent="0.2">
      <c r="B27" s="61" t="s">
        <v>48</v>
      </c>
      <c r="C27" s="36" t="s">
        <v>78</v>
      </c>
      <c r="D27" s="37"/>
      <c r="E27" s="40">
        <f>BondYields!L303+2%</f>
        <v>3.0833333333333331E-2</v>
      </c>
      <c r="F27" s="73">
        <v>0.35</v>
      </c>
    </row>
    <row r="28" spans="2:6" ht="16.5" customHeight="1" x14ac:dyDescent="0.2">
      <c r="B28" s="61" t="s">
        <v>49</v>
      </c>
      <c r="C28" s="36" t="s">
        <v>79</v>
      </c>
      <c r="D28" s="37"/>
      <c r="E28" s="40">
        <f>BondYields!C303</f>
        <v>1E-3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BondYields!K303</f>
        <v>1.95E-2</v>
      </c>
      <c r="F30" s="73">
        <v>0.14174999999999999</v>
      </c>
    </row>
    <row r="31" spans="2:6" ht="16.5" customHeight="1" x14ac:dyDescent="0.2">
      <c r="B31" s="62" t="s">
        <v>52</v>
      </c>
      <c r="C31" s="36"/>
      <c r="D31" s="37" t="s">
        <v>41</v>
      </c>
      <c r="E31" s="40">
        <f>BondYields!L303+8%-BondYields!K303</f>
        <v>7.1333333333333332E-2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December 2012</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322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BondYields!L302+6%</f>
        <v>7.0855555555555547E-2</v>
      </c>
      <c r="F5" s="100"/>
    </row>
    <row r="6" spans="1:6" s="32" customFormat="1" ht="16.5" customHeight="1" x14ac:dyDescent="0.2">
      <c r="A6" s="87"/>
      <c r="B6" s="101" t="s">
        <v>139</v>
      </c>
      <c r="C6" s="102"/>
      <c r="D6" s="102"/>
      <c r="E6" s="103">
        <f>BondYields!L302</f>
        <v>1.0855555555555554E-2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BondYields!C302</f>
        <v>1.0333333333333334E-3</v>
      </c>
      <c r="F10" s="73">
        <v>0.35</v>
      </c>
    </row>
    <row r="11" spans="1:6" ht="15" customHeight="1" x14ac:dyDescent="0.2">
      <c r="B11" s="62" t="s">
        <v>25</v>
      </c>
      <c r="C11" s="38" t="s">
        <v>37</v>
      </c>
      <c r="D11" s="37" t="s">
        <v>70</v>
      </c>
      <c r="E11" s="40">
        <f>BondYields!D302</f>
        <v>1.7166666666666667E-2</v>
      </c>
      <c r="F11" s="73">
        <v>0.35</v>
      </c>
    </row>
    <row r="12" spans="1:6" ht="15" customHeight="1" x14ac:dyDescent="0.2">
      <c r="B12" s="62" t="s">
        <v>26</v>
      </c>
      <c r="C12" s="38" t="s">
        <v>38</v>
      </c>
      <c r="D12" s="37" t="s">
        <v>72</v>
      </c>
      <c r="E12" s="40">
        <f>BondYields!E302</f>
        <v>2.4666666666666667E-2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BondYields!F302</f>
        <v>1.8333333333333333E-3</v>
      </c>
      <c r="F14" s="73">
        <v>0.35</v>
      </c>
    </row>
    <row r="15" spans="1:6" ht="15" customHeight="1" x14ac:dyDescent="0.2">
      <c r="B15" s="62" t="s">
        <v>28</v>
      </c>
      <c r="C15" s="38" t="s">
        <v>37</v>
      </c>
      <c r="D15" s="37" t="s">
        <v>70</v>
      </c>
      <c r="E15" s="40">
        <f>BondYields!G302</f>
        <v>2.5600517598343683E-2</v>
      </c>
      <c r="F15" s="73">
        <v>0.35</v>
      </c>
    </row>
    <row r="16" spans="1:6" ht="15" customHeight="1" x14ac:dyDescent="0.2">
      <c r="B16" s="62" t="s">
        <v>29</v>
      </c>
      <c r="C16" s="38" t="s">
        <v>38</v>
      </c>
      <c r="D16" s="37" t="s">
        <v>72</v>
      </c>
      <c r="E16" s="40">
        <f>BondYields!H302</f>
        <v>3.7903125567542044E-2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BondYields!F302*(1-35%)</f>
        <v>1.1916666666666666E-3</v>
      </c>
      <c r="F18" s="73">
        <v>5.2499999999999998E-2</v>
      </c>
    </row>
    <row r="19" spans="2:6" ht="15" customHeight="1" x14ac:dyDescent="0.2">
      <c r="B19" s="62" t="s">
        <v>30</v>
      </c>
      <c r="C19" s="38" t="s">
        <v>37</v>
      </c>
      <c r="D19" s="37" t="s">
        <v>70</v>
      </c>
      <c r="E19" s="40">
        <f>BondYields!I302</f>
        <v>2.0859250398724081E-2</v>
      </c>
      <c r="F19" s="73">
        <v>5.2499999999999998E-2</v>
      </c>
    </row>
    <row r="20" spans="2:6" ht="15" customHeight="1" x14ac:dyDescent="0.2">
      <c r="B20" s="62" t="s">
        <v>31</v>
      </c>
      <c r="C20" s="38" t="s">
        <v>38</v>
      </c>
      <c r="D20" s="37" t="s">
        <v>72</v>
      </c>
      <c r="E20" s="40">
        <f>BondYields!J302</f>
        <v>2.9416351484772538E-2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BondYields!K302</f>
        <v>1.95E-2</v>
      </c>
      <c r="F23" s="73">
        <v>0.14174999999999999</v>
      </c>
    </row>
    <row r="24" spans="2:6" ht="16.5" customHeight="1" x14ac:dyDescent="0.2">
      <c r="B24" s="62" t="s">
        <v>33</v>
      </c>
      <c r="C24" s="36"/>
      <c r="D24" s="37" t="s">
        <v>41</v>
      </c>
      <c r="E24" s="40">
        <f>BondYields!L302+8%-BondYields!K302</f>
        <v>7.1355555555555547E-2</v>
      </c>
      <c r="F24" s="73">
        <v>0.34100000000000003</v>
      </c>
    </row>
    <row r="25" spans="2:6" ht="16.5" customHeight="1" x14ac:dyDescent="0.2">
      <c r="B25" s="61" t="s">
        <v>65</v>
      </c>
      <c r="C25" s="36" t="s">
        <v>76</v>
      </c>
      <c r="D25" s="37"/>
      <c r="E25" s="40">
        <f>BondYields!M302</f>
        <v>5.2733666666666672E-2</v>
      </c>
      <c r="F25" s="73">
        <v>0.14174999999999999</v>
      </c>
    </row>
    <row r="26" spans="2:6" ht="16.5" customHeight="1" x14ac:dyDescent="0.2">
      <c r="B26" s="61" t="s">
        <v>47</v>
      </c>
      <c r="C26" s="36" t="s">
        <v>77</v>
      </c>
      <c r="D26" s="37"/>
      <c r="E26" s="40">
        <f>E16</f>
        <v>3.7903125567542044E-2</v>
      </c>
      <c r="F26" s="73">
        <v>0.35</v>
      </c>
    </row>
    <row r="27" spans="2:6" ht="16.5" customHeight="1" x14ac:dyDescent="0.2">
      <c r="B27" s="61" t="s">
        <v>48</v>
      </c>
      <c r="C27" s="36" t="s">
        <v>78</v>
      </c>
      <c r="D27" s="37"/>
      <c r="E27" s="40">
        <f>BondYields!L302+2%</f>
        <v>3.0855555555555553E-2</v>
      </c>
      <c r="F27" s="73">
        <v>0.35</v>
      </c>
    </row>
    <row r="28" spans="2:6" ht="16.5" customHeight="1" x14ac:dyDescent="0.2">
      <c r="B28" s="61" t="s">
        <v>49</v>
      </c>
      <c r="C28" s="36" t="s">
        <v>79</v>
      </c>
      <c r="D28" s="37"/>
      <c r="E28" s="40">
        <f>BondYields!C302</f>
        <v>1.0333333333333334E-3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BondYields!K302</f>
        <v>1.95E-2</v>
      </c>
      <c r="F30" s="73">
        <v>0.14174999999999999</v>
      </c>
    </row>
    <row r="31" spans="2:6" ht="16.5" customHeight="1" x14ac:dyDescent="0.2">
      <c r="B31" s="62" t="s">
        <v>52</v>
      </c>
      <c r="C31" s="36"/>
      <c r="D31" s="37" t="s">
        <v>41</v>
      </c>
      <c r="E31" s="40">
        <f>BondYields!L302+8%-BondYields!K302</f>
        <v>7.1355555555555547E-2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November 2012</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319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BondYields!L301+6%</f>
        <v>7.038888888888889E-2</v>
      </c>
      <c r="F5" s="100"/>
    </row>
    <row r="6" spans="1:6" s="32" customFormat="1" ht="16.5" customHeight="1" x14ac:dyDescent="0.2">
      <c r="A6" s="87"/>
      <c r="B6" s="101" t="s">
        <v>139</v>
      </c>
      <c r="C6" s="102"/>
      <c r="D6" s="102"/>
      <c r="E6" s="103">
        <f>BondYields!L301</f>
        <v>1.0388888888888887E-2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BondYields!C301</f>
        <v>1.0333333333333334E-3</v>
      </c>
      <c r="F10" s="73">
        <v>0.35</v>
      </c>
    </row>
    <row r="11" spans="1:6" ht="15" customHeight="1" x14ac:dyDescent="0.2">
      <c r="B11" s="62" t="s">
        <v>25</v>
      </c>
      <c r="C11" s="38" t="s">
        <v>37</v>
      </c>
      <c r="D11" s="37" t="s">
        <v>70</v>
      </c>
      <c r="E11" s="40">
        <f>BondYields!D301</f>
        <v>1.6433333333333331E-2</v>
      </c>
      <c r="F11" s="73">
        <v>0.35</v>
      </c>
    </row>
    <row r="12" spans="1:6" ht="15" customHeight="1" x14ac:dyDescent="0.2">
      <c r="B12" s="62" t="s">
        <v>26</v>
      </c>
      <c r="C12" s="38" t="s">
        <v>38</v>
      </c>
      <c r="D12" s="37" t="s">
        <v>72</v>
      </c>
      <c r="E12" s="40">
        <f>BondYields!E301</f>
        <v>2.3699999999999999E-2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BondYields!F301</f>
        <v>2E-3</v>
      </c>
      <c r="F14" s="73">
        <v>0.35</v>
      </c>
    </row>
    <row r="15" spans="1:6" ht="15" customHeight="1" x14ac:dyDescent="0.2">
      <c r="B15" s="62" t="s">
        <v>28</v>
      </c>
      <c r="C15" s="38" t="s">
        <v>37</v>
      </c>
      <c r="D15" s="37" t="s">
        <v>70</v>
      </c>
      <c r="E15" s="40">
        <f>BondYields!G301</f>
        <v>2.6116390614216698E-2</v>
      </c>
      <c r="F15" s="73">
        <v>0.35</v>
      </c>
    </row>
    <row r="16" spans="1:6" ht="15" customHeight="1" x14ac:dyDescent="0.2">
      <c r="B16" s="62" t="s">
        <v>29</v>
      </c>
      <c r="C16" s="38" t="s">
        <v>38</v>
      </c>
      <c r="D16" s="37" t="s">
        <v>72</v>
      </c>
      <c r="E16" s="40">
        <f>BondYields!H301</f>
        <v>3.8888046202462674E-2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BondYields!F301*(1-35%)</f>
        <v>1.3000000000000002E-3</v>
      </c>
      <c r="F18" s="73">
        <v>5.2499999999999998E-2</v>
      </c>
    </row>
    <row r="19" spans="2:6" ht="15" customHeight="1" x14ac:dyDescent="0.2">
      <c r="B19" s="62" t="s">
        <v>30</v>
      </c>
      <c r="C19" s="38" t="s">
        <v>37</v>
      </c>
      <c r="D19" s="37" t="s">
        <v>70</v>
      </c>
      <c r="E19" s="40">
        <f>BondYields!I301</f>
        <v>2.1329885319359004E-2</v>
      </c>
      <c r="F19" s="73">
        <v>5.2499999999999998E-2</v>
      </c>
    </row>
    <row r="20" spans="2:6" ht="15" customHeight="1" x14ac:dyDescent="0.2">
      <c r="B20" s="62" t="s">
        <v>31</v>
      </c>
      <c r="C20" s="38" t="s">
        <v>38</v>
      </c>
      <c r="D20" s="37" t="s">
        <v>72</v>
      </c>
      <c r="E20" s="40">
        <f>BondYields!J301</f>
        <v>3.0567938786359841E-2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BondYields!K301</f>
        <v>1.95E-2</v>
      </c>
      <c r="F23" s="73">
        <v>0.14174999999999999</v>
      </c>
    </row>
    <row r="24" spans="2:6" ht="16.5" customHeight="1" x14ac:dyDescent="0.2">
      <c r="B24" s="62" t="s">
        <v>33</v>
      </c>
      <c r="C24" s="36"/>
      <c r="D24" s="37" t="s">
        <v>41</v>
      </c>
      <c r="E24" s="40">
        <f>BondYields!L301+8%-BondYields!K301</f>
        <v>7.088888888888889E-2</v>
      </c>
      <c r="F24" s="73">
        <v>0.34100000000000003</v>
      </c>
    </row>
    <row r="25" spans="2:6" ht="16.5" customHeight="1" x14ac:dyDescent="0.2">
      <c r="B25" s="61" t="s">
        <v>65</v>
      </c>
      <c r="C25" s="36" t="s">
        <v>76</v>
      </c>
      <c r="D25" s="37"/>
      <c r="E25" s="40">
        <f>BondYields!M301</f>
        <v>5.2405666666666663E-2</v>
      </c>
      <c r="F25" s="73">
        <v>0.14174999999999999</v>
      </c>
    </row>
    <row r="26" spans="2:6" ht="16.5" customHeight="1" x14ac:dyDescent="0.2">
      <c r="B26" s="61" t="s">
        <v>47</v>
      </c>
      <c r="C26" s="36" t="s">
        <v>77</v>
      </c>
      <c r="D26" s="37"/>
      <c r="E26" s="40">
        <f>E16</f>
        <v>3.8888046202462674E-2</v>
      </c>
      <c r="F26" s="73">
        <v>0.35</v>
      </c>
    </row>
    <row r="27" spans="2:6" ht="16.5" customHeight="1" x14ac:dyDescent="0.2">
      <c r="B27" s="61" t="s">
        <v>48</v>
      </c>
      <c r="C27" s="36" t="s">
        <v>78</v>
      </c>
      <c r="D27" s="37"/>
      <c r="E27" s="40">
        <f>BondYields!L301+2%</f>
        <v>3.0388888888888889E-2</v>
      </c>
      <c r="F27" s="73">
        <v>0.35</v>
      </c>
    </row>
    <row r="28" spans="2:6" ht="16.5" customHeight="1" x14ac:dyDescent="0.2">
      <c r="B28" s="61" t="s">
        <v>49</v>
      </c>
      <c r="C28" s="36" t="s">
        <v>79</v>
      </c>
      <c r="D28" s="37"/>
      <c r="E28" s="40">
        <f>BondYields!C301</f>
        <v>1.0333333333333334E-3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BondYields!K301</f>
        <v>1.95E-2</v>
      </c>
      <c r="F30" s="73">
        <v>0.14174999999999999</v>
      </c>
    </row>
    <row r="31" spans="2:6" ht="16.5" customHeight="1" x14ac:dyDescent="0.2">
      <c r="B31" s="62" t="s">
        <v>52</v>
      </c>
      <c r="C31" s="36"/>
      <c r="D31" s="37" t="s">
        <v>41</v>
      </c>
      <c r="E31" s="40">
        <f>BondYields!L301+8%-BondYields!K301</f>
        <v>7.088888888888889E-2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October 2012</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BondYields!L300+6%</f>
        <v>7.0199999999999999E-2</v>
      </c>
      <c r="F5" s="100"/>
    </row>
    <row r="6" spans="1:6" s="32" customFormat="1" ht="16.5" customHeight="1" x14ac:dyDescent="0.2">
      <c r="A6" s="87"/>
      <c r="B6" s="101" t="s">
        <v>139</v>
      </c>
      <c r="C6" s="102"/>
      <c r="D6" s="102"/>
      <c r="E6" s="103">
        <f>BondYields!L300</f>
        <v>1.0199999999999999E-2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BondYields!C300</f>
        <v>9.6666666666666656E-4</v>
      </c>
      <c r="F10" s="73">
        <v>0.35</v>
      </c>
    </row>
    <row r="11" spans="1:6" ht="15" customHeight="1" x14ac:dyDescent="0.2">
      <c r="B11" s="62" t="s">
        <v>25</v>
      </c>
      <c r="C11" s="38" t="s">
        <v>37</v>
      </c>
      <c r="D11" s="37" t="s">
        <v>70</v>
      </c>
      <c r="E11" s="40">
        <f>BondYields!D300</f>
        <v>1.61E-2</v>
      </c>
      <c r="F11" s="73">
        <v>0.35</v>
      </c>
    </row>
    <row r="12" spans="1:6" ht="15" customHeight="1" x14ac:dyDescent="0.2">
      <c r="B12" s="62" t="s">
        <v>26</v>
      </c>
      <c r="C12" s="38" t="s">
        <v>38</v>
      </c>
      <c r="D12" s="37" t="s">
        <v>72</v>
      </c>
      <c r="E12" s="40">
        <f>BondYields!E300</f>
        <v>2.3099999999999999E-2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BondYields!F300</f>
        <v>2.133333333333333E-3</v>
      </c>
      <c r="F14" s="73">
        <v>0.35</v>
      </c>
    </row>
    <row r="15" spans="1:6" ht="15" customHeight="1" x14ac:dyDescent="0.2">
      <c r="B15" s="62" t="s">
        <v>28</v>
      </c>
      <c r="C15" s="38" t="s">
        <v>37</v>
      </c>
      <c r="D15" s="37" t="s">
        <v>70</v>
      </c>
      <c r="E15" s="40">
        <f>BondYields!G300</f>
        <v>2.7320358868184957E-2</v>
      </c>
      <c r="F15" s="73">
        <v>0.35</v>
      </c>
    </row>
    <row r="16" spans="1:6" ht="15" customHeight="1" x14ac:dyDescent="0.2">
      <c r="B16" s="62" t="s">
        <v>29</v>
      </c>
      <c r="C16" s="38" t="s">
        <v>38</v>
      </c>
      <c r="D16" s="37" t="s">
        <v>72</v>
      </c>
      <c r="E16" s="40">
        <f>BondYields!H300</f>
        <v>4.1877018633540368E-2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BondYields!F300*(1-35%)</f>
        <v>1.3866666666666665E-3</v>
      </c>
      <c r="F18" s="73">
        <v>5.2499999999999998E-2</v>
      </c>
    </row>
    <row r="19" spans="2:6" ht="15" customHeight="1" x14ac:dyDescent="0.2">
      <c r="B19" s="62" t="s">
        <v>30</v>
      </c>
      <c r="C19" s="38" t="s">
        <v>37</v>
      </c>
      <c r="D19" s="37" t="s">
        <v>70</v>
      </c>
      <c r="E19" s="40">
        <f>BondYields!I300</f>
        <v>2.2309668109668109E-2</v>
      </c>
      <c r="F19" s="73">
        <v>5.2499999999999998E-2</v>
      </c>
    </row>
    <row r="20" spans="2:6" ht="15" customHeight="1" x14ac:dyDescent="0.2">
      <c r="B20" s="62" t="s">
        <v>31</v>
      </c>
      <c r="C20" s="38" t="s">
        <v>38</v>
      </c>
      <c r="D20" s="37" t="s">
        <v>72</v>
      </c>
      <c r="E20" s="40">
        <f>BondYields!J300</f>
        <v>3.2354906204906213E-2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BondYields!K300</f>
        <v>1.95E-2</v>
      </c>
      <c r="F23" s="73">
        <v>0.14174999999999999</v>
      </c>
    </row>
    <row r="24" spans="2:6" ht="16.5" customHeight="1" x14ac:dyDescent="0.2">
      <c r="B24" s="62" t="s">
        <v>33</v>
      </c>
      <c r="C24" s="36"/>
      <c r="D24" s="37" t="s">
        <v>41</v>
      </c>
      <c r="E24" s="40">
        <f>BondYields!L300+8%-BondYields!K300</f>
        <v>7.0699999999999999E-2</v>
      </c>
      <c r="F24" s="73">
        <v>0.34100000000000003</v>
      </c>
    </row>
    <row r="25" spans="2:6" ht="16.5" customHeight="1" x14ac:dyDescent="0.2">
      <c r="B25" s="61" t="s">
        <v>65</v>
      </c>
      <c r="C25" s="36" t="s">
        <v>76</v>
      </c>
      <c r="D25" s="37"/>
      <c r="E25" s="40">
        <f>BondYields!M300</f>
        <v>5.2907333333333334E-2</v>
      </c>
      <c r="F25" s="73">
        <v>0.14174999999999999</v>
      </c>
    </row>
    <row r="26" spans="2:6" ht="16.5" customHeight="1" x14ac:dyDescent="0.2">
      <c r="B26" s="61" t="s">
        <v>47</v>
      </c>
      <c r="C26" s="36" t="s">
        <v>77</v>
      </c>
      <c r="D26" s="37"/>
      <c r="E26" s="40">
        <f>E16</f>
        <v>4.1877018633540368E-2</v>
      </c>
      <c r="F26" s="73">
        <v>0.35</v>
      </c>
    </row>
    <row r="27" spans="2:6" ht="16.5" customHeight="1" x14ac:dyDescent="0.2">
      <c r="B27" s="61" t="s">
        <v>48</v>
      </c>
      <c r="C27" s="36" t="s">
        <v>78</v>
      </c>
      <c r="D27" s="37"/>
      <c r="E27" s="40">
        <f>BondYields!L300+2%</f>
        <v>3.0199999999999998E-2</v>
      </c>
      <c r="F27" s="73">
        <v>0.35</v>
      </c>
    </row>
    <row r="28" spans="2:6" ht="16.5" customHeight="1" x14ac:dyDescent="0.2">
      <c r="B28" s="61" t="s">
        <v>49</v>
      </c>
      <c r="C28" s="36" t="s">
        <v>79</v>
      </c>
      <c r="D28" s="37"/>
      <c r="E28" s="40">
        <f>BondYields!C300</f>
        <v>9.6666666666666656E-4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BondYields!K300</f>
        <v>1.95E-2</v>
      </c>
      <c r="F30" s="73">
        <v>0.14174999999999999</v>
      </c>
    </row>
    <row r="31" spans="2:6" ht="16.5" customHeight="1" x14ac:dyDescent="0.2">
      <c r="B31" s="62" t="s">
        <v>52</v>
      </c>
      <c r="C31" s="36"/>
      <c r="D31" s="37" t="s">
        <v>41</v>
      </c>
      <c r="E31" s="40">
        <f>BondYields!L300+8%-BondYields!K300</f>
        <v>7.0699999999999999E-2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September 2012</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314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BondYields!L299+6%</f>
        <v>7.0377777777777775E-2</v>
      </c>
      <c r="F5" s="100"/>
    </row>
    <row r="6" spans="1:6" s="32" customFormat="1" ht="16.5" customHeight="1" x14ac:dyDescent="0.2">
      <c r="A6" s="87"/>
      <c r="B6" s="101" t="s">
        <v>139</v>
      </c>
      <c r="C6" s="102"/>
      <c r="D6" s="102"/>
      <c r="E6" s="103">
        <f>BondYields!L299</f>
        <v>1.0377777777777777E-2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BondYields!C299</f>
        <v>9.3333333333333332E-4</v>
      </c>
      <c r="F10" s="73">
        <v>0.35</v>
      </c>
    </row>
    <row r="11" spans="1:6" ht="15" customHeight="1" x14ac:dyDescent="0.2">
      <c r="B11" s="62" t="s">
        <v>25</v>
      </c>
      <c r="C11" s="38" t="s">
        <v>37</v>
      </c>
      <c r="D11" s="37" t="s">
        <v>70</v>
      </c>
      <c r="E11" s="40">
        <f>BondYields!D299</f>
        <v>1.6499999999999997E-2</v>
      </c>
      <c r="F11" s="73">
        <v>0.35</v>
      </c>
    </row>
    <row r="12" spans="1:6" ht="15" customHeight="1" x14ac:dyDescent="0.2">
      <c r="B12" s="62" t="s">
        <v>26</v>
      </c>
      <c r="C12" s="38" t="s">
        <v>38</v>
      </c>
      <c r="D12" s="37" t="s">
        <v>72</v>
      </c>
      <c r="E12" s="40">
        <f>BondYields!E299</f>
        <v>2.3533333333333333E-2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BondYields!F299</f>
        <v>2.1666666666666661E-3</v>
      </c>
      <c r="F14" s="73">
        <v>0.35</v>
      </c>
    </row>
    <row r="15" spans="1:6" ht="15" customHeight="1" x14ac:dyDescent="0.2">
      <c r="B15" s="62" t="s">
        <v>28</v>
      </c>
      <c r="C15" s="38" t="s">
        <v>37</v>
      </c>
      <c r="D15" s="37" t="s">
        <v>70</v>
      </c>
      <c r="E15" s="40">
        <f>BondYields!G299</f>
        <v>2.8609126984126983E-2</v>
      </c>
      <c r="F15" s="73">
        <v>0.35</v>
      </c>
    </row>
    <row r="16" spans="1:6" ht="15" customHeight="1" x14ac:dyDescent="0.2">
      <c r="B16" s="62" t="s">
        <v>29</v>
      </c>
      <c r="C16" s="38" t="s">
        <v>38</v>
      </c>
      <c r="D16" s="37" t="s">
        <v>72</v>
      </c>
      <c r="E16" s="40">
        <f>BondYields!H299</f>
        <v>4.5169805194805186E-2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BondYields!F299*(1-35%)</f>
        <v>1.4083333333333331E-3</v>
      </c>
      <c r="F18" s="73">
        <v>5.2499999999999998E-2</v>
      </c>
    </row>
    <row r="19" spans="2:6" ht="15" customHeight="1" x14ac:dyDescent="0.2">
      <c r="B19" s="62" t="s">
        <v>30</v>
      </c>
      <c r="C19" s="38" t="s">
        <v>37</v>
      </c>
      <c r="D19" s="37" t="s">
        <v>70</v>
      </c>
      <c r="E19" s="40">
        <f>BondYields!I299</f>
        <v>2.2568001443001442E-2</v>
      </c>
      <c r="F19" s="73">
        <v>5.2499999999999998E-2</v>
      </c>
    </row>
    <row r="20" spans="2:6" ht="15" customHeight="1" x14ac:dyDescent="0.2">
      <c r="B20" s="62" t="s">
        <v>31</v>
      </c>
      <c r="C20" s="38" t="s">
        <v>38</v>
      </c>
      <c r="D20" s="37" t="s">
        <v>72</v>
      </c>
      <c r="E20" s="40">
        <f>BondYields!J299</f>
        <v>3.4651875901875899E-2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BondYields!K299</f>
        <v>1.95E-2</v>
      </c>
      <c r="F23" s="73">
        <v>0.14174999999999999</v>
      </c>
    </row>
    <row r="24" spans="2:6" ht="16.5" customHeight="1" x14ac:dyDescent="0.2">
      <c r="B24" s="62" t="s">
        <v>33</v>
      </c>
      <c r="C24" s="36"/>
      <c r="D24" s="37" t="s">
        <v>41</v>
      </c>
      <c r="E24" s="40">
        <f>BondYields!L299+8%-BondYields!K299</f>
        <v>7.0877777777777776E-2</v>
      </c>
      <c r="F24" s="73">
        <v>0.34100000000000003</v>
      </c>
    </row>
    <row r="25" spans="2:6" ht="16.5" customHeight="1" x14ac:dyDescent="0.2">
      <c r="B25" s="61" t="s">
        <v>65</v>
      </c>
      <c r="C25" s="36" t="s">
        <v>76</v>
      </c>
      <c r="D25" s="37"/>
      <c r="E25" s="40">
        <f>BondYields!M299</f>
        <v>5.3460333333333332E-2</v>
      </c>
      <c r="F25" s="73">
        <v>0.14174999999999999</v>
      </c>
    </row>
    <row r="26" spans="2:6" ht="16.5" customHeight="1" x14ac:dyDescent="0.2">
      <c r="B26" s="61" t="s">
        <v>47</v>
      </c>
      <c r="C26" s="36" t="s">
        <v>77</v>
      </c>
      <c r="D26" s="37"/>
      <c r="E26" s="40">
        <f>E16</f>
        <v>4.5169805194805186E-2</v>
      </c>
      <c r="F26" s="73">
        <v>0.35</v>
      </c>
    </row>
    <row r="27" spans="2:6" ht="16.5" customHeight="1" x14ac:dyDescent="0.2">
      <c r="B27" s="61" t="s">
        <v>48</v>
      </c>
      <c r="C27" s="36" t="s">
        <v>78</v>
      </c>
      <c r="D27" s="37"/>
      <c r="E27" s="40">
        <f>BondYields!L299+2%</f>
        <v>3.0377777777777778E-2</v>
      </c>
      <c r="F27" s="73">
        <v>0.35</v>
      </c>
    </row>
    <row r="28" spans="2:6" ht="16.5" customHeight="1" x14ac:dyDescent="0.2">
      <c r="B28" s="61" t="s">
        <v>49</v>
      </c>
      <c r="C28" s="36" t="s">
        <v>79</v>
      </c>
      <c r="D28" s="37"/>
      <c r="E28" s="40">
        <f>BondYields!C299</f>
        <v>9.3333333333333332E-4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BondYields!K299</f>
        <v>1.95E-2</v>
      </c>
      <c r="F30" s="73">
        <v>0.14174999999999999</v>
      </c>
    </row>
    <row r="31" spans="2:6" ht="16.5" customHeight="1" x14ac:dyDescent="0.2">
      <c r="B31" s="62" t="s">
        <v>52</v>
      </c>
      <c r="C31" s="36"/>
      <c r="D31" s="37" t="s">
        <v>41</v>
      </c>
      <c r="E31" s="40">
        <f>BondYields!L299+8%-BondYields!K299</f>
        <v>7.0877777777777776E-2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August 2012</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311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BondYields!L298+6%</f>
        <v>7.1344444444444446E-2</v>
      </c>
      <c r="F5" s="100"/>
    </row>
    <row r="6" spans="1:6" s="32" customFormat="1" ht="16.5" customHeight="1" x14ac:dyDescent="0.2">
      <c r="A6" s="87"/>
      <c r="B6" s="101" t="s">
        <v>139</v>
      </c>
      <c r="C6" s="102"/>
      <c r="D6" s="102"/>
      <c r="E6" s="103">
        <f>BondYields!L298</f>
        <v>1.1344444444444443E-2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BondYields!C298</f>
        <v>8.6666666666666663E-4</v>
      </c>
      <c r="F10" s="73">
        <v>0.35</v>
      </c>
    </row>
    <row r="11" spans="1:6" ht="15" customHeight="1" x14ac:dyDescent="0.2">
      <c r="B11" s="62" t="s">
        <v>25</v>
      </c>
      <c r="C11" s="38" t="s">
        <v>37</v>
      </c>
      <c r="D11" s="37" t="s">
        <v>70</v>
      </c>
      <c r="E11" s="40">
        <f>BondYields!D298</f>
        <v>1.8233333333333334E-2</v>
      </c>
      <c r="F11" s="73">
        <v>0.35</v>
      </c>
    </row>
    <row r="12" spans="1:6" ht="15" customHeight="1" x14ac:dyDescent="0.2">
      <c r="B12" s="62" t="s">
        <v>26</v>
      </c>
      <c r="C12" s="38" t="s">
        <v>38</v>
      </c>
      <c r="D12" s="37" t="s">
        <v>72</v>
      </c>
      <c r="E12" s="40">
        <f>BondYields!E298</f>
        <v>2.5533333333333335E-2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BondYields!F298</f>
        <v>2.0333333333333332E-3</v>
      </c>
      <c r="F14" s="73">
        <v>0.35</v>
      </c>
    </row>
    <row r="15" spans="1:6" ht="15" customHeight="1" x14ac:dyDescent="0.2">
      <c r="B15" s="62" t="s">
        <v>28</v>
      </c>
      <c r="C15" s="38" t="s">
        <v>37</v>
      </c>
      <c r="D15" s="37" t="s">
        <v>70</v>
      </c>
      <c r="E15" s="40">
        <f>BondYields!G298</f>
        <v>3.0435317460317458E-2</v>
      </c>
      <c r="F15" s="73">
        <v>0.35</v>
      </c>
    </row>
    <row r="16" spans="1:6" ht="15" customHeight="1" x14ac:dyDescent="0.2">
      <c r="B16" s="62" t="s">
        <v>29</v>
      </c>
      <c r="C16" s="38" t="s">
        <v>38</v>
      </c>
      <c r="D16" s="37" t="s">
        <v>72</v>
      </c>
      <c r="E16" s="40">
        <f>BondYields!H298</f>
        <v>4.904440836940837E-2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BondYields!F298*(1-35%)</f>
        <v>1.3216666666666665E-3</v>
      </c>
      <c r="F18" s="73">
        <v>5.2499999999999998E-2</v>
      </c>
    </row>
    <row r="19" spans="2:6" ht="15" customHeight="1" x14ac:dyDescent="0.2">
      <c r="B19" s="62" t="s">
        <v>30</v>
      </c>
      <c r="C19" s="38" t="s">
        <v>37</v>
      </c>
      <c r="D19" s="37" t="s">
        <v>70</v>
      </c>
      <c r="E19" s="40">
        <f>BondYields!I298</f>
        <v>2.1863239538239539E-2</v>
      </c>
      <c r="F19" s="73">
        <v>5.2499999999999998E-2</v>
      </c>
    </row>
    <row r="20" spans="2:6" ht="15" customHeight="1" x14ac:dyDescent="0.2">
      <c r="B20" s="62" t="s">
        <v>31</v>
      </c>
      <c r="C20" s="38" t="s">
        <v>38</v>
      </c>
      <c r="D20" s="37" t="s">
        <v>72</v>
      </c>
      <c r="E20" s="40">
        <f>BondYields!J298</f>
        <v>3.5518542568542567E-2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BondYields!K298</f>
        <v>1.95E-2</v>
      </c>
      <c r="F23" s="73">
        <v>0.14174999999999999</v>
      </c>
    </row>
    <row r="24" spans="2:6" ht="16.5" customHeight="1" x14ac:dyDescent="0.2">
      <c r="B24" s="62" t="s">
        <v>33</v>
      </c>
      <c r="C24" s="36"/>
      <c r="D24" s="37" t="s">
        <v>41</v>
      </c>
      <c r="E24" s="40">
        <f>BondYields!L298+8%-BondYields!K298</f>
        <v>7.1844444444444447E-2</v>
      </c>
      <c r="F24" s="73">
        <v>0.34100000000000003</v>
      </c>
    </row>
    <row r="25" spans="2:6" ht="16.5" customHeight="1" x14ac:dyDescent="0.2">
      <c r="B25" s="61" t="s">
        <v>65</v>
      </c>
      <c r="C25" s="36" t="s">
        <v>76</v>
      </c>
      <c r="D25" s="37"/>
      <c r="E25" s="40">
        <f>BondYields!M298</f>
        <v>5.3922999999999999E-2</v>
      </c>
      <c r="F25" s="73">
        <v>0.14174999999999999</v>
      </c>
    </row>
    <row r="26" spans="2:6" ht="16.5" customHeight="1" x14ac:dyDescent="0.2">
      <c r="B26" s="61" t="s">
        <v>47</v>
      </c>
      <c r="C26" s="36" t="s">
        <v>77</v>
      </c>
      <c r="D26" s="37"/>
      <c r="E26" s="40">
        <f>E16</f>
        <v>4.904440836940837E-2</v>
      </c>
      <c r="F26" s="73">
        <v>0.35</v>
      </c>
    </row>
    <row r="27" spans="2:6" ht="16.5" customHeight="1" x14ac:dyDescent="0.2">
      <c r="B27" s="61" t="s">
        <v>48</v>
      </c>
      <c r="C27" s="36" t="s">
        <v>78</v>
      </c>
      <c r="D27" s="37"/>
      <c r="E27" s="40">
        <f>BondYields!L298+2%</f>
        <v>3.1344444444444446E-2</v>
      </c>
      <c r="F27" s="73">
        <v>0.35</v>
      </c>
    </row>
    <row r="28" spans="2:6" ht="16.5" customHeight="1" x14ac:dyDescent="0.2">
      <c r="B28" s="61" t="s">
        <v>49</v>
      </c>
      <c r="C28" s="36" t="s">
        <v>79</v>
      </c>
      <c r="D28" s="37"/>
      <c r="E28" s="40">
        <f>BondYields!C298</f>
        <v>8.6666666666666663E-4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BondYields!K298</f>
        <v>1.95E-2</v>
      </c>
      <c r="F30" s="73">
        <v>0.14174999999999999</v>
      </c>
    </row>
    <row r="31" spans="2:6" ht="16.5" customHeight="1" x14ac:dyDescent="0.2">
      <c r="B31" s="62" t="s">
        <v>52</v>
      </c>
      <c r="C31" s="36"/>
      <c r="D31" s="37" t="s">
        <v>41</v>
      </c>
      <c r="E31" s="40">
        <f>BondYields!L298+8%-BondYields!K298</f>
        <v>7.1844444444444447E-2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July 2012</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307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BondYields!L297+6%</f>
        <v>7.2399999999999992E-2</v>
      </c>
      <c r="F5" s="100"/>
    </row>
    <row r="6" spans="1:6" s="32" customFormat="1" ht="16.5" customHeight="1" x14ac:dyDescent="0.2">
      <c r="A6" s="87"/>
      <c r="B6" s="101" t="s">
        <v>139</v>
      </c>
      <c r="C6" s="102"/>
      <c r="D6" s="102"/>
      <c r="E6" s="103">
        <f>BondYields!L297</f>
        <v>1.2400000000000001E-2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BondYields!C297</f>
        <v>8.3333333333333339E-4</v>
      </c>
      <c r="F10" s="73">
        <v>0.35</v>
      </c>
    </row>
    <row r="11" spans="1:6" ht="15" customHeight="1" x14ac:dyDescent="0.2">
      <c r="B11" s="62" t="s">
        <v>25</v>
      </c>
      <c r="C11" s="38" t="s">
        <v>37</v>
      </c>
      <c r="D11" s="37" t="s">
        <v>70</v>
      </c>
      <c r="E11" s="40">
        <f>BondYields!D297</f>
        <v>2.0066666666666667E-2</v>
      </c>
      <c r="F11" s="73">
        <v>0.35</v>
      </c>
    </row>
    <row r="12" spans="1:6" ht="15" customHeight="1" x14ac:dyDescent="0.2">
      <c r="B12" s="62" t="s">
        <v>26</v>
      </c>
      <c r="C12" s="38" t="s">
        <v>38</v>
      </c>
      <c r="D12" s="37" t="s">
        <v>72</v>
      </c>
      <c r="E12" s="40">
        <f>BondYields!E297</f>
        <v>2.7633333333333333E-2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BondYields!F297</f>
        <v>2E-3</v>
      </c>
      <c r="F14" s="73">
        <v>0.35</v>
      </c>
    </row>
    <row r="15" spans="1:6" ht="15" customHeight="1" x14ac:dyDescent="0.2">
      <c r="B15" s="62" t="s">
        <v>28</v>
      </c>
      <c r="C15" s="38" t="s">
        <v>37</v>
      </c>
      <c r="D15" s="37" t="s">
        <v>70</v>
      </c>
      <c r="E15" s="40">
        <f>BondYields!G297</f>
        <v>3.1561652236652242E-2</v>
      </c>
      <c r="F15" s="73">
        <v>0.35</v>
      </c>
    </row>
    <row r="16" spans="1:6" ht="15" customHeight="1" x14ac:dyDescent="0.2">
      <c r="B16" s="62" t="s">
        <v>29</v>
      </c>
      <c r="C16" s="38" t="s">
        <v>38</v>
      </c>
      <c r="D16" s="37" t="s">
        <v>72</v>
      </c>
      <c r="E16" s="40">
        <f>BondYields!H297</f>
        <v>5.0589646464646469E-2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BondYields!F297*(1-35%)</f>
        <v>1.3000000000000002E-3</v>
      </c>
      <c r="F18" s="73">
        <v>5.2499999999999998E-2</v>
      </c>
    </row>
    <row r="19" spans="2:6" ht="15" customHeight="1" x14ac:dyDescent="0.2">
      <c r="B19" s="62" t="s">
        <v>30</v>
      </c>
      <c r="C19" s="38" t="s">
        <v>37</v>
      </c>
      <c r="D19" s="37" t="s">
        <v>70</v>
      </c>
      <c r="E19" s="40">
        <f>BondYields!I297</f>
        <v>2.1501479076479073E-2</v>
      </c>
      <c r="F19" s="73">
        <v>5.2499999999999998E-2</v>
      </c>
    </row>
    <row r="20" spans="2:6" ht="15" customHeight="1" x14ac:dyDescent="0.2">
      <c r="B20" s="62" t="s">
        <v>31</v>
      </c>
      <c r="C20" s="38" t="s">
        <v>38</v>
      </c>
      <c r="D20" s="37" t="s">
        <v>72</v>
      </c>
      <c r="E20" s="40">
        <f>BondYields!J297</f>
        <v>3.6206096681096679E-2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BondYields!K297</f>
        <v>1.9199999999999998E-2</v>
      </c>
      <c r="F23" s="73">
        <v>0.14174999999999999</v>
      </c>
    </row>
    <row r="24" spans="2:6" ht="16.5" customHeight="1" x14ac:dyDescent="0.2">
      <c r="B24" s="62" t="s">
        <v>33</v>
      </c>
      <c r="C24" s="36"/>
      <c r="D24" s="37" t="s">
        <v>41</v>
      </c>
      <c r="E24" s="40">
        <f>BondYields!L297+8%-BondYields!K297</f>
        <v>7.3200000000000015E-2</v>
      </c>
      <c r="F24" s="73">
        <v>0.34100000000000003</v>
      </c>
    </row>
    <row r="25" spans="2:6" ht="16.5" customHeight="1" x14ac:dyDescent="0.2">
      <c r="B25" s="61" t="s">
        <v>65</v>
      </c>
      <c r="C25" s="36" t="s">
        <v>76</v>
      </c>
      <c r="D25" s="37"/>
      <c r="E25" s="40">
        <f>BondYields!M297</f>
        <v>5.3974000000000001E-2</v>
      </c>
      <c r="F25" s="73">
        <v>0.14174999999999999</v>
      </c>
    </row>
    <row r="26" spans="2:6" ht="16.5" customHeight="1" x14ac:dyDescent="0.2">
      <c r="B26" s="61" t="s">
        <v>47</v>
      </c>
      <c r="C26" s="36" t="s">
        <v>77</v>
      </c>
      <c r="D26" s="37"/>
      <c r="E26" s="40">
        <f>E16</f>
        <v>5.0589646464646469E-2</v>
      </c>
      <c r="F26" s="73">
        <v>0.35</v>
      </c>
    </row>
    <row r="27" spans="2:6" ht="16.5" customHeight="1" x14ac:dyDescent="0.2">
      <c r="B27" s="61" t="s">
        <v>48</v>
      </c>
      <c r="C27" s="36" t="s">
        <v>78</v>
      </c>
      <c r="D27" s="37"/>
      <c r="E27" s="40">
        <f>BondYields!L297+2%</f>
        <v>3.2399999999999998E-2</v>
      </c>
      <c r="F27" s="73">
        <v>0.35</v>
      </c>
    </row>
    <row r="28" spans="2:6" ht="16.5" customHeight="1" x14ac:dyDescent="0.2">
      <c r="B28" s="61" t="s">
        <v>49</v>
      </c>
      <c r="C28" s="36" t="s">
        <v>79</v>
      </c>
      <c r="D28" s="37"/>
      <c r="E28" s="40">
        <f>BondYields!C297</f>
        <v>8.3333333333333339E-4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BondYields!K297</f>
        <v>1.9199999999999998E-2</v>
      </c>
      <c r="F30" s="73">
        <v>0.14174999999999999</v>
      </c>
    </row>
    <row r="31" spans="2:6" ht="16.5" customHeight="1" x14ac:dyDescent="0.2">
      <c r="B31" s="62" t="s">
        <v>52</v>
      </c>
      <c r="C31" s="36"/>
      <c r="D31" s="37" t="s">
        <v>41</v>
      </c>
      <c r="E31" s="40">
        <f>BondYields!L297+8%-BondYields!K297</f>
        <v>7.3200000000000015E-2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309</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&amp;L&amp;F&amp;RRate Specialist Bureau - June 2012</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303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BondYields!L296+6%</f>
        <v>7.2711111111111115E-2</v>
      </c>
      <c r="F5" s="100"/>
    </row>
    <row r="6" spans="1:6" s="32" customFormat="1" ht="16.5" customHeight="1" x14ac:dyDescent="0.2">
      <c r="A6" s="87"/>
      <c r="B6" s="101" t="s">
        <v>139</v>
      </c>
      <c r="C6" s="102"/>
      <c r="D6" s="102"/>
      <c r="E6" s="103">
        <f>BondYields!L296</f>
        <v>1.2711111111111112E-2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BondYields!C296</f>
        <v>8.3333333333333339E-4</v>
      </c>
      <c r="F10" s="73">
        <v>0.35</v>
      </c>
    </row>
    <row r="11" spans="1:6" ht="15" customHeight="1" x14ac:dyDescent="0.2">
      <c r="B11" s="62" t="s">
        <v>25</v>
      </c>
      <c r="C11" s="38" t="s">
        <v>37</v>
      </c>
      <c r="D11" s="37" t="s">
        <v>70</v>
      </c>
      <c r="E11" s="40">
        <f>BondYields!D296</f>
        <v>2.0633333333333333E-2</v>
      </c>
      <c r="F11" s="73">
        <v>0.35</v>
      </c>
    </row>
    <row r="12" spans="1:6" ht="15" customHeight="1" x14ac:dyDescent="0.2">
      <c r="B12" s="62" t="s">
        <v>26</v>
      </c>
      <c r="C12" s="38" t="s">
        <v>38</v>
      </c>
      <c r="D12" s="37" t="s">
        <v>72</v>
      </c>
      <c r="E12" s="40">
        <f>BondYields!E296</f>
        <v>2.8366666666666665E-2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BondYields!F296</f>
        <v>2.0333333333333332E-3</v>
      </c>
      <c r="F14" s="73">
        <v>0.35</v>
      </c>
    </row>
    <row r="15" spans="1:6" ht="15" customHeight="1" x14ac:dyDescent="0.2">
      <c r="B15" s="62" t="s">
        <v>28</v>
      </c>
      <c r="C15" s="38" t="s">
        <v>37</v>
      </c>
      <c r="D15" s="37" t="s">
        <v>70</v>
      </c>
      <c r="E15" s="40">
        <f>BondYields!G296</f>
        <v>3.2644985569985574E-2</v>
      </c>
      <c r="F15" s="73">
        <v>0.35</v>
      </c>
    </row>
    <row r="16" spans="1:6" ht="15" customHeight="1" x14ac:dyDescent="0.2">
      <c r="B16" s="62" t="s">
        <v>29</v>
      </c>
      <c r="C16" s="38" t="s">
        <v>38</v>
      </c>
      <c r="D16" s="37" t="s">
        <v>72</v>
      </c>
      <c r="E16" s="40">
        <f>BondYields!H296</f>
        <v>5.0252222222222219E-2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BondYields!F296*(1-35%)</f>
        <v>1.3216666666666665E-3</v>
      </c>
      <c r="F18" s="73">
        <v>5.2499999999999998E-2</v>
      </c>
    </row>
    <row r="19" spans="2:6" ht="15" customHeight="1" x14ac:dyDescent="0.2">
      <c r="B19" s="62" t="s">
        <v>30</v>
      </c>
      <c r="C19" s="38" t="s">
        <v>37</v>
      </c>
      <c r="D19" s="37" t="s">
        <v>70</v>
      </c>
      <c r="E19" s="40">
        <f>BondYields!I296</f>
        <v>2.0067842712842711E-2</v>
      </c>
      <c r="F19" s="73">
        <v>5.2499999999999998E-2</v>
      </c>
    </row>
    <row r="20" spans="2:6" ht="15" customHeight="1" x14ac:dyDescent="0.2">
      <c r="B20" s="62" t="s">
        <v>31</v>
      </c>
      <c r="C20" s="38" t="s">
        <v>38</v>
      </c>
      <c r="D20" s="37" t="s">
        <v>72</v>
      </c>
      <c r="E20" s="40">
        <f>BondYields!J296</f>
        <v>3.5906323953823954E-2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BondYields!K296</f>
        <v>1.89E-2</v>
      </c>
      <c r="F23" s="73">
        <v>0.14174999999999999</v>
      </c>
    </row>
    <row r="24" spans="2:6" ht="16.5" customHeight="1" x14ac:dyDescent="0.2">
      <c r="B24" s="62" t="s">
        <v>33</v>
      </c>
      <c r="C24" s="36"/>
      <c r="D24" s="37" t="s">
        <v>41</v>
      </c>
      <c r="E24" s="40">
        <f>BondYields!L296+8%-BondYields!K296</f>
        <v>7.3811111111111119E-2</v>
      </c>
      <c r="F24" s="73">
        <v>0.34100000000000003</v>
      </c>
    </row>
    <row r="25" spans="2:6" ht="16.5" customHeight="1" x14ac:dyDescent="0.2">
      <c r="B25" s="61" t="s">
        <v>65</v>
      </c>
      <c r="C25" s="36" t="s">
        <v>76</v>
      </c>
      <c r="D25" s="37"/>
      <c r="E25" s="40">
        <f>BondYields!M294</f>
        <v>5.6299999999999996E-2</v>
      </c>
      <c r="F25" s="73">
        <v>0.14174999999999999</v>
      </c>
    </row>
    <row r="26" spans="2:6" ht="16.5" customHeight="1" x14ac:dyDescent="0.2">
      <c r="B26" s="61" t="s">
        <v>47</v>
      </c>
      <c r="C26" s="36" t="s">
        <v>77</v>
      </c>
      <c r="D26" s="37"/>
      <c r="E26" s="40">
        <f>E16</f>
        <v>5.0252222222222219E-2</v>
      </c>
      <c r="F26" s="73">
        <v>0.35</v>
      </c>
    </row>
    <row r="27" spans="2:6" ht="16.5" customHeight="1" x14ac:dyDescent="0.2">
      <c r="B27" s="61" t="s">
        <v>48</v>
      </c>
      <c r="C27" s="36" t="s">
        <v>78</v>
      </c>
      <c r="D27" s="37"/>
      <c r="E27" s="40">
        <f>BondYields!L296+2%</f>
        <v>3.2711111111111114E-2</v>
      </c>
      <c r="F27" s="73">
        <v>0.35</v>
      </c>
    </row>
    <row r="28" spans="2:6" ht="16.5" customHeight="1" x14ac:dyDescent="0.2">
      <c r="B28" s="61" t="s">
        <v>49</v>
      </c>
      <c r="C28" s="36" t="s">
        <v>79</v>
      </c>
      <c r="D28" s="37"/>
      <c r="E28" s="40">
        <f>BondYields!C296</f>
        <v>8.3333333333333339E-4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BondYields!K296</f>
        <v>1.89E-2</v>
      </c>
      <c r="F30" s="73">
        <v>0.14174999999999999</v>
      </c>
    </row>
    <row r="31" spans="2:6" ht="16.5" customHeight="1" x14ac:dyDescent="0.2">
      <c r="B31" s="62" t="s">
        <v>52</v>
      </c>
      <c r="C31" s="36"/>
      <c r="D31" s="37" t="s">
        <v>41</v>
      </c>
      <c r="E31" s="40">
        <f>BondYields!L296+8%-BondYields!K296</f>
        <v>7.3811111111111119E-2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May 2012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904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BondYields!L437+6%</f>
        <v>0.10736666666666667</v>
      </c>
      <c r="F5" s="100"/>
    </row>
    <row r="6" spans="1:6" s="32" customFormat="1" ht="16.5" customHeight="1" x14ac:dyDescent="0.2">
      <c r="A6" s="87"/>
      <c r="B6" s="101" t="s">
        <v>139</v>
      </c>
      <c r="C6" s="102"/>
      <c r="D6" s="102"/>
      <c r="E6" s="103">
        <f>BondYields!L437</f>
        <v>4.7366666666666668E-2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BondYields!C437</f>
        <v>5.4699999999999999E-2</v>
      </c>
      <c r="F10" s="168">
        <v>0.21</v>
      </c>
    </row>
    <row r="11" spans="1:6" ht="15" customHeight="1" x14ac:dyDescent="0.2">
      <c r="B11" s="62" t="s">
        <v>25</v>
      </c>
      <c r="C11" s="38" t="s">
        <v>37</v>
      </c>
      <c r="D11" s="37" t="s">
        <v>70</v>
      </c>
      <c r="E11" s="40">
        <f>BondYields!D437</f>
        <v>4.1933333333333329E-2</v>
      </c>
      <c r="F11" s="168">
        <v>0.21</v>
      </c>
    </row>
    <row r="12" spans="1:6" ht="15" customHeight="1" x14ac:dyDescent="0.2">
      <c r="B12" s="62" t="s">
        <v>26</v>
      </c>
      <c r="C12" s="38" t="s">
        <v>38</v>
      </c>
      <c r="D12" s="37" t="s">
        <v>72</v>
      </c>
      <c r="E12" s="40">
        <f>BondYields!E437</f>
        <v>4.5166666666666667E-2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BondYields!F437</f>
        <v>5.3300000000000007E-2</v>
      </c>
      <c r="F14" s="168">
        <v>0.21</v>
      </c>
    </row>
    <row r="15" spans="1:6" ht="15" customHeight="1" x14ac:dyDescent="0.2">
      <c r="B15" s="62" t="s">
        <v>28</v>
      </c>
      <c r="C15" s="38" t="s">
        <v>37</v>
      </c>
      <c r="D15" s="37" t="s">
        <v>70</v>
      </c>
      <c r="E15" s="40">
        <f>BondYields!G437</f>
        <v>4.8197063492063486E-2</v>
      </c>
      <c r="F15" s="168">
        <v>0.21</v>
      </c>
    </row>
    <row r="16" spans="1:6" ht="15" customHeight="1" x14ac:dyDescent="0.2">
      <c r="B16" s="62" t="s">
        <v>29</v>
      </c>
      <c r="C16" s="38" t="s">
        <v>38</v>
      </c>
      <c r="D16" s="37" t="s">
        <v>72</v>
      </c>
      <c r="E16" s="40">
        <f>BondYields!H437</f>
        <v>5.2210436507936518E-2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BondYields!F437*(1-21%)</f>
        <v>4.2107000000000006E-2</v>
      </c>
      <c r="F18" s="168">
        <v>5.2499999999999998E-2</v>
      </c>
    </row>
    <row r="19" spans="2:6" ht="15" customHeight="1" x14ac:dyDescent="0.2">
      <c r="B19" s="62" t="s">
        <v>30</v>
      </c>
      <c r="C19" s="38" t="s">
        <v>37</v>
      </c>
      <c r="D19" s="37" t="s">
        <v>70</v>
      </c>
      <c r="E19" s="40">
        <f>BondYields!I437</f>
        <v>3.345543650793651E-2</v>
      </c>
      <c r="F19" s="168">
        <v>5.2499999999999998E-2</v>
      </c>
    </row>
    <row r="20" spans="2:6" ht="15" customHeight="1" x14ac:dyDescent="0.2">
      <c r="B20" s="62" t="s">
        <v>31</v>
      </c>
      <c r="C20" s="38" t="s">
        <v>38</v>
      </c>
      <c r="D20" s="37" t="s">
        <v>72</v>
      </c>
      <c r="E20" s="40">
        <f>BondYields!J437</f>
        <v>3.9649841269841272E-2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BondYields!K437</f>
        <v>2.036E-2</v>
      </c>
      <c r="F23" s="168">
        <v>0.13125000000000001</v>
      </c>
    </row>
    <row r="24" spans="2:6" ht="16.5" customHeight="1" x14ac:dyDescent="0.2">
      <c r="B24" s="62" t="s">
        <v>33</v>
      </c>
      <c r="C24" s="36"/>
      <c r="D24" s="37" t="s">
        <v>41</v>
      </c>
      <c r="E24" s="40">
        <f>BondYields!L437+8%-BondYields!K437</f>
        <v>0.10700666666666668</v>
      </c>
      <c r="F24" s="168">
        <v>0.21</v>
      </c>
    </row>
    <row r="25" spans="2:6" ht="16.5" customHeight="1" x14ac:dyDescent="0.2">
      <c r="B25" s="61" t="s">
        <v>65</v>
      </c>
      <c r="C25" s="36" t="s">
        <v>76</v>
      </c>
      <c r="D25" s="37"/>
      <c r="E25" s="40">
        <f>BondYields!M437</f>
        <v>8.2382248677248707E-2</v>
      </c>
      <c r="F25" s="168">
        <v>0.13125000000000001</v>
      </c>
    </row>
    <row r="26" spans="2:6" ht="16.5" customHeight="1" x14ac:dyDescent="0.2">
      <c r="B26" s="61" t="s">
        <v>47</v>
      </c>
      <c r="C26" s="36" t="s">
        <v>77</v>
      </c>
      <c r="D26" s="37"/>
      <c r="E26" s="40">
        <f>E16</f>
        <v>5.2210436507936518E-2</v>
      </c>
      <c r="F26" s="168">
        <v>0.21</v>
      </c>
    </row>
    <row r="27" spans="2:6" ht="16.5" customHeight="1" x14ac:dyDescent="0.2">
      <c r="B27" s="61" t="s">
        <v>48</v>
      </c>
      <c r="C27" s="36" t="s">
        <v>78</v>
      </c>
      <c r="D27" s="37"/>
      <c r="E27" s="40">
        <f>BondYields!L437+2%</f>
        <v>6.7366666666666672E-2</v>
      </c>
      <c r="F27" s="168">
        <v>0.21</v>
      </c>
    </row>
    <row r="28" spans="2:6" ht="16.5" customHeight="1" x14ac:dyDescent="0.2">
      <c r="B28" s="61" t="s">
        <v>49</v>
      </c>
      <c r="C28" s="36" t="s">
        <v>79</v>
      </c>
      <c r="D28" s="37"/>
      <c r="E28" s="40">
        <f>BondYields!C437</f>
        <v>5.4699999999999999E-2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BondYields!K437</f>
        <v>2.036E-2</v>
      </c>
      <c r="F30" s="168">
        <v>0.13125000000000001</v>
      </c>
    </row>
    <row r="31" spans="2:6" ht="16.5" customHeight="1" x14ac:dyDescent="0.2">
      <c r="B31" s="62" t="s">
        <v>52</v>
      </c>
      <c r="C31" s="36"/>
      <c r="D31" s="37" t="s">
        <v>41</v>
      </c>
      <c r="E31" s="40">
        <f>BondYields!L437+8%-BondYields!K437</f>
        <v>0.10700666666666668</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2024</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300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BondYields!L295+6%</f>
        <v>7.2466666666666665E-2</v>
      </c>
      <c r="F5" s="100"/>
    </row>
    <row r="6" spans="1:6" s="32" customFormat="1" ht="16.5" customHeight="1" x14ac:dyDescent="0.2">
      <c r="A6" s="87"/>
      <c r="B6" s="101" t="s">
        <v>139</v>
      </c>
      <c r="C6" s="102"/>
      <c r="D6" s="102"/>
      <c r="E6" s="103">
        <f>BondYields!L295</f>
        <v>1.2466666666666668E-2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BondYields!C295</f>
        <v>6.6666666666666664E-4</v>
      </c>
      <c r="F10" s="73">
        <v>0.35</v>
      </c>
    </row>
    <row r="11" spans="1:6" ht="15" customHeight="1" x14ac:dyDescent="0.2">
      <c r="B11" s="62" t="s">
        <v>25</v>
      </c>
      <c r="C11" s="38" t="s">
        <v>37</v>
      </c>
      <c r="D11" s="37" t="s">
        <v>70</v>
      </c>
      <c r="E11" s="40">
        <f>BondYields!D295</f>
        <v>2.0366666666666668E-2</v>
      </c>
      <c r="F11" s="73">
        <v>0.35</v>
      </c>
    </row>
    <row r="12" spans="1:6" ht="15" customHeight="1" x14ac:dyDescent="0.2">
      <c r="B12" s="62" t="s">
        <v>26</v>
      </c>
      <c r="C12" s="38" t="s">
        <v>38</v>
      </c>
      <c r="D12" s="37" t="s">
        <v>72</v>
      </c>
      <c r="E12" s="40">
        <f>BondYields!E295</f>
        <v>2.7966666666666667E-2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BondYields!F295</f>
        <v>2.2333333333333333E-3</v>
      </c>
      <c r="F14" s="73">
        <v>0.35</v>
      </c>
    </row>
    <row r="15" spans="1:6" ht="15" customHeight="1" x14ac:dyDescent="0.2">
      <c r="B15" s="62" t="s">
        <v>28</v>
      </c>
      <c r="C15" s="38" t="s">
        <v>37</v>
      </c>
      <c r="D15" s="37" t="s">
        <v>70</v>
      </c>
      <c r="E15" s="40">
        <f>BondYields!G295</f>
        <v>3.3230303030303034E-2</v>
      </c>
      <c r="F15" s="73">
        <v>0.35</v>
      </c>
    </row>
    <row r="16" spans="1:6" ht="15" customHeight="1" x14ac:dyDescent="0.2">
      <c r="B16" s="62" t="s">
        <v>29</v>
      </c>
      <c r="C16" s="38" t="s">
        <v>38</v>
      </c>
      <c r="D16" s="37" t="s">
        <v>72</v>
      </c>
      <c r="E16" s="40">
        <f>BondYields!H295</f>
        <v>4.9604166666666664E-2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BondYields!F295*(1-35%)</f>
        <v>1.4516666666666666E-3</v>
      </c>
      <c r="F18" s="73">
        <v>5.2499999999999998E-2</v>
      </c>
    </row>
    <row r="19" spans="2:6" ht="15" customHeight="1" x14ac:dyDescent="0.2">
      <c r="B19" s="62" t="s">
        <v>30</v>
      </c>
      <c r="C19" s="38" t="s">
        <v>37</v>
      </c>
      <c r="D19" s="37" t="s">
        <v>70</v>
      </c>
      <c r="E19" s="40">
        <f>BondYields!I295</f>
        <v>2.0109469696969695E-2</v>
      </c>
      <c r="F19" s="73">
        <v>5.2499999999999998E-2</v>
      </c>
    </row>
    <row r="20" spans="2:6" ht="15" customHeight="1" x14ac:dyDescent="0.2">
      <c r="B20" s="62" t="s">
        <v>31</v>
      </c>
      <c r="C20" s="38" t="s">
        <v>38</v>
      </c>
      <c r="D20" s="37" t="s">
        <v>72</v>
      </c>
      <c r="E20" s="40">
        <f>BondYields!J295</f>
        <v>3.74105303030303E-2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BondYields!K295</f>
        <v>1.8599999999999998E-2</v>
      </c>
      <c r="F23" s="73">
        <v>0.14174999999999999</v>
      </c>
    </row>
    <row r="24" spans="2:6" ht="16.5" customHeight="1" x14ac:dyDescent="0.2">
      <c r="B24" s="62" t="s">
        <v>33</v>
      </c>
      <c r="C24" s="36"/>
      <c r="D24" s="37" t="s">
        <v>41</v>
      </c>
      <c r="E24" s="40">
        <f>BondYields!L295+8%-BondYields!K295</f>
        <v>7.3866666666666664E-2</v>
      </c>
      <c r="F24" s="73">
        <v>0.34100000000000003</v>
      </c>
    </row>
    <row r="25" spans="2:6" ht="16.5" customHeight="1" x14ac:dyDescent="0.2">
      <c r="B25" s="61" t="s">
        <v>65</v>
      </c>
      <c r="C25" s="36" t="s">
        <v>76</v>
      </c>
      <c r="D25" s="37"/>
      <c r="E25" s="40">
        <f>BondYields!M293</f>
        <v>5.6299999999999996E-2</v>
      </c>
      <c r="F25" s="73">
        <v>0.14174999999999999</v>
      </c>
    </row>
    <row r="26" spans="2:6" ht="16.5" customHeight="1" x14ac:dyDescent="0.2">
      <c r="B26" s="61" t="s">
        <v>47</v>
      </c>
      <c r="C26" s="36" t="s">
        <v>77</v>
      </c>
      <c r="D26" s="37"/>
      <c r="E26" s="40">
        <f>E16</f>
        <v>4.9604166666666664E-2</v>
      </c>
      <c r="F26" s="73">
        <v>0.35</v>
      </c>
    </row>
    <row r="27" spans="2:6" ht="16.5" customHeight="1" x14ac:dyDescent="0.2">
      <c r="B27" s="61" t="s">
        <v>48</v>
      </c>
      <c r="C27" s="36" t="s">
        <v>78</v>
      </c>
      <c r="D27" s="37"/>
      <c r="E27" s="40">
        <f>BondYields!L295+2%</f>
        <v>3.2466666666666671E-2</v>
      </c>
      <c r="F27" s="73">
        <v>0.35</v>
      </c>
    </row>
    <row r="28" spans="2:6" ht="16.5" customHeight="1" x14ac:dyDescent="0.2">
      <c r="B28" s="61" t="s">
        <v>49</v>
      </c>
      <c r="C28" s="36" t="s">
        <v>79</v>
      </c>
      <c r="D28" s="37"/>
      <c r="E28" s="40">
        <f>BondYields!C295</f>
        <v>6.6666666666666664E-4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BondYields!K295</f>
        <v>1.8599999999999998E-2</v>
      </c>
      <c r="F30" s="73">
        <v>0.14174999999999999</v>
      </c>
    </row>
    <row r="31" spans="2:6" ht="16.5" customHeight="1" x14ac:dyDescent="0.2">
      <c r="B31" s="62" t="s">
        <v>52</v>
      </c>
      <c r="C31" s="36"/>
      <c r="D31" s="37" t="s">
        <v>41</v>
      </c>
      <c r="E31" s="40">
        <f>BondYields!L295+8%-BondYields!K295</f>
        <v>7.3866666666666664E-2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April 2012</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297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BondYields!L294+6%</f>
        <v>7.195555555555555E-2</v>
      </c>
      <c r="F5" s="100"/>
    </row>
    <row r="6" spans="1:6" s="32" customFormat="1" ht="16.5" customHeight="1" x14ac:dyDescent="0.2">
      <c r="A6" s="87"/>
      <c r="B6" s="101" t="s">
        <v>139</v>
      </c>
      <c r="C6" s="102"/>
      <c r="D6" s="102"/>
      <c r="E6" s="103">
        <f>BondYields!L294</f>
        <v>1.1955555555555554E-2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BondYields!C294</f>
        <v>4.3333333333333331E-4</v>
      </c>
      <c r="F10" s="73">
        <v>0.35</v>
      </c>
    </row>
    <row r="11" spans="1:6" ht="15" customHeight="1" x14ac:dyDescent="0.2">
      <c r="B11" s="62" t="s">
        <v>25</v>
      </c>
      <c r="C11" s="38" t="s">
        <v>37</v>
      </c>
      <c r="D11" s="37" t="s">
        <v>70</v>
      </c>
      <c r="E11" s="40">
        <f>BondYields!D294</f>
        <v>1.9733333333333335E-2</v>
      </c>
      <c r="F11" s="73">
        <v>0.35</v>
      </c>
    </row>
    <row r="12" spans="1:6" ht="15" customHeight="1" x14ac:dyDescent="0.2">
      <c r="B12" s="62" t="s">
        <v>26</v>
      </c>
      <c r="C12" s="38" t="s">
        <v>38</v>
      </c>
      <c r="D12" s="37" t="s">
        <v>72</v>
      </c>
      <c r="E12" s="40">
        <f>BondYields!E294</f>
        <v>2.7066666666666666E-2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BondYields!F294</f>
        <v>2.1666666666666661E-3</v>
      </c>
      <c r="F14" s="73">
        <v>0.35</v>
      </c>
    </row>
    <row r="15" spans="1:6" ht="15" customHeight="1" x14ac:dyDescent="0.2">
      <c r="B15" s="62" t="s">
        <v>28</v>
      </c>
      <c r="C15" s="38" t="s">
        <v>37</v>
      </c>
      <c r="D15" s="37" t="s">
        <v>70</v>
      </c>
      <c r="E15" s="40">
        <f>BondYields!G294</f>
        <v>3.3579365079365077E-2</v>
      </c>
      <c r="F15" s="73">
        <v>0.35</v>
      </c>
    </row>
    <row r="16" spans="1:6" ht="15" customHeight="1" x14ac:dyDescent="0.2">
      <c r="B16" s="62" t="s">
        <v>29</v>
      </c>
      <c r="C16" s="38" t="s">
        <v>38</v>
      </c>
      <c r="D16" s="37" t="s">
        <v>72</v>
      </c>
      <c r="E16" s="40">
        <f>BondYields!H294</f>
        <v>4.7592261904761901E-2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BondYields!F294*(1-35%)</f>
        <v>1.4083333333333331E-3</v>
      </c>
      <c r="F18" s="73">
        <v>5.2499999999999998E-2</v>
      </c>
    </row>
    <row r="19" spans="2:6" ht="15" customHeight="1" x14ac:dyDescent="0.2">
      <c r="B19" s="62" t="s">
        <v>30</v>
      </c>
      <c r="C19" s="38" t="s">
        <v>37</v>
      </c>
      <c r="D19" s="37" t="s">
        <v>70</v>
      </c>
      <c r="E19" s="40">
        <f>BondYields!I294</f>
        <v>2.0487896825396826E-2</v>
      </c>
      <c r="F19" s="73">
        <v>5.2499999999999998E-2</v>
      </c>
    </row>
    <row r="20" spans="2:6" ht="15" customHeight="1" x14ac:dyDescent="0.2">
      <c r="B20" s="62" t="s">
        <v>31</v>
      </c>
      <c r="C20" s="38" t="s">
        <v>38</v>
      </c>
      <c r="D20" s="37" t="s">
        <v>72</v>
      </c>
      <c r="E20" s="40">
        <f>BondYields!J294</f>
        <v>3.9997579365079361E-2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BondYields!K294</f>
        <v>1.8599999999999998E-2</v>
      </c>
      <c r="F23" s="73">
        <v>0.14174999999999999</v>
      </c>
    </row>
    <row r="24" spans="2:6" ht="16.5" customHeight="1" x14ac:dyDescent="0.2">
      <c r="B24" s="62" t="s">
        <v>33</v>
      </c>
      <c r="C24" s="36"/>
      <c r="D24" s="37" t="s">
        <v>41</v>
      </c>
      <c r="E24" s="40">
        <f>BondYields!L294+8%-BondYields!K294</f>
        <v>7.3355555555555563E-2</v>
      </c>
      <c r="F24" s="73">
        <v>0.34100000000000003</v>
      </c>
    </row>
    <row r="25" spans="2:6" ht="16.5" customHeight="1" x14ac:dyDescent="0.2">
      <c r="B25" s="61" t="s">
        <v>65</v>
      </c>
      <c r="C25" s="36" t="s">
        <v>76</v>
      </c>
      <c r="D25" s="37"/>
      <c r="E25" s="40">
        <f>BondYields!M292</f>
        <v>5.6299999999999996E-2</v>
      </c>
      <c r="F25" s="73">
        <v>0.14174999999999999</v>
      </c>
    </row>
    <row r="26" spans="2:6" ht="16.5" customHeight="1" x14ac:dyDescent="0.2">
      <c r="B26" s="61" t="s">
        <v>47</v>
      </c>
      <c r="C26" s="36" t="s">
        <v>77</v>
      </c>
      <c r="D26" s="37"/>
      <c r="E26" s="40">
        <f>E16</f>
        <v>4.7592261904761901E-2</v>
      </c>
      <c r="F26" s="73">
        <v>0.35</v>
      </c>
    </row>
    <row r="27" spans="2:6" ht="16.5" customHeight="1" x14ac:dyDescent="0.2">
      <c r="B27" s="61" t="s">
        <v>48</v>
      </c>
      <c r="C27" s="36" t="s">
        <v>78</v>
      </c>
      <c r="D27" s="37"/>
      <c r="E27" s="40">
        <f>BondYields!L294+2%</f>
        <v>3.1955555555555556E-2</v>
      </c>
      <c r="F27" s="73">
        <v>0.35</v>
      </c>
    </row>
    <row r="28" spans="2:6" ht="16.5" customHeight="1" x14ac:dyDescent="0.2">
      <c r="B28" s="61" t="s">
        <v>49</v>
      </c>
      <c r="C28" s="36" t="s">
        <v>79</v>
      </c>
      <c r="D28" s="37"/>
      <c r="E28" s="40">
        <f>BondYields!C294</f>
        <v>4.3333333333333331E-4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BondYields!K294</f>
        <v>1.8599999999999998E-2</v>
      </c>
      <c r="F30" s="73">
        <v>0.14174999999999999</v>
      </c>
    </row>
    <row r="31" spans="2:6" ht="16.5" customHeight="1" x14ac:dyDescent="0.2">
      <c r="B31" s="62" t="s">
        <v>52</v>
      </c>
      <c r="C31" s="36"/>
      <c r="D31" s="37" t="s">
        <v>41</v>
      </c>
      <c r="E31" s="40">
        <f>BondYields!L294+8%-BondYields!K294</f>
        <v>7.3355555555555563E-2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March 2012</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294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BondYields!L293+6%</f>
        <v>7.195555555555555E-2</v>
      </c>
      <c r="F5" s="100"/>
    </row>
    <row r="6" spans="1:6" s="32" customFormat="1" ht="16.5" customHeight="1" x14ac:dyDescent="0.2">
      <c r="A6" s="87"/>
      <c r="B6" s="101" t="s">
        <v>139</v>
      </c>
      <c r="C6" s="102"/>
      <c r="D6" s="102"/>
      <c r="E6" s="103">
        <f>BondYields!L293</f>
        <v>1.1955555555555554E-2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BondYields!C293</f>
        <v>1.6666666666666666E-4</v>
      </c>
      <c r="F10" s="73">
        <v>0.35</v>
      </c>
    </row>
    <row r="11" spans="1:6" ht="15" customHeight="1" x14ac:dyDescent="0.2">
      <c r="B11" s="62" t="s">
        <v>25</v>
      </c>
      <c r="C11" s="38" t="s">
        <v>37</v>
      </c>
      <c r="D11" s="37" t="s">
        <v>70</v>
      </c>
      <c r="E11" s="40">
        <f>BondYields!D293</f>
        <v>1.9866666666666668E-2</v>
      </c>
      <c r="F11" s="73">
        <v>0.35</v>
      </c>
    </row>
    <row r="12" spans="1:6" ht="15" customHeight="1" x14ac:dyDescent="0.2">
      <c r="B12" s="62" t="s">
        <v>26</v>
      </c>
      <c r="C12" s="38" t="s">
        <v>38</v>
      </c>
      <c r="D12" s="37" t="s">
        <v>72</v>
      </c>
      <c r="E12" s="40">
        <f>BondYields!E293</f>
        <v>2.6966666666666667E-2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BondYields!F293</f>
        <v>2.1666666666666666E-3</v>
      </c>
      <c r="F14" s="73">
        <v>0.35</v>
      </c>
    </row>
    <row r="15" spans="1:6" ht="15" customHeight="1" x14ac:dyDescent="0.2">
      <c r="B15" s="62" t="s">
        <v>28</v>
      </c>
      <c r="C15" s="38" t="s">
        <v>37</v>
      </c>
      <c r="D15" s="37" t="s">
        <v>70</v>
      </c>
      <c r="E15" s="40">
        <f>BondYields!G293</f>
        <v>3.3902698412698412E-2</v>
      </c>
      <c r="F15" s="73">
        <v>0.35</v>
      </c>
    </row>
    <row r="16" spans="1:6" ht="15" customHeight="1" x14ac:dyDescent="0.2">
      <c r="B16" s="62" t="s">
        <v>29</v>
      </c>
      <c r="C16" s="38" t="s">
        <v>38</v>
      </c>
      <c r="D16" s="37" t="s">
        <v>72</v>
      </c>
      <c r="E16" s="40">
        <f>BondYields!H293</f>
        <v>4.5458928571428581E-2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BondYields!F293*(1-35%)</f>
        <v>1.4083333333333333E-3</v>
      </c>
      <c r="F18" s="73">
        <v>5.2499999999999998E-2</v>
      </c>
    </row>
    <row r="19" spans="2:6" ht="15" customHeight="1" x14ac:dyDescent="0.2">
      <c r="B19" s="62" t="s">
        <v>30</v>
      </c>
      <c r="C19" s="38" t="s">
        <v>37</v>
      </c>
      <c r="D19" s="37" t="s">
        <v>70</v>
      </c>
      <c r="E19" s="40">
        <f>BondYields!I293</f>
        <v>2.3136230158730158E-2</v>
      </c>
      <c r="F19" s="73">
        <v>5.2499999999999998E-2</v>
      </c>
    </row>
    <row r="20" spans="2:6" ht="15" customHeight="1" x14ac:dyDescent="0.2">
      <c r="B20" s="62" t="s">
        <v>31</v>
      </c>
      <c r="C20" s="38" t="s">
        <v>38</v>
      </c>
      <c r="D20" s="37" t="s">
        <v>72</v>
      </c>
      <c r="E20" s="40">
        <f>BondYields!J293</f>
        <v>4.3758412698412692E-2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BondYields!K293</f>
        <v>1.8599999999999998E-2</v>
      </c>
      <c r="F23" s="73">
        <v>0.14174999999999999</v>
      </c>
    </row>
    <row r="24" spans="2:6" ht="16.5" customHeight="1" x14ac:dyDescent="0.2">
      <c r="B24" s="62" t="s">
        <v>33</v>
      </c>
      <c r="C24" s="36"/>
      <c r="D24" s="37" t="s">
        <v>41</v>
      </c>
      <c r="E24" s="40">
        <f>BondYields!L293+8%-BondYields!K293</f>
        <v>7.3355555555555563E-2</v>
      </c>
      <c r="F24" s="73">
        <v>0.34100000000000003</v>
      </c>
    </row>
    <row r="25" spans="2:6" ht="16.5" customHeight="1" x14ac:dyDescent="0.2">
      <c r="B25" s="61" t="s">
        <v>65</v>
      </c>
      <c r="C25" s="36" t="s">
        <v>76</v>
      </c>
      <c r="D25" s="37"/>
      <c r="E25" s="40">
        <f>BondYields!M291</f>
        <v>5.6299999999999996E-2</v>
      </c>
      <c r="F25" s="73">
        <v>0.14174999999999999</v>
      </c>
    </row>
    <row r="26" spans="2:6" ht="16.5" customHeight="1" x14ac:dyDescent="0.2">
      <c r="B26" s="61" t="s">
        <v>47</v>
      </c>
      <c r="C26" s="36" t="s">
        <v>77</v>
      </c>
      <c r="D26" s="37"/>
      <c r="E26" s="40">
        <f>E16</f>
        <v>4.5458928571428581E-2</v>
      </c>
      <c r="F26" s="73">
        <v>0.35</v>
      </c>
    </row>
    <row r="27" spans="2:6" ht="16.5" customHeight="1" x14ac:dyDescent="0.2">
      <c r="B27" s="61" t="s">
        <v>48</v>
      </c>
      <c r="C27" s="36" t="s">
        <v>78</v>
      </c>
      <c r="D27" s="37"/>
      <c r="E27" s="40">
        <f>BondYields!L293+2%</f>
        <v>3.1955555555555556E-2</v>
      </c>
      <c r="F27" s="73">
        <v>0.35</v>
      </c>
    </row>
    <row r="28" spans="2:6" ht="16.5" customHeight="1" x14ac:dyDescent="0.2">
      <c r="B28" s="61" t="s">
        <v>49</v>
      </c>
      <c r="C28" s="36" t="s">
        <v>79</v>
      </c>
      <c r="D28" s="37"/>
      <c r="E28" s="40">
        <f>BondYields!C293</f>
        <v>1.6666666666666666E-4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BondYields!K293</f>
        <v>1.8599999999999998E-2</v>
      </c>
      <c r="F30" s="73">
        <v>0.14174999999999999</v>
      </c>
    </row>
    <row r="31" spans="2:6" ht="16.5" customHeight="1" x14ac:dyDescent="0.2">
      <c r="B31" s="62" t="s">
        <v>52</v>
      </c>
      <c r="C31" s="36"/>
      <c r="D31" s="37" t="s">
        <v>41</v>
      </c>
      <c r="E31" s="40">
        <f>BondYields!L293+8%-BondYields!K293</f>
        <v>7.3355555555555563E-2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February 2012</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291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BondYields!L292+6%</f>
        <v>7.2377777777777777E-2</v>
      </c>
      <c r="F5" s="100"/>
    </row>
    <row r="6" spans="1:6" s="32" customFormat="1" ht="16.5" customHeight="1" x14ac:dyDescent="0.2">
      <c r="A6" s="87"/>
      <c r="B6" s="101" t="s">
        <v>139</v>
      </c>
      <c r="C6" s="102"/>
      <c r="D6" s="102"/>
      <c r="E6" s="103">
        <f>BondYields!L292</f>
        <v>1.2377777777777777E-2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BondYields!C292</f>
        <v>1.3333333333333334E-4</v>
      </c>
      <c r="F10" s="73">
        <v>0.35</v>
      </c>
    </row>
    <row r="11" spans="1:6" ht="15" customHeight="1" x14ac:dyDescent="0.2">
      <c r="B11" s="62" t="s">
        <v>25</v>
      </c>
      <c r="C11" s="38" t="s">
        <v>37</v>
      </c>
      <c r="D11" s="37" t="s">
        <v>70</v>
      </c>
      <c r="E11" s="40">
        <f>BondYields!D292</f>
        <v>2.0466666666666664E-2</v>
      </c>
      <c r="F11" s="73">
        <v>0.35</v>
      </c>
    </row>
    <row r="12" spans="1:6" ht="15" customHeight="1" x14ac:dyDescent="0.2">
      <c r="B12" s="62" t="s">
        <v>26</v>
      </c>
      <c r="C12" s="38" t="s">
        <v>38</v>
      </c>
      <c r="D12" s="37" t="s">
        <v>72</v>
      </c>
      <c r="E12" s="40">
        <f>BondYields!E292</f>
        <v>2.7533333333333337E-2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BondYields!F292</f>
        <v>2.0999999999999999E-3</v>
      </c>
      <c r="F14" s="73">
        <v>0.35</v>
      </c>
    </row>
    <row r="15" spans="1:6" ht="15" customHeight="1" x14ac:dyDescent="0.2">
      <c r="B15" s="62" t="s">
        <v>28</v>
      </c>
      <c r="C15" s="38" t="s">
        <v>37</v>
      </c>
      <c r="D15" s="37" t="s">
        <v>70</v>
      </c>
      <c r="E15" s="40">
        <f>BondYields!G292</f>
        <v>3.4395198412698419E-2</v>
      </c>
      <c r="F15" s="73">
        <v>0.35</v>
      </c>
    </row>
    <row r="16" spans="1:6" ht="15" customHeight="1" x14ac:dyDescent="0.2">
      <c r="B16" s="62" t="s">
        <v>29</v>
      </c>
      <c r="C16" s="38" t="s">
        <v>38</v>
      </c>
      <c r="D16" s="37" t="s">
        <v>72</v>
      </c>
      <c r="E16" s="40">
        <f>BondYields!H292</f>
        <v>4.4227261904761915E-2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BondYields!F292*(1-35%)</f>
        <v>1.3649999999999999E-3</v>
      </c>
      <c r="F18" s="73">
        <v>5.2499999999999998E-2</v>
      </c>
    </row>
    <row r="19" spans="2:6" ht="15" customHeight="1" x14ac:dyDescent="0.2">
      <c r="B19" s="62" t="s">
        <v>30</v>
      </c>
      <c r="C19" s="38" t="s">
        <v>37</v>
      </c>
      <c r="D19" s="37" t="s">
        <v>70</v>
      </c>
      <c r="E19" s="40">
        <f>BondYields!I292</f>
        <v>2.5398730158730159E-2</v>
      </c>
      <c r="F19" s="73">
        <v>5.2499999999999998E-2</v>
      </c>
    </row>
    <row r="20" spans="2:6" ht="15" customHeight="1" x14ac:dyDescent="0.2">
      <c r="B20" s="62" t="s">
        <v>31</v>
      </c>
      <c r="C20" s="38" t="s">
        <v>38</v>
      </c>
      <c r="D20" s="37" t="s">
        <v>72</v>
      </c>
      <c r="E20" s="40">
        <f>BondYields!J292</f>
        <v>4.526424603174603E-2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BondYields!K292</f>
        <v>1.8599999999999998E-2</v>
      </c>
      <c r="F23" s="73">
        <v>0.14174999999999999</v>
      </c>
    </row>
    <row r="24" spans="2:6" ht="16.5" customHeight="1" x14ac:dyDescent="0.2">
      <c r="B24" s="62" t="s">
        <v>33</v>
      </c>
      <c r="C24" s="36"/>
      <c r="D24" s="37" t="s">
        <v>41</v>
      </c>
      <c r="E24" s="40">
        <f>BondYields!L292+8%-BondYields!K292</f>
        <v>7.3777777777777775E-2</v>
      </c>
      <c r="F24" s="73">
        <v>0.34100000000000003</v>
      </c>
    </row>
    <row r="25" spans="2:6" ht="16.5" customHeight="1" x14ac:dyDescent="0.2">
      <c r="B25" s="61" t="s">
        <v>65</v>
      </c>
      <c r="C25" s="36" t="s">
        <v>76</v>
      </c>
      <c r="D25" s="37"/>
      <c r="E25" s="40">
        <f>BondYields!M290</f>
        <v>5.6299999999999996E-2</v>
      </c>
      <c r="F25" s="73">
        <v>0.14174999999999999</v>
      </c>
    </row>
    <row r="26" spans="2:6" ht="16.5" customHeight="1" x14ac:dyDescent="0.2">
      <c r="B26" s="61" t="s">
        <v>47</v>
      </c>
      <c r="C26" s="36" t="s">
        <v>77</v>
      </c>
      <c r="D26" s="37"/>
      <c r="E26" s="40">
        <f>E16</f>
        <v>4.4227261904761915E-2</v>
      </c>
      <c r="F26" s="73">
        <v>0.35</v>
      </c>
    </row>
    <row r="27" spans="2:6" ht="16.5" customHeight="1" x14ac:dyDescent="0.2">
      <c r="B27" s="61" t="s">
        <v>48</v>
      </c>
      <c r="C27" s="36" t="s">
        <v>78</v>
      </c>
      <c r="D27" s="37"/>
      <c r="E27" s="40">
        <f>BondYields!L292+2%</f>
        <v>3.2377777777777776E-2</v>
      </c>
      <c r="F27" s="73">
        <v>0.35</v>
      </c>
    </row>
    <row r="28" spans="2:6" ht="16.5" customHeight="1" x14ac:dyDescent="0.2">
      <c r="B28" s="61" t="s">
        <v>49</v>
      </c>
      <c r="C28" s="36" t="s">
        <v>79</v>
      </c>
      <c r="D28" s="37"/>
      <c r="E28" s="40">
        <f>BondYields!C292</f>
        <v>1.3333333333333334E-4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BondYields!K292</f>
        <v>1.8599999999999998E-2</v>
      </c>
      <c r="F30" s="73">
        <v>0.14174999999999999</v>
      </c>
    </row>
    <row r="31" spans="2:6" ht="16.5" customHeight="1" x14ac:dyDescent="0.2">
      <c r="B31" s="62" t="s">
        <v>52</v>
      </c>
      <c r="C31" s="36"/>
      <c r="D31" s="37" t="s">
        <v>41</v>
      </c>
      <c r="E31" s="40">
        <f>BondYields!L292+8%-BondYields!K292</f>
        <v>7.3777777777777775E-2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January 2012</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288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BondYields!L291+6%</f>
        <v>7.2577777777777769E-2</v>
      </c>
      <c r="F5" s="100"/>
    </row>
    <row r="6" spans="1:6" s="32" customFormat="1" ht="16.5" customHeight="1" x14ac:dyDescent="0.2">
      <c r="A6" s="87"/>
      <c r="B6" s="101" t="s">
        <v>139</v>
      </c>
      <c r="C6" s="102"/>
      <c r="D6" s="102"/>
      <c r="E6" s="103">
        <f>BondYields!L291</f>
        <v>1.2577777777777778E-2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BondYields!C291</f>
        <v>1.3333333333333334E-4</v>
      </c>
      <c r="F10" s="73">
        <v>0.35</v>
      </c>
    </row>
    <row r="11" spans="1:6" ht="15" customHeight="1" x14ac:dyDescent="0.2">
      <c r="B11" s="62" t="s">
        <v>25</v>
      </c>
      <c r="C11" s="38" t="s">
        <v>37</v>
      </c>
      <c r="D11" s="37" t="s">
        <v>70</v>
      </c>
      <c r="E11" s="40">
        <f>BondYields!D291</f>
        <v>2.0466666666666668E-2</v>
      </c>
      <c r="F11" s="73">
        <v>0.35</v>
      </c>
    </row>
    <row r="12" spans="1:6" ht="15" customHeight="1" x14ac:dyDescent="0.2">
      <c r="B12" s="62" t="s">
        <v>26</v>
      </c>
      <c r="C12" s="38" t="s">
        <v>38</v>
      </c>
      <c r="D12" s="37" t="s">
        <v>72</v>
      </c>
      <c r="E12" s="40">
        <f>BondYields!E291</f>
        <v>2.8066666666666667E-2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BondYields!F291</f>
        <v>2.2333333333333333E-3</v>
      </c>
      <c r="F14" s="73">
        <v>0.35</v>
      </c>
    </row>
    <row r="15" spans="1:6" ht="15" customHeight="1" x14ac:dyDescent="0.2">
      <c r="B15" s="62" t="s">
        <v>28</v>
      </c>
      <c r="C15" s="38" t="s">
        <v>37</v>
      </c>
      <c r="D15" s="37" t="s">
        <v>70</v>
      </c>
      <c r="E15" s="40">
        <f>BondYields!G291</f>
        <v>3.4066626984126984E-2</v>
      </c>
      <c r="F15" s="73">
        <v>0.35</v>
      </c>
    </row>
    <row r="16" spans="1:6" ht="15" customHeight="1" x14ac:dyDescent="0.2">
      <c r="B16" s="62" t="s">
        <v>29</v>
      </c>
      <c r="C16" s="38" t="s">
        <v>38</v>
      </c>
      <c r="D16" s="37" t="s">
        <v>72</v>
      </c>
      <c r="E16" s="40">
        <f>BondYields!H291</f>
        <v>4.4509007936507937E-2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BondYields!F291*(1-35%)</f>
        <v>1.4516666666666666E-3</v>
      </c>
      <c r="F18" s="73">
        <v>5.2499999999999998E-2</v>
      </c>
    </row>
    <row r="19" spans="2:6" ht="15" customHeight="1" x14ac:dyDescent="0.2">
      <c r="B19" s="62" t="s">
        <v>30</v>
      </c>
      <c r="C19" s="38" t="s">
        <v>37</v>
      </c>
      <c r="D19" s="37" t="s">
        <v>70</v>
      </c>
      <c r="E19" s="40">
        <f>BondYields!I291</f>
        <v>2.50931746031746E-2</v>
      </c>
      <c r="F19" s="73">
        <v>5.2499999999999998E-2</v>
      </c>
    </row>
    <row r="20" spans="2:6" ht="15" customHeight="1" x14ac:dyDescent="0.2">
      <c r="B20" s="62" t="s">
        <v>31</v>
      </c>
      <c r="C20" s="38" t="s">
        <v>38</v>
      </c>
      <c r="D20" s="37" t="s">
        <v>72</v>
      </c>
      <c r="E20" s="40">
        <f>BondYields!J291</f>
        <v>4.5072182539682537E-2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BondYields!K291</f>
        <v>1.8599999999999998E-2</v>
      </c>
      <c r="F23" s="73">
        <v>0.14174999999999999</v>
      </c>
    </row>
    <row r="24" spans="2:6" ht="16.5" customHeight="1" x14ac:dyDescent="0.2">
      <c r="B24" s="62" t="s">
        <v>33</v>
      </c>
      <c r="C24" s="36"/>
      <c r="D24" s="37" t="s">
        <v>41</v>
      </c>
      <c r="E24" s="40">
        <f>BondYields!L291+8%-BondYields!K291</f>
        <v>7.3977777777777781E-2</v>
      </c>
      <c r="F24" s="73">
        <v>0.34100000000000003</v>
      </c>
    </row>
    <row r="25" spans="2:6" ht="16.5" customHeight="1" x14ac:dyDescent="0.2">
      <c r="B25" s="61" t="s">
        <v>65</v>
      </c>
      <c r="C25" s="36" t="s">
        <v>76</v>
      </c>
      <c r="D25" s="37"/>
      <c r="E25" s="40">
        <f>BondYields!M289</f>
        <v>5.6299999999999996E-2</v>
      </c>
      <c r="F25" s="73">
        <v>0.14174999999999999</v>
      </c>
    </row>
    <row r="26" spans="2:6" ht="16.5" customHeight="1" x14ac:dyDescent="0.2">
      <c r="B26" s="61" t="s">
        <v>47</v>
      </c>
      <c r="C26" s="36" t="s">
        <v>77</v>
      </c>
      <c r="D26" s="37"/>
      <c r="E26" s="40">
        <f>E16</f>
        <v>4.4509007936507937E-2</v>
      </c>
      <c r="F26" s="73">
        <v>0.35</v>
      </c>
    </row>
    <row r="27" spans="2:6" ht="16.5" customHeight="1" x14ac:dyDescent="0.2">
      <c r="B27" s="61" t="s">
        <v>48</v>
      </c>
      <c r="C27" s="36" t="s">
        <v>78</v>
      </c>
      <c r="D27" s="37"/>
      <c r="E27" s="40">
        <f>BondYields!L291+2%</f>
        <v>3.2577777777777775E-2</v>
      </c>
      <c r="F27" s="73">
        <v>0.35</v>
      </c>
    </row>
    <row r="28" spans="2:6" ht="16.5" customHeight="1" x14ac:dyDescent="0.2">
      <c r="B28" s="61" t="s">
        <v>49</v>
      </c>
      <c r="C28" s="36" t="s">
        <v>79</v>
      </c>
      <c r="D28" s="37"/>
      <c r="E28" s="40">
        <f>BondYields!C291</f>
        <v>1.3333333333333334E-4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BondYields!K291</f>
        <v>1.8599999999999998E-2</v>
      </c>
      <c r="F30" s="73">
        <v>0.14174999999999999</v>
      </c>
    </row>
    <row r="31" spans="2:6" ht="16.5" customHeight="1" x14ac:dyDescent="0.2">
      <c r="B31" s="62" t="s">
        <v>52</v>
      </c>
      <c r="C31" s="36"/>
      <c r="D31" s="37" t="s">
        <v>41</v>
      </c>
      <c r="E31" s="40">
        <f>BondYields!L291+8%-BondYields!K291</f>
        <v>7.3977777777777781E-2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December 2011</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285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BondYields!L290+6%</f>
        <v>7.328888888888889E-2</v>
      </c>
      <c r="F5" s="100"/>
    </row>
    <row r="6" spans="1:6" s="32" customFormat="1" ht="16.5" customHeight="1" x14ac:dyDescent="0.2">
      <c r="A6" s="87"/>
      <c r="B6" s="101" t="s">
        <v>139</v>
      </c>
      <c r="C6" s="102"/>
      <c r="D6" s="102"/>
      <c r="E6" s="103">
        <f>BondYields!L290</f>
        <v>1.3288888888888887E-2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BondYields!C290</f>
        <v>1.6666666666666666E-4</v>
      </c>
      <c r="F10" s="73">
        <v>0.35</v>
      </c>
    </row>
    <row r="11" spans="1:6" ht="15" customHeight="1" x14ac:dyDescent="0.2">
      <c r="B11" s="62" t="s">
        <v>25</v>
      </c>
      <c r="C11" s="38" t="s">
        <v>37</v>
      </c>
      <c r="D11" s="37" t="s">
        <v>70</v>
      </c>
      <c r="E11" s="40">
        <f>BondYields!D290</f>
        <v>2.1433333333333332E-2</v>
      </c>
      <c r="F11" s="73">
        <v>0.35</v>
      </c>
    </row>
    <row r="12" spans="1:6" ht="15" customHeight="1" x14ac:dyDescent="0.2">
      <c r="B12" s="62" t="s">
        <v>26</v>
      </c>
      <c r="C12" s="38" t="s">
        <v>38</v>
      </c>
      <c r="D12" s="37" t="s">
        <v>72</v>
      </c>
      <c r="E12" s="40">
        <f>BondYields!E290</f>
        <v>2.9799999999999997E-2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BondYields!F290</f>
        <v>2.2333333333333333E-3</v>
      </c>
      <c r="F14" s="73">
        <v>0.35</v>
      </c>
    </row>
    <row r="15" spans="1:6" ht="15" customHeight="1" x14ac:dyDescent="0.2">
      <c r="B15" s="62" t="s">
        <v>28</v>
      </c>
      <c r="C15" s="38" t="s">
        <v>37</v>
      </c>
      <c r="D15" s="37" t="s">
        <v>70</v>
      </c>
      <c r="E15" s="40">
        <f>BondYields!G290</f>
        <v>3.4558873360938581E-2</v>
      </c>
      <c r="F15" s="73">
        <v>0.35</v>
      </c>
    </row>
    <row r="16" spans="1:6" ht="15" customHeight="1" x14ac:dyDescent="0.2">
      <c r="B16" s="62" t="s">
        <v>29</v>
      </c>
      <c r="C16" s="38" t="s">
        <v>38</v>
      </c>
      <c r="D16" s="37" t="s">
        <v>72</v>
      </c>
      <c r="E16" s="40">
        <f>BondYields!H290</f>
        <v>4.6975384748102138E-2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BondYields!F290*(1-35%)</f>
        <v>1.4516666666666666E-3</v>
      </c>
      <c r="F18" s="73">
        <v>5.2499999999999998E-2</v>
      </c>
    </row>
    <row r="19" spans="2:6" ht="15" customHeight="1" x14ac:dyDescent="0.2">
      <c r="B19" s="62" t="s">
        <v>30</v>
      </c>
      <c r="C19" s="38" t="s">
        <v>37</v>
      </c>
      <c r="D19" s="37" t="s">
        <v>70</v>
      </c>
      <c r="E19" s="40">
        <f>BondYields!I290</f>
        <v>2.4631145617667355E-2</v>
      </c>
      <c r="F19" s="73">
        <v>5.2499999999999998E-2</v>
      </c>
    </row>
    <row r="20" spans="2:6" ht="15" customHeight="1" x14ac:dyDescent="0.2">
      <c r="B20" s="62" t="s">
        <v>31</v>
      </c>
      <c r="C20" s="38" t="s">
        <v>38</v>
      </c>
      <c r="D20" s="37" t="s">
        <v>72</v>
      </c>
      <c r="E20" s="40">
        <f>BondYields!J290</f>
        <v>4.407080572808833E-2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BondYields!K290</f>
        <v>1.7899999999999999E-2</v>
      </c>
      <c r="F23" s="73">
        <v>0.14174999999999999</v>
      </c>
    </row>
    <row r="24" spans="2:6" ht="16.5" customHeight="1" x14ac:dyDescent="0.2">
      <c r="B24" s="62" t="s">
        <v>33</v>
      </c>
      <c r="C24" s="36"/>
      <c r="D24" s="37" t="s">
        <v>41</v>
      </c>
      <c r="E24" s="40">
        <f>BondYields!L290+8%-BondYields!K290</f>
        <v>7.5388888888888894E-2</v>
      </c>
      <c r="F24" s="73">
        <v>0.34100000000000003</v>
      </c>
    </row>
    <row r="25" spans="2:6" ht="16.5" customHeight="1" x14ac:dyDescent="0.2">
      <c r="B25" s="61" t="s">
        <v>65</v>
      </c>
      <c r="C25" s="36" t="s">
        <v>76</v>
      </c>
      <c r="D25" s="37"/>
      <c r="E25" s="40">
        <f>BondYields!M288</f>
        <v>5.6299999999999996E-2</v>
      </c>
      <c r="F25" s="73">
        <v>0.14174999999999999</v>
      </c>
    </row>
    <row r="26" spans="2:6" ht="16.5" customHeight="1" x14ac:dyDescent="0.2">
      <c r="B26" s="61" t="s">
        <v>47</v>
      </c>
      <c r="C26" s="36" t="s">
        <v>77</v>
      </c>
      <c r="D26" s="37"/>
      <c r="E26" s="40">
        <f>E16</f>
        <v>4.6975384748102138E-2</v>
      </c>
      <c r="F26" s="73">
        <v>0.35</v>
      </c>
    </row>
    <row r="27" spans="2:6" ht="16.5" customHeight="1" x14ac:dyDescent="0.2">
      <c r="B27" s="61" t="s">
        <v>48</v>
      </c>
      <c r="C27" s="36" t="s">
        <v>78</v>
      </c>
      <c r="D27" s="37"/>
      <c r="E27" s="40">
        <f>BondYields!L290+2%</f>
        <v>3.3288888888888889E-2</v>
      </c>
      <c r="F27" s="73">
        <v>0.35</v>
      </c>
    </row>
    <row r="28" spans="2:6" ht="16.5" customHeight="1" x14ac:dyDescent="0.2">
      <c r="B28" s="61" t="s">
        <v>49</v>
      </c>
      <c r="C28" s="36" t="s">
        <v>79</v>
      </c>
      <c r="D28" s="37"/>
      <c r="E28" s="40">
        <f>BondYields!C290</f>
        <v>1.6666666666666666E-4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BondYields!K290</f>
        <v>1.7899999999999999E-2</v>
      </c>
      <c r="F30" s="73">
        <v>0.14174999999999999</v>
      </c>
    </row>
    <row r="31" spans="2:6" ht="16.5" customHeight="1" x14ac:dyDescent="0.2">
      <c r="B31" s="62" t="s">
        <v>52</v>
      </c>
      <c r="C31" s="36"/>
      <c r="D31" s="37" t="s">
        <v>41</v>
      </c>
      <c r="E31" s="40">
        <f>BondYields!L290+8%-BondYields!K290</f>
        <v>7.5388888888888894E-2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A1:F1"/>
    <mergeCell ref="A2:F2"/>
    <mergeCell ref="A3:F3"/>
    <mergeCell ref="C7:D7"/>
    <mergeCell ref="C22:E22"/>
    <mergeCell ref="C29:E29"/>
  </mergeCells>
  <printOptions horizontalCentered="1"/>
  <pageMargins left="0.3" right="0.38" top="0.65" bottom="0.3" header="0.5" footer="0.17"/>
  <pageSetup orientation="portrait" cellComments="asDisplayed" r:id="rId1"/>
  <headerFooter alignWithMargins="0">
    <oddFooter>&amp;L&amp;F&amp;RRate Specialist Bureau - November 2011</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282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BondYields!L289+6%</f>
        <v>7.5055555555555556E-2</v>
      </c>
      <c r="F5" s="100"/>
    </row>
    <row r="6" spans="1:6" s="32" customFormat="1" ht="16.5" customHeight="1" x14ac:dyDescent="0.2">
      <c r="A6" s="87"/>
      <c r="B6" s="101" t="s">
        <v>139</v>
      </c>
      <c r="C6" s="102"/>
      <c r="D6" s="102"/>
      <c r="E6" s="103">
        <f>BondYields!L289</f>
        <v>1.5055555555555556E-2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BondYields!C289</f>
        <v>2.3333333333333336E-4</v>
      </c>
      <c r="F10" s="73">
        <v>0.35</v>
      </c>
    </row>
    <row r="11" spans="1:6" ht="15" customHeight="1" x14ac:dyDescent="0.2">
      <c r="B11" s="62" t="s">
        <v>25</v>
      </c>
      <c r="C11" s="38" t="s">
        <v>37</v>
      </c>
      <c r="D11" s="37" t="s">
        <v>70</v>
      </c>
      <c r="E11" s="40">
        <f>BondYields!D289</f>
        <v>2.4266666666666669E-2</v>
      </c>
      <c r="F11" s="73">
        <v>0.35</v>
      </c>
    </row>
    <row r="12" spans="1:6" ht="15" customHeight="1" x14ac:dyDescent="0.2">
      <c r="B12" s="62" t="s">
        <v>26</v>
      </c>
      <c r="C12" s="38" t="s">
        <v>38</v>
      </c>
      <c r="D12" s="37" t="s">
        <v>72</v>
      </c>
      <c r="E12" s="40">
        <f>BondYields!E289</f>
        <v>3.3399999999999992E-2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BondYields!F289</f>
        <v>2E-3</v>
      </c>
      <c r="F14" s="73">
        <v>0.35</v>
      </c>
    </row>
    <row r="15" spans="1:6" ht="15" customHeight="1" x14ac:dyDescent="0.2">
      <c r="B15" s="62" t="s">
        <v>28</v>
      </c>
      <c r="C15" s="38" t="s">
        <v>37</v>
      </c>
      <c r="D15" s="37" t="s">
        <v>70</v>
      </c>
      <c r="E15" s="40">
        <f>BondYields!G289</f>
        <v>3.5991373360938578E-2</v>
      </c>
      <c r="F15" s="73">
        <v>0.35</v>
      </c>
    </row>
    <row r="16" spans="1:6" ht="15" customHeight="1" x14ac:dyDescent="0.2">
      <c r="B16" s="62" t="s">
        <v>29</v>
      </c>
      <c r="C16" s="38" t="s">
        <v>38</v>
      </c>
      <c r="D16" s="37" t="s">
        <v>72</v>
      </c>
      <c r="E16" s="40">
        <f>BondYields!H289</f>
        <v>4.9614551414768809E-2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BondYields!F289*(1-35%)</f>
        <v>1.3000000000000002E-3</v>
      </c>
      <c r="F18" s="73">
        <v>5.2499999999999998E-2</v>
      </c>
    </row>
    <row r="19" spans="2:6" ht="15" customHeight="1" x14ac:dyDescent="0.2">
      <c r="B19" s="62" t="s">
        <v>30</v>
      </c>
      <c r="C19" s="38" t="s">
        <v>37</v>
      </c>
      <c r="D19" s="37" t="s">
        <v>70</v>
      </c>
      <c r="E19" s="40">
        <f>BondYields!I289</f>
        <v>2.5952812284334024E-2</v>
      </c>
      <c r="F19" s="73">
        <v>5.2499999999999998E-2</v>
      </c>
    </row>
    <row r="20" spans="2:6" ht="15" customHeight="1" x14ac:dyDescent="0.2">
      <c r="B20" s="62" t="s">
        <v>31</v>
      </c>
      <c r="C20" s="38" t="s">
        <v>38</v>
      </c>
      <c r="D20" s="37" t="s">
        <v>72</v>
      </c>
      <c r="E20" s="40">
        <f>BondYields!J289</f>
        <v>4.7554139061421662E-2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BondYields!K289</f>
        <v>1.72E-2</v>
      </c>
      <c r="F23" s="73">
        <v>0.14174999999999999</v>
      </c>
    </row>
    <row r="24" spans="2:6" ht="16.5" customHeight="1" x14ac:dyDescent="0.2">
      <c r="B24" s="62" t="s">
        <v>33</v>
      </c>
      <c r="C24" s="36"/>
      <c r="D24" s="37" t="s">
        <v>41</v>
      </c>
      <c r="E24" s="40">
        <f>BondYields!L289+8%-BondYields!K289</f>
        <v>7.7855555555555567E-2</v>
      </c>
      <c r="F24" s="73">
        <v>0.34100000000000003</v>
      </c>
    </row>
    <row r="25" spans="2:6" ht="16.5" customHeight="1" x14ac:dyDescent="0.2">
      <c r="B25" s="61" t="s">
        <v>65</v>
      </c>
      <c r="C25" s="36" t="s">
        <v>76</v>
      </c>
      <c r="D25" s="37"/>
      <c r="E25" s="40">
        <f>BondYields!M287</f>
        <v>5.6299999999999996E-2</v>
      </c>
      <c r="F25" s="73">
        <v>0.14174999999999999</v>
      </c>
    </row>
    <row r="26" spans="2:6" ht="16.5" customHeight="1" x14ac:dyDescent="0.2">
      <c r="B26" s="61" t="s">
        <v>47</v>
      </c>
      <c r="C26" s="36" t="s">
        <v>77</v>
      </c>
      <c r="D26" s="37"/>
      <c r="E26" s="40">
        <f>E16</f>
        <v>4.9614551414768809E-2</v>
      </c>
      <c r="F26" s="73">
        <v>0.35</v>
      </c>
    </row>
    <row r="27" spans="2:6" ht="16.5" customHeight="1" x14ac:dyDescent="0.2">
      <c r="B27" s="61" t="s">
        <v>48</v>
      </c>
      <c r="C27" s="36" t="s">
        <v>78</v>
      </c>
      <c r="D27" s="37"/>
      <c r="E27" s="40">
        <f>BondYields!L289+2%</f>
        <v>3.5055555555555555E-2</v>
      </c>
      <c r="F27" s="73">
        <v>0.35</v>
      </c>
    </row>
    <row r="28" spans="2:6" ht="16.5" customHeight="1" x14ac:dyDescent="0.2">
      <c r="B28" s="61" t="s">
        <v>49</v>
      </c>
      <c r="C28" s="36" t="s">
        <v>79</v>
      </c>
      <c r="D28" s="37"/>
      <c r="E28" s="40">
        <f>BondYields!C289</f>
        <v>2.3333333333333336E-4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BondYields!K289</f>
        <v>1.72E-2</v>
      </c>
      <c r="F30" s="73">
        <v>0.14174999999999999</v>
      </c>
    </row>
    <row r="31" spans="2:6" ht="16.5" customHeight="1" x14ac:dyDescent="0.2">
      <c r="B31" s="62" t="s">
        <v>52</v>
      </c>
      <c r="C31" s="36"/>
      <c r="D31" s="37" t="s">
        <v>41</v>
      </c>
      <c r="E31" s="40">
        <f>BondYields!L289+8%-BondYields!K289</f>
        <v>7.7855555555555567E-2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October 2011</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278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BondYields!L288+6%</f>
        <v>7.7022222222222214E-2</v>
      </c>
      <c r="F5" s="100"/>
    </row>
    <row r="6" spans="1:6" s="32" customFormat="1" ht="16.5" customHeight="1" x14ac:dyDescent="0.2">
      <c r="A6" s="87"/>
      <c r="B6" s="101" t="s">
        <v>139</v>
      </c>
      <c r="C6" s="102"/>
      <c r="D6" s="102"/>
      <c r="E6" s="103">
        <f>BondYields!L288</f>
        <v>1.702222222222222E-2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BondYields!C288</f>
        <v>3.3333333333333332E-4</v>
      </c>
      <c r="F10" s="73">
        <v>0.35</v>
      </c>
    </row>
    <row r="11" spans="1:6" ht="15" customHeight="1" x14ac:dyDescent="0.2">
      <c r="B11" s="62" t="s">
        <v>25</v>
      </c>
      <c r="C11" s="38" t="s">
        <v>37</v>
      </c>
      <c r="D11" s="37" t="s">
        <v>70</v>
      </c>
      <c r="E11" s="40">
        <f>BondYields!D288</f>
        <v>2.7666666666666662E-2</v>
      </c>
      <c r="F11" s="73">
        <v>0.35</v>
      </c>
    </row>
    <row r="12" spans="1:6" ht="15" customHeight="1" x14ac:dyDescent="0.2">
      <c r="B12" s="62" t="s">
        <v>26</v>
      </c>
      <c r="C12" s="38" t="s">
        <v>38</v>
      </c>
      <c r="D12" s="37" t="s">
        <v>72</v>
      </c>
      <c r="E12" s="40">
        <f>BondYields!E288</f>
        <v>3.6999999999999998E-2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BondYields!F288</f>
        <v>1.8333333333333333E-3</v>
      </c>
      <c r="F14" s="73">
        <v>0.35</v>
      </c>
    </row>
    <row r="15" spans="1:6" ht="15" customHeight="1" x14ac:dyDescent="0.2">
      <c r="B15" s="62" t="s">
        <v>28</v>
      </c>
      <c r="C15" s="38" t="s">
        <v>37</v>
      </c>
      <c r="D15" s="37" t="s">
        <v>70</v>
      </c>
      <c r="E15" s="40">
        <f>BondYields!G288</f>
        <v>3.854967061923583E-2</v>
      </c>
      <c r="F15" s="73">
        <v>0.35</v>
      </c>
    </row>
    <row r="16" spans="1:6" ht="15" customHeight="1" x14ac:dyDescent="0.2">
      <c r="B16" s="62" t="s">
        <v>29</v>
      </c>
      <c r="C16" s="38" t="s">
        <v>38</v>
      </c>
      <c r="D16" s="37" t="s">
        <v>72</v>
      </c>
      <c r="E16" s="40">
        <f>BondYields!H288</f>
        <v>5.1267437417654806E-2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BondYields!F288*(1-35%)</f>
        <v>1.1916666666666666E-3</v>
      </c>
      <c r="F18" s="73">
        <v>5.2499999999999998E-2</v>
      </c>
    </row>
    <row r="19" spans="2:6" ht="15" customHeight="1" x14ac:dyDescent="0.2">
      <c r="B19" s="62" t="s">
        <v>30</v>
      </c>
      <c r="C19" s="38" t="s">
        <v>37</v>
      </c>
      <c r="D19" s="37" t="s">
        <v>70</v>
      </c>
      <c r="E19" s="40">
        <f>BondYields!I288</f>
        <v>2.9010243741765484E-2</v>
      </c>
      <c r="F19" s="73">
        <v>5.2499999999999998E-2</v>
      </c>
    </row>
    <row r="20" spans="2:6" ht="15" customHeight="1" x14ac:dyDescent="0.2">
      <c r="B20" s="62" t="s">
        <v>31</v>
      </c>
      <c r="C20" s="38" t="s">
        <v>38</v>
      </c>
      <c r="D20" s="37" t="s">
        <v>72</v>
      </c>
      <c r="E20" s="40">
        <f>BondYields!J288</f>
        <v>5.029778985507246E-2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BondYields!K288</f>
        <v>1.6500000000000001E-2</v>
      </c>
      <c r="F23" s="73">
        <v>0.14174999999999999</v>
      </c>
    </row>
    <row r="24" spans="2:6" ht="16.5" customHeight="1" x14ac:dyDescent="0.2">
      <c r="B24" s="62" t="s">
        <v>33</v>
      </c>
      <c r="C24" s="36"/>
      <c r="D24" s="37" t="s">
        <v>41</v>
      </c>
      <c r="E24" s="40">
        <f>BondYields!L288+8%-BondYields!K288</f>
        <v>8.0522222222222217E-2</v>
      </c>
      <c r="F24" s="73">
        <v>0.34100000000000003</v>
      </c>
    </row>
    <row r="25" spans="2:6" ht="16.5" customHeight="1" x14ac:dyDescent="0.2">
      <c r="B25" s="61" t="s">
        <v>65</v>
      </c>
      <c r="C25" s="36" t="s">
        <v>76</v>
      </c>
      <c r="D25" s="37"/>
      <c r="E25" s="40">
        <f>BondYields!M286</f>
        <v>5.6299999999999996E-2</v>
      </c>
      <c r="F25" s="73">
        <v>0.14174999999999999</v>
      </c>
    </row>
    <row r="26" spans="2:6" ht="16.5" customHeight="1" x14ac:dyDescent="0.2">
      <c r="B26" s="61" t="s">
        <v>47</v>
      </c>
      <c r="C26" s="36" t="s">
        <v>77</v>
      </c>
      <c r="D26" s="37"/>
      <c r="E26" s="40">
        <f>E16</f>
        <v>5.1267437417654806E-2</v>
      </c>
      <c r="F26" s="73">
        <v>0.35</v>
      </c>
    </row>
    <row r="27" spans="2:6" ht="16.5" customHeight="1" x14ac:dyDescent="0.2">
      <c r="B27" s="61" t="s">
        <v>48</v>
      </c>
      <c r="C27" s="36" t="s">
        <v>78</v>
      </c>
      <c r="D27" s="37"/>
      <c r="E27" s="40">
        <f>BondYields!L288+2%</f>
        <v>3.702222222222222E-2</v>
      </c>
      <c r="F27" s="73">
        <v>0.35</v>
      </c>
    </row>
    <row r="28" spans="2:6" ht="16.5" customHeight="1" x14ac:dyDescent="0.2">
      <c r="B28" s="61" t="s">
        <v>49</v>
      </c>
      <c r="C28" s="36" t="s">
        <v>79</v>
      </c>
      <c r="D28" s="37"/>
      <c r="E28" s="40">
        <f>BondYields!C288</f>
        <v>3.3333333333333332E-4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BondYields!K288</f>
        <v>1.6500000000000001E-2</v>
      </c>
      <c r="F30" s="73">
        <v>0.14174999999999999</v>
      </c>
    </row>
    <row r="31" spans="2:6" ht="16.5" customHeight="1" x14ac:dyDescent="0.2">
      <c r="B31" s="62" t="s">
        <v>52</v>
      </c>
      <c r="C31" s="36"/>
      <c r="D31" s="37" t="s">
        <v>41</v>
      </c>
      <c r="E31" s="40">
        <f>BondYields!L288+8%-BondYields!K288</f>
        <v>8.0522222222222217E-2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September 2011</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271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BondYields!L287+6%</f>
        <v>7.8788888888888881E-2</v>
      </c>
      <c r="F5" s="100"/>
    </row>
    <row r="6" spans="1:6" s="32" customFormat="1" ht="16.5" customHeight="1" x14ac:dyDescent="0.2">
      <c r="A6" s="87"/>
      <c r="B6" s="101" t="s">
        <v>139</v>
      </c>
      <c r="C6" s="102"/>
      <c r="D6" s="102"/>
      <c r="E6" s="103">
        <f>BondYields!L287</f>
        <v>1.8788888888888886E-2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BondYields!C287</f>
        <v>4.0000000000000002E-4</v>
      </c>
      <c r="F10" s="73">
        <v>0.35</v>
      </c>
    </row>
    <row r="11" spans="1:6" ht="15" customHeight="1" x14ac:dyDescent="0.2">
      <c r="B11" s="62" t="s">
        <v>25</v>
      </c>
      <c r="C11" s="38" t="s">
        <v>37</v>
      </c>
      <c r="D11" s="37" t="s">
        <v>70</v>
      </c>
      <c r="E11" s="40">
        <f>BondYields!D287</f>
        <v>3.0566666666666669E-2</v>
      </c>
      <c r="F11" s="73">
        <v>0.35</v>
      </c>
    </row>
    <row r="12" spans="1:6" ht="15" customHeight="1" x14ac:dyDescent="0.2">
      <c r="B12" s="62" t="s">
        <v>26</v>
      </c>
      <c r="C12" s="38" t="s">
        <v>38</v>
      </c>
      <c r="D12" s="37" t="s">
        <v>72</v>
      </c>
      <c r="E12" s="40">
        <f>BondYields!E287</f>
        <v>3.9566666666666667E-2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BondYields!F287</f>
        <v>1.7333333333333333E-3</v>
      </c>
      <c r="F14" s="73">
        <v>0.35</v>
      </c>
    </row>
    <row r="15" spans="1:6" ht="15" customHeight="1" x14ac:dyDescent="0.2">
      <c r="B15" s="62" t="s">
        <v>28</v>
      </c>
      <c r="C15" s="38" t="s">
        <v>37</v>
      </c>
      <c r="D15" s="37" t="s">
        <v>70</v>
      </c>
      <c r="E15" s="40">
        <f>BondYields!G287</f>
        <v>4.0718614718614717E-2</v>
      </c>
      <c r="F15" s="73">
        <v>0.35</v>
      </c>
    </row>
    <row r="16" spans="1:6" ht="15" customHeight="1" x14ac:dyDescent="0.2">
      <c r="B16" s="62" t="s">
        <v>29</v>
      </c>
      <c r="C16" s="38" t="s">
        <v>38</v>
      </c>
      <c r="D16" s="37" t="s">
        <v>72</v>
      </c>
      <c r="E16" s="40">
        <f>BondYields!H287</f>
        <v>5.1933759018759018E-2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BondYields!F287*(1-35%)</f>
        <v>1.1266666666666667E-3</v>
      </c>
      <c r="F18" s="73">
        <v>5.2499999999999998E-2</v>
      </c>
    </row>
    <row r="19" spans="2:6" ht="15" customHeight="1" x14ac:dyDescent="0.2">
      <c r="B19" s="62" t="s">
        <v>30</v>
      </c>
      <c r="C19" s="38" t="s">
        <v>37</v>
      </c>
      <c r="D19" s="37" t="s">
        <v>70</v>
      </c>
      <c r="E19" s="40">
        <f>BondYields!I287</f>
        <v>3.1790367965367966E-2</v>
      </c>
      <c r="F19" s="73">
        <v>5.2499999999999998E-2</v>
      </c>
    </row>
    <row r="20" spans="2:6" ht="15" customHeight="1" x14ac:dyDescent="0.2">
      <c r="B20" s="62" t="s">
        <v>31</v>
      </c>
      <c r="C20" s="38" t="s">
        <v>38</v>
      </c>
      <c r="D20" s="37" t="s">
        <v>72</v>
      </c>
      <c r="E20" s="40">
        <f>BondYields!J287</f>
        <v>5.3496547619047617E-2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BondYields!K287</f>
        <v>1.6500000000000001E-2</v>
      </c>
      <c r="F23" s="73">
        <v>0.14174999999999999</v>
      </c>
    </row>
    <row r="24" spans="2:6" ht="16.5" customHeight="1" x14ac:dyDescent="0.2">
      <c r="B24" s="62" t="s">
        <v>33</v>
      </c>
      <c r="C24" s="36"/>
      <c r="D24" s="37" t="s">
        <v>41</v>
      </c>
      <c r="E24" s="40">
        <f>BondYields!L287+8%-BondYields!K287</f>
        <v>8.2288888888888884E-2</v>
      </c>
      <c r="F24" s="73">
        <v>0.34100000000000003</v>
      </c>
    </row>
    <row r="25" spans="2:6" ht="16.5" customHeight="1" x14ac:dyDescent="0.2">
      <c r="B25" s="61" t="s">
        <v>65</v>
      </c>
      <c r="C25" s="36" t="s">
        <v>76</v>
      </c>
      <c r="D25" s="37"/>
      <c r="E25" s="40">
        <f>BondYields!M285</f>
        <v>5.6400000000000006E-2</v>
      </c>
      <c r="F25" s="73">
        <v>0.14174999999999999</v>
      </c>
    </row>
    <row r="26" spans="2:6" ht="16.5" customHeight="1" x14ac:dyDescent="0.2">
      <c r="B26" s="61" t="s">
        <v>47</v>
      </c>
      <c r="C26" s="36" t="s">
        <v>77</v>
      </c>
      <c r="D26" s="37"/>
      <c r="E26" s="40">
        <f>E16</f>
        <v>5.1933759018759018E-2</v>
      </c>
      <c r="F26" s="73">
        <v>0.35</v>
      </c>
    </row>
    <row r="27" spans="2:6" ht="16.5" customHeight="1" x14ac:dyDescent="0.2">
      <c r="B27" s="61" t="s">
        <v>48</v>
      </c>
      <c r="C27" s="36" t="s">
        <v>78</v>
      </c>
      <c r="D27" s="37"/>
      <c r="E27" s="40">
        <f>BondYields!L287+2%</f>
        <v>3.8788888888888887E-2</v>
      </c>
      <c r="F27" s="73">
        <v>0.35</v>
      </c>
    </row>
    <row r="28" spans="2:6" ht="16.5" customHeight="1" x14ac:dyDescent="0.2">
      <c r="B28" s="61" t="s">
        <v>49</v>
      </c>
      <c r="C28" s="36" t="s">
        <v>79</v>
      </c>
      <c r="D28" s="37"/>
      <c r="E28" s="40">
        <f>BondYields!C287</f>
        <v>4.0000000000000002E-4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BondYields!K287</f>
        <v>1.6500000000000001E-2</v>
      </c>
      <c r="F30" s="73">
        <v>0.14174999999999999</v>
      </c>
    </row>
    <row r="31" spans="2:6" ht="16.5" customHeight="1" x14ac:dyDescent="0.2">
      <c r="B31" s="62" t="s">
        <v>52</v>
      </c>
      <c r="C31" s="36"/>
      <c r="D31" s="37" t="s">
        <v>41</v>
      </c>
      <c r="E31" s="40">
        <f>BondYields!L287+8%-BondYields!K287</f>
        <v>8.2288888888888884E-2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August 2011</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269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BondYields!L286+6%</f>
        <v>7.984444444444444E-2</v>
      </c>
      <c r="F5" s="100"/>
    </row>
    <row r="6" spans="1:6" s="32" customFormat="1" ht="16.5" customHeight="1" x14ac:dyDescent="0.2">
      <c r="A6" s="87"/>
      <c r="B6" s="101" t="s">
        <v>139</v>
      </c>
      <c r="C6" s="102"/>
      <c r="D6" s="102"/>
      <c r="E6" s="103">
        <f>BondYields!L286</f>
        <v>1.9844444444444442E-2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BondYields!C286</f>
        <v>4.6666666666666666E-4</v>
      </c>
      <c r="F10" s="73">
        <v>0.35</v>
      </c>
    </row>
    <row r="11" spans="1:6" ht="15" customHeight="1" x14ac:dyDescent="0.2">
      <c r="B11" s="62" t="s">
        <v>25</v>
      </c>
      <c r="C11" s="38" t="s">
        <v>37</v>
      </c>
      <c r="D11" s="37" t="s">
        <v>70</v>
      </c>
      <c r="E11" s="40">
        <f>BondYields!D286</f>
        <v>3.2099999999999997E-2</v>
      </c>
      <c r="F11" s="73">
        <v>0.35</v>
      </c>
    </row>
    <row r="12" spans="1:6" ht="15" customHeight="1" x14ac:dyDescent="0.2">
      <c r="B12" s="62" t="s">
        <v>26</v>
      </c>
      <c r="C12" s="38" t="s">
        <v>38</v>
      </c>
      <c r="D12" s="37" t="s">
        <v>72</v>
      </c>
      <c r="E12" s="40">
        <f>BondYields!E286</f>
        <v>4.0666666666666663E-2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BondYields!F286</f>
        <v>1.9E-3</v>
      </c>
      <c r="F14" s="73">
        <v>0.35</v>
      </c>
    </row>
    <row r="15" spans="1:6" ht="15" customHeight="1" x14ac:dyDescent="0.2">
      <c r="B15" s="62" t="s">
        <v>28</v>
      </c>
      <c r="C15" s="38" t="s">
        <v>37</v>
      </c>
      <c r="D15" s="37" t="s">
        <v>70</v>
      </c>
      <c r="E15" s="40">
        <f>BondYields!G286</f>
        <v>4.2344448051948057E-2</v>
      </c>
      <c r="F15" s="73">
        <v>0.35</v>
      </c>
    </row>
    <row r="16" spans="1:6" ht="15" customHeight="1" x14ac:dyDescent="0.2">
      <c r="B16" s="62" t="s">
        <v>29</v>
      </c>
      <c r="C16" s="38" t="s">
        <v>38</v>
      </c>
      <c r="D16" s="37" t="s">
        <v>72</v>
      </c>
      <c r="E16" s="40">
        <f>BondYields!H286</f>
        <v>5.1947925685425687E-2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BondYields!F286*(1-35%)</f>
        <v>1.235E-3</v>
      </c>
      <c r="F18" s="73">
        <v>5.2499999999999998E-2</v>
      </c>
    </row>
    <row r="19" spans="2:6" ht="15" customHeight="1" x14ac:dyDescent="0.2">
      <c r="B19" s="62" t="s">
        <v>30</v>
      </c>
      <c r="C19" s="38" t="s">
        <v>37</v>
      </c>
      <c r="D19" s="37" t="s">
        <v>70</v>
      </c>
      <c r="E19" s="40">
        <f>BondYields!I286</f>
        <v>3.3602867965367968E-2</v>
      </c>
      <c r="F19" s="73">
        <v>5.2499999999999998E-2</v>
      </c>
    </row>
    <row r="20" spans="2:6" ht="15" customHeight="1" x14ac:dyDescent="0.2">
      <c r="B20" s="62" t="s">
        <v>31</v>
      </c>
      <c r="C20" s="38" t="s">
        <v>38</v>
      </c>
      <c r="D20" s="37" t="s">
        <v>72</v>
      </c>
      <c r="E20" s="40">
        <f>BondYields!J286</f>
        <v>5.2364880952380954E-2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BondYields!K286</f>
        <v>1.6500000000000001E-2</v>
      </c>
      <c r="F23" s="73">
        <v>0.14174999999999999</v>
      </c>
    </row>
    <row r="24" spans="2:6" ht="16.5" customHeight="1" x14ac:dyDescent="0.2">
      <c r="B24" s="62" t="s">
        <v>33</v>
      </c>
      <c r="C24" s="36"/>
      <c r="D24" s="37" t="s">
        <v>41</v>
      </c>
      <c r="E24" s="40">
        <f>BondYields!L286+8%-BondYields!K286</f>
        <v>8.3344444444444443E-2</v>
      </c>
      <c r="F24" s="73">
        <v>0.34100000000000003</v>
      </c>
    </row>
    <row r="25" spans="2:6" ht="16.5" customHeight="1" x14ac:dyDescent="0.2">
      <c r="B25" s="61" t="s">
        <v>65</v>
      </c>
      <c r="C25" s="36" t="s">
        <v>76</v>
      </c>
      <c r="D25" s="37"/>
      <c r="E25" s="40">
        <f>BondYields!M284</f>
        <v>5.6466666666666665E-2</v>
      </c>
      <c r="F25" s="73">
        <v>0.14174999999999999</v>
      </c>
    </row>
    <row r="26" spans="2:6" ht="16.5" customHeight="1" x14ac:dyDescent="0.2">
      <c r="B26" s="61" t="s">
        <v>47</v>
      </c>
      <c r="C26" s="36" t="s">
        <v>77</v>
      </c>
      <c r="D26" s="37"/>
      <c r="E26" s="40">
        <f>E16</f>
        <v>5.1947925685425687E-2</v>
      </c>
      <c r="F26" s="73">
        <v>0.35</v>
      </c>
    </row>
    <row r="27" spans="2:6" ht="16.5" customHeight="1" x14ac:dyDescent="0.2">
      <c r="B27" s="61" t="s">
        <v>48</v>
      </c>
      <c r="C27" s="36" t="s">
        <v>78</v>
      </c>
      <c r="D27" s="37"/>
      <c r="E27" s="40">
        <f>BondYields!L286+2%</f>
        <v>3.9844444444444446E-2</v>
      </c>
      <c r="F27" s="73">
        <v>0.35</v>
      </c>
    </row>
    <row r="28" spans="2:6" ht="16.5" customHeight="1" x14ac:dyDescent="0.2">
      <c r="B28" s="61" t="s">
        <v>49</v>
      </c>
      <c r="C28" s="36" t="s">
        <v>79</v>
      </c>
      <c r="D28" s="37"/>
      <c r="E28" s="40">
        <f>BondYields!C286</f>
        <v>4.6666666666666666E-4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BondYields!K286</f>
        <v>1.6500000000000001E-2</v>
      </c>
      <c r="F30" s="73">
        <v>0.14174999999999999</v>
      </c>
    </row>
    <row r="31" spans="2:6" ht="16.5" customHeight="1" x14ac:dyDescent="0.2">
      <c r="B31" s="62" t="s">
        <v>52</v>
      </c>
      <c r="C31" s="36"/>
      <c r="D31" s="37" t="s">
        <v>41</v>
      </c>
      <c r="E31" s="40">
        <f>BondYields!L286+8%-BondYields!K286</f>
        <v>8.3344444444444443E-2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July 2011</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897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BondYields!L436+6%</f>
        <v>0.1091</v>
      </c>
      <c r="F5" s="100"/>
    </row>
    <row r="6" spans="1:6" s="32" customFormat="1" ht="16.5" customHeight="1" x14ac:dyDescent="0.2">
      <c r="A6" s="87"/>
      <c r="B6" s="101" t="s">
        <v>139</v>
      </c>
      <c r="C6" s="102"/>
      <c r="D6" s="102"/>
      <c r="E6" s="103">
        <f>BondYields!L436</f>
        <v>4.9100000000000005E-2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BondYields!C436</f>
        <v>5.5199999999999999E-2</v>
      </c>
      <c r="F10" s="168">
        <v>0.21</v>
      </c>
    </row>
    <row r="11" spans="1:6" ht="15" customHeight="1" x14ac:dyDescent="0.2">
      <c r="B11" s="62" t="s">
        <v>25</v>
      </c>
      <c r="C11" s="38" t="s">
        <v>37</v>
      </c>
      <c r="D11" s="37" t="s">
        <v>70</v>
      </c>
      <c r="E11" s="40">
        <f>BondYields!D436</f>
        <v>4.4399999999999995E-2</v>
      </c>
      <c r="F11" s="168">
        <v>0.21</v>
      </c>
    </row>
    <row r="12" spans="1:6" ht="15" customHeight="1" x14ac:dyDescent="0.2">
      <c r="B12" s="62" t="s">
        <v>26</v>
      </c>
      <c r="C12" s="38" t="s">
        <v>38</v>
      </c>
      <c r="D12" s="37" t="s">
        <v>72</v>
      </c>
      <c r="E12" s="40">
        <f>BondYields!E436</f>
        <v>4.7633333333333333E-2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BondYields!F436</f>
        <v>5.3966666666666663E-2</v>
      </c>
      <c r="F14" s="168">
        <v>0.21</v>
      </c>
    </row>
    <row r="15" spans="1:6" ht="15" customHeight="1" x14ac:dyDescent="0.2">
      <c r="B15" s="62" t="s">
        <v>28</v>
      </c>
      <c r="C15" s="38" t="s">
        <v>37</v>
      </c>
      <c r="D15" s="37" t="s">
        <v>70</v>
      </c>
      <c r="E15" s="40">
        <f>BondYields!G436</f>
        <v>5.1027222222222224E-2</v>
      </c>
      <c r="F15" s="168">
        <v>0.21</v>
      </c>
    </row>
    <row r="16" spans="1:6" ht="15" customHeight="1" x14ac:dyDescent="0.2">
      <c r="B16" s="62" t="s">
        <v>29</v>
      </c>
      <c r="C16" s="38" t="s">
        <v>38</v>
      </c>
      <c r="D16" s="37" t="s">
        <v>72</v>
      </c>
      <c r="E16" s="40">
        <f>BondYields!H436</f>
        <v>5.5247738095238107E-2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BondYields!F436*(1-21%)</f>
        <v>4.2633666666666667E-2</v>
      </c>
      <c r="F18" s="168">
        <v>5.2499999999999998E-2</v>
      </c>
    </row>
    <row r="19" spans="2:6" ht="15" customHeight="1" x14ac:dyDescent="0.2">
      <c r="B19" s="62" t="s">
        <v>30</v>
      </c>
      <c r="C19" s="38" t="s">
        <v>37</v>
      </c>
      <c r="D19" s="37" t="s">
        <v>70</v>
      </c>
      <c r="E19" s="40">
        <f>BondYields!I436</f>
        <v>3.6957817460317462E-2</v>
      </c>
      <c r="F19" s="168">
        <v>5.2499999999999998E-2</v>
      </c>
    </row>
    <row r="20" spans="2:6" ht="15" customHeight="1" x14ac:dyDescent="0.2">
      <c r="B20" s="62" t="s">
        <v>31</v>
      </c>
      <c r="C20" s="38" t="s">
        <v>38</v>
      </c>
      <c r="D20" s="37" t="s">
        <v>72</v>
      </c>
      <c r="E20" s="40">
        <f>BondYields!J436</f>
        <v>4.3332380952380956E-2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BondYields!K436</f>
        <v>2.036E-2</v>
      </c>
      <c r="F23" s="168">
        <v>0.13125000000000001</v>
      </c>
    </row>
    <row r="24" spans="2:6" ht="16.5" customHeight="1" x14ac:dyDescent="0.2">
      <c r="B24" s="62" t="s">
        <v>33</v>
      </c>
      <c r="C24" s="36"/>
      <c r="D24" s="37" t="s">
        <v>41</v>
      </c>
      <c r="E24" s="40">
        <f>BondYields!L436+8%-BondYields!K436</f>
        <v>0.10873999999999999</v>
      </c>
      <c r="F24" s="168">
        <v>0.21</v>
      </c>
    </row>
    <row r="25" spans="2:6" ht="16.5" customHeight="1" x14ac:dyDescent="0.2">
      <c r="B25" s="61" t="s">
        <v>65</v>
      </c>
      <c r="C25" s="36" t="s">
        <v>76</v>
      </c>
      <c r="D25" s="37"/>
      <c r="E25" s="40">
        <f>BondYields!M436</f>
        <v>8.3331406926406934E-2</v>
      </c>
      <c r="F25" s="168">
        <v>0.13125000000000001</v>
      </c>
    </row>
    <row r="26" spans="2:6" ht="16.5" customHeight="1" x14ac:dyDescent="0.2">
      <c r="B26" s="61" t="s">
        <v>47</v>
      </c>
      <c r="C26" s="36" t="s">
        <v>77</v>
      </c>
      <c r="D26" s="37"/>
      <c r="E26" s="40">
        <f>E16</f>
        <v>5.5247738095238107E-2</v>
      </c>
      <c r="F26" s="168">
        <v>0.21</v>
      </c>
    </row>
    <row r="27" spans="2:6" ht="16.5" customHeight="1" x14ac:dyDescent="0.2">
      <c r="B27" s="61" t="s">
        <v>48</v>
      </c>
      <c r="C27" s="36" t="s">
        <v>78</v>
      </c>
      <c r="D27" s="37"/>
      <c r="E27" s="40">
        <f>BondYields!L436+2%</f>
        <v>6.9100000000000009E-2</v>
      </c>
      <c r="F27" s="168">
        <v>0.21</v>
      </c>
    </row>
    <row r="28" spans="2:6" ht="16.5" customHeight="1" x14ac:dyDescent="0.2">
      <c r="B28" s="61" t="s">
        <v>49</v>
      </c>
      <c r="C28" s="36" t="s">
        <v>79</v>
      </c>
      <c r="D28" s="37"/>
      <c r="E28" s="40">
        <f>BondYields!C436</f>
        <v>5.5199999999999999E-2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BondYields!K436</f>
        <v>2.036E-2</v>
      </c>
      <c r="F30" s="168">
        <v>0.13125000000000001</v>
      </c>
    </row>
    <row r="31" spans="2:6" ht="16.5" customHeight="1" x14ac:dyDescent="0.2">
      <c r="B31" s="62" t="s">
        <v>52</v>
      </c>
      <c r="C31" s="36"/>
      <c r="D31" s="37" t="s">
        <v>41</v>
      </c>
      <c r="E31" s="40">
        <f>BondYields!L436+8%-BondYields!K436</f>
        <v>0.10873999999999999</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2024</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267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BondYields!L285+6%</f>
        <v>8.0877777777777771E-2</v>
      </c>
      <c r="F5" s="100"/>
    </row>
    <row r="6" spans="1:6" s="32" customFormat="1" ht="16.5" customHeight="1" x14ac:dyDescent="0.2">
      <c r="A6" s="87"/>
      <c r="B6" s="101" t="s">
        <v>139</v>
      </c>
      <c r="C6" s="102"/>
      <c r="D6" s="102"/>
      <c r="E6" s="103">
        <f>BondYields!L285</f>
        <v>2.0877777777777776E-2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BondYields!C285</f>
        <v>6.6666666666666664E-4</v>
      </c>
      <c r="F10" s="73">
        <v>0.35</v>
      </c>
    </row>
    <row r="11" spans="1:6" ht="15" customHeight="1" x14ac:dyDescent="0.2">
      <c r="B11" s="62" t="s">
        <v>25</v>
      </c>
      <c r="C11" s="38" t="s">
        <v>37</v>
      </c>
      <c r="D11" s="37" t="s">
        <v>70</v>
      </c>
      <c r="E11" s="40">
        <f>BondYields!D285</f>
        <v>3.3466666666666665E-2</v>
      </c>
      <c r="F11" s="73">
        <v>0.35</v>
      </c>
    </row>
    <row r="12" spans="1:6" ht="15" customHeight="1" x14ac:dyDescent="0.2">
      <c r="B12" s="62" t="s">
        <v>26</v>
      </c>
      <c r="C12" s="38" t="s">
        <v>38</v>
      </c>
      <c r="D12" s="37" t="s">
        <v>72</v>
      </c>
      <c r="E12" s="40">
        <f>BondYields!E285</f>
        <v>4.1866666666666663E-2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BondYields!F285</f>
        <v>2.0999999999999999E-3</v>
      </c>
      <c r="F14" s="73">
        <v>0.35</v>
      </c>
    </row>
    <row r="15" spans="1:6" ht="15" customHeight="1" x14ac:dyDescent="0.2">
      <c r="B15" s="62" t="s">
        <v>28</v>
      </c>
      <c r="C15" s="38" t="s">
        <v>37</v>
      </c>
      <c r="D15" s="37" t="s">
        <v>70</v>
      </c>
      <c r="E15" s="40">
        <f>BondYields!G285</f>
        <v>4.429187888198758E-2</v>
      </c>
      <c r="F15" s="73">
        <v>0.35</v>
      </c>
    </row>
    <row r="16" spans="1:6" ht="15" customHeight="1" x14ac:dyDescent="0.2">
      <c r="B16" s="62" t="s">
        <v>29</v>
      </c>
      <c r="C16" s="38" t="s">
        <v>38</v>
      </c>
      <c r="D16" s="37" t="s">
        <v>72</v>
      </c>
      <c r="E16" s="40">
        <f>BondYields!H285</f>
        <v>5.2930270876466533E-2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BondYields!F285*(1-35%)</f>
        <v>1.3649999999999999E-3</v>
      </c>
      <c r="F18" s="73">
        <v>5.2499999999999998E-2</v>
      </c>
    </row>
    <row r="19" spans="2:6" ht="15" customHeight="1" x14ac:dyDescent="0.2">
      <c r="B19" s="62" t="s">
        <v>30</v>
      </c>
      <c r="C19" s="38" t="s">
        <v>37</v>
      </c>
      <c r="D19" s="37" t="s">
        <v>70</v>
      </c>
      <c r="E19" s="40">
        <f>BondYields!I285</f>
        <v>3.3853856107660452E-2</v>
      </c>
      <c r="F19" s="73">
        <v>5.2499999999999998E-2</v>
      </c>
    </row>
    <row r="20" spans="2:6" ht="15" customHeight="1" x14ac:dyDescent="0.2">
      <c r="B20" s="62" t="s">
        <v>31</v>
      </c>
      <c r="C20" s="38" t="s">
        <v>38</v>
      </c>
      <c r="D20" s="37" t="s">
        <v>72</v>
      </c>
      <c r="E20" s="40">
        <f>BondYields!J285</f>
        <v>5.1402562111801241E-2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BondYields!K285</f>
        <v>1.6500000000000001E-2</v>
      </c>
      <c r="F23" s="73">
        <v>0.14174999999999999</v>
      </c>
    </row>
    <row r="24" spans="2:6" ht="16.5" customHeight="1" x14ac:dyDescent="0.2">
      <c r="B24" s="62" t="s">
        <v>33</v>
      </c>
      <c r="C24" s="36"/>
      <c r="D24" s="37" t="s">
        <v>41</v>
      </c>
      <c r="E24" s="40">
        <f>BondYields!L285+8%-BondYields!K285</f>
        <v>8.4377777777777774E-2</v>
      </c>
      <c r="F24" s="73">
        <v>0.34100000000000003</v>
      </c>
    </row>
    <row r="25" spans="2:6" ht="16.5" customHeight="1" x14ac:dyDescent="0.2">
      <c r="B25" s="61" t="s">
        <v>65</v>
      </c>
      <c r="C25" s="36" t="s">
        <v>76</v>
      </c>
      <c r="D25" s="37"/>
      <c r="E25" s="40">
        <f>BondYields!M283</f>
        <v>5.7200000000000001E-2</v>
      </c>
      <c r="F25" s="73">
        <v>0.14174999999999999</v>
      </c>
    </row>
    <row r="26" spans="2:6" ht="16.5" customHeight="1" x14ac:dyDescent="0.2">
      <c r="B26" s="61" t="s">
        <v>47</v>
      </c>
      <c r="C26" s="36" t="s">
        <v>77</v>
      </c>
      <c r="D26" s="37"/>
      <c r="E26" s="40">
        <f>E16</f>
        <v>5.2930270876466533E-2</v>
      </c>
      <c r="F26" s="73">
        <v>0.35</v>
      </c>
    </row>
    <row r="27" spans="2:6" ht="16.5" customHeight="1" x14ac:dyDescent="0.2">
      <c r="B27" s="61" t="s">
        <v>48</v>
      </c>
      <c r="C27" s="36" t="s">
        <v>78</v>
      </c>
      <c r="D27" s="37"/>
      <c r="E27" s="40">
        <f>BondYields!L285+2%</f>
        <v>4.0877777777777777E-2</v>
      </c>
      <c r="F27" s="73">
        <v>0.35</v>
      </c>
    </row>
    <row r="28" spans="2:6" ht="16.5" customHeight="1" x14ac:dyDescent="0.2">
      <c r="B28" s="61" t="s">
        <v>49</v>
      </c>
      <c r="C28" s="36" t="s">
        <v>79</v>
      </c>
      <c r="D28" s="37"/>
      <c r="E28" s="40">
        <f>BondYields!C285</f>
        <v>6.6666666666666664E-4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BondYields!K285</f>
        <v>1.6500000000000001E-2</v>
      </c>
      <c r="F30" s="73">
        <v>0.14174999999999999</v>
      </c>
    </row>
    <row r="31" spans="2:6" ht="16.5" customHeight="1" x14ac:dyDescent="0.2">
      <c r="B31" s="62" t="s">
        <v>52</v>
      </c>
      <c r="C31" s="36"/>
      <c r="D31" s="37" t="s">
        <v>41</v>
      </c>
      <c r="E31" s="40">
        <f>BondYields!L285+8%-BondYields!K285</f>
        <v>8.4377777777777774E-2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June 2011</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265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BondYields!L284+6%</f>
        <v>8.1900000000000001E-2</v>
      </c>
      <c r="F5" s="100"/>
    </row>
    <row r="6" spans="1:6" s="32" customFormat="1" ht="16.5" customHeight="1" x14ac:dyDescent="0.2">
      <c r="A6" s="87"/>
      <c r="B6" s="101" t="s">
        <v>139</v>
      </c>
      <c r="C6" s="102"/>
      <c r="D6" s="102"/>
      <c r="E6" s="103">
        <f>BondYields!L284</f>
        <v>2.1899999999999999E-2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BondYields!C284</f>
        <v>9.6666666666666656E-4</v>
      </c>
      <c r="F10" s="73">
        <v>0.35</v>
      </c>
    </row>
    <row r="11" spans="1:6" ht="15" customHeight="1" x14ac:dyDescent="0.2">
      <c r="B11" s="62" t="s">
        <v>25</v>
      </c>
      <c r="C11" s="38" t="s">
        <v>37</v>
      </c>
      <c r="D11" s="37" t="s">
        <v>70</v>
      </c>
      <c r="E11" s="40">
        <f>BondYields!D284</f>
        <v>3.4833333333333327E-2</v>
      </c>
      <c r="F11" s="73">
        <v>0.35</v>
      </c>
    </row>
    <row r="12" spans="1:6" ht="15" customHeight="1" x14ac:dyDescent="0.2">
      <c r="B12" s="62" t="s">
        <v>26</v>
      </c>
      <c r="C12" s="38" t="s">
        <v>38</v>
      </c>
      <c r="D12" s="37" t="s">
        <v>72</v>
      </c>
      <c r="E12" s="40">
        <f>BondYields!E284</f>
        <v>4.3233333333333339E-2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BondYields!F284</f>
        <v>2.3333333333333335E-3</v>
      </c>
      <c r="F14" s="73">
        <v>0.35</v>
      </c>
    </row>
    <row r="15" spans="1:6" ht="15" customHeight="1" x14ac:dyDescent="0.2">
      <c r="B15" s="62" t="s">
        <v>28</v>
      </c>
      <c r="C15" s="38" t="s">
        <v>37</v>
      </c>
      <c r="D15" s="37" t="s">
        <v>70</v>
      </c>
      <c r="E15" s="40">
        <f>BondYields!G284</f>
        <v>4.5977969107551482E-2</v>
      </c>
      <c r="F15" s="73">
        <v>0.35</v>
      </c>
    </row>
    <row r="16" spans="1:6" ht="15" customHeight="1" x14ac:dyDescent="0.2">
      <c r="B16" s="62" t="s">
        <v>29</v>
      </c>
      <c r="C16" s="38" t="s">
        <v>38</v>
      </c>
      <c r="D16" s="37" t="s">
        <v>72</v>
      </c>
      <c r="E16" s="40">
        <f>BondYields!H284</f>
        <v>5.4185116323417236E-2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BondYields!F284*(1-35%)</f>
        <v>1.5166666666666668E-3</v>
      </c>
      <c r="F18" s="73">
        <v>5.2499999999999998E-2</v>
      </c>
    </row>
    <row r="19" spans="2:6" ht="15" customHeight="1" x14ac:dyDescent="0.2">
      <c r="B19" s="62" t="s">
        <v>30</v>
      </c>
      <c r="C19" s="38" t="s">
        <v>37</v>
      </c>
      <c r="D19" s="37" t="s">
        <v>70</v>
      </c>
      <c r="E19" s="40">
        <f>BondYields!I284</f>
        <v>3.4657866132723113E-2</v>
      </c>
      <c r="F19" s="73">
        <v>5.2499999999999998E-2</v>
      </c>
    </row>
    <row r="20" spans="2:6" ht="15" customHeight="1" x14ac:dyDescent="0.2">
      <c r="B20" s="62" t="s">
        <v>31</v>
      </c>
      <c r="C20" s="38" t="s">
        <v>38</v>
      </c>
      <c r="D20" s="37" t="s">
        <v>72</v>
      </c>
      <c r="E20" s="40">
        <f>BondYields!J284</f>
        <v>5.099579519450801E-2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BondYields!K284</f>
        <v>1.6500000000000001E-2</v>
      </c>
      <c r="F23" s="73">
        <v>0.14174999999999999</v>
      </c>
    </row>
    <row r="24" spans="2:6" ht="16.5" customHeight="1" x14ac:dyDescent="0.2">
      <c r="B24" s="62" t="s">
        <v>33</v>
      </c>
      <c r="C24" s="36"/>
      <c r="D24" s="37" t="s">
        <v>41</v>
      </c>
      <c r="E24" s="40">
        <f>BondYields!L284+8%-BondYields!K284</f>
        <v>8.5400000000000004E-2</v>
      </c>
      <c r="F24" s="73">
        <v>0.34100000000000003</v>
      </c>
    </row>
    <row r="25" spans="2:6" ht="16.5" customHeight="1" x14ac:dyDescent="0.2">
      <c r="B25" s="61" t="s">
        <v>65</v>
      </c>
      <c r="C25" s="36" t="s">
        <v>76</v>
      </c>
      <c r="D25" s="37"/>
      <c r="E25" s="40">
        <f>BondYields!M282</f>
        <v>5.7766666666666668E-2</v>
      </c>
      <c r="F25" s="73">
        <v>0.14174999999999999</v>
      </c>
    </row>
    <row r="26" spans="2:6" ht="16.5" customHeight="1" x14ac:dyDescent="0.2">
      <c r="B26" s="61" t="s">
        <v>47</v>
      </c>
      <c r="C26" s="36" t="s">
        <v>77</v>
      </c>
      <c r="D26" s="37"/>
      <c r="E26" s="40">
        <f>E16</f>
        <v>5.4185116323417236E-2</v>
      </c>
      <c r="F26" s="73">
        <v>0.35</v>
      </c>
    </row>
    <row r="27" spans="2:6" ht="16.5" customHeight="1" x14ac:dyDescent="0.2">
      <c r="B27" s="61" t="s">
        <v>48</v>
      </c>
      <c r="C27" s="36" t="s">
        <v>78</v>
      </c>
      <c r="D27" s="37"/>
      <c r="E27" s="40">
        <f>BondYields!L284+2%</f>
        <v>4.19E-2</v>
      </c>
      <c r="F27" s="73">
        <v>0.35</v>
      </c>
    </row>
    <row r="28" spans="2:6" ht="16.5" customHeight="1" x14ac:dyDescent="0.2">
      <c r="B28" s="61" t="s">
        <v>49</v>
      </c>
      <c r="C28" s="36" t="s">
        <v>79</v>
      </c>
      <c r="D28" s="37"/>
      <c r="E28" s="40">
        <f>BondYields!C284</f>
        <v>9.6666666666666656E-4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BondYields!K284</f>
        <v>1.6500000000000001E-2</v>
      </c>
      <c r="F30" s="73">
        <v>0.14174999999999999</v>
      </c>
    </row>
    <row r="31" spans="2:6" ht="16.5" customHeight="1" x14ac:dyDescent="0.2">
      <c r="B31" s="62" t="s">
        <v>52</v>
      </c>
      <c r="C31" s="36"/>
      <c r="D31" s="37" t="s">
        <v>41</v>
      </c>
      <c r="E31" s="40">
        <f>BondYields!L284+8%-BondYields!K284</f>
        <v>8.5400000000000004E-2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May 2011</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263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BondYields!L283+6%</f>
        <v>8.1822222222222213E-2</v>
      </c>
      <c r="F5" s="100"/>
    </row>
    <row r="6" spans="1:6" s="32" customFormat="1" ht="16.5" customHeight="1" x14ac:dyDescent="0.2">
      <c r="A6" s="87"/>
      <c r="B6" s="101" t="s">
        <v>139</v>
      </c>
      <c r="C6" s="102"/>
      <c r="D6" s="102"/>
      <c r="E6" s="103">
        <f>BondYields!L283</f>
        <v>2.1822222222222219E-2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BondYields!C283</f>
        <v>1.2666666666666666E-3</v>
      </c>
      <c r="F10" s="73">
        <v>0.35</v>
      </c>
    </row>
    <row r="11" spans="1:6" ht="15" customHeight="1" x14ac:dyDescent="0.2">
      <c r="B11" s="62" t="s">
        <v>25</v>
      </c>
      <c r="C11" s="38" t="s">
        <v>37</v>
      </c>
      <c r="D11" s="37" t="s">
        <v>70</v>
      </c>
      <c r="E11" s="40">
        <f>BondYields!D283</f>
        <v>3.4599999999999999E-2</v>
      </c>
      <c r="F11" s="73">
        <v>0.35</v>
      </c>
    </row>
    <row r="12" spans="1:6" ht="15" customHeight="1" x14ac:dyDescent="0.2">
      <c r="B12" s="62" t="s">
        <v>26</v>
      </c>
      <c r="C12" s="38" t="s">
        <v>38</v>
      </c>
      <c r="D12" s="37" t="s">
        <v>72</v>
      </c>
      <c r="E12" s="40">
        <f>BondYields!E283</f>
        <v>4.3233333333333325E-2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BondYields!F283</f>
        <v>2.4666666666666669E-3</v>
      </c>
      <c r="F14" s="73">
        <v>0.35</v>
      </c>
    </row>
    <row r="15" spans="1:6" ht="15" customHeight="1" x14ac:dyDescent="0.2">
      <c r="B15" s="62" t="s">
        <v>28</v>
      </c>
      <c r="C15" s="38" t="s">
        <v>37</v>
      </c>
      <c r="D15" s="37" t="s">
        <v>70</v>
      </c>
      <c r="E15" s="40">
        <f>BondYields!G283</f>
        <v>4.5547969107551482E-2</v>
      </c>
      <c r="F15" s="73">
        <v>0.35</v>
      </c>
    </row>
    <row r="16" spans="1:6" ht="15" customHeight="1" x14ac:dyDescent="0.2">
      <c r="B16" s="62" t="s">
        <v>29</v>
      </c>
      <c r="C16" s="38" t="s">
        <v>38</v>
      </c>
      <c r="D16" s="37" t="s">
        <v>72</v>
      </c>
      <c r="E16" s="40">
        <f>BondYields!H283</f>
        <v>5.4095949656750575E-2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BondYields!F283*(1-35%)</f>
        <v>1.6033333333333336E-3</v>
      </c>
      <c r="F18" s="73">
        <v>5.2499999999999998E-2</v>
      </c>
    </row>
    <row r="19" spans="2:6" ht="15" customHeight="1" x14ac:dyDescent="0.2">
      <c r="B19" s="62" t="s">
        <v>30</v>
      </c>
      <c r="C19" s="38" t="s">
        <v>37</v>
      </c>
      <c r="D19" s="37" t="s">
        <v>70</v>
      </c>
      <c r="E19" s="40">
        <f>BondYields!I283</f>
        <v>3.3722032799389783E-2</v>
      </c>
      <c r="F19" s="73">
        <v>5.2499999999999998E-2</v>
      </c>
    </row>
    <row r="20" spans="2:6" ht="15" customHeight="1" x14ac:dyDescent="0.2">
      <c r="B20" s="62" t="s">
        <v>31</v>
      </c>
      <c r="C20" s="38" t="s">
        <v>38</v>
      </c>
      <c r="D20" s="37" t="s">
        <v>72</v>
      </c>
      <c r="E20" s="40">
        <f>BondYields!J283</f>
        <v>5.1213295194508013E-2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BondYields!K283</f>
        <v>1.6500000000000001E-2</v>
      </c>
      <c r="F23" s="73">
        <v>0.14174999999999999</v>
      </c>
    </row>
    <row r="24" spans="2:6" ht="16.5" customHeight="1" x14ac:dyDescent="0.2">
      <c r="B24" s="62" t="s">
        <v>33</v>
      </c>
      <c r="C24" s="36"/>
      <c r="D24" s="37" t="s">
        <v>41</v>
      </c>
      <c r="E24" s="40">
        <f>BondYields!L283+8%-BondYields!K283</f>
        <v>8.5322222222222216E-2</v>
      </c>
      <c r="F24" s="73">
        <v>0.34100000000000003</v>
      </c>
    </row>
    <row r="25" spans="2:6" ht="16.5" customHeight="1" x14ac:dyDescent="0.2">
      <c r="B25" s="61" t="s">
        <v>65</v>
      </c>
      <c r="C25" s="36" t="s">
        <v>76</v>
      </c>
      <c r="D25" s="37"/>
      <c r="E25" s="40">
        <f>BondYields!M281</f>
        <v>5.7499999999999996E-2</v>
      </c>
      <c r="F25" s="73">
        <v>0.14174999999999999</v>
      </c>
    </row>
    <row r="26" spans="2:6" ht="16.5" customHeight="1" x14ac:dyDescent="0.2">
      <c r="B26" s="61" t="s">
        <v>47</v>
      </c>
      <c r="C26" s="36" t="s">
        <v>77</v>
      </c>
      <c r="D26" s="37"/>
      <c r="E26" s="40">
        <f>E16</f>
        <v>5.4095949656750575E-2</v>
      </c>
      <c r="F26" s="73">
        <v>0.35</v>
      </c>
    </row>
    <row r="27" spans="2:6" ht="16.5" customHeight="1" x14ac:dyDescent="0.2">
      <c r="B27" s="61" t="s">
        <v>48</v>
      </c>
      <c r="C27" s="36" t="s">
        <v>78</v>
      </c>
      <c r="D27" s="37"/>
      <c r="E27" s="40">
        <f>BondYields!L283+2%</f>
        <v>4.1822222222222219E-2</v>
      </c>
      <c r="F27" s="73">
        <v>0.35</v>
      </c>
    </row>
    <row r="28" spans="2:6" ht="16.5" customHeight="1" x14ac:dyDescent="0.2">
      <c r="B28" s="61" t="s">
        <v>49</v>
      </c>
      <c r="C28" s="36" t="s">
        <v>79</v>
      </c>
      <c r="D28" s="37"/>
      <c r="E28" s="40">
        <f>BondYields!C283</f>
        <v>1.2666666666666666E-3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BondYields!K283</f>
        <v>1.6500000000000001E-2</v>
      </c>
      <c r="F30" s="73">
        <v>0.14174999999999999</v>
      </c>
    </row>
    <row r="31" spans="2:6" ht="16.5" customHeight="1" x14ac:dyDescent="0.2">
      <c r="B31" s="62" t="s">
        <v>52</v>
      </c>
      <c r="C31" s="36"/>
      <c r="D31" s="37" t="s">
        <v>41</v>
      </c>
      <c r="E31" s="40">
        <f>BondYields!L283+8%-BondYields!K283</f>
        <v>8.5322222222222216E-2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April 2011</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260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BondYields!L282+6%</f>
        <v>8.1544444444444447E-2</v>
      </c>
      <c r="F5" s="100"/>
    </row>
    <row r="6" spans="1:6" s="32" customFormat="1" ht="16.5" customHeight="1" x14ac:dyDescent="0.2">
      <c r="A6" s="87"/>
      <c r="B6" s="101" t="s">
        <v>139</v>
      </c>
      <c r="C6" s="102"/>
      <c r="D6" s="102"/>
      <c r="E6" s="103">
        <f>BondYields!L282</f>
        <v>2.1544444444444446E-2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BondYields!C282</f>
        <v>1.4E-3</v>
      </c>
      <c r="F10" s="73">
        <v>0.35</v>
      </c>
    </row>
    <row r="11" spans="1:6" ht="15" customHeight="1" x14ac:dyDescent="0.2">
      <c r="B11" s="62" t="s">
        <v>25</v>
      </c>
      <c r="C11" s="38" t="s">
        <v>37</v>
      </c>
      <c r="D11" s="37" t="s">
        <v>70</v>
      </c>
      <c r="E11" s="40">
        <f>BondYields!D282</f>
        <v>3.4200000000000001E-2</v>
      </c>
      <c r="F11" s="73">
        <v>0.35</v>
      </c>
    </row>
    <row r="12" spans="1:6" ht="15" customHeight="1" x14ac:dyDescent="0.2">
      <c r="B12" s="62" t="s">
        <v>26</v>
      </c>
      <c r="C12" s="38" t="s">
        <v>38</v>
      </c>
      <c r="D12" s="37" t="s">
        <v>72</v>
      </c>
      <c r="E12" s="40">
        <f>BondYields!E282</f>
        <v>4.2899999999999994E-2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BondYields!F282</f>
        <v>2.5999999999999999E-3</v>
      </c>
      <c r="F14" s="73">
        <v>0.35</v>
      </c>
    </row>
    <row r="15" spans="1:6" ht="15" customHeight="1" x14ac:dyDescent="0.2">
      <c r="B15" s="62" t="s">
        <v>28</v>
      </c>
      <c r="C15" s="38" t="s">
        <v>37</v>
      </c>
      <c r="D15" s="37" t="s">
        <v>70</v>
      </c>
      <c r="E15" s="40">
        <f>BondYields!G282</f>
        <v>4.3967962519936205E-2</v>
      </c>
      <c r="F15" s="73">
        <v>0.35</v>
      </c>
    </row>
    <row r="16" spans="1:6" ht="15" customHeight="1" x14ac:dyDescent="0.2">
      <c r="B16" s="62" t="s">
        <v>29</v>
      </c>
      <c r="C16" s="38" t="s">
        <v>38</v>
      </c>
      <c r="D16" s="37" t="s">
        <v>72</v>
      </c>
      <c r="E16" s="40">
        <f>BondYields!H282</f>
        <v>5.2947695374800631E-2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BondYields!F282*(1-35%)</f>
        <v>1.6899999999999999E-3</v>
      </c>
      <c r="F18" s="73">
        <v>5.2499999999999998E-2</v>
      </c>
    </row>
    <row r="19" spans="2:6" ht="15" customHeight="1" x14ac:dyDescent="0.2">
      <c r="B19" s="62" t="s">
        <v>30</v>
      </c>
      <c r="C19" s="38" t="s">
        <v>37</v>
      </c>
      <c r="D19" s="37" t="s">
        <v>70</v>
      </c>
      <c r="E19" s="40">
        <f>BondYields!I282</f>
        <v>3.3758923444976073E-2</v>
      </c>
      <c r="F19" s="73">
        <v>5.2499999999999998E-2</v>
      </c>
    </row>
    <row r="20" spans="2:6" ht="15" customHeight="1" x14ac:dyDescent="0.2">
      <c r="B20" s="62" t="s">
        <v>31</v>
      </c>
      <c r="C20" s="38" t="s">
        <v>38</v>
      </c>
      <c r="D20" s="37" t="s">
        <v>72</v>
      </c>
      <c r="E20" s="40">
        <f>BondYields!J282</f>
        <v>5.1642280701754396E-2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BondYields!K282</f>
        <v>1.6500000000000001E-2</v>
      </c>
      <c r="F23" s="73">
        <v>0.14174999999999999</v>
      </c>
    </row>
    <row r="24" spans="2:6" ht="16.5" customHeight="1" x14ac:dyDescent="0.2">
      <c r="B24" s="62" t="s">
        <v>33</v>
      </c>
      <c r="C24" s="36"/>
      <c r="D24" s="37" t="s">
        <v>41</v>
      </c>
      <c r="E24" s="40">
        <f>BondYields!L282+8%-BondYields!K282</f>
        <v>8.504444444444445E-2</v>
      </c>
      <c r="F24" s="73">
        <v>0.34100000000000003</v>
      </c>
    </row>
    <row r="25" spans="2:6" ht="16.5" customHeight="1" x14ac:dyDescent="0.2">
      <c r="B25" s="61" t="s">
        <v>65</v>
      </c>
      <c r="C25" s="36" t="s">
        <v>76</v>
      </c>
      <c r="D25" s="37"/>
      <c r="E25" s="40">
        <f>BondYields!M280</f>
        <v>5.726666666666666E-2</v>
      </c>
      <c r="F25" s="73">
        <v>0.14174999999999999</v>
      </c>
    </row>
    <row r="26" spans="2:6" ht="16.5" customHeight="1" x14ac:dyDescent="0.2">
      <c r="B26" s="61" t="s">
        <v>47</v>
      </c>
      <c r="C26" s="36" t="s">
        <v>77</v>
      </c>
      <c r="D26" s="37"/>
      <c r="E26" s="40">
        <f>E16</f>
        <v>5.2947695374800631E-2</v>
      </c>
      <c r="F26" s="73">
        <v>0.35</v>
      </c>
    </row>
    <row r="27" spans="2:6" ht="16.5" customHeight="1" x14ac:dyDescent="0.2">
      <c r="B27" s="61" t="s">
        <v>48</v>
      </c>
      <c r="C27" s="36" t="s">
        <v>78</v>
      </c>
      <c r="D27" s="37"/>
      <c r="E27" s="40">
        <f>BondYields!L282+2%</f>
        <v>4.1544444444444446E-2</v>
      </c>
      <c r="F27" s="73">
        <v>0.35</v>
      </c>
    </row>
    <row r="28" spans="2:6" ht="16.5" customHeight="1" x14ac:dyDescent="0.2">
      <c r="B28" s="61" t="s">
        <v>49</v>
      </c>
      <c r="C28" s="36" t="s">
        <v>79</v>
      </c>
      <c r="D28" s="37"/>
      <c r="E28" s="40">
        <f>BondYields!C282</f>
        <v>1.4E-3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BondYields!K282</f>
        <v>1.6500000000000001E-2</v>
      </c>
      <c r="F30" s="73">
        <v>0.14174999999999999</v>
      </c>
    </row>
    <row r="31" spans="2:6" ht="16.5" customHeight="1" x14ac:dyDescent="0.2">
      <c r="B31" s="62" t="s">
        <v>52</v>
      </c>
      <c r="C31" s="36"/>
      <c r="D31" s="37" t="s">
        <v>41</v>
      </c>
      <c r="E31" s="40">
        <f>BondYields!L282+8%-BondYields!K282</f>
        <v>8.504444444444445E-2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March 2011</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257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BondYields!L281+6%</f>
        <v>7.9888888888888884E-2</v>
      </c>
      <c r="F5" s="100"/>
    </row>
    <row r="6" spans="1:6" s="32" customFormat="1" ht="16.5" customHeight="1" x14ac:dyDescent="0.2">
      <c r="A6" s="87"/>
      <c r="B6" s="101" t="s">
        <v>139</v>
      </c>
      <c r="C6" s="102"/>
      <c r="D6" s="102"/>
      <c r="E6" s="103">
        <f>BondYields!L281</f>
        <v>1.9888888888888887E-2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BondYields!C281</f>
        <v>1.4333333333333333E-3</v>
      </c>
      <c r="F10" s="73">
        <v>0.35</v>
      </c>
    </row>
    <row r="11" spans="1:6" ht="15" customHeight="1" x14ac:dyDescent="0.2">
      <c r="B11" s="62" t="s">
        <v>25</v>
      </c>
      <c r="C11" s="38" t="s">
        <v>37</v>
      </c>
      <c r="D11" s="37" t="s">
        <v>70</v>
      </c>
      <c r="E11" s="40">
        <f>BondYields!D281</f>
        <v>3.1466666666666664E-2</v>
      </c>
      <c r="F11" s="73">
        <v>0.35</v>
      </c>
    </row>
    <row r="12" spans="1:6" ht="15" customHeight="1" x14ac:dyDescent="0.2">
      <c r="B12" s="62" t="s">
        <v>26</v>
      </c>
      <c r="C12" s="38" t="s">
        <v>38</v>
      </c>
      <c r="D12" s="37" t="s">
        <v>72</v>
      </c>
      <c r="E12" s="40">
        <f>BondYields!E281</f>
        <v>4.0899999999999999E-2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BondYields!F281</f>
        <v>2.5999999999999999E-3</v>
      </c>
      <c r="F14" s="73">
        <v>0.35</v>
      </c>
    </row>
    <row r="15" spans="1:6" ht="15" customHeight="1" x14ac:dyDescent="0.2">
      <c r="B15" s="62" t="s">
        <v>28</v>
      </c>
      <c r="C15" s="38" t="s">
        <v>37</v>
      </c>
      <c r="D15" s="37" t="s">
        <v>70</v>
      </c>
      <c r="E15" s="40">
        <f>BondYields!G281</f>
        <v>4.1645681818181818E-2</v>
      </c>
      <c r="F15" s="73">
        <v>0.35</v>
      </c>
    </row>
    <row r="16" spans="1:6" ht="15" customHeight="1" x14ac:dyDescent="0.2">
      <c r="B16" s="62" t="s">
        <v>29</v>
      </c>
      <c r="C16" s="38" t="s">
        <v>38</v>
      </c>
      <c r="D16" s="37" t="s">
        <v>72</v>
      </c>
      <c r="E16" s="40">
        <f>BondYields!H281</f>
        <v>5.1867651515151512E-2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BondYields!F281*(1-35%)</f>
        <v>1.6899999999999999E-3</v>
      </c>
      <c r="F18" s="73">
        <v>5.2499999999999998E-2</v>
      </c>
    </row>
    <row r="19" spans="2:6" ht="15" customHeight="1" x14ac:dyDescent="0.2">
      <c r="B19" s="62" t="s">
        <v>30</v>
      </c>
      <c r="C19" s="38" t="s">
        <v>37</v>
      </c>
      <c r="D19" s="37" t="s">
        <v>70</v>
      </c>
      <c r="E19" s="40">
        <f>BondYields!I281</f>
        <v>3.2415984848484847E-2</v>
      </c>
      <c r="F19" s="73">
        <v>5.2499999999999998E-2</v>
      </c>
    </row>
    <row r="20" spans="2:6" ht="15" customHeight="1" x14ac:dyDescent="0.2">
      <c r="B20" s="62" t="s">
        <v>31</v>
      </c>
      <c r="C20" s="38" t="s">
        <v>38</v>
      </c>
      <c r="D20" s="37" t="s">
        <v>72</v>
      </c>
      <c r="E20" s="40">
        <f>BondYields!J281</f>
        <v>4.947250000000001E-2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BondYields!K281</f>
        <v>1.6500000000000001E-2</v>
      </c>
      <c r="F23" s="73">
        <v>0.14174999999999999</v>
      </c>
    </row>
    <row r="24" spans="2:6" ht="16.5" customHeight="1" x14ac:dyDescent="0.2">
      <c r="B24" s="62" t="s">
        <v>33</v>
      </c>
      <c r="C24" s="36"/>
      <c r="D24" s="37" t="s">
        <v>41</v>
      </c>
      <c r="E24" s="40">
        <f>BondYields!L281+8%-BondYields!K281</f>
        <v>8.3388888888888887E-2</v>
      </c>
      <c r="F24" s="73">
        <v>0.34100000000000003</v>
      </c>
    </row>
    <row r="25" spans="2:6" ht="16.5" customHeight="1" x14ac:dyDescent="0.2">
      <c r="B25" s="61" t="s">
        <v>65</v>
      </c>
      <c r="C25" s="36" t="s">
        <v>76</v>
      </c>
      <c r="D25" s="37"/>
      <c r="E25" s="40">
        <f>BondYields!M279</f>
        <v>5.8299999999999998E-2</v>
      </c>
      <c r="F25" s="73">
        <v>0.14174999999999999</v>
      </c>
    </row>
    <row r="26" spans="2:6" ht="16.5" customHeight="1" x14ac:dyDescent="0.2">
      <c r="B26" s="61" t="s">
        <v>47</v>
      </c>
      <c r="C26" s="36" t="s">
        <v>77</v>
      </c>
      <c r="D26" s="37"/>
      <c r="E26" s="40">
        <f>E16</f>
        <v>5.1867651515151512E-2</v>
      </c>
      <c r="F26" s="73">
        <v>0.35</v>
      </c>
    </row>
    <row r="27" spans="2:6" ht="16.5" customHeight="1" x14ac:dyDescent="0.2">
      <c r="B27" s="61" t="s">
        <v>48</v>
      </c>
      <c r="C27" s="36" t="s">
        <v>78</v>
      </c>
      <c r="D27" s="37"/>
      <c r="E27" s="40">
        <f>BondYields!L281+2%</f>
        <v>3.988888888888889E-2</v>
      </c>
      <c r="F27" s="73">
        <v>0.35</v>
      </c>
    </row>
    <row r="28" spans="2:6" ht="16.5" customHeight="1" x14ac:dyDescent="0.2">
      <c r="B28" s="61" t="s">
        <v>49</v>
      </c>
      <c r="C28" s="36" t="s">
        <v>79</v>
      </c>
      <c r="D28" s="37"/>
      <c r="E28" s="40">
        <f>BondYields!C281</f>
        <v>1.4333333333333333E-3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BondYields!K281</f>
        <v>1.6500000000000001E-2</v>
      </c>
      <c r="F30" s="73">
        <v>0.14174999999999999</v>
      </c>
    </row>
    <row r="31" spans="2:6" ht="16.5" customHeight="1" x14ac:dyDescent="0.2">
      <c r="B31" s="62" t="s">
        <v>52</v>
      </c>
      <c r="C31" s="36"/>
      <c r="D31" s="37" t="s">
        <v>41</v>
      </c>
      <c r="E31" s="40">
        <f>BondYields!L281+8%-BondYields!K281</f>
        <v>8.3388888888888887E-2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February 2011</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254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BondYields!L280+6%</f>
        <v>7.8144444444444447E-2</v>
      </c>
      <c r="F5" s="100"/>
    </row>
    <row r="6" spans="1:6" s="32" customFormat="1" ht="16.5" customHeight="1" x14ac:dyDescent="0.2">
      <c r="A6" s="87"/>
      <c r="B6" s="101" t="s">
        <v>139</v>
      </c>
      <c r="C6" s="102"/>
      <c r="D6" s="102"/>
      <c r="E6" s="103">
        <f>BondYields!L280</f>
        <v>1.8144444444444446E-2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BondYields!C280</f>
        <v>1.3666666666666669E-3</v>
      </c>
      <c r="F10" s="73">
        <v>0.35</v>
      </c>
    </row>
    <row r="11" spans="1:6" ht="15" customHeight="1" x14ac:dyDescent="0.2">
      <c r="B11" s="62" t="s">
        <v>25</v>
      </c>
      <c r="C11" s="38" t="s">
        <v>37</v>
      </c>
      <c r="D11" s="37" t="s">
        <v>70</v>
      </c>
      <c r="E11" s="40">
        <f>BondYields!D280</f>
        <v>2.8633333333333334E-2</v>
      </c>
      <c r="F11" s="73">
        <v>0.35</v>
      </c>
    </row>
    <row r="12" spans="1:6" ht="15" customHeight="1" x14ac:dyDescent="0.2">
      <c r="B12" s="62" t="s">
        <v>26</v>
      </c>
      <c r="C12" s="38" t="s">
        <v>38</v>
      </c>
      <c r="D12" s="37" t="s">
        <v>72</v>
      </c>
      <c r="E12" s="40">
        <f>BondYields!E280</f>
        <v>3.8366666666666667E-2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BondYields!F280</f>
        <v>2.5666666666666667E-3</v>
      </c>
      <c r="F14" s="73">
        <v>0.35</v>
      </c>
    </row>
    <row r="15" spans="1:6" ht="15" customHeight="1" x14ac:dyDescent="0.2">
      <c r="B15" s="62" t="s">
        <v>28</v>
      </c>
      <c r="C15" s="38" t="s">
        <v>37</v>
      </c>
      <c r="D15" s="37" t="s">
        <v>70</v>
      </c>
      <c r="E15" s="40">
        <f>BondYields!G280</f>
        <v>4.0390681818181819E-2</v>
      </c>
      <c r="F15" s="73">
        <v>0.35</v>
      </c>
    </row>
    <row r="16" spans="1:6" ht="15" customHeight="1" x14ac:dyDescent="0.2">
      <c r="B16" s="62" t="s">
        <v>29</v>
      </c>
      <c r="C16" s="38" t="s">
        <v>38</v>
      </c>
      <c r="D16" s="37" t="s">
        <v>72</v>
      </c>
      <c r="E16" s="40">
        <f>BondYields!H280</f>
        <v>5.044487373737374E-2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BondYields!F280*(1-35%)</f>
        <v>1.6683333333333335E-3</v>
      </c>
      <c r="F18" s="73">
        <v>5.2499999999999998E-2</v>
      </c>
    </row>
    <row r="19" spans="2:6" ht="15" customHeight="1" x14ac:dyDescent="0.2">
      <c r="B19" s="62" t="s">
        <v>30</v>
      </c>
      <c r="C19" s="38" t="s">
        <v>37</v>
      </c>
      <c r="D19" s="37" t="s">
        <v>70</v>
      </c>
      <c r="E19" s="40">
        <f>BondYields!I280</f>
        <v>2.9745151515151513E-2</v>
      </c>
      <c r="F19" s="73">
        <v>5.2499999999999998E-2</v>
      </c>
    </row>
    <row r="20" spans="2:6" ht="15" customHeight="1" x14ac:dyDescent="0.2">
      <c r="B20" s="62" t="s">
        <v>31</v>
      </c>
      <c r="C20" s="38" t="s">
        <v>38</v>
      </c>
      <c r="D20" s="37" t="s">
        <v>72</v>
      </c>
      <c r="E20" s="40">
        <f>BondYields!J280</f>
        <v>4.5517500000000009E-2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BondYields!K280</f>
        <v>1.6500000000000001E-2</v>
      </c>
      <c r="F23" s="73">
        <v>0.14174999999999999</v>
      </c>
    </row>
    <row r="24" spans="2:6" ht="16.5" customHeight="1" x14ac:dyDescent="0.2">
      <c r="B24" s="62" t="s">
        <v>33</v>
      </c>
      <c r="C24" s="36"/>
      <c r="D24" s="37" t="s">
        <v>41</v>
      </c>
      <c r="E24" s="40">
        <f>BondYields!L280+8%-BondYields!K280</f>
        <v>8.164444444444445E-2</v>
      </c>
      <c r="F24" s="73">
        <v>0.34100000000000003</v>
      </c>
    </row>
    <row r="25" spans="2:6" ht="16.5" customHeight="1" x14ac:dyDescent="0.2">
      <c r="B25" s="61" t="s">
        <v>65</v>
      </c>
      <c r="C25" s="36" t="s">
        <v>76</v>
      </c>
      <c r="D25" s="37"/>
      <c r="E25" s="40">
        <f>BondYields!M278</f>
        <v>6.0466666666666669E-2</v>
      </c>
      <c r="F25" s="73">
        <v>0.14174999999999999</v>
      </c>
    </row>
    <row r="26" spans="2:6" ht="16.5" customHeight="1" x14ac:dyDescent="0.2">
      <c r="B26" s="61" t="s">
        <v>47</v>
      </c>
      <c r="C26" s="36" t="s">
        <v>77</v>
      </c>
      <c r="D26" s="37"/>
      <c r="E26" s="40">
        <f>E16</f>
        <v>5.044487373737374E-2</v>
      </c>
      <c r="F26" s="73">
        <v>0.35</v>
      </c>
    </row>
    <row r="27" spans="2:6" ht="16.5" customHeight="1" x14ac:dyDescent="0.2">
      <c r="B27" s="61" t="s">
        <v>48</v>
      </c>
      <c r="C27" s="36" t="s">
        <v>78</v>
      </c>
      <c r="D27" s="37"/>
      <c r="E27" s="40">
        <f>BondYields!L280+2%</f>
        <v>3.8144444444444446E-2</v>
      </c>
      <c r="F27" s="73">
        <v>0.35</v>
      </c>
    </row>
    <row r="28" spans="2:6" ht="16.5" customHeight="1" x14ac:dyDescent="0.2">
      <c r="B28" s="61" t="s">
        <v>49</v>
      </c>
      <c r="C28" s="36" t="s">
        <v>79</v>
      </c>
      <c r="D28" s="37"/>
      <c r="E28" s="40">
        <f>BondYields!C280</f>
        <v>1.3666666666666669E-3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BondYields!K280</f>
        <v>1.6500000000000001E-2</v>
      </c>
      <c r="F30" s="73">
        <v>0.14174999999999999</v>
      </c>
    </row>
    <row r="31" spans="2:6" ht="16.5" customHeight="1" x14ac:dyDescent="0.2">
      <c r="B31" s="62" t="s">
        <v>52</v>
      </c>
      <c r="C31" s="36"/>
      <c r="D31" s="37" t="s">
        <v>41</v>
      </c>
      <c r="E31" s="40">
        <f>BondYields!L280+8%-BondYields!K280</f>
        <v>8.164444444444445E-2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January 2011</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251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BondYields!L279+6%</f>
        <v>7.6822222222222222E-2</v>
      </c>
      <c r="F5" s="100"/>
    </row>
    <row r="6" spans="1:6" s="32" customFormat="1" ht="16.5" customHeight="1" x14ac:dyDescent="0.2">
      <c r="A6" s="87"/>
      <c r="B6" s="101" t="s">
        <v>139</v>
      </c>
      <c r="C6" s="102"/>
      <c r="D6" s="102"/>
      <c r="E6" s="103">
        <f>BondYields!L279</f>
        <v>1.6822222222222221E-2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BondYields!C279</f>
        <v>1.4E-3</v>
      </c>
      <c r="F10" s="73">
        <v>0.35</v>
      </c>
    </row>
    <row r="11" spans="1:6" ht="15" customHeight="1" x14ac:dyDescent="0.2">
      <c r="B11" s="62" t="s">
        <v>25</v>
      </c>
      <c r="C11" s="38" t="s">
        <v>37</v>
      </c>
      <c r="D11" s="37" t="s">
        <v>70</v>
      </c>
      <c r="E11" s="40">
        <f>BondYields!D279</f>
        <v>2.6499999999999999E-2</v>
      </c>
      <c r="F11" s="73">
        <v>0.35</v>
      </c>
    </row>
    <row r="12" spans="1:6" ht="15" customHeight="1" x14ac:dyDescent="0.2">
      <c r="B12" s="62" t="s">
        <v>26</v>
      </c>
      <c r="C12" s="38" t="s">
        <v>38</v>
      </c>
      <c r="D12" s="37" t="s">
        <v>72</v>
      </c>
      <c r="E12" s="40">
        <f>BondYields!E279</f>
        <v>3.6033333333333334E-2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BondYields!F279</f>
        <v>2.5000000000000001E-3</v>
      </c>
      <c r="F14" s="73">
        <v>0.35</v>
      </c>
    </row>
    <row r="15" spans="1:6" ht="15" customHeight="1" x14ac:dyDescent="0.2">
      <c r="B15" s="62" t="s">
        <v>28</v>
      </c>
      <c r="C15" s="38" t="s">
        <v>37</v>
      </c>
      <c r="D15" s="37" t="s">
        <v>70</v>
      </c>
      <c r="E15" s="40">
        <f>BondYields!G279</f>
        <v>4.0113373015873012E-2</v>
      </c>
      <c r="F15" s="73">
        <v>0.35</v>
      </c>
    </row>
    <row r="16" spans="1:6" ht="15" customHeight="1" x14ac:dyDescent="0.2">
      <c r="B16" s="62" t="s">
        <v>29</v>
      </c>
      <c r="C16" s="38" t="s">
        <v>38</v>
      </c>
      <c r="D16" s="37" t="s">
        <v>72</v>
      </c>
      <c r="E16" s="40">
        <f>BondYields!H279</f>
        <v>5.265234126984128E-2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BondYields!F279*(1-35%)</f>
        <v>1.6250000000000001E-3</v>
      </c>
      <c r="F18" s="73">
        <v>5.2499999999999998E-2</v>
      </c>
    </row>
    <row r="19" spans="2:6" ht="15" customHeight="1" x14ac:dyDescent="0.2">
      <c r="B19" s="62" t="s">
        <v>30</v>
      </c>
      <c r="C19" s="38" t="s">
        <v>37</v>
      </c>
      <c r="D19" s="37" t="s">
        <v>70</v>
      </c>
      <c r="E19" s="40">
        <f>BondYields!I279</f>
        <v>2.7864920634920635E-2</v>
      </c>
      <c r="F19" s="73">
        <v>5.2499999999999998E-2</v>
      </c>
    </row>
    <row r="20" spans="2:6" ht="15" customHeight="1" x14ac:dyDescent="0.2">
      <c r="B20" s="62" t="s">
        <v>31</v>
      </c>
      <c r="C20" s="38" t="s">
        <v>38</v>
      </c>
      <c r="D20" s="37" t="s">
        <v>72</v>
      </c>
      <c r="E20" s="40">
        <f>BondYields!J279</f>
        <v>4.2067500000000008E-2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BondYields!K279</f>
        <v>1.6500000000000001E-2</v>
      </c>
      <c r="F23" s="73">
        <v>0.14174999999999999</v>
      </c>
    </row>
    <row r="24" spans="2:6" ht="16.5" customHeight="1" x14ac:dyDescent="0.2">
      <c r="B24" s="62" t="s">
        <v>33</v>
      </c>
      <c r="C24" s="36"/>
      <c r="D24" s="37" t="s">
        <v>41</v>
      </c>
      <c r="E24" s="40">
        <f>BondYields!L279+8%-BondYields!K279</f>
        <v>8.0322222222222225E-2</v>
      </c>
      <c r="F24" s="73">
        <v>0.34100000000000003</v>
      </c>
    </row>
    <row r="25" spans="2:6" ht="16.5" customHeight="1" x14ac:dyDescent="0.2">
      <c r="B25" s="61" t="s">
        <v>65</v>
      </c>
      <c r="C25" s="36" t="s">
        <v>76</v>
      </c>
      <c r="D25" s="37"/>
      <c r="E25" s="40">
        <f>BondYields!M277</f>
        <v>6.1900000000000004E-2</v>
      </c>
      <c r="F25" s="73">
        <v>0.14174999999999999</v>
      </c>
    </row>
    <row r="26" spans="2:6" ht="16.5" customHeight="1" x14ac:dyDescent="0.2">
      <c r="B26" s="61" t="s">
        <v>47</v>
      </c>
      <c r="C26" s="36" t="s">
        <v>77</v>
      </c>
      <c r="D26" s="37"/>
      <c r="E26" s="40">
        <f>E16</f>
        <v>5.265234126984128E-2</v>
      </c>
      <c r="F26" s="73">
        <v>0.35</v>
      </c>
    </row>
    <row r="27" spans="2:6" ht="16.5" customHeight="1" x14ac:dyDescent="0.2">
      <c r="B27" s="61" t="s">
        <v>48</v>
      </c>
      <c r="C27" s="36" t="s">
        <v>78</v>
      </c>
      <c r="D27" s="37"/>
      <c r="E27" s="40">
        <f>BondYields!L279+2%</f>
        <v>3.6822222222222221E-2</v>
      </c>
      <c r="F27" s="73">
        <v>0.35</v>
      </c>
    </row>
    <row r="28" spans="2:6" ht="16.5" customHeight="1" x14ac:dyDescent="0.2">
      <c r="B28" s="61" t="s">
        <v>49</v>
      </c>
      <c r="C28" s="36" t="s">
        <v>79</v>
      </c>
      <c r="D28" s="37"/>
      <c r="E28" s="40">
        <f>BondYields!C279</f>
        <v>1.4E-3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BondYields!K279</f>
        <v>1.6500000000000001E-2</v>
      </c>
      <c r="F30" s="73">
        <v>0.14174999999999999</v>
      </c>
    </row>
    <row r="31" spans="2:6" ht="16.5" customHeight="1" x14ac:dyDescent="0.2">
      <c r="B31" s="62" t="s">
        <v>52</v>
      </c>
      <c r="C31" s="36"/>
      <c r="D31" s="37" t="s">
        <v>41</v>
      </c>
      <c r="E31" s="40">
        <f>BondYields!L279+8%-BondYields!K279</f>
        <v>8.0322222222222225E-2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December 2010</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247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BondYields!L278+6%</f>
        <v>7.6644444444444446E-2</v>
      </c>
      <c r="F5" s="100"/>
    </row>
    <row r="6" spans="1:6" s="32" customFormat="1" ht="16.5" customHeight="1" x14ac:dyDescent="0.2">
      <c r="A6" s="87"/>
      <c r="B6" s="101" t="s">
        <v>139</v>
      </c>
      <c r="C6" s="102"/>
      <c r="D6" s="102"/>
      <c r="E6" s="103">
        <f>BondYields!L278</f>
        <v>1.6644444444444444E-2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BondYields!C278</f>
        <v>1.4666666666666667E-3</v>
      </c>
      <c r="F10" s="73">
        <v>0.35</v>
      </c>
    </row>
    <row r="11" spans="1:6" ht="15" customHeight="1" x14ac:dyDescent="0.2">
      <c r="B11" s="62" t="s">
        <v>25</v>
      </c>
      <c r="C11" s="38" t="s">
        <v>37</v>
      </c>
      <c r="D11" s="37" t="s">
        <v>70</v>
      </c>
      <c r="E11" s="40">
        <f>BondYields!D278</f>
        <v>2.63E-2</v>
      </c>
      <c r="F11" s="73">
        <v>0.35</v>
      </c>
    </row>
    <row r="12" spans="1:6" ht="15" customHeight="1" x14ac:dyDescent="0.2">
      <c r="B12" s="62" t="s">
        <v>26</v>
      </c>
      <c r="C12" s="38" t="s">
        <v>38</v>
      </c>
      <c r="D12" s="37" t="s">
        <v>72</v>
      </c>
      <c r="E12" s="40">
        <f>BondYields!E278</f>
        <v>3.5033333333333333E-2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BondYields!F278</f>
        <v>2.5666666666666667E-3</v>
      </c>
      <c r="F14" s="73">
        <v>0.35</v>
      </c>
    </row>
    <row r="15" spans="1:6" ht="15" customHeight="1" x14ac:dyDescent="0.2">
      <c r="B15" s="62" t="s">
        <v>28</v>
      </c>
      <c r="C15" s="38" t="s">
        <v>37</v>
      </c>
      <c r="D15" s="37" t="s">
        <v>70</v>
      </c>
      <c r="E15" s="40">
        <f>BondYields!G278</f>
        <v>4.0164282106782107E-2</v>
      </c>
      <c r="F15" s="73">
        <v>0.35</v>
      </c>
    </row>
    <row r="16" spans="1:6" ht="15" customHeight="1" x14ac:dyDescent="0.2">
      <c r="B16" s="62" t="s">
        <v>29</v>
      </c>
      <c r="C16" s="38" t="s">
        <v>38</v>
      </c>
      <c r="D16" s="37" t="s">
        <v>72</v>
      </c>
      <c r="E16" s="40">
        <f>BondYields!H278</f>
        <v>5.5231507936507947E-2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BondYields!F278*(1-35%)</f>
        <v>1.6683333333333335E-3</v>
      </c>
      <c r="F18" s="73">
        <v>5.2499999999999998E-2</v>
      </c>
    </row>
    <row r="19" spans="2:6" ht="15" customHeight="1" x14ac:dyDescent="0.2">
      <c r="B19" s="62" t="s">
        <v>30</v>
      </c>
      <c r="C19" s="38" t="s">
        <v>37</v>
      </c>
      <c r="D19" s="37" t="s">
        <v>70</v>
      </c>
      <c r="E19" s="40">
        <f>BondYields!I278</f>
        <v>2.6596814574314575E-2</v>
      </c>
      <c r="F19" s="73">
        <v>5.2499999999999998E-2</v>
      </c>
    </row>
    <row r="20" spans="2:6" ht="15" customHeight="1" x14ac:dyDescent="0.2">
      <c r="B20" s="62" t="s">
        <v>31</v>
      </c>
      <c r="C20" s="38" t="s">
        <v>38</v>
      </c>
      <c r="D20" s="37" t="s">
        <v>72</v>
      </c>
      <c r="E20" s="40">
        <f>BondYields!J278</f>
        <v>4.1553030303030307E-2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BondYields!K278</f>
        <v>1.6500000000000001E-2</v>
      </c>
      <c r="F23" s="73">
        <v>0.14174999999999999</v>
      </c>
    </row>
    <row r="24" spans="2:6" ht="16.5" customHeight="1" x14ac:dyDescent="0.2">
      <c r="B24" s="62" t="s">
        <v>33</v>
      </c>
      <c r="C24" s="36"/>
      <c r="D24" s="37" t="s">
        <v>41</v>
      </c>
      <c r="E24" s="40">
        <f>BondYields!L278+8%-BondYields!K278</f>
        <v>8.0144444444444449E-2</v>
      </c>
      <c r="F24" s="73">
        <v>0.34100000000000003</v>
      </c>
    </row>
    <row r="25" spans="2:6" ht="16.5" customHeight="1" x14ac:dyDescent="0.2">
      <c r="B25" s="61" t="s">
        <v>65</v>
      </c>
      <c r="C25" s="36" t="s">
        <v>76</v>
      </c>
      <c r="D25" s="37"/>
      <c r="E25" s="40">
        <f>BondYields!M276</f>
        <v>6.0466666666666669E-2</v>
      </c>
      <c r="F25" s="73">
        <v>0.14174999999999999</v>
      </c>
    </row>
    <row r="26" spans="2:6" ht="16.5" customHeight="1" x14ac:dyDescent="0.2">
      <c r="B26" s="61" t="s">
        <v>47</v>
      </c>
      <c r="C26" s="36" t="s">
        <v>77</v>
      </c>
      <c r="D26" s="37"/>
      <c r="E26" s="40">
        <f>E16</f>
        <v>5.5231507936507947E-2</v>
      </c>
      <c r="F26" s="73">
        <v>0.35</v>
      </c>
    </row>
    <row r="27" spans="2:6" ht="16.5" customHeight="1" x14ac:dyDescent="0.2">
      <c r="B27" s="61" t="s">
        <v>48</v>
      </c>
      <c r="C27" s="36" t="s">
        <v>78</v>
      </c>
      <c r="D27" s="37"/>
      <c r="E27" s="40">
        <f>BondYields!L278+2%</f>
        <v>3.6644444444444445E-2</v>
      </c>
      <c r="F27" s="73">
        <v>0.35</v>
      </c>
    </row>
    <row r="28" spans="2:6" ht="16.5" customHeight="1" x14ac:dyDescent="0.2">
      <c r="B28" s="61" t="s">
        <v>49</v>
      </c>
      <c r="C28" s="36" t="s">
        <v>79</v>
      </c>
      <c r="D28" s="37"/>
      <c r="E28" s="40">
        <f>BondYields!C278</f>
        <v>1.4666666666666667E-3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BondYields!K278</f>
        <v>1.6500000000000001E-2</v>
      </c>
      <c r="F30" s="73">
        <v>0.14174999999999999</v>
      </c>
    </row>
    <row r="31" spans="2:6" ht="16.5" customHeight="1" x14ac:dyDescent="0.2">
      <c r="B31" s="62" t="s">
        <v>52</v>
      </c>
      <c r="C31" s="36"/>
      <c r="D31" s="37" t="s">
        <v>41</v>
      </c>
      <c r="E31" s="40">
        <f>BondYields!L278+8%-BondYields!K278</f>
        <v>8.0144444444444449E-2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November 2010</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245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BondYields!L277+6%</f>
        <v>7.7622222222222217E-2</v>
      </c>
      <c r="F5" s="100"/>
    </row>
    <row r="6" spans="1:6" s="32" customFormat="1" ht="16.5" customHeight="1" x14ac:dyDescent="0.2">
      <c r="A6" s="87"/>
      <c r="B6" s="101" t="s">
        <v>139</v>
      </c>
      <c r="C6" s="102"/>
      <c r="D6" s="102"/>
      <c r="E6" s="103">
        <f>BondYields!L277</f>
        <v>1.762222222222222E-2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BondYields!C277</f>
        <v>1.5666666666666667E-3</v>
      </c>
      <c r="F10" s="73">
        <v>0.35</v>
      </c>
    </row>
    <row r="11" spans="1:6" ht="15" customHeight="1" x14ac:dyDescent="0.2">
      <c r="B11" s="62" t="s">
        <v>25</v>
      </c>
      <c r="C11" s="38" t="s">
        <v>37</v>
      </c>
      <c r="D11" s="37" t="s">
        <v>70</v>
      </c>
      <c r="E11" s="40">
        <f>BondYields!D277</f>
        <v>2.7866666666666665E-2</v>
      </c>
      <c r="F11" s="73">
        <v>0.35</v>
      </c>
    </row>
    <row r="12" spans="1:6" ht="15" customHeight="1" x14ac:dyDescent="0.2">
      <c r="B12" s="62" t="s">
        <v>26</v>
      </c>
      <c r="C12" s="38" t="s">
        <v>38</v>
      </c>
      <c r="D12" s="37" t="s">
        <v>72</v>
      </c>
      <c r="E12" s="40">
        <f>BondYields!E277</f>
        <v>3.5966666666666668E-2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BondYields!F277</f>
        <v>2.9666666666666665E-3</v>
      </c>
      <c r="F14" s="73">
        <v>0.35</v>
      </c>
    </row>
    <row r="15" spans="1:6" ht="15" customHeight="1" x14ac:dyDescent="0.2">
      <c r="B15" s="62" t="s">
        <v>28</v>
      </c>
      <c r="C15" s="38" t="s">
        <v>37</v>
      </c>
      <c r="D15" s="37" t="s">
        <v>70</v>
      </c>
      <c r="E15" s="40">
        <f>BondYields!G277</f>
        <v>4.0849639249639247E-2</v>
      </c>
      <c r="F15" s="73">
        <v>0.35</v>
      </c>
    </row>
    <row r="16" spans="1:6" ht="15" customHeight="1" x14ac:dyDescent="0.2">
      <c r="B16" s="62" t="s">
        <v>29</v>
      </c>
      <c r="C16" s="38" t="s">
        <v>38</v>
      </c>
      <c r="D16" s="37" t="s">
        <v>72</v>
      </c>
      <c r="E16" s="40">
        <f>BondYields!H277</f>
        <v>5.9600793650793654E-2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BondYields!F277*(1-35%)</f>
        <v>1.9283333333333333E-3</v>
      </c>
      <c r="F18" s="73">
        <v>5.2499999999999998E-2</v>
      </c>
    </row>
    <row r="19" spans="2:6" ht="15" customHeight="1" x14ac:dyDescent="0.2">
      <c r="B19" s="62" t="s">
        <v>30</v>
      </c>
      <c r="C19" s="38" t="s">
        <v>37</v>
      </c>
      <c r="D19" s="37" t="s">
        <v>70</v>
      </c>
      <c r="E19" s="40">
        <f>BondYields!I277</f>
        <v>2.8281060606060605E-2</v>
      </c>
      <c r="F19" s="73">
        <v>5.2499999999999998E-2</v>
      </c>
    </row>
    <row r="20" spans="2:6" ht="15" customHeight="1" x14ac:dyDescent="0.2">
      <c r="B20" s="62" t="s">
        <v>31</v>
      </c>
      <c r="C20" s="38" t="s">
        <v>38</v>
      </c>
      <c r="D20" s="37" t="s">
        <v>72</v>
      </c>
      <c r="E20" s="40">
        <f>BondYields!J277</f>
        <v>4.4812157287157289E-2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BondYields!K277</f>
        <v>1.6500000000000001E-2</v>
      </c>
      <c r="F23" s="73">
        <v>0.14174999999999999</v>
      </c>
    </row>
    <row r="24" spans="2:6" ht="16.5" customHeight="1" x14ac:dyDescent="0.2">
      <c r="B24" s="62" t="s">
        <v>33</v>
      </c>
      <c r="C24" s="36"/>
      <c r="D24" s="37" t="s">
        <v>41</v>
      </c>
      <c r="E24" s="40">
        <f>BondYields!L277+8%-BondYields!K277</f>
        <v>8.1122222222222221E-2</v>
      </c>
      <c r="F24" s="73">
        <v>0.34100000000000003</v>
      </c>
    </row>
    <row r="25" spans="2:6" ht="16.5" customHeight="1" x14ac:dyDescent="0.2">
      <c r="B25" s="61" t="s">
        <v>65</v>
      </c>
      <c r="C25" s="36" t="s">
        <v>76</v>
      </c>
      <c r="D25" s="37"/>
      <c r="E25" s="40">
        <f>BondYields!M275</f>
        <v>5.8799999999999998E-2</v>
      </c>
      <c r="F25" s="73">
        <v>0.14174999999999999</v>
      </c>
    </row>
    <row r="26" spans="2:6" ht="16.5" customHeight="1" x14ac:dyDescent="0.2">
      <c r="B26" s="61" t="s">
        <v>47</v>
      </c>
      <c r="C26" s="36" t="s">
        <v>77</v>
      </c>
      <c r="D26" s="37"/>
      <c r="E26" s="40">
        <f>E16</f>
        <v>5.9600793650793654E-2</v>
      </c>
      <c r="F26" s="73">
        <v>0.35</v>
      </c>
    </row>
    <row r="27" spans="2:6" ht="16.5" customHeight="1" x14ac:dyDescent="0.2">
      <c r="B27" s="61" t="s">
        <v>48</v>
      </c>
      <c r="C27" s="36" t="s">
        <v>78</v>
      </c>
      <c r="D27" s="37"/>
      <c r="E27" s="40">
        <f>BondYields!L277+2%</f>
        <v>3.7622222222222224E-2</v>
      </c>
      <c r="F27" s="73">
        <v>0.35</v>
      </c>
    </row>
    <row r="28" spans="2:6" ht="16.5" customHeight="1" x14ac:dyDescent="0.2">
      <c r="B28" s="61" t="s">
        <v>49</v>
      </c>
      <c r="C28" s="36" t="s">
        <v>79</v>
      </c>
      <c r="D28" s="37"/>
      <c r="E28" s="40">
        <f>BondYields!C277</f>
        <v>1.5666666666666667E-3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BondYields!K277</f>
        <v>1.6500000000000001E-2</v>
      </c>
      <c r="F30" s="73">
        <v>0.14174999999999999</v>
      </c>
    </row>
    <row r="31" spans="2:6" ht="16.5" customHeight="1" x14ac:dyDescent="0.2">
      <c r="B31" s="62" t="s">
        <v>52</v>
      </c>
      <c r="C31" s="36"/>
      <c r="D31" s="37" t="s">
        <v>41</v>
      </c>
      <c r="E31" s="40">
        <f>BondYields!L277+8%-BondYields!K277</f>
        <v>8.1122222222222221E-2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October 2010</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242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BondYields!L276+6%</f>
        <v>7.8766666666666665E-2</v>
      </c>
      <c r="F5" s="100"/>
    </row>
    <row r="6" spans="1:6" s="32" customFormat="1" ht="16.5" customHeight="1" x14ac:dyDescent="0.2">
      <c r="A6" s="87"/>
      <c r="B6" s="101" t="s">
        <v>139</v>
      </c>
      <c r="C6" s="102"/>
      <c r="D6" s="102"/>
      <c r="E6" s="103">
        <f>BondYields!L276</f>
        <v>1.8766666666666668E-2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BondYields!C276</f>
        <v>1.4666666666666667E-3</v>
      </c>
      <c r="F10" s="73">
        <v>0.35</v>
      </c>
    </row>
    <row r="11" spans="1:6" ht="15" customHeight="1" x14ac:dyDescent="0.2">
      <c r="B11" s="62" t="s">
        <v>25</v>
      </c>
      <c r="C11" s="38" t="s">
        <v>37</v>
      </c>
      <c r="D11" s="37" t="s">
        <v>70</v>
      </c>
      <c r="E11" s="40">
        <f>BondYields!D276</f>
        <v>2.9700000000000001E-2</v>
      </c>
      <c r="F11" s="73">
        <v>0.35</v>
      </c>
    </row>
    <row r="12" spans="1:6" ht="15" customHeight="1" x14ac:dyDescent="0.2">
      <c r="B12" s="62" t="s">
        <v>26</v>
      </c>
      <c r="C12" s="38" t="s">
        <v>38</v>
      </c>
      <c r="D12" s="37" t="s">
        <v>72</v>
      </c>
      <c r="E12" s="40">
        <f>BondYields!E276</f>
        <v>3.7566666666666665E-2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BondYields!F276</f>
        <v>3.6666666666666666E-3</v>
      </c>
      <c r="F14" s="73">
        <v>0.35</v>
      </c>
    </row>
    <row r="15" spans="1:6" ht="15" customHeight="1" x14ac:dyDescent="0.2">
      <c r="B15" s="62" t="s">
        <v>28</v>
      </c>
      <c r="C15" s="38" t="s">
        <v>37</v>
      </c>
      <c r="D15" s="37" t="s">
        <v>70</v>
      </c>
      <c r="E15" s="40">
        <f>BondYields!G276</f>
        <v>4.2134877344877343E-2</v>
      </c>
      <c r="F15" s="73">
        <v>0.35</v>
      </c>
    </row>
    <row r="16" spans="1:6" ht="15" customHeight="1" x14ac:dyDescent="0.2">
      <c r="B16" s="62" t="s">
        <v>29</v>
      </c>
      <c r="C16" s="38" t="s">
        <v>38</v>
      </c>
      <c r="D16" s="37" t="s">
        <v>72</v>
      </c>
      <c r="E16" s="40">
        <f>BondYields!H276</f>
        <v>6.1388730158730163E-2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BondYields!F276*(1-35%)</f>
        <v>2.3833333333333332E-3</v>
      </c>
      <c r="F18" s="73">
        <v>5.2499999999999998E-2</v>
      </c>
    </row>
    <row r="19" spans="2:6" ht="15" customHeight="1" x14ac:dyDescent="0.2">
      <c r="B19" s="62" t="s">
        <v>30</v>
      </c>
      <c r="C19" s="38" t="s">
        <v>37</v>
      </c>
      <c r="D19" s="37" t="s">
        <v>70</v>
      </c>
      <c r="E19" s="40">
        <f>BondYields!I276</f>
        <v>3.0445382395382397E-2</v>
      </c>
      <c r="F19" s="73">
        <v>5.2499999999999998E-2</v>
      </c>
    </row>
    <row r="20" spans="2:6" ht="15" customHeight="1" x14ac:dyDescent="0.2">
      <c r="B20" s="62" t="s">
        <v>31</v>
      </c>
      <c r="C20" s="38" t="s">
        <v>38</v>
      </c>
      <c r="D20" s="37" t="s">
        <v>72</v>
      </c>
      <c r="E20" s="40">
        <f>BondYields!J276</f>
        <v>4.7625036075036077E-2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BondYields!K276</f>
        <v>1.6500000000000001E-2</v>
      </c>
      <c r="F23" s="73">
        <v>0.14174999999999999</v>
      </c>
    </row>
    <row r="24" spans="2:6" ht="16.5" customHeight="1" x14ac:dyDescent="0.2">
      <c r="B24" s="62" t="s">
        <v>33</v>
      </c>
      <c r="C24" s="36"/>
      <c r="D24" s="37" t="s">
        <v>41</v>
      </c>
      <c r="E24" s="40">
        <f>BondYields!L276+8%-BondYields!K276</f>
        <v>8.2266666666666668E-2</v>
      </c>
      <c r="F24" s="73">
        <v>0.34100000000000003</v>
      </c>
    </row>
    <row r="25" spans="2:6" ht="16.5" customHeight="1" x14ac:dyDescent="0.2">
      <c r="B25" s="61" t="s">
        <v>65</v>
      </c>
      <c r="C25" s="36" t="s">
        <v>76</v>
      </c>
      <c r="D25" s="37"/>
      <c r="E25" s="40">
        <f>BondYields!M274</f>
        <v>5.7266666666666667E-2</v>
      </c>
      <c r="F25" s="73">
        <v>0.14174999999999999</v>
      </c>
    </row>
    <row r="26" spans="2:6" ht="16.5" customHeight="1" x14ac:dyDescent="0.2">
      <c r="B26" s="61" t="s">
        <v>47</v>
      </c>
      <c r="C26" s="36" t="s">
        <v>77</v>
      </c>
      <c r="D26" s="37"/>
      <c r="E26" s="40">
        <f>E16</f>
        <v>6.1388730158730163E-2</v>
      </c>
      <c r="F26" s="73">
        <v>0.35</v>
      </c>
    </row>
    <row r="27" spans="2:6" ht="16.5" customHeight="1" x14ac:dyDescent="0.2">
      <c r="B27" s="61" t="s">
        <v>48</v>
      </c>
      <c r="C27" s="36" t="s">
        <v>78</v>
      </c>
      <c r="D27" s="37"/>
      <c r="E27" s="40">
        <f>BondYields!L276+2%</f>
        <v>3.8766666666666671E-2</v>
      </c>
      <c r="F27" s="73">
        <v>0.35</v>
      </c>
    </row>
    <row r="28" spans="2:6" ht="16.5" customHeight="1" x14ac:dyDescent="0.2">
      <c r="B28" s="61" t="s">
        <v>49</v>
      </c>
      <c r="C28" s="36" t="s">
        <v>79</v>
      </c>
      <c r="D28" s="37"/>
      <c r="E28" s="40">
        <f>BondYields!C276</f>
        <v>1.4666666666666667E-3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BondYields!K276</f>
        <v>1.6500000000000001E-2</v>
      </c>
      <c r="F30" s="73">
        <v>0.14174999999999999</v>
      </c>
    </row>
    <row r="31" spans="2:6" ht="16.5" customHeight="1" x14ac:dyDescent="0.2">
      <c r="B31" s="62" t="s">
        <v>52</v>
      </c>
      <c r="C31" s="36"/>
      <c r="D31" s="37" t="s">
        <v>41</v>
      </c>
      <c r="E31" s="40">
        <f>BondYields!L276+8%-BondYields!K276</f>
        <v>8.2266666666666668E-2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September 2010</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893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BondYields!L435+6%</f>
        <v>0.11000000000000001</v>
      </c>
      <c r="F5" s="100"/>
    </row>
    <row r="6" spans="1:6" s="32" customFormat="1" ht="16.5" customHeight="1" x14ac:dyDescent="0.2">
      <c r="A6" s="87"/>
      <c r="B6" s="101" t="s">
        <v>139</v>
      </c>
      <c r="C6" s="102"/>
      <c r="D6" s="102"/>
      <c r="E6" s="103">
        <f>BondYields!L435</f>
        <v>5.000000000000001E-2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BondYields!C435</f>
        <v>5.5600000000000004E-2</v>
      </c>
      <c r="F10" s="168">
        <v>0.21</v>
      </c>
    </row>
    <row r="11" spans="1:6" ht="15" customHeight="1" x14ac:dyDescent="0.2">
      <c r="B11" s="62" t="s">
        <v>25</v>
      </c>
      <c r="C11" s="38" t="s">
        <v>37</v>
      </c>
      <c r="D11" s="37" t="s">
        <v>70</v>
      </c>
      <c r="E11" s="40">
        <f>BondYields!D435</f>
        <v>4.5599999999999995E-2</v>
      </c>
      <c r="F11" s="168">
        <v>0.21</v>
      </c>
    </row>
    <row r="12" spans="1:6" ht="15" customHeight="1" x14ac:dyDescent="0.2">
      <c r="B12" s="62" t="s">
        <v>26</v>
      </c>
      <c r="C12" s="38" t="s">
        <v>38</v>
      </c>
      <c r="D12" s="37" t="s">
        <v>72</v>
      </c>
      <c r="E12" s="40">
        <f>BondYields!E435</f>
        <v>4.873333333333333E-2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BondYields!F435</f>
        <v>5.4533333333333329E-2</v>
      </c>
      <c r="F14" s="168">
        <v>0.21</v>
      </c>
    </row>
    <row r="15" spans="1:6" ht="15" customHeight="1" x14ac:dyDescent="0.2">
      <c r="B15" s="62" t="s">
        <v>28</v>
      </c>
      <c r="C15" s="38" t="s">
        <v>37</v>
      </c>
      <c r="D15" s="37" t="s">
        <v>70</v>
      </c>
      <c r="E15" s="40">
        <f>BondYields!G435</f>
        <v>5.3396388888888889E-2</v>
      </c>
      <c r="F15" s="168">
        <v>0.21</v>
      </c>
    </row>
    <row r="16" spans="1:6" ht="15" customHeight="1" x14ac:dyDescent="0.2">
      <c r="B16" s="62" t="s">
        <v>29</v>
      </c>
      <c r="C16" s="38" t="s">
        <v>38</v>
      </c>
      <c r="D16" s="37" t="s">
        <v>72</v>
      </c>
      <c r="E16" s="40">
        <f>BondYields!H435</f>
        <v>5.7260238095238093E-2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BondYields!F435*(1-21%)</f>
        <v>4.3081333333333333E-2</v>
      </c>
      <c r="F18" s="168">
        <v>5.2499999999999998E-2</v>
      </c>
    </row>
    <row r="19" spans="2:6" ht="15" customHeight="1" x14ac:dyDescent="0.2">
      <c r="B19" s="62" t="s">
        <v>30</v>
      </c>
      <c r="C19" s="38" t="s">
        <v>37</v>
      </c>
      <c r="D19" s="37" t="s">
        <v>70</v>
      </c>
      <c r="E19" s="40">
        <f>BondYields!I435</f>
        <v>3.8140317460317458E-2</v>
      </c>
      <c r="F19" s="168">
        <v>5.2499999999999998E-2</v>
      </c>
    </row>
    <row r="20" spans="2:6" ht="15" customHeight="1" x14ac:dyDescent="0.2">
      <c r="B20" s="62" t="s">
        <v>31</v>
      </c>
      <c r="C20" s="38" t="s">
        <v>38</v>
      </c>
      <c r="D20" s="37" t="s">
        <v>72</v>
      </c>
      <c r="E20" s="40">
        <f>BondYields!J435</f>
        <v>4.5427380952380948E-2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BondYields!K435</f>
        <v>2.036E-2</v>
      </c>
      <c r="F23" s="168">
        <v>0.13125000000000001</v>
      </c>
    </row>
    <row r="24" spans="2:6" ht="16.5" customHeight="1" x14ac:dyDescent="0.2">
      <c r="B24" s="62" t="s">
        <v>33</v>
      </c>
      <c r="C24" s="36"/>
      <c r="D24" s="37" t="s">
        <v>41</v>
      </c>
      <c r="E24" s="40">
        <f>BondYields!L435+8%-BondYields!K435</f>
        <v>0.10964</v>
      </c>
      <c r="F24" s="168">
        <v>0.21</v>
      </c>
    </row>
    <row r="25" spans="2:6" ht="16.5" customHeight="1" x14ac:dyDescent="0.2">
      <c r="B25" s="61" t="s">
        <v>65</v>
      </c>
      <c r="C25" s="36" t="s">
        <v>76</v>
      </c>
      <c r="D25" s="37"/>
      <c r="E25" s="40">
        <f>BondYields!M435</f>
        <v>8.1329573593073606E-2</v>
      </c>
      <c r="F25" s="168">
        <v>0.13125000000000001</v>
      </c>
    </row>
    <row r="26" spans="2:6" ht="16.5" customHeight="1" x14ac:dyDescent="0.2">
      <c r="B26" s="61" t="s">
        <v>47</v>
      </c>
      <c r="C26" s="36" t="s">
        <v>77</v>
      </c>
      <c r="D26" s="37"/>
      <c r="E26" s="40">
        <f>E16</f>
        <v>5.7260238095238093E-2</v>
      </c>
      <c r="F26" s="168">
        <v>0.21</v>
      </c>
    </row>
    <row r="27" spans="2:6" ht="16.5" customHeight="1" x14ac:dyDescent="0.2">
      <c r="B27" s="61" t="s">
        <v>48</v>
      </c>
      <c r="C27" s="36" t="s">
        <v>78</v>
      </c>
      <c r="D27" s="37"/>
      <c r="E27" s="40">
        <f>BondYields!L435+2%</f>
        <v>7.0000000000000007E-2</v>
      </c>
      <c r="F27" s="168">
        <v>0.21</v>
      </c>
    </row>
    <row r="28" spans="2:6" ht="16.5" customHeight="1" x14ac:dyDescent="0.2">
      <c r="B28" s="61" t="s">
        <v>49</v>
      </c>
      <c r="C28" s="36" t="s">
        <v>79</v>
      </c>
      <c r="D28" s="37"/>
      <c r="E28" s="40">
        <f>BondYields!C435</f>
        <v>5.5600000000000004E-2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BondYields!K435</f>
        <v>2.036E-2</v>
      </c>
      <c r="F30" s="168">
        <v>0.13125000000000001</v>
      </c>
    </row>
    <row r="31" spans="2:6" ht="16.5" customHeight="1" x14ac:dyDescent="0.2">
      <c r="B31" s="62" t="s">
        <v>52</v>
      </c>
      <c r="C31" s="36"/>
      <c r="D31" s="37" t="s">
        <v>41</v>
      </c>
      <c r="E31" s="40">
        <f>BondYields!L435+8%-BondYields!K435</f>
        <v>0.10964</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2023</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239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BondYields!L275+6%</f>
        <v>8.0211111111111108E-2</v>
      </c>
      <c r="F5" s="100"/>
    </row>
    <row r="6" spans="1:6" s="32" customFormat="1" ht="16.5" customHeight="1" x14ac:dyDescent="0.2">
      <c r="A6" s="87"/>
      <c r="B6" s="101" t="s">
        <v>139</v>
      </c>
      <c r="C6" s="102"/>
      <c r="D6" s="102"/>
      <c r="E6" s="103">
        <f>BondYields!L275</f>
        <v>2.021111111111111E-2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BondYields!C275</f>
        <v>1.4666666666666667E-3</v>
      </c>
      <c r="F10" s="73">
        <v>0.35</v>
      </c>
    </row>
    <row r="11" spans="1:6" ht="15" customHeight="1" x14ac:dyDescent="0.2">
      <c r="B11" s="62" t="s">
        <v>25</v>
      </c>
      <c r="C11" s="38" t="s">
        <v>37</v>
      </c>
      <c r="D11" s="37" t="s">
        <v>70</v>
      </c>
      <c r="E11" s="40">
        <f>BondYields!D275</f>
        <v>3.2100000000000004E-2</v>
      </c>
      <c r="F11" s="73">
        <v>0.35</v>
      </c>
    </row>
    <row r="12" spans="1:6" ht="15" customHeight="1" x14ac:dyDescent="0.2">
      <c r="B12" s="62" t="s">
        <v>26</v>
      </c>
      <c r="C12" s="38" t="s">
        <v>38</v>
      </c>
      <c r="D12" s="37" t="s">
        <v>72</v>
      </c>
      <c r="E12" s="40">
        <f>BondYields!E275</f>
        <v>3.9533333333333337E-2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BondYields!F275</f>
        <v>4.2333333333333337E-3</v>
      </c>
      <c r="F14" s="73">
        <v>0.35</v>
      </c>
    </row>
    <row r="15" spans="1:6" ht="15" customHeight="1" x14ac:dyDescent="0.2">
      <c r="B15" s="62" t="s">
        <v>28</v>
      </c>
      <c r="C15" s="38" t="s">
        <v>37</v>
      </c>
      <c r="D15" s="37" t="s">
        <v>70</v>
      </c>
      <c r="E15" s="40">
        <f>BondYields!G275</f>
        <v>4.4148354218880533E-2</v>
      </c>
      <c r="F15" s="73">
        <v>0.35</v>
      </c>
    </row>
    <row r="16" spans="1:6" ht="15" customHeight="1" x14ac:dyDescent="0.2">
      <c r="B16" s="62" t="s">
        <v>29</v>
      </c>
      <c r="C16" s="38" t="s">
        <v>38</v>
      </c>
      <c r="D16" s="37" t="s">
        <v>72</v>
      </c>
      <c r="E16" s="40">
        <f>BondYields!H275</f>
        <v>6.006416875522138E-2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BondYields!F275*(1-35%)</f>
        <v>2.751666666666667E-3</v>
      </c>
      <c r="F18" s="73">
        <v>5.2499999999999998E-2</v>
      </c>
    </row>
    <row r="19" spans="2:6" ht="15" customHeight="1" x14ac:dyDescent="0.2">
      <c r="B19" s="62" t="s">
        <v>30</v>
      </c>
      <c r="C19" s="38" t="s">
        <v>37</v>
      </c>
      <c r="D19" s="37" t="s">
        <v>70</v>
      </c>
      <c r="E19" s="40">
        <f>BondYields!I275</f>
        <v>3.2785155122655125E-2</v>
      </c>
      <c r="F19" s="73">
        <v>5.2499999999999998E-2</v>
      </c>
    </row>
    <row r="20" spans="2:6" ht="15" customHeight="1" x14ac:dyDescent="0.2">
      <c r="B20" s="62" t="s">
        <v>31</v>
      </c>
      <c r="C20" s="38" t="s">
        <v>38</v>
      </c>
      <c r="D20" s="37" t="s">
        <v>72</v>
      </c>
      <c r="E20" s="40">
        <f>BondYields!J275</f>
        <v>4.9066172438672451E-2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BondYields!K275</f>
        <v>1.6500000000000001E-2</v>
      </c>
      <c r="F23" s="73">
        <v>0.14174999999999999</v>
      </c>
    </row>
    <row r="24" spans="2:6" ht="16.5" customHeight="1" x14ac:dyDescent="0.2">
      <c r="B24" s="62" t="s">
        <v>33</v>
      </c>
      <c r="C24" s="36"/>
      <c r="D24" s="37" t="s">
        <v>41</v>
      </c>
      <c r="E24" s="40">
        <f>BondYields!L275+8%-BondYields!K275</f>
        <v>8.3711111111111111E-2</v>
      </c>
      <c r="F24" s="73">
        <v>0.34100000000000003</v>
      </c>
    </row>
    <row r="25" spans="2:6" ht="16.5" customHeight="1" x14ac:dyDescent="0.2">
      <c r="B25" s="61" t="s">
        <v>65</v>
      </c>
      <c r="C25" s="36" t="s">
        <v>76</v>
      </c>
      <c r="D25" s="37"/>
      <c r="E25" s="40">
        <f>BondYields!M273</f>
        <v>5.7100000000000005E-2</v>
      </c>
      <c r="F25" s="73">
        <v>0.14174999999999999</v>
      </c>
    </row>
    <row r="26" spans="2:6" ht="16.5" customHeight="1" x14ac:dyDescent="0.2">
      <c r="B26" s="61" t="s">
        <v>47</v>
      </c>
      <c r="C26" s="36" t="s">
        <v>77</v>
      </c>
      <c r="D26" s="37"/>
      <c r="E26" s="40">
        <f>E16</f>
        <v>6.006416875522138E-2</v>
      </c>
      <c r="F26" s="73">
        <v>0.35</v>
      </c>
    </row>
    <row r="27" spans="2:6" ht="16.5" customHeight="1" x14ac:dyDescent="0.2">
      <c r="B27" s="61" t="s">
        <v>48</v>
      </c>
      <c r="C27" s="36" t="s">
        <v>78</v>
      </c>
      <c r="D27" s="37"/>
      <c r="E27" s="40">
        <f>BondYields!L275+2%</f>
        <v>4.0211111111111114E-2</v>
      </c>
      <c r="F27" s="73">
        <v>0.35</v>
      </c>
    </row>
    <row r="28" spans="2:6" ht="16.5" customHeight="1" x14ac:dyDescent="0.2">
      <c r="B28" s="61" t="s">
        <v>49</v>
      </c>
      <c r="C28" s="36" t="s">
        <v>79</v>
      </c>
      <c r="D28" s="37"/>
      <c r="E28" s="40">
        <f>BondYields!C275</f>
        <v>1.4666666666666667E-3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BondYields!K275</f>
        <v>1.6500000000000001E-2</v>
      </c>
      <c r="F30" s="73">
        <v>0.14174999999999999</v>
      </c>
    </row>
    <row r="31" spans="2:6" ht="16.5" customHeight="1" x14ac:dyDescent="0.2">
      <c r="B31" s="62" t="s">
        <v>52</v>
      </c>
      <c r="C31" s="36"/>
      <c r="D31" s="37" t="s">
        <v>41</v>
      </c>
      <c r="E31" s="40">
        <f>BondYields!L275+8%-BondYields!K275</f>
        <v>8.3711111111111111E-2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August 2010</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236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BondYields!L274+6%</f>
        <v>8.1922222222222216E-2</v>
      </c>
      <c r="F5" s="100"/>
    </row>
    <row r="6" spans="1:6" s="32" customFormat="1" ht="16.5" customHeight="1" x14ac:dyDescent="0.2">
      <c r="A6" s="87"/>
      <c r="B6" s="101" t="s">
        <v>139</v>
      </c>
      <c r="C6" s="102"/>
      <c r="D6" s="102"/>
      <c r="E6" s="103">
        <f>BondYields!L274</f>
        <v>2.1922222222222221E-2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BondYields!C274</f>
        <v>1.4666666666666667E-3</v>
      </c>
      <c r="F10" s="73">
        <v>0.35</v>
      </c>
    </row>
    <row r="11" spans="1:6" ht="15" customHeight="1" x14ac:dyDescent="0.2">
      <c r="B11" s="62" t="s">
        <v>25</v>
      </c>
      <c r="C11" s="38" t="s">
        <v>37</v>
      </c>
      <c r="D11" s="37" t="s">
        <v>70</v>
      </c>
      <c r="E11" s="40">
        <f>BondYields!D274</f>
        <v>3.49E-2</v>
      </c>
      <c r="F11" s="73">
        <v>0.35</v>
      </c>
    </row>
    <row r="12" spans="1:6" ht="15" customHeight="1" x14ac:dyDescent="0.2">
      <c r="B12" s="62" t="s">
        <v>26</v>
      </c>
      <c r="C12" s="38" t="s">
        <v>38</v>
      </c>
      <c r="D12" s="37" t="s">
        <v>72</v>
      </c>
      <c r="E12" s="40">
        <f>BondYields!E274</f>
        <v>4.1966666666666673E-2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BondYields!F274</f>
        <v>4.0000000000000001E-3</v>
      </c>
      <c r="F14" s="73">
        <v>0.35</v>
      </c>
    </row>
    <row r="15" spans="1:6" ht="15" customHeight="1" x14ac:dyDescent="0.2">
      <c r="B15" s="62" t="s">
        <v>28</v>
      </c>
      <c r="C15" s="38" t="s">
        <v>37</v>
      </c>
      <c r="D15" s="37" t="s">
        <v>70</v>
      </c>
      <c r="E15" s="40">
        <f>BondYields!G274</f>
        <v>4.6204703425229747E-2</v>
      </c>
      <c r="F15" s="73">
        <v>0.35</v>
      </c>
    </row>
    <row r="16" spans="1:6" ht="15" customHeight="1" x14ac:dyDescent="0.2">
      <c r="B16" s="62" t="s">
        <v>29</v>
      </c>
      <c r="C16" s="38" t="s">
        <v>38</v>
      </c>
      <c r="D16" s="37" t="s">
        <v>72</v>
      </c>
      <c r="E16" s="40">
        <f>BondYields!H274</f>
        <v>5.8781629072681696E-2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BondYields!F274*(1-35%)</f>
        <v>2.6000000000000003E-3</v>
      </c>
      <c r="F18" s="73">
        <v>5.2499999999999998E-2</v>
      </c>
    </row>
    <row r="19" spans="2:6" ht="15" customHeight="1" x14ac:dyDescent="0.2">
      <c r="B19" s="62" t="s">
        <v>30</v>
      </c>
      <c r="C19" s="38" t="s">
        <v>37</v>
      </c>
      <c r="D19" s="37" t="s">
        <v>70</v>
      </c>
      <c r="E19" s="40">
        <f>BondYields!I274</f>
        <v>3.4054996392496394E-2</v>
      </c>
      <c r="F19" s="73">
        <v>5.2499999999999998E-2</v>
      </c>
    </row>
    <row r="20" spans="2:6" ht="15" customHeight="1" x14ac:dyDescent="0.2">
      <c r="B20" s="62" t="s">
        <v>31</v>
      </c>
      <c r="C20" s="38" t="s">
        <v>38</v>
      </c>
      <c r="D20" s="37" t="s">
        <v>72</v>
      </c>
      <c r="E20" s="40">
        <f>BondYields!J274</f>
        <v>4.7861410533910541E-2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BondYields!K274</f>
        <v>1.6500000000000001E-2</v>
      </c>
      <c r="F23" s="73">
        <v>0.14174999999999999</v>
      </c>
    </row>
    <row r="24" spans="2:6" ht="16.5" customHeight="1" x14ac:dyDescent="0.2">
      <c r="B24" s="62" t="s">
        <v>33</v>
      </c>
      <c r="C24" s="36"/>
      <c r="D24" s="37" t="s">
        <v>41</v>
      </c>
      <c r="E24" s="40">
        <f>BondYields!L274+8%-BondYields!K274</f>
        <v>8.5422222222222219E-2</v>
      </c>
      <c r="F24" s="73">
        <v>0.34100000000000003</v>
      </c>
    </row>
    <row r="25" spans="2:6" ht="16.5" customHeight="1" x14ac:dyDescent="0.2">
      <c r="B25" s="61" t="s">
        <v>65</v>
      </c>
      <c r="C25" s="36" t="s">
        <v>76</v>
      </c>
      <c r="D25" s="37"/>
      <c r="E25" s="40">
        <f>BondYields!M272</f>
        <v>5.8066666666666662E-2</v>
      </c>
      <c r="F25" s="73">
        <v>0.14174999999999999</v>
      </c>
    </row>
    <row r="26" spans="2:6" ht="16.5" customHeight="1" x14ac:dyDescent="0.2">
      <c r="B26" s="61" t="s">
        <v>47</v>
      </c>
      <c r="C26" s="36" t="s">
        <v>77</v>
      </c>
      <c r="D26" s="37"/>
      <c r="E26" s="40">
        <f>E16</f>
        <v>5.8781629072681696E-2</v>
      </c>
      <c r="F26" s="73">
        <v>0.35</v>
      </c>
    </row>
    <row r="27" spans="2:6" ht="16.5" customHeight="1" x14ac:dyDescent="0.2">
      <c r="B27" s="61" t="s">
        <v>48</v>
      </c>
      <c r="C27" s="36" t="s">
        <v>78</v>
      </c>
      <c r="D27" s="37"/>
      <c r="E27" s="40">
        <f>BondYields!L274+2%</f>
        <v>4.1922222222222222E-2</v>
      </c>
      <c r="F27" s="73">
        <v>0.35</v>
      </c>
    </row>
    <row r="28" spans="2:6" ht="16.5" customHeight="1" x14ac:dyDescent="0.2">
      <c r="B28" s="61" t="s">
        <v>49</v>
      </c>
      <c r="C28" s="36" t="s">
        <v>79</v>
      </c>
      <c r="D28" s="37"/>
      <c r="E28" s="40">
        <f>BondYields!C274</f>
        <v>1.4666666666666667E-3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BondYields!K274</f>
        <v>1.6500000000000001E-2</v>
      </c>
      <c r="F30" s="73">
        <v>0.14174999999999999</v>
      </c>
    </row>
    <row r="31" spans="2:6" ht="16.5" customHeight="1" x14ac:dyDescent="0.2">
      <c r="B31" s="62" t="s">
        <v>52</v>
      </c>
      <c r="C31" s="36"/>
      <c r="D31" s="37" t="s">
        <v>41</v>
      </c>
      <c r="E31" s="40">
        <f>BondYields!L274+8%-BondYields!K274</f>
        <v>8.5422222222222219E-2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July 2010</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BondYields!L273+6%</f>
        <v>8.3044444444444435E-2</v>
      </c>
      <c r="F5" s="100"/>
    </row>
    <row r="6" spans="1:6" s="32" customFormat="1" ht="16.5" customHeight="1" x14ac:dyDescent="0.2">
      <c r="A6" s="87"/>
      <c r="B6" s="101" t="s">
        <v>139</v>
      </c>
      <c r="C6" s="102"/>
      <c r="D6" s="102"/>
      <c r="E6" s="103">
        <f>BondYields!L273</f>
        <v>2.304444444444444E-2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BondYields!C273</f>
        <v>1.5666666666666667E-3</v>
      </c>
      <c r="F10" s="73">
        <v>0.35</v>
      </c>
    </row>
    <row r="11" spans="1:6" ht="15" customHeight="1" x14ac:dyDescent="0.2">
      <c r="B11" s="62" t="s">
        <v>25</v>
      </c>
      <c r="C11" s="38" t="s">
        <v>37</v>
      </c>
      <c r="D11" s="37" t="s">
        <v>70</v>
      </c>
      <c r="E11" s="40">
        <f>BondYields!D273</f>
        <v>3.6666666666666674E-2</v>
      </c>
      <c r="F11" s="73">
        <v>0.35</v>
      </c>
    </row>
    <row r="12" spans="1:6" ht="15" customHeight="1" x14ac:dyDescent="0.2">
      <c r="B12" s="62" t="s">
        <v>26</v>
      </c>
      <c r="C12" s="38" t="s">
        <v>38</v>
      </c>
      <c r="D12" s="37" t="s">
        <v>72</v>
      </c>
      <c r="E12" s="40">
        <f>BondYields!E273</f>
        <v>4.3766666666666669E-2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BondYields!F273</f>
        <v>3.2666666666666664E-3</v>
      </c>
      <c r="F14" s="73">
        <v>0.35</v>
      </c>
    </row>
    <row r="15" spans="1:6" ht="15" customHeight="1" x14ac:dyDescent="0.2">
      <c r="B15" s="62" t="s">
        <v>28</v>
      </c>
      <c r="C15" s="38" t="s">
        <v>37</v>
      </c>
      <c r="D15" s="37" t="s">
        <v>70</v>
      </c>
      <c r="E15" s="40">
        <f>BondYields!G273</f>
        <v>4.7492188805346704E-2</v>
      </c>
      <c r="F15" s="73">
        <v>0.35</v>
      </c>
    </row>
    <row r="16" spans="1:6" ht="15" customHeight="1" x14ac:dyDescent="0.2">
      <c r="B16" s="62" t="s">
        <v>29</v>
      </c>
      <c r="C16" s="38" t="s">
        <v>38</v>
      </c>
      <c r="D16" s="37" t="s">
        <v>72</v>
      </c>
      <c r="E16" s="40">
        <f>BondYields!H273</f>
        <v>5.7441687552213856E-2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BondYields!F273*(1-35%)</f>
        <v>2.1233333333333334E-3</v>
      </c>
      <c r="F18" s="73">
        <v>5.2499999999999998E-2</v>
      </c>
    </row>
    <row r="19" spans="2:6" ht="15" customHeight="1" x14ac:dyDescent="0.2">
      <c r="B19" s="62" t="s">
        <v>30</v>
      </c>
      <c r="C19" s="38" t="s">
        <v>37</v>
      </c>
      <c r="D19" s="37" t="s">
        <v>70</v>
      </c>
      <c r="E19" s="40">
        <f>BondYields!I273</f>
        <v>3.3923297827903091E-2</v>
      </c>
      <c r="F19" s="73">
        <v>5.2499999999999998E-2</v>
      </c>
    </row>
    <row r="20" spans="2:6" ht="15" customHeight="1" x14ac:dyDescent="0.2">
      <c r="B20" s="62" t="s">
        <v>31</v>
      </c>
      <c r="C20" s="38" t="s">
        <v>38</v>
      </c>
      <c r="D20" s="37" t="s">
        <v>72</v>
      </c>
      <c r="E20" s="40">
        <f>BondYields!J273</f>
        <v>4.7001163324979119E-2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BondYields!K273</f>
        <v>1.6500000000000001E-2</v>
      </c>
      <c r="F23" s="73">
        <v>0.14174999999999999</v>
      </c>
    </row>
    <row r="24" spans="2:6" ht="16.5" customHeight="1" x14ac:dyDescent="0.2">
      <c r="B24" s="62" t="s">
        <v>33</v>
      </c>
      <c r="C24" s="36"/>
      <c r="D24" s="37" t="s">
        <v>41</v>
      </c>
      <c r="E24" s="40">
        <f>BondYields!L273+8%-BondYields!K273</f>
        <v>8.6544444444444438E-2</v>
      </c>
      <c r="F24" s="73">
        <v>0.34100000000000003</v>
      </c>
    </row>
    <row r="25" spans="2:6" ht="16.5" customHeight="1" x14ac:dyDescent="0.2">
      <c r="B25" s="61" t="s">
        <v>65</v>
      </c>
      <c r="C25" s="36" t="s">
        <v>76</v>
      </c>
      <c r="D25" s="37"/>
      <c r="E25" s="40">
        <f>BondYields!M271</f>
        <v>5.8566666666666663E-2</v>
      </c>
      <c r="F25" s="73">
        <v>0.14174999999999999</v>
      </c>
    </row>
    <row r="26" spans="2:6" ht="16.5" customHeight="1" x14ac:dyDescent="0.2">
      <c r="B26" s="61" t="s">
        <v>47</v>
      </c>
      <c r="C26" s="36" t="s">
        <v>77</v>
      </c>
      <c r="D26" s="37"/>
      <c r="E26" s="40">
        <f>E16</f>
        <v>5.7441687552213856E-2</v>
      </c>
      <c r="F26" s="73">
        <v>0.35</v>
      </c>
    </row>
    <row r="27" spans="2:6" ht="16.5" customHeight="1" x14ac:dyDescent="0.2">
      <c r="B27" s="61" t="s">
        <v>48</v>
      </c>
      <c r="C27" s="36" t="s">
        <v>78</v>
      </c>
      <c r="D27" s="37"/>
      <c r="E27" s="40">
        <f>BondYields!L273+2%</f>
        <v>4.3044444444444441E-2</v>
      </c>
      <c r="F27" s="73">
        <v>0.35</v>
      </c>
    </row>
    <row r="28" spans="2:6" ht="16.5" customHeight="1" x14ac:dyDescent="0.2">
      <c r="B28" s="61" t="s">
        <v>49</v>
      </c>
      <c r="C28" s="36" t="s">
        <v>79</v>
      </c>
      <c r="D28" s="37"/>
      <c r="E28" s="40">
        <f>BondYields!C273</f>
        <v>1.5666666666666667E-3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BondYields!K273</f>
        <v>1.6500000000000001E-2</v>
      </c>
      <c r="F30" s="73">
        <v>0.14174999999999999</v>
      </c>
    </row>
    <row r="31" spans="2:6" ht="16.5" customHeight="1" x14ac:dyDescent="0.2">
      <c r="B31" s="62" t="s">
        <v>52</v>
      </c>
      <c r="C31" s="36"/>
      <c r="D31" s="37" t="s">
        <v>41</v>
      </c>
      <c r="E31" s="40">
        <f>BondYields!L273+8%-BondYields!K273</f>
        <v>8.6544444444444438E-2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June 2010</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230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BondYields!L272+6%</f>
        <v>8.355555555555555E-2</v>
      </c>
      <c r="F5" s="100"/>
    </row>
    <row r="6" spans="1:6" s="32" customFormat="1" ht="16.5" customHeight="1" x14ac:dyDescent="0.2">
      <c r="A6" s="87"/>
      <c r="B6" s="101" t="s">
        <v>139</v>
      </c>
      <c r="C6" s="102"/>
      <c r="D6" s="102"/>
      <c r="E6" s="103">
        <f>BondYields!L272</f>
        <v>2.3555555555555555E-2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BondYields!C272</f>
        <v>1.4E-3</v>
      </c>
      <c r="F10" s="73">
        <v>0.35</v>
      </c>
    </row>
    <row r="11" spans="1:6" ht="15" customHeight="1" x14ac:dyDescent="0.2">
      <c r="B11" s="62" t="s">
        <v>25</v>
      </c>
      <c r="C11" s="38" t="s">
        <v>37</v>
      </c>
      <c r="D11" s="37" t="s">
        <v>70</v>
      </c>
      <c r="E11" s="40">
        <f>BondYields!D272</f>
        <v>3.7566666666666665E-2</v>
      </c>
      <c r="F11" s="73">
        <v>0.35</v>
      </c>
    </row>
    <row r="12" spans="1:6" ht="15" customHeight="1" x14ac:dyDescent="0.2">
      <c r="B12" s="62" t="s">
        <v>26</v>
      </c>
      <c r="C12" s="38" t="s">
        <v>38</v>
      </c>
      <c r="D12" s="37" t="s">
        <v>72</v>
      </c>
      <c r="E12" s="40">
        <f>BondYields!E272</f>
        <v>4.5000000000000005E-2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BondYields!F272</f>
        <v>2.4666666666666665E-3</v>
      </c>
      <c r="F14" s="73">
        <v>0.35</v>
      </c>
    </row>
    <row r="15" spans="1:6" ht="15" customHeight="1" x14ac:dyDescent="0.2">
      <c r="B15" s="62" t="s">
        <v>28</v>
      </c>
      <c r="C15" s="38" t="s">
        <v>37</v>
      </c>
      <c r="D15" s="37" t="s">
        <v>70</v>
      </c>
      <c r="E15" s="40">
        <f>BondYields!G272</f>
        <v>4.8694820384294069E-2</v>
      </c>
      <c r="F15" s="73">
        <v>0.35</v>
      </c>
    </row>
    <row r="16" spans="1:6" ht="15" customHeight="1" x14ac:dyDescent="0.2">
      <c r="B16" s="62" t="s">
        <v>29</v>
      </c>
      <c r="C16" s="38" t="s">
        <v>38</v>
      </c>
      <c r="D16" s="37" t="s">
        <v>72</v>
      </c>
      <c r="E16" s="40">
        <f>BondYields!H272</f>
        <v>5.8738178780284034E-2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BondYields!F272*(1-35%)</f>
        <v>1.6033333333333333E-3</v>
      </c>
      <c r="F18" s="73">
        <v>5.2499999999999998E-2</v>
      </c>
    </row>
    <row r="19" spans="2:6" ht="15" customHeight="1" x14ac:dyDescent="0.2">
      <c r="B19" s="62" t="s">
        <v>30</v>
      </c>
      <c r="C19" s="38" t="s">
        <v>37</v>
      </c>
      <c r="D19" s="37" t="s">
        <v>70</v>
      </c>
      <c r="E19" s="40">
        <f>BondYields!I272</f>
        <v>3.3260359231411858E-2</v>
      </c>
      <c r="F19" s="73">
        <v>5.2499999999999998E-2</v>
      </c>
    </row>
    <row r="20" spans="2:6" ht="15" customHeight="1" x14ac:dyDescent="0.2">
      <c r="B20" s="62" t="s">
        <v>31</v>
      </c>
      <c r="C20" s="38" t="s">
        <v>38</v>
      </c>
      <c r="D20" s="37" t="s">
        <v>72</v>
      </c>
      <c r="E20" s="40">
        <f>BondYields!J272</f>
        <v>4.7302172096908936E-2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BondYields!K272</f>
        <v>1.6500000000000001E-2</v>
      </c>
      <c r="F23" s="73">
        <v>0.14174999999999999</v>
      </c>
    </row>
    <row r="24" spans="2:6" ht="16.5" customHeight="1" x14ac:dyDescent="0.2">
      <c r="B24" s="62" t="s">
        <v>33</v>
      </c>
      <c r="C24" s="36"/>
      <c r="D24" s="37" t="s">
        <v>41</v>
      </c>
      <c r="E24" s="40">
        <f>BondYields!L272+8%-BondYields!K272</f>
        <v>8.7055555555555553E-2</v>
      </c>
      <c r="F24" s="73">
        <v>0.34100000000000003</v>
      </c>
    </row>
    <row r="25" spans="2:6" ht="16.5" customHeight="1" x14ac:dyDescent="0.2">
      <c r="B25" s="61" t="s">
        <v>65</v>
      </c>
      <c r="C25" s="36" t="s">
        <v>76</v>
      </c>
      <c r="D25" s="37"/>
      <c r="E25" s="40">
        <f>BondYields!M270</f>
        <v>5.9466666666666668E-2</v>
      </c>
      <c r="F25" s="73">
        <v>0.14174999999999999</v>
      </c>
    </row>
    <row r="26" spans="2:6" ht="16.5" customHeight="1" x14ac:dyDescent="0.2">
      <c r="B26" s="61" t="s">
        <v>47</v>
      </c>
      <c r="C26" s="36" t="s">
        <v>77</v>
      </c>
      <c r="D26" s="37"/>
      <c r="E26" s="40">
        <f>E16</f>
        <v>5.8738178780284034E-2</v>
      </c>
      <c r="F26" s="73">
        <v>0.35</v>
      </c>
    </row>
    <row r="27" spans="2:6" ht="16.5" customHeight="1" x14ac:dyDescent="0.2">
      <c r="B27" s="61" t="s">
        <v>48</v>
      </c>
      <c r="C27" s="36" t="s">
        <v>78</v>
      </c>
      <c r="D27" s="37"/>
      <c r="E27" s="40">
        <f>BondYields!L272+2%</f>
        <v>4.3555555555555556E-2</v>
      </c>
      <c r="F27" s="73">
        <v>0.35</v>
      </c>
    </row>
    <row r="28" spans="2:6" ht="16.5" customHeight="1" x14ac:dyDescent="0.2">
      <c r="B28" s="61" t="s">
        <v>49</v>
      </c>
      <c r="C28" s="36" t="s">
        <v>79</v>
      </c>
      <c r="D28" s="37"/>
      <c r="E28" s="40">
        <f>BondYields!C272</f>
        <v>1.4E-3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BondYields!K272</f>
        <v>1.6500000000000001E-2</v>
      </c>
      <c r="F30" s="73">
        <v>0.14174999999999999</v>
      </c>
    </row>
    <row r="31" spans="2:6" ht="16.5" customHeight="1" x14ac:dyDescent="0.2">
      <c r="B31" s="62" t="s">
        <v>52</v>
      </c>
      <c r="C31" s="36"/>
      <c r="D31" s="37" t="s">
        <v>41</v>
      </c>
      <c r="E31" s="40">
        <f>BondYields!L272+8%-BondYields!K272</f>
        <v>8.7055555555555553E-2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May 2010</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227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BondYields!L271+6%</f>
        <v>8.3266666666666669E-2</v>
      </c>
      <c r="F5" s="100"/>
    </row>
    <row r="6" spans="1:6" s="32" customFormat="1" ht="16.5" customHeight="1" x14ac:dyDescent="0.2">
      <c r="A6" s="87"/>
      <c r="B6" s="101" t="s">
        <v>139</v>
      </c>
      <c r="C6" s="102"/>
      <c r="D6" s="102"/>
      <c r="E6" s="103">
        <f>BondYields!L271</f>
        <v>2.3266666666666668E-2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BondYields!C271</f>
        <v>1.0666666666666667E-3</v>
      </c>
      <c r="F10" s="73">
        <v>0.35</v>
      </c>
    </row>
    <row r="11" spans="1:6" ht="15" customHeight="1" x14ac:dyDescent="0.2">
      <c r="B11" s="62" t="s">
        <v>25</v>
      </c>
      <c r="C11" s="38" t="s">
        <v>37</v>
      </c>
      <c r="D11" s="37" t="s">
        <v>70</v>
      </c>
      <c r="E11" s="40">
        <f>BondYields!D271</f>
        <v>3.7166666666666667E-2</v>
      </c>
      <c r="F11" s="73">
        <v>0.35</v>
      </c>
    </row>
    <row r="12" spans="1:6" ht="15" customHeight="1" x14ac:dyDescent="0.2">
      <c r="B12" s="62" t="s">
        <v>26</v>
      </c>
      <c r="C12" s="38" t="s">
        <v>38</v>
      </c>
      <c r="D12" s="37" t="s">
        <v>72</v>
      </c>
      <c r="E12" s="40">
        <f>BondYields!E271</f>
        <v>4.4899999999999995E-2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BondYields!F271</f>
        <v>2.0666666666666667E-3</v>
      </c>
      <c r="F14" s="73">
        <v>0.35</v>
      </c>
    </row>
    <row r="15" spans="1:6" ht="15" customHeight="1" x14ac:dyDescent="0.2">
      <c r="B15" s="62" t="s">
        <v>28</v>
      </c>
      <c r="C15" s="38" t="s">
        <v>37</v>
      </c>
      <c r="D15" s="37" t="s">
        <v>70</v>
      </c>
      <c r="E15" s="40">
        <f>BondYields!G271</f>
        <v>4.8702631578947359E-2</v>
      </c>
      <c r="F15" s="73">
        <v>0.35</v>
      </c>
    </row>
    <row r="16" spans="1:6" ht="15" customHeight="1" x14ac:dyDescent="0.2">
      <c r="B16" s="62" t="s">
        <v>29</v>
      </c>
      <c r="C16" s="38" t="s">
        <v>38</v>
      </c>
      <c r="D16" s="37" t="s">
        <v>72</v>
      </c>
      <c r="E16" s="40">
        <f>BondYields!H271</f>
        <v>5.8836842105263153E-2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BondYields!F271*(1-35%)</f>
        <v>1.3433333333333335E-3</v>
      </c>
      <c r="F18" s="73">
        <v>5.2499999999999998E-2</v>
      </c>
    </row>
    <row r="19" spans="2:6" ht="15" customHeight="1" x14ac:dyDescent="0.2">
      <c r="B19" s="62" t="s">
        <v>30</v>
      </c>
      <c r="C19" s="38" t="s">
        <v>37</v>
      </c>
      <c r="D19" s="37" t="s">
        <v>70</v>
      </c>
      <c r="E19" s="40">
        <f>BondYields!I271</f>
        <v>3.2009649122807016E-2</v>
      </c>
      <c r="F19" s="73">
        <v>5.2499999999999998E-2</v>
      </c>
    </row>
    <row r="20" spans="2:6" ht="15" customHeight="1" x14ac:dyDescent="0.2">
      <c r="B20" s="62" t="s">
        <v>31</v>
      </c>
      <c r="C20" s="38" t="s">
        <v>38</v>
      </c>
      <c r="D20" s="37" t="s">
        <v>72</v>
      </c>
      <c r="E20" s="40">
        <f>BondYields!J271</f>
        <v>4.633508771929825E-2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BondYields!K271</f>
        <v>1.6500000000000001E-2</v>
      </c>
      <c r="F23" s="73">
        <v>0.14174999999999999</v>
      </c>
    </row>
    <row r="24" spans="2:6" ht="16.5" customHeight="1" x14ac:dyDescent="0.2">
      <c r="B24" s="62" t="s">
        <v>33</v>
      </c>
      <c r="C24" s="36"/>
      <c r="D24" s="37" t="s">
        <v>41</v>
      </c>
      <c r="E24" s="40">
        <f>BondYields!L271+8%-BondYields!K271</f>
        <v>8.6766666666666672E-2</v>
      </c>
      <c r="F24" s="73">
        <v>0.34100000000000003</v>
      </c>
    </row>
    <row r="25" spans="2:6" ht="16.5" customHeight="1" x14ac:dyDescent="0.2">
      <c r="B25" s="61" t="s">
        <v>65</v>
      </c>
      <c r="C25" s="36" t="s">
        <v>76</v>
      </c>
      <c r="D25" s="37"/>
      <c r="E25" s="40">
        <f>BondYields!M269</f>
        <v>5.9366666666666658E-2</v>
      </c>
      <c r="F25" s="73">
        <v>0.14174999999999999</v>
      </c>
    </row>
    <row r="26" spans="2:6" ht="16.5" customHeight="1" x14ac:dyDescent="0.2">
      <c r="B26" s="61" t="s">
        <v>47</v>
      </c>
      <c r="C26" s="36" t="s">
        <v>77</v>
      </c>
      <c r="D26" s="37"/>
      <c r="E26" s="40">
        <f>E16</f>
        <v>5.8836842105263153E-2</v>
      </c>
      <c r="F26" s="73">
        <v>0.35</v>
      </c>
    </row>
    <row r="27" spans="2:6" ht="16.5" customHeight="1" x14ac:dyDescent="0.2">
      <c r="B27" s="61" t="s">
        <v>48</v>
      </c>
      <c r="C27" s="36" t="s">
        <v>78</v>
      </c>
      <c r="D27" s="37"/>
      <c r="E27" s="40">
        <f>BondYields!L271+2%</f>
        <v>4.3266666666666669E-2</v>
      </c>
      <c r="F27" s="73">
        <v>0.35</v>
      </c>
    </row>
    <row r="28" spans="2:6" ht="16.5" customHeight="1" x14ac:dyDescent="0.2">
      <c r="B28" s="61" t="s">
        <v>49</v>
      </c>
      <c r="C28" s="36" t="s">
        <v>79</v>
      </c>
      <c r="D28" s="37"/>
      <c r="E28" s="40">
        <f>BondYields!C271</f>
        <v>1.0666666666666667E-3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BondYields!K271</f>
        <v>1.6500000000000001E-2</v>
      </c>
      <c r="F30" s="73">
        <v>0.14174999999999999</v>
      </c>
    </row>
    <row r="31" spans="2:6" ht="16.5" customHeight="1" x14ac:dyDescent="0.2">
      <c r="B31" s="62" t="s">
        <v>52</v>
      </c>
      <c r="C31" s="36"/>
      <c r="D31" s="37" t="s">
        <v>41</v>
      </c>
      <c r="E31" s="40">
        <f>BondYields!L271+8%-BondYields!K271</f>
        <v>8.6766666666666672E-2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April 2010</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225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BondYields!L270+6%</f>
        <v>8.2966666666666661E-2</v>
      </c>
      <c r="F5" s="100"/>
    </row>
    <row r="6" spans="1:6" s="32" customFormat="1" ht="16.5" customHeight="1" x14ac:dyDescent="0.2">
      <c r="A6" s="87"/>
      <c r="B6" s="101" t="s">
        <v>139</v>
      </c>
      <c r="C6" s="102"/>
      <c r="D6" s="102"/>
      <c r="E6" s="103">
        <f>BondYields!L270</f>
        <v>2.2966666666666666E-2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BondYields!C270</f>
        <v>7.3333333333333323E-4</v>
      </c>
      <c r="F10" s="73">
        <v>0.35</v>
      </c>
    </row>
    <row r="11" spans="1:6" ht="15" customHeight="1" x14ac:dyDescent="0.2">
      <c r="B11" s="62" t="s">
        <v>25</v>
      </c>
      <c r="C11" s="38" t="s">
        <v>37</v>
      </c>
      <c r="D11" s="37" t="s">
        <v>70</v>
      </c>
      <c r="E11" s="40">
        <f>BondYields!D270</f>
        <v>3.6700000000000003E-2</v>
      </c>
      <c r="F11" s="73">
        <v>0.35</v>
      </c>
    </row>
    <row r="12" spans="1:6" ht="15" customHeight="1" x14ac:dyDescent="0.2">
      <c r="B12" s="62" t="s">
        <v>26</v>
      </c>
      <c r="C12" s="38" t="s">
        <v>38</v>
      </c>
      <c r="D12" s="37" t="s">
        <v>72</v>
      </c>
      <c r="E12" s="40">
        <f>BondYields!E270</f>
        <v>4.4600000000000001E-2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BondYields!F270</f>
        <v>1.9333333333333331E-3</v>
      </c>
      <c r="F14" s="73">
        <v>0.35</v>
      </c>
    </row>
    <row r="15" spans="1:6" ht="15" customHeight="1" x14ac:dyDescent="0.2">
      <c r="B15" s="62" t="s">
        <v>28</v>
      </c>
      <c r="C15" s="38" t="s">
        <v>37</v>
      </c>
      <c r="D15" s="37" t="s">
        <v>70</v>
      </c>
      <c r="E15" s="40">
        <f>BondYields!G270</f>
        <v>4.7604186602870802E-2</v>
      </c>
      <c r="F15" s="73">
        <v>0.35</v>
      </c>
    </row>
    <row r="16" spans="1:6" ht="15" customHeight="1" x14ac:dyDescent="0.2">
      <c r="B16" s="62" t="s">
        <v>29</v>
      </c>
      <c r="C16" s="38" t="s">
        <v>38</v>
      </c>
      <c r="D16" s="37" t="s">
        <v>72</v>
      </c>
      <c r="E16" s="40">
        <f>BondYields!H270</f>
        <v>5.8376076555023915E-2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BondYields!F270*(1-35%)</f>
        <v>1.2566666666666666E-3</v>
      </c>
      <c r="F18" s="73">
        <v>5.2499999999999998E-2</v>
      </c>
    </row>
    <row r="19" spans="2:6" ht="15" customHeight="1" x14ac:dyDescent="0.2">
      <c r="B19" s="62" t="s">
        <v>30</v>
      </c>
      <c r="C19" s="38" t="s">
        <v>37</v>
      </c>
      <c r="D19" s="37" t="s">
        <v>70</v>
      </c>
      <c r="E19" s="40">
        <f>BondYields!I270</f>
        <v>3.1627711323763956E-2</v>
      </c>
      <c r="F19" s="73">
        <v>5.2499999999999998E-2</v>
      </c>
    </row>
    <row r="20" spans="2:6" ht="15" customHeight="1" x14ac:dyDescent="0.2">
      <c r="B20" s="62" t="s">
        <v>31</v>
      </c>
      <c r="C20" s="38" t="s">
        <v>38</v>
      </c>
      <c r="D20" s="37" t="s">
        <v>72</v>
      </c>
      <c r="E20" s="40">
        <f>BondYields!J270</f>
        <v>4.5827910685805419E-2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BondYields!K270</f>
        <v>1.6500000000000001E-2</v>
      </c>
      <c r="F23" s="73">
        <v>0.14174999999999999</v>
      </c>
    </row>
    <row r="24" spans="2:6" ht="16.5" customHeight="1" x14ac:dyDescent="0.2">
      <c r="B24" s="62" t="s">
        <v>33</v>
      </c>
      <c r="C24" s="36"/>
      <c r="D24" s="37" t="s">
        <v>41</v>
      </c>
      <c r="E24" s="40">
        <f>BondYields!L270+8%-BondYields!K270</f>
        <v>8.6466666666666664E-2</v>
      </c>
      <c r="F24" s="73">
        <v>0.34100000000000003</v>
      </c>
    </row>
    <row r="25" spans="2:6" ht="16.5" customHeight="1" x14ac:dyDescent="0.2">
      <c r="B25" s="61" t="s">
        <v>65</v>
      </c>
      <c r="C25" s="36" t="s">
        <v>76</v>
      </c>
      <c r="D25" s="37"/>
      <c r="E25" s="40">
        <f>BondYields!M268</f>
        <v>5.9666666666666666E-2</v>
      </c>
      <c r="F25" s="73">
        <v>0.14174999999999999</v>
      </c>
    </row>
    <row r="26" spans="2:6" ht="16.5" customHeight="1" x14ac:dyDescent="0.2">
      <c r="B26" s="61" t="s">
        <v>47</v>
      </c>
      <c r="C26" s="36" t="s">
        <v>77</v>
      </c>
      <c r="D26" s="37"/>
      <c r="E26" s="40">
        <f>E16</f>
        <v>5.8376076555023915E-2</v>
      </c>
      <c r="F26" s="73">
        <v>0.35</v>
      </c>
    </row>
    <row r="27" spans="2:6" ht="16.5" customHeight="1" x14ac:dyDescent="0.2">
      <c r="B27" s="61" t="s">
        <v>48</v>
      </c>
      <c r="C27" s="36" t="s">
        <v>78</v>
      </c>
      <c r="D27" s="37"/>
      <c r="E27" s="40">
        <f>BondYields!L270+2%</f>
        <v>4.2966666666666667E-2</v>
      </c>
      <c r="F27" s="73">
        <v>0.35</v>
      </c>
    </row>
    <row r="28" spans="2:6" ht="16.5" customHeight="1" x14ac:dyDescent="0.2">
      <c r="B28" s="61" t="s">
        <v>49</v>
      </c>
      <c r="C28" s="36" t="s">
        <v>79</v>
      </c>
      <c r="D28" s="37"/>
      <c r="E28" s="40">
        <f>BondYields!C270</f>
        <v>7.3333333333333323E-4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BondYields!K270</f>
        <v>1.6500000000000001E-2</v>
      </c>
      <c r="F30" s="73">
        <v>0.14174999999999999</v>
      </c>
    </row>
    <row r="31" spans="2:6" ht="16.5" customHeight="1" x14ac:dyDescent="0.2">
      <c r="B31" s="62" t="s">
        <v>52</v>
      </c>
      <c r="C31" s="36"/>
      <c r="D31" s="37" t="s">
        <v>41</v>
      </c>
      <c r="E31" s="40">
        <f>BondYields!L270+8%-BondYields!K270</f>
        <v>8.6466666666666664E-2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March 2010</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223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BondYields!L269+6%</f>
        <v>8.2544444444444448E-2</v>
      </c>
      <c r="F5" s="100"/>
    </row>
    <row r="6" spans="1:6" s="32" customFormat="1" ht="16.5" customHeight="1" x14ac:dyDescent="0.2">
      <c r="A6" s="87"/>
      <c r="B6" s="101" t="s">
        <v>139</v>
      </c>
      <c r="C6" s="102"/>
      <c r="D6" s="102"/>
      <c r="E6" s="103">
        <f>BondYields!L269</f>
        <v>2.2544444444444447E-2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BondYields!C269</f>
        <v>5.3333333333333325E-4</v>
      </c>
      <c r="F10" s="73">
        <v>0.35</v>
      </c>
    </row>
    <row r="11" spans="1:6" ht="15" customHeight="1" x14ac:dyDescent="0.2">
      <c r="B11" s="62" t="s">
        <v>25</v>
      </c>
      <c r="C11" s="38" t="s">
        <v>37</v>
      </c>
      <c r="D11" s="37" t="s">
        <v>70</v>
      </c>
      <c r="E11" s="40">
        <f>BondYields!D269</f>
        <v>3.5733333333333332E-2</v>
      </c>
      <c r="F11" s="73">
        <v>0.35</v>
      </c>
    </row>
    <row r="12" spans="1:6" ht="15" customHeight="1" x14ac:dyDescent="0.2">
      <c r="B12" s="62" t="s">
        <v>26</v>
      </c>
      <c r="C12" s="38" t="s">
        <v>38</v>
      </c>
      <c r="D12" s="37" t="s">
        <v>72</v>
      </c>
      <c r="E12" s="40">
        <f>BondYields!E269</f>
        <v>4.3800000000000006E-2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BondYields!F269</f>
        <v>1.9E-3</v>
      </c>
      <c r="F14" s="73">
        <v>0.35</v>
      </c>
    </row>
    <row r="15" spans="1:6" ht="15" customHeight="1" x14ac:dyDescent="0.2">
      <c r="B15" s="62" t="s">
        <v>28</v>
      </c>
      <c r="C15" s="38" t="s">
        <v>37</v>
      </c>
      <c r="D15" s="37" t="s">
        <v>70</v>
      </c>
      <c r="E15" s="40">
        <f>BondYields!G269</f>
        <v>4.6306818181818178E-2</v>
      </c>
      <c r="F15" s="73">
        <v>0.35</v>
      </c>
    </row>
    <row r="16" spans="1:6" ht="15" customHeight="1" x14ac:dyDescent="0.2">
      <c r="B16" s="62" t="s">
        <v>29</v>
      </c>
      <c r="C16" s="38" t="s">
        <v>38</v>
      </c>
      <c r="D16" s="37" t="s">
        <v>72</v>
      </c>
      <c r="E16" s="40">
        <f>BondYields!H269</f>
        <v>5.7284848484848487E-2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BondYields!F269*(1-35%)</f>
        <v>1.235E-3</v>
      </c>
      <c r="F18" s="73">
        <v>5.2499999999999998E-2</v>
      </c>
    </row>
    <row r="19" spans="2:6" ht="15" customHeight="1" x14ac:dyDescent="0.2">
      <c r="B19" s="62" t="s">
        <v>30</v>
      </c>
      <c r="C19" s="38" t="s">
        <v>37</v>
      </c>
      <c r="D19" s="37" t="s">
        <v>70</v>
      </c>
      <c r="E19" s="40">
        <f>BondYields!I269</f>
        <v>3.2403149920255184E-2</v>
      </c>
      <c r="F19" s="73">
        <v>5.2499999999999998E-2</v>
      </c>
    </row>
    <row r="20" spans="2:6" ht="15" customHeight="1" x14ac:dyDescent="0.2">
      <c r="B20" s="62" t="s">
        <v>31</v>
      </c>
      <c r="C20" s="38" t="s">
        <v>38</v>
      </c>
      <c r="D20" s="37" t="s">
        <v>72</v>
      </c>
      <c r="E20" s="40">
        <f>BondYields!J269</f>
        <v>4.5139314194577347E-2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BondYields!K269</f>
        <v>1.6500000000000001E-2</v>
      </c>
      <c r="F23" s="73">
        <v>0.14174999999999999</v>
      </c>
    </row>
    <row r="24" spans="2:6" ht="16.5" customHeight="1" x14ac:dyDescent="0.2">
      <c r="B24" s="62" t="s">
        <v>33</v>
      </c>
      <c r="C24" s="36"/>
      <c r="D24" s="37" t="s">
        <v>41</v>
      </c>
      <c r="E24" s="40">
        <f>BondYields!L269+8%-BondYields!K269</f>
        <v>8.6044444444444451E-2</v>
      </c>
      <c r="F24" s="73">
        <v>0.34100000000000003</v>
      </c>
    </row>
    <row r="25" spans="2:6" ht="16.5" customHeight="1" x14ac:dyDescent="0.2">
      <c r="B25" s="61" t="s">
        <v>65</v>
      </c>
      <c r="C25" s="36" t="s">
        <v>76</v>
      </c>
      <c r="D25" s="37"/>
      <c r="E25" s="40">
        <f>BondYields!M267</f>
        <v>6.0066666666666664E-2</v>
      </c>
      <c r="F25" s="73">
        <v>0.14174999999999999</v>
      </c>
    </row>
    <row r="26" spans="2:6" ht="16.5" customHeight="1" x14ac:dyDescent="0.2">
      <c r="B26" s="61" t="s">
        <v>47</v>
      </c>
      <c r="C26" s="36" t="s">
        <v>77</v>
      </c>
      <c r="D26" s="37"/>
      <c r="E26" s="40">
        <f>E16</f>
        <v>5.7284848484848487E-2</v>
      </c>
      <c r="F26" s="73">
        <v>0.35</v>
      </c>
    </row>
    <row r="27" spans="2:6" ht="16.5" customHeight="1" x14ac:dyDescent="0.2">
      <c r="B27" s="61" t="s">
        <v>48</v>
      </c>
      <c r="C27" s="36" t="s">
        <v>78</v>
      </c>
      <c r="D27" s="37"/>
      <c r="E27" s="40">
        <f>BondYields!L269+2%</f>
        <v>4.2544444444444447E-2</v>
      </c>
      <c r="F27" s="73">
        <v>0.35</v>
      </c>
    </row>
    <row r="28" spans="2:6" ht="16.5" customHeight="1" x14ac:dyDescent="0.2">
      <c r="B28" s="61" t="s">
        <v>49</v>
      </c>
      <c r="C28" s="36" t="s">
        <v>79</v>
      </c>
      <c r="D28" s="37"/>
      <c r="E28" s="40">
        <f>BondYields!C269</f>
        <v>5.3333333333333325E-4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BondYields!K269</f>
        <v>1.6500000000000001E-2</v>
      </c>
      <c r="F30" s="73">
        <v>0.14174999999999999</v>
      </c>
    </row>
    <row r="31" spans="2:6" ht="16.5" customHeight="1" x14ac:dyDescent="0.2">
      <c r="B31" s="62" t="s">
        <v>52</v>
      </c>
      <c r="C31" s="36"/>
      <c r="D31" s="37" t="s">
        <v>41</v>
      </c>
      <c r="E31" s="40">
        <f>BondYields!L269+8%-BondYields!K269</f>
        <v>8.6044444444444451E-2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February 2010</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220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BondYields!L268+6%</f>
        <v>8.2022222222222219E-2</v>
      </c>
      <c r="F5" s="100"/>
    </row>
    <row r="6" spans="1:6" s="32" customFormat="1" ht="16.5" customHeight="1" x14ac:dyDescent="0.2">
      <c r="A6" s="87"/>
      <c r="B6" s="101" t="s">
        <v>139</v>
      </c>
      <c r="C6" s="102"/>
      <c r="D6" s="102"/>
      <c r="E6" s="103">
        <f>BondYields!L268</f>
        <v>2.2022222222222221E-2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BondYields!C268</f>
        <v>5.6666666666666671E-4</v>
      </c>
      <c r="F10" s="73">
        <v>0.35</v>
      </c>
    </row>
    <row r="11" spans="1:6" ht="15" customHeight="1" x14ac:dyDescent="0.2">
      <c r="B11" s="62" t="s">
        <v>25</v>
      </c>
      <c r="C11" s="38" t="s">
        <v>37</v>
      </c>
      <c r="D11" s="37" t="s">
        <v>70</v>
      </c>
      <c r="E11" s="40">
        <f>BondYields!D268</f>
        <v>3.4599999999999999E-2</v>
      </c>
      <c r="F11" s="73">
        <v>0.35</v>
      </c>
    </row>
    <row r="12" spans="1:6" ht="15" customHeight="1" x14ac:dyDescent="0.2">
      <c r="B12" s="62" t="s">
        <v>26</v>
      </c>
      <c r="C12" s="38" t="s">
        <v>38</v>
      </c>
      <c r="D12" s="37" t="s">
        <v>72</v>
      </c>
      <c r="E12" s="40">
        <f>BondYields!E268</f>
        <v>4.2666666666666665E-2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BondYields!F268</f>
        <v>2.0333333333333336E-3</v>
      </c>
      <c r="F14" s="73">
        <v>0.35</v>
      </c>
    </row>
    <row r="15" spans="1:6" ht="15" customHeight="1" x14ac:dyDescent="0.2">
      <c r="B15" s="62" t="s">
        <v>28</v>
      </c>
      <c r="C15" s="38" t="s">
        <v>37</v>
      </c>
      <c r="D15" s="37" t="s">
        <v>70</v>
      </c>
      <c r="E15" s="40">
        <f>BondYields!G268</f>
        <v>4.6686308574466463E-2</v>
      </c>
      <c r="F15" s="73">
        <v>0.35</v>
      </c>
    </row>
    <row r="16" spans="1:6" ht="15" customHeight="1" x14ac:dyDescent="0.2">
      <c r="B16" s="62" t="s">
        <v>29</v>
      </c>
      <c r="C16" s="38" t="s">
        <v>38</v>
      </c>
      <c r="D16" s="37" t="s">
        <v>72</v>
      </c>
      <c r="E16" s="40">
        <f>BondYields!H268</f>
        <v>5.5748089921774137E-2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BondYields!F268*(1-35%)</f>
        <v>1.321666666666667E-3</v>
      </c>
      <c r="F18" s="73">
        <v>5.2499999999999998E-2</v>
      </c>
    </row>
    <row r="19" spans="2:6" ht="15" customHeight="1" x14ac:dyDescent="0.2">
      <c r="B19" s="62" t="s">
        <v>30</v>
      </c>
      <c r="C19" s="38" t="s">
        <v>37</v>
      </c>
      <c r="D19" s="37" t="s">
        <v>70</v>
      </c>
      <c r="E19" s="40">
        <f>BondYields!I268</f>
        <v>3.3351479076479083E-2</v>
      </c>
      <c r="F19" s="73">
        <v>5.2499999999999998E-2</v>
      </c>
    </row>
    <row r="20" spans="2:6" ht="15" customHeight="1" x14ac:dyDescent="0.2">
      <c r="B20" s="62" t="s">
        <v>31</v>
      </c>
      <c r="C20" s="38" t="s">
        <v>38</v>
      </c>
      <c r="D20" s="37" t="s">
        <v>72</v>
      </c>
      <c r="E20" s="40">
        <f>BondYields!J268</f>
        <v>4.5618303334092801E-2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BondYields!K268</f>
        <v>1.6500000000000001E-2</v>
      </c>
      <c r="F23" s="73">
        <v>0.14174999999999999</v>
      </c>
    </row>
    <row r="24" spans="2:6" ht="16.5" customHeight="1" x14ac:dyDescent="0.2">
      <c r="B24" s="62" t="s">
        <v>33</v>
      </c>
      <c r="C24" s="36"/>
      <c r="D24" s="37" t="s">
        <v>41</v>
      </c>
      <c r="E24" s="40">
        <f>BondYields!L268+8%-BondYields!K268</f>
        <v>8.5522222222222222E-2</v>
      </c>
      <c r="F24" s="73">
        <v>0.34100000000000003</v>
      </c>
    </row>
    <row r="25" spans="2:6" ht="16.5" customHeight="1" x14ac:dyDescent="0.2">
      <c r="B25" s="61" t="s">
        <v>65</v>
      </c>
      <c r="C25" s="36" t="s">
        <v>76</v>
      </c>
      <c r="D25" s="37"/>
      <c r="E25" s="40">
        <f>BondYields!M266</f>
        <v>6.0533333333333335E-2</v>
      </c>
      <c r="F25" s="73">
        <v>0.14174999999999999</v>
      </c>
    </row>
    <row r="26" spans="2:6" ht="16.5" customHeight="1" x14ac:dyDescent="0.2">
      <c r="B26" s="61" t="s">
        <v>47</v>
      </c>
      <c r="C26" s="36" t="s">
        <v>77</v>
      </c>
      <c r="D26" s="37"/>
      <c r="E26" s="40">
        <f>E16</f>
        <v>5.5748089921774137E-2</v>
      </c>
      <c r="F26" s="73">
        <v>0.35</v>
      </c>
    </row>
    <row r="27" spans="2:6" ht="16.5" customHeight="1" x14ac:dyDescent="0.2">
      <c r="B27" s="61" t="s">
        <v>48</v>
      </c>
      <c r="C27" s="36" t="s">
        <v>78</v>
      </c>
      <c r="D27" s="37"/>
      <c r="E27" s="40">
        <f>BondYields!L268+2%</f>
        <v>4.2022222222222225E-2</v>
      </c>
      <c r="F27" s="73">
        <v>0.35</v>
      </c>
    </row>
    <row r="28" spans="2:6" ht="16.5" customHeight="1" x14ac:dyDescent="0.2">
      <c r="B28" s="61" t="s">
        <v>49</v>
      </c>
      <c r="C28" s="36" t="s">
        <v>79</v>
      </c>
      <c r="D28" s="37"/>
      <c r="E28" s="40">
        <f>BondYields!C268</f>
        <v>5.6666666666666671E-4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BondYields!K268</f>
        <v>1.6500000000000001E-2</v>
      </c>
      <c r="F30" s="73">
        <v>0.14174999999999999</v>
      </c>
    </row>
    <row r="31" spans="2:6" ht="16.5" customHeight="1" x14ac:dyDescent="0.2">
      <c r="B31" s="62" t="s">
        <v>52</v>
      </c>
      <c r="C31" s="36"/>
      <c r="D31" s="37" t="s">
        <v>41</v>
      </c>
      <c r="E31" s="40">
        <f>BondYields!L268+8%-BondYields!K268</f>
        <v>8.5522222222222222E-2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January 2010</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217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BondYields!L267+6%</f>
        <v>8.1799999999999998E-2</v>
      </c>
      <c r="F5" s="100"/>
    </row>
    <row r="6" spans="1:6" s="32" customFormat="1" ht="16.5" customHeight="1" x14ac:dyDescent="0.2">
      <c r="A6" s="87"/>
      <c r="B6" s="101" t="s">
        <v>139</v>
      </c>
      <c r="C6" s="102"/>
      <c r="D6" s="102"/>
      <c r="E6" s="103">
        <f>BondYields!L267</f>
        <v>2.1800000000000003E-2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BondYields!C267</f>
        <v>7.9999999999999993E-4</v>
      </c>
      <c r="F10" s="73">
        <v>0.35</v>
      </c>
    </row>
    <row r="11" spans="1:6" ht="15" customHeight="1" x14ac:dyDescent="0.2">
      <c r="B11" s="62" t="s">
        <v>25</v>
      </c>
      <c r="C11" s="38" t="s">
        <v>37</v>
      </c>
      <c r="D11" s="37" t="s">
        <v>70</v>
      </c>
      <c r="E11" s="40">
        <f>BondYields!D267</f>
        <v>3.3966666666666666E-2</v>
      </c>
      <c r="F11" s="73">
        <v>0.35</v>
      </c>
    </row>
    <row r="12" spans="1:6" ht="15" customHeight="1" x14ac:dyDescent="0.2">
      <c r="B12" s="62" t="s">
        <v>26</v>
      </c>
      <c r="C12" s="38" t="s">
        <v>38</v>
      </c>
      <c r="D12" s="37" t="s">
        <v>72</v>
      </c>
      <c r="E12" s="40">
        <f>BondYields!E267</f>
        <v>4.1799999999999997E-2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BondYields!F267</f>
        <v>2.1333333333333334E-3</v>
      </c>
      <c r="F14" s="73">
        <v>0.35</v>
      </c>
    </row>
    <row r="15" spans="1:6" ht="15" customHeight="1" x14ac:dyDescent="0.2">
      <c r="B15" s="62" t="s">
        <v>28</v>
      </c>
      <c r="C15" s="38" t="s">
        <v>37</v>
      </c>
      <c r="D15" s="37" t="s">
        <v>70</v>
      </c>
      <c r="E15" s="40">
        <f>BondYields!G267</f>
        <v>4.7633458646616549E-2</v>
      </c>
      <c r="F15" s="73">
        <v>0.35</v>
      </c>
    </row>
    <row r="16" spans="1:6" ht="15" customHeight="1" x14ac:dyDescent="0.2">
      <c r="B16" s="62" t="s">
        <v>29</v>
      </c>
      <c r="C16" s="38" t="s">
        <v>38</v>
      </c>
      <c r="D16" s="37" t="s">
        <v>72</v>
      </c>
      <c r="E16" s="40">
        <f>BondYields!H267</f>
        <v>5.522038429406851E-2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BondYields!F267*(1-35%)</f>
        <v>1.3866666666666667E-3</v>
      </c>
      <c r="F18" s="73">
        <v>5.2499999999999998E-2</v>
      </c>
    </row>
    <row r="19" spans="2:6" ht="15" customHeight="1" x14ac:dyDescent="0.2">
      <c r="B19" s="62" t="s">
        <v>30</v>
      </c>
      <c r="C19" s="38" t="s">
        <v>37</v>
      </c>
      <c r="D19" s="37" t="s">
        <v>70</v>
      </c>
      <c r="E19" s="40">
        <f>BondYields!I267</f>
        <v>3.295555555555555E-2</v>
      </c>
      <c r="F19" s="73">
        <v>5.2499999999999998E-2</v>
      </c>
    </row>
    <row r="20" spans="2:6" ht="15" customHeight="1" x14ac:dyDescent="0.2">
      <c r="B20" s="62" t="s">
        <v>31</v>
      </c>
      <c r="C20" s="38" t="s">
        <v>38</v>
      </c>
      <c r="D20" s="37" t="s">
        <v>72</v>
      </c>
      <c r="E20" s="40">
        <f>BondYields!J267</f>
        <v>4.4951420217209687E-2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BondYields!K267</f>
        <v>1.6433333333333331E-2</v>
      </c>
      <c r="F23" s="73">
        <v>0.14174999999999999</v>
      </c>
    </row>
    <row r="24" spans="2:6" ht="16.5" customHeight="1" x14ac:dyDescent="0.2">
      <c r="B24" s="62" t="s">
        <v>33</v>
      </c>
      <c r="C24" s="36"/>
      <c r="D24" s="37" t="s">
        <v>41</v>
      </c>
      <c r="E24" s="40">
        <f>BondYields!L267+8%-BondYields!K267</f>
        <v>8.5366666666666674E-2</v>
      </c>
      <c r="F24" s="73">
        <v>0.34100000000000003</v>
      </c>
    </row>
    <row r="25" spans="2:6" ht="16.5" customHeight="1" x14ac:dyDescent="0.2">
      <c r="B25" s="61" t="s">
        <v>65</v>
      </c>
      <c r="C25" s="36" t="s">
        <v>76</v>
      </c>
      <c r="D25" s="37"/>
      <c r="E25" s="40">
        <f>BondYields!M265</f>
        <v>6.1199999999999997E-2</v>
      </c>
      <c r="F25" s="73">
        <v>0.14174999999999999</v>
      </c>
    </row>
    <row r="26" spans="2:6" ht="16.5" customHeight="1" x14ac:dyDescent="0.2">
      <c r="B26" s="61" t="s">
        <v>47</v>
      </c>
      <c r="C26" s="36" t="s">
        <v>77</v>
      </c>
      <c r="D26" s="37"/>
      <c r="E26" s="40">
        <f>E16</f>
        <v>5.522038429406851E-2</v>
      </c>
      <c r="F26" s="73">
        <v>0.35</v>
      </c>
    </row>
    <row r="27" spans="2:6" ht="16.5" customHeight="1" x14ac:dyDescent="0.2">
      <c r="B27" s="61" t="s">
        <v>48</v>
      </c>
      <c r="C27" s="36" t="s">
        <v>78</v>
      </c>
      <c r="D27" s="37"/>
      <c r="E27" s="40">
        <f>BondYields!L267+2%</f>
        <v>4.1800000000000004E-2</v>
      </c>
      <c r="F27" s="73">
        <v>0.35</v>
      </c>
    </row>
    <row r="28" spans="2:6" ht="16.5" customHeight="1" x14ac:dyDescent="0.2">
      <c r="B28" s="61" t="s">
        <v>49</v>
      </c>
      <c r="C28" s="36" t="s">
        <v>79</v>
      </c>
      <c r="D28" s="37"/>
      <c r="E28" s="40">
        <f>BondYields!C267</f>
        <v>7.9999999999999993E-4</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BondYields!K267</f>
        <v>1.6433333333333331E-2</v>
      </c>
      <c r="F30" s="73">
        <v>0.14174999999999999</v>
      </c>
    </row>
    <row r="31" spans="2:6" ht="16.5" customHeight="1" x14ac:dyDescent="0.2">
      <c r="B31" s="62" t="s">
        <v>52</v>
      </c>
      <c r="C31" s="36"/>
      <c r="D31" s="37" t="s">
        <v>41</v>
      </c>
      <c r="E31" s="40">
        <f>BondYields!L267+8%-BondYields!K267</f>
        <v>8.5366666666666674E-2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December 2009</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214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BondYields!L266+6%</f>
        <v>8.2355555555555557E-2</v>
      </c>
      <c r="F5" s="100"/>
    </row>
    <row r="6" spans="1:6" s="32" customFormat="1" ht="16.5" customHeight="1" x14ac:dyDescent="0.2">
      <c r="A6" s="87"/>
      <c r="B6" s="101" t="s">
        <v>139</v>
      </c>
      <c r="C6" s="102"/>
      <c r="D6" s="102"/>
      <c r="E6" s="103">
        <f>BondYields!L266</f>
        <v>2.2355555555555559E-2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BondYields!C266</f>
        <v>1.1999999999999999E-3</v>
      </c>
      <c r="F10" s="73">
        <v>0.35</v>
      </c>
    </row>
    <row r="11" spans="1:6" ht="15" customHeight="1" x14ac:dyDescent="0.2">
      <c r="B11" s="62" t="s">
        <v>25</v>
      </c>
      <c r="C11" s="38" t="s">
        <v>37</v>
      </c>
      <c r="D11" s="37" t="s">
        <v>70</v>
      </c>
      <c r="E11" s="40">
        <f>BondYields!D266</f>
        <v>3.4599999999999999E-2</v>
      </c>
      <c r="F11" s="73">
        <v>0.35</v>
      </c>
    </row>
    <row r="12" spans="1:6" ht="15" customHeight="1" x14ac:dyDescent="0.2">
      <c r="B12" s="62" t="s">
        <v>26</v>
      </c>
      <c r="C12" s="38" t="s">
        <v>38</v>
      </c>
      <c r="D12" s="37" t="s">
        <v>72</v>
      </c>
      <c r="E12" s="40">
        <f>BondYields!E266</f>
        <v>4.2099999999999999E-2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BondYields!F266</f>
        <v>2.4666666666666669E-3</v>
      </c>
      <c r="F14" s="73">
        <v>0.35</v>
      </c>
    </row>
    <row r="15" spans="1:6" ht="15" customHeight="1" x14ac:dyDescent="0.2">
      <c r="B15" s="62" t="s">
        <v>28</v>
      </c>
      <c r="C15" s="38" t="s">
        <v>37</v>
      </c>
      <c r="D15" s="37" t="s">
        <v>70</v>
      </c>
      <c r="E15" s="40">
        <f>BondYields!G266</f>
        <v>4.9834920634920642E-2</v>
      </c>
      <c r="F15" s="73">
        <v>0.35</v>
      </c>
    </row>
    <row r="16" spans="1:6" ht="15" customHeight="1" x14ac:dyDescent="0.2">
      <c r="B16" s="62" t="s">
        <v>29</v>
      </c>
      <c r="C16" s="38" t="s">
        <v>38</v>
      </c>
      <c r="D16" s="37" t="s">
        <v>72</v>
      </c>
      <c r="E16" s="40">
        <f>BondYields!H266</f>
        <v>5.5004265873015878E-2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BondYields!F266*(1-35%)</f>
        <v>1.6033333333333336E-3</v>
      </c>
      <c r="F18" s="73">
        <v>5.2499999999999998E-2</v>
      </c>
    </row>
    <row r="19" spans="2:6" ht="15" customHeight="1" x14ac:dyDescent="0.2">
      <c r="B19" s="62" t="s">
        <v>30</v>
      </c>
      <c r="C19" s="38" t="s">
        <v>37</v>
      </c>
      <c r="D19" s="37" t="s">
        <v>70</v>
      </c>
      <c r="E19" s="40">
        <f>BondYields!I266</f>
        <v>3.2143650793650787E-2</v>
      </c>
      <c r="F19" s="73">
        <v>5.2499999999999998E-2</v>
      </c>
    </row>
    <row r="20" spans="2:6" ht="15" customHeight="1" x14ac:dyDescent="0.2">
      <c r="B20" s="62" t="s">
        <v>31</v>
      </c>
      <c r="C20" s="38" t="s">
        <v>38</v>
      </c>
      <c r="D20" s="37" t="s">
        <v>72</v>
      </c>
      <c r="E20" s="40">
        <f>BondYields!J266</f>
        <v>4.4681746031746038E-2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BondYields!K266</f>
        <v>1.6366666666666665E-2</v>
      </c>
      <c r="F23" s="73">
        <v>0.14174999999999999</v>
      </c>
    </row>
    <row r="24" spans="2:6" ht="16.5" customHeight="1" x14ac:dyDescent="0.2">
      <c r="B24" s="62" t="s">
        <v>33</v>
      </c>
      <c r="C24" s="36"/>
      <c r="D24" s="37" t="s">
        <v>41</v>
      </c>
      <c r="E24" s="40">
        <f>BondYields!L266+8%-BondYields!K266</f>
        <v>8.5988888888888892E-2</v>
      </c>
      <c r="F24" s="73">
        <v>0.34100000000000003</v>
      </c>
    </row>
    <row r="25" spans="2:6" ht="16.5" customHeight="1" x14ac:dyDescent="0.2">
      <c r="B25" s="61" t="s">
        <v>65</v>
      </c>
      <c r="C25" s="36" t="s">
        <v>76</v>
      </c>
      <c r="D25" s="37"/>
      <c r="E25" s="40">
        <f>BondYields!M264</f>
        <v>6.1666666666666668E-2</v>
      </c>
      <c r="F25" s="73">
        <v>0.14174999999999999</v>
      </c>
    </row>
    <row r="26" spans="2:6" ht="16.5" customHeight="1" x14ac:dyDescent="0.2">
      <c r="B26" s="61" t="s">
        <v>47</v>
      </c>
      <c r="C26" s="36" t="s">
        <v>77</v>
      </c>
      <c r="D26" s="37"/>
      <c r="E26" s="40">
        <f>E16</f>
        <v>5.5004265873015878E-2</v>
      </c>
      <c r="F26" s="73">
        <v>0.35</v>
      </c>
    </row>
    <row r="27" spans="2:6" ht="16.5" customHeight="1" x14ac:dyDescent="0.2">
      <c r="B27" s="61" t="s">
        <v>48</v>
      </c>
      <c r="C27" s="36" t="s">
        <v>78</v>
      </c>
      <c r="D27" s="37"/>
      <c r="E27" s="40">
        <f>BondYields!L266+2%</f>
        <v>4.2355555555555563E-2</v>
      </c>
      <c r="F27" s="73">
        <v>0.35</v>
      </c>
    </row>
    <row r="28" spans="2:6" ht="16.5" customHeight="1" x14ac:dyDescent="0.2">
      <c r="B28" s="61" t="s">
        <v>49</v>
      </c>
      <c r="C28" s="36" t="s">
        <v>79</v>
      </c>
      <c r="D28" s="37"/>
      <c r="E28" s="40">
        <f>BondYields!C266</f>
        <v>1.1999999999999999E-3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BondYields!K266</f>
        <v>1.6366666666666665E-2</v>
      </c>
      <c r="F30" s="73">
        <v>0.14174999999999999</v>
      </c>
    </row>
    <row r="31" spans="2:6" ht="16.5" customHeight="1" x14ac:dyDescent="0.2">
      <c r="B31" s="62" t="s">
        <v>52</v>
      </c>
      <c r="C31" s="36"/>
      <c r="D31" s="37" t="s">
        <v>41</v>
      </c>
      <c r="E31" s="40">
        <f>BondYields!L266+8%-BondYields!K266</f>
        <v>8.5988888888888892E-2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November 2009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890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BondYields!L434+6%</f>
        <v>0.1093888888888889</v>
      </c>
      <c r="F5" s="100"/>
    </row>
    <row r="6" spans="1:6" s="32" customFormat="1" ht="16.5" customHeight="1" x14ac:dyDescent="0.2">
      <c r="A6" s="87"/>
      <c r="B6" s="101" t="s">
        <v>139</v>
      </c>
      <c r="C6" s="102"/>
      <c r="D6" s="102"/>
      <c r="E6" s="103">
        <f>BondYields!L434</f>
        <v>4.9388888888888892E-2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BondYields!C434</f>
        <v>5.5733333333333329E-2</v>
      </c>
      <c r="F10" s="168">
        <v>0.21</v>
      </c>
    </row>
    <row r="11" spans="1:6" ht="15" customHeight="1" x14ac:dyDescent="0.2">
      <c r="B11" s="62" t="s">
        <v>25</v>
      </c>
      <c r="C11" s="38" t="s">
        <v>37</v>
      </c>
      <c r="D11" s="37" t="s">
        <v>70</v>
      </c>
      <c r="E11" s="40">
        <f>BondYields!D434</f>
        <v>4.4500000000000005E-2</v>
      </c>
      <c r="F11" s="168">
        <v>0.21</v>
      </c>
    </row>
    <row r="12" spans="1:6" ht="15" customHeight="1" x14ac:dyDescent="0.2">
      <c r="B12" s="62" t="s">
        <v>26</v>
      </c>
      <c r="C12" s="38" t="s">
        <v>38</v>
      </c>
      <c r="D12" s="37" t="s">
        <v>72</v>
      </c>
      <c r="E12" s="40">
        <f>BondYields!E434</f>
        <v>4.7466666666666664E-2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BondYields!F434</f>
        <v>5.4633333333333332E-2</v>
      </c>
      <c r="F14" s="168">
        <v>0.21</v>
      </c>
    </row>
    <row r="15" spans="1:6" ht="15" customHeight="1" x14ac:dyDescent="0.2">
      <c r="B15" s="62" t="s">
        <v>28</v>
      </c>
      <c r="C15" s="38" t="s">
        <v>37</v>
      </c>
      <c r="D15" s="37" t="s">
        <v>70</v>
      </c>
      <c r="E15" s="40">
        <f>BondYields!G434</f>
        <v>5.3582448240165635E-2</v>
      </c>
      <c r="F15" s="168">
        <v>0.21</v>
      </c>
    </row>
    <row r="16" spans="1:6" ht="15" customHeight="1" x14ac:dyDescent="0.2">
      <c r="B16" s="62" t="s">
        <v>29</v>
      </c>
      <c r="C16" s="38" t="s">
        <v>38</v>
      </c>
      <c r="D16" s="37" t="s">
        <v>72</v>
      </c>
      <c r="E16" s="40">
        <f>BondYields!H434</f>
        <v>5.6742467218771575E-2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BondYields!F434*(1-21%)</f>
        <v>4.3160333333333335E-2</v>
      </c>
      <c r="F18" s="168">
        <v>5.2499999999999998E-2</v>
      </c>
    </row>
    <row r="19" spans="2:6" ht="15" customHeight="1" x14ac:dyDescent="0.2">
      <c r="B19" s="62" t="s">
        <v>30</v>
      </c>
      <c r="C19" s="38" t="s">
        <v>37</v>
      </c>
      <c r="D19" s="37" t="s">
        <v>70</v>
      </c>
      <c r="E19" s="40">
        <f>BondYields!I434</f>
        <v>3.6479706694271911E-2</v>
      </c>
      <c r="F19" s="168">
        <v>5.2499999999999998E-2</v>
      </c>
    </row>
    <row r="20" spans="2:6" ht="15" customHeight="1" x14ac:dyDescent="0.2">
      <c r="B20" s="62" t="s">
        <v>31</v>
      </c>
      <c r="C20" s="38" t="s">
        <v>38</v>
      </c>
      <c r="D20" s="37" t="s">
        <v>72</v>
      </c>
      <c r="E20" s="40">
        <f>BondYields!J434</f>
        <v>4.4495410628019323E-2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BondYields!K434</f>
        <v>2.036E-2</v>
      </c>
      <c r="F23" s="168">
        <v>0.13125000000000001</v>
      </c>
    </row>
    <row r="24" spans="2:6" ht="16.5" customHeight="1" x14ac:dyDescent="0.2">
      <c r="B24" s="62" t="s">
        <v>33</v>
      </c>
      <c r="C24" s="36"/>
      <c r="D24" s="37" t="s">
        <v>41</v>
      </c>
      <c r="E24" s="40">
        <f>BondYields!L434+8%-BondYields!K434</f>
        <v>0.10902888888888888</v>
      </c>
      <c r="F24" s="168">
        <v>0.21</v>
      </c>
    </row>
    <row r="25" spans="2:6" ht="16.5" customHeight="1" x14ac:dyDescent="0.2">
      <c r="B25" s="61" t="s">
        <v>65</v>
      </c>
      <c r="C25" s="36" t="s">
        <v>76</v>
      </c>
      <c r="D25" s="37"/>
      <c r="E25" s="40">
        <f>BondYields!M434</f>
        <v>7.8387316864295106E-2</v>
      </c>
      <c r="F25" s="168">
        <v>0.13125000000000001</v>
      </c>
    </row>
    <row r="26" spans="2:6" ht="16.5" customHeight="1" x14ac:dyDescent="0.2">
      <c r="B26" s="61" t="s">
        <v>47</v>
      </c>
      <c r="C26" s="36" t="s">
        <v>77</v>
      </c>
      <c r="D26" s="37"/>
      <c r="E26" s="40">
        <f>E16</f>
        <v>5.6742467218771575E-2</v>
      </c>
      <c r="F26" s="168">
        <v>0.21</v>
      </c>
    </row>
    <row r="27" spans="2:6" ht="16.5" customHeight="1" x14ac:dyDescent="0.2">
      <c r="B27" s="61" t="s">
        <v>48</v>
      </c>
      <c r="C27" s="36" t="s">
        <v>78</v>
      </c>
      <c r="D27" s="37"/>
      <c r="E27" s="40">
        <f>BondYields!L434+2%</f>
        <v>6.9388888888888889E-2</v>
      </c>
      <c r="F27" s="168">
        <v>0.21</v>
      </c>
    </row>
    <row r="28" spans="2:6" ht="16.5" customHeight="1" x14ac:dyDescent="0.2">
      <c r="B28" s="61" t="s">
        <v>49</v>
      </c>
      <c r="C28" s="36" t="s">
        <v>79</v>
      </c>
      <c r="D28" s="37"/>
      <c r="E28" s="40">
        <f>BondYields!C434</f>
        <v>5.5733333333333329E-2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BondYields!K434</f>
        <v>2.036E-2</v>
      </c>
      <c r="F30" s="168">
        <v>0.13125000000000001</v>
      </c>
    </row>
    <row r="31" spans="2:6" ht="16.5" customHeight="1" x14ac:dyDescent="0.2">
      <c r="B31" s="62" t="s">
        <v>52</v>
      </c>
      <c r="C31" s="36"/>
      <c r="D31" s="37" t="s">
        <v>41</v>
      </c>
      <c r="E31" s="40">
        <f>BondYields!L434+8%-BondYields!K434</f>
        <v>0.10902888888888888</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2023</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211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BondYields!L265+6%</f>
        <v>8.2866666666666672E-2</v>
      </c>
      <c r="F5" s="100"/>
    </row>
    <row r="6" spans="1:6" s="32" customFormat="1" ht="16.5" customHeight="1" x14ac:dyDescent="0.2">
      <c r="A6" s="87"/>
      <c r="B6" s="101" t="s">
        <v>139</v>
      </c>
      <c r="C6" s="102"/>
      <c r="D6" s="102"/>
      <c r="E6" s="103">
        <f>BondYields!L265</f>
        <v>2.2866666666666671E-2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BondYields!C265</f>
        <v>1.5666666666666665E-3</v>
      </c>
      <c r="F10" s="73">
        <v>0.35</v>
      </c>
    </row>
    <row r="11" spans="1:6" ht="15" customHeight="1" x14ac:dyDescent="0.2">
      <c r="B11" s="62" t="s">
        <v>25</v>
      </c>
      <c r="C11" s="38" t="s">
        <v>37</v>
      </c>
      <c r="D11" s="37" t="s">
        <v>70</v>
      </c>
      <c r="E11" s="40">
        <f>BondYields!D265</f>
        <v>3.5166666666666672E-2</v>
      </c>
      <c r="F11" s="73">
        <v>0.35</v>
      </c>
    </row>
    <row r="12" spans="1:6" ht="15" customHeight="1" x14ac:dyDescent="0.2">
      <c r="B12" s="62" t="s">
        <v>26</v>
      </c>
      <c r="C12" s="38" t="s">
        <v>38</v>
      </c>
      <c r="D12" s="37" t="s">
        <v>72</v>
      </c>
      <c r="E12" s="40">
        <f>BondYields!E265</f>
        <v>4.2833333333333334E-2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BondYields!F265</f>
        <v>2.8333333333333335E-3</v>
      </c>
      <c r="F14" s="73">
        <v>0.35</v>
      </c>
    </row>
    <row r="15" spans="1:6" ht="15" customHeight="1" x14ac:dyDescent="0.2">
      <c r="B15" s="62" t="s">
        <v>28</v>
      </c>
      <c r="C15" s="38" t="s">
        <v>37</v>
      </c>
      <c r="D15" s="37" t="s">
        <v>70</v>
      </c>
      <c r="E15" s="40">
        <f>BondYields!G265</f>
        <v>5.1748412698412703E-2</v>
      </c>
      <c r="F15" s="73">
        <v>0.35</v>
      </c>
    </row>
    <row r="16" spans="1:6" ht="15" customHeight="1" x14ac:dyDescent="0.2">
      <c r="B16" s="62" t="s">
        <v>29</v>
      </c>
      <c r="C16" s="38" t="s">
        <v>38</v>
      </c>
      <c r="D16" s="37" t="s">
        <v>72</v>
      </c>
      <c r="E16" s="40">
        <f>BondYields!H265</f>
        <v>5.6602029220779219E-2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BondYields!F265*(1-35%)</f>
        <v>1.8416666666666668E-3</v>
      </c>
      <c r="F18" s="73">
        <v>5.2499999999999998E-2</v>
      </c>
    </row>
    <row r="19" spans="2:6" ht="15" customHeight="1" x14ac:dyDescent="0.2">
      <c r="B19" s="62" t="s">
        <v>30</v>
      </c>
      <c r="C19" s="38" t="s">
        <v>37</v>
      </c>
      <c r="D19" s="37" t="s">
        <v>70</v>
      </c>
      <c r="E19" s="40">
        <f>BondYields!I265</f>
        <v>3.3167929292929291E-2</v>
      </c>
      <c r="F19" s="73">
        <v>5.2499999999999998E-2</v>
      </c>
    </row>
    <row r="20" spans="2:6" ht="15" customHeight="1" x14ac:dyDescent="0.2">
      <c r="B20" s="62" t="s">
        <v>31</v>
      </c>
      <c r="C20" s="38" t="s">
        <v>38</v>
      </c>
      <c r="D20" s="37" t="s">
        <v>72</v>
      </c>
      <c r="E20" s="40">
        <f>BondYields!J265</f>
        <v>4.6196536796536791E-2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BondYields!K265</f>
        <v>1.6299999999999999E-2</v>
      </c>
      <c r="F23" s="73">
        <v>0.14174999999999999</v>
      </c>
    </row>
    <row r="24" spans="2:6" ht="16.5" customHeight="1" x14ac:dyDescent="0.2">
      <c r="B24" s="62" t="s">
        <v>33</v>
      </c>
      <c r="C24" s="36"/>
      <c r="D24" s="37" t="s">
        <v>41</v>
      </c>
      <c r="E24" s="40">
        <f>BondYields!L265+8%-BondYields!K265</f>
        <v>8.6566666666666681E-2</v>
      </c>
      <c r="F24" s="73">
        <v>0.34100000000000003</v>
      </c>
    </row>
    <row r="25" spans="2:6" ht="16.5" customHeight="1" x14ac:dyDescent="0.2">
      <c r="B25" s="61" t="s">
        <v>65</v>
      </c>
      <c r="C25" s="36" t="s">
        <v>76</v>
      </c>
      <c r="D25" s="37"/>
      <c r="E25" s="40">
        <f>BondYields!M263</f>
        <v>6.1933333333333333E-2</v>
      </c>
      <c r="F25" s="73">
        <v>0.14174999999999999</v>
      </c>
    </row>
    <row r="26" spans="2:6" ht="16.5" customHeight="1" x14ac:dyDescent="0.2">
      <c r="B26" s="61" t="s">
        <v>47</v>
      </c>
      <c r="C26" s="36" t="s">
        <v>77</v>
      </c>
      <c r="D26" s="37"/>
      <c r="E26" s="40">
        <f>E16</f>
        <v>5.6602029220779219E-2</v>
      </c>
      <c r="F26" s="73">
        <v>0.35</v>
      </c>
    </row>
    <row r="27" spans="2:6" ht="16.5" customHeight="1" x14ac:dyDescent="0.2">
      <c r="B27" s="61" t="s">
        <v>48</v>
      </c>
      <c r="C27" s="36" t="s">
        <v>78</v>
      </c>
      <c r="D27" s="37"/>
      <c r="E27" s="40">
        <f>BondYields!L265+2%</f>
        <v>4.2866666666666671E-2</v>
      </c>
      <c r="F27" s="73">
        <v>0.35</v>
      </c>
    </row>
    <row r="28" spans="2:6" ht="16.5" customHeight="1" x14ac:dyDescent="0.2">
      <c r="B28" s="61" t="s">
        <v>49</v>
      </c>
      <c r="C28" s="36" t="s">
        <v>79</v>
      </c>
      <c r="D28" s="37"/>
      <c r="E28" s="40">
        <f>BondYields!C265</f>
        <v>1.5666666666666665E-3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BondYields!K265</f>
        <v>1.6299999999999999E-2</v>
      </c>
      <c r="F30" s="73">
        <v>0.14174999999999999</v>
      </c>
    </row>
    <row r="31" spans="2:6" ht="16.5" customHeight="1" x14ac:dyDescent="0.2">
      <c r="B31" s="62" t="s">
        <v>52</v>
      </c>
      <c r="C31" s="36"/>
      <c r="D31" s="37" t="s">
        <v>41</v>
      </c>
      <c r="E31" s="40">
        <f>BondYields!L265+8%-BondYields!K265</f>
        <v>8.6566666666666681E-2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October 2009</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208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BondYields!L264+6%</f>
        <v>8.3699999999999997E-2</v>
      </c>
      <c r="F5" s="100"/>
    </row>
    <row r="6" spans="1:6" s="32" customFormat="1" ht="16.5" customHeight="1" x14ac:dyDescent="0.2">
      <c r="A6" s="87"/>
      <c r="B6" s="101" t="s">
        <v>139</v>
      </c>
      <c r="C6" s="102"/>
      <c r="D6" s="102"/>
      <c r="E6" s="103">
        <f>BondYields!L264</f>
        <v>2.3700000000000002E-2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BondYields!C264</f>
        <v>1.7666666666666666E-3</v>
      </c>
      <c r="F10" s="73">
        <v>0.35</v>
      </c>
    </row>
    <row r="11" spans="1:6" ht="15" customHeight="1" x14ac:dyDescent="0.2">
      <c r="B11" s="62" t="s">
        <v>25</v>
      </c>
      <c r="C11" s="38" t="s">
        <v>37</v>
      </c>
      <c r="D11" s="37" t="s">
        <v>70</v>
      </c>
      <c r="E11" s="40">
        <f>BondYields!D264</f>
        <v>3.6233333333333333E-2</v>
      </c>
      <c r="F11" s="73">
        <v>0.35</v>
      </c>
    </row>
    <row r="12" spans="1:6" ht="15" customHeight="1" x14ac:dyDescent="0.2">
      <c r="B12" s="62" t="s">
        <v>26</v>
      </c>
      <c r="C12" s="38" t="s">
        <v>38</v>
      </c>
      <c r="D12" s="37" t="s">
        <v>72</v>
      </c>
      <c r="E12" s="40">
        <f>BondYields!E264</f>
        <v>4.4066666666666671E-2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BondYields!F264</f>
        <v>3.2666666666666664E-3</v>
      </c>
      <c r="F14" s="73">
        <v>0.35</v>
      </c>
    </row>
    <row r="15" spans="1:6" ht="15" customHeight="1" x14ac:dyDescent="0.2">
      <c r="B15" s="62" t="s">
        <v>28</v>
      </c>
      <c r="C15" s="38" t="s">
        <v>37</v>
      </c>
      <c r="D15" s="37" t="s">
        <v>70</v>
      </c>
      <c r="E15" s="40">
        <f>BondYields!G264</f>
        <v>5.4170959595959599E-2</v>
      </c>
      <c r="F15" s="73">
        <v>0.35</v>
      </c>
    </row>
    <row r="16" spans="1:6" ht="15" customHeight="1" x14ac:dyDescent="0.2">
      <c r="B16" s="62" t="s">
        <v>29</v>
      </c>
      <c r="C16" s="38" t="s">
        <v>38</v>
      </c>
      <c r="D16" s="37" t="s">
        <v>72</v>
      </c>
      <c r="E16" s="40">
        <f>BondYields!H264</f>
        <v>5.792518939393939E-2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BondYields!F264*(1-35%)</f>
        <v>2.1233333333333334E-3</v>
      </c>
      <c r="F18" s="73">
        <v>5.2499999999999998E-2</v>
      </c>
    </row>
    <row r="19" spans="2:6" ht="15" customHeight="1" x14ac:dyDescent="0.2">
      <c r="B19" s="62" t="s">
        <v>30</v>
      </c>
      <c r="C19" s="38" t="s">
        <v>37</v>
      </c>
      <c r="D19" s="37" t="s">
        <v>70</v>
      </c>
      <c r="E19" s="40">
        <f>BondYields!I264</f>
        <v>3.5668398268398266E-2</v>
      </c>
      <c r="F19" s="73">
        <v>5.2499999999999998E-2</v>
      </c>
    </row>
    <row r="20" spans="2:6" ht="15" customHeight="1" x14ac:dyDescent="0.2">
      <c r="B20" s="62" t="s">
        <v>31</v>
      </c>
      <c r="C20" s="38" t="s">
        <v>38</v>
      </c>
      <c r="D20" s="37" t="s">
        <v>72</v>
      </c>
      <c r="E20" s="40">
        <f>BondYields!J264</f>
        <v>4.8894480519480525E-2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BondYields!K264</f>
        <v>1.6299999999999999E-2</v>
      </c>
      <c r="F23" s="73">
        <v>0.14174999999999999</v>
      </c>
    </row>
    <row r="24" spans="2:6" ht="16.5" customHeight="1" x14ac:dyDescent="0.2">
      <c r="B24" s="62" t="s">
        <v>33</v>
      </c>
      <c r="C24" s="36"/>
      <c r="D24" s="37" t="s">
        <v>41</v>
      </c>
      <c r="E24" s="40">
        <f>BondYields!L264+8%-BondYields!K264</f>
        <v>8.7400000000000005E-2</v>
      </c>
      <c r="F24" s="73">
        <v>0.34100000000000003</v>
      </c>
    </row>
    <row r="25" spans="2:6" ht="16.5" customHeight="1" x14ac:dyDescent="0.2">
      <c r="B25" s="61" t="s">
        <v>65</v>
      </c>
      <c r="C25" s="36" t="s">
        <v>76</v>
      </c>
      <c r="D25" s="37"/>
      <c r="E25" s="40">
        <f>BondYields!M262</f>
        <v>6.2E-2</v>
      </c>
      <c r="F25" s="73">
        <v>0.14174999999999999</v>
      </c>
    </row>
    <row r="26" spans="2:6" ht="16.5" customHeight="1" x14ac:dyDescent="0.2">
      <c r="B26" s="61" t="s">
        <v>47</v>
      </c>
      <c r="C26" s="36" t="s">
        <v>77</v>
      </c>
      <c r="D26" s="37"/>
      <c r="E26" s="40">
        <f>E16</f>
        <v>5.792518939393939E-2</v>
      </c>
      <c r="F26" s="73">
        <v>0.35</v>
      </c>
    </row>
    <row r="27" spans="2:6" ht="16.5" customHeight="1" x14ac:dyDescent="0.2">
      <c r="B27" s="61" t="s">
        <v>48</v>
      </c>
      <c r="C27" s="36" t="s">
        <v>78</v>
      </c>
      <c r="D27" s="37"/>
      <c r="E27" s="40">
        <f>BondYields!L264+2%</f>
        <v>4.3700000000000003E-2</v>
      </c>
      <c r="F27" s="73">
        <v>0.35</v>
      </c>
    </row>
    <row r="28" spans="2:6" ht="16.5" customHeight="1" x14ac:dyDescent="0.2">
      <c r="B28" s="61" t="s">
        <v>49</v>
      </c>
      <c r="C28" s="36" t="s">
        <v>79</v>
      </c>
      <c r="D28" s="37"/>
      <c r="E28" s="40">
        <f>BondYields!C264</f>
        <v>1.7666666666666666E-3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BondYields!K264</f>
        <v>1.6299999999999999E-2</v>
      </c>
      <c r="F30" s="73">
        <v>0.14174999999999999</v>
      </c>
    </row>
    <row r="31" spans="2:6" ht="16.5" customHeight="1" x14ac:dyDescent="0.2">
      <c r="B31" s="62" t="s">
        <v>52</v>
      </c>
      <c r="C31" s="36"/>
      <c r="D31" s="37" t="s">
        <v>41</v>
      </c>
      <c r="E31" s="40">
        <f>BondYields!L264+8%-BondYields!K264</f>
        <v>8.7400000000000005E-2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September 2009</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203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BondYields!L263+6%</f>
        <v>8.3111111111111108E-2</v>
      </c>
      <c r="F5" s="100"/>
    </row>
    <row r="6" spans="1:6" s="32" customFormat="1" ht="16.5" customHeight="1" x14ac:dyDescent="0.2">
      <c r="A6" s="87"/>
      <c r="B6" s="101" t="s">
        <v>139</v>
      </c>
      <c r="C6" s="102"/>
      <c r="D6" s="102"/>
      <c r="E6" s="103">
        <f>BondYields!L263</f>
        <v>2.311111111111111E-2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BondYields!C263</f>
        <v>1.8000000000000002E-3</v>
      </c>
      <c r="F10" s="73">
        <v>0.35</v>
      </c>
    </row>
    <row r="11" spans="1:6" ht="15" customHeight="1" x14ac:dyDescent="0.2">
      <c r="B11" s="62" t="s">
        <v>25</v>
      </c>
      <c r="C11" s="38" t="s">
        <v>37</v>
      </c>
      <c r="D11" s="37" t="s">
        <v>70</v>
      </c>
      <c r="E11" s="40">
        <f>BondYields!D263</f>
        <v>3.5233333333333332E-2</v>
      </c>
      <c r="F11" s="73">
        <v>0.35</v>
      </c>
    </row>
    <row r="12" spans="1:6" ht="15" customHeight="1" x14ac:dyDescent="0.2">
      <c r="B12" s="62" t="s">
        <v>26</v>
      </c>
      <c r="C12" s="38" t="s">
        <v>38</v>
      </c>
      <c r="D12" s="37" t="s">
        <v>72</v>
      </c>
      <c r="E12" s="40">
        <f>BondYields!E263</f>
        <v>4.3699999999999996E-2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BondYields!F263</f>
        <v>3.5333333333333332E-3</v>
      </c>
      <c r="F14" s="73">
        <v>0.35</v>
      </c>
    </row>
    <row r="15" spans="1:6" ht="15" customHeight="1" x14ac:dyDescent="0.2">
      <c r="B15" s="62" t="s">
        <v>28</v>
      </c>
      <c r="C15" s="38" t="s">
        <v>37</v>
      </c>
      <c r="D15" s="37" t="s">
        <v>70</v>
      </c>
      <c r="E15" s="40">
        <f>BondYields!G263</f>
        <v>5.4084015151515154E-2</v>
      </c>
      <c r="F15" s="73">
        <v>0.35</v>
      </c>
    </row>
    <row r="16" spans="1:6" ht="15" customHeight="1" x14ac:dyDescent="0.2">
      <c r="B16" s="62" t="s">
        <v>29</v>
      </c>
      <c r="C16" s="38" t="s">
        <v>38</v>
      </c>
      <c r="D16" s="37" t="s">
        <v>72</v>
      </c>
      <c r="E16" s="40">
        <f>BondYields!H263</f>
        <v>6.2766439393939388E-2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BondYields!F263*(1-35%)</f>
        <v>2.2966666666666665E-3</v>
      </c>
      <c r="F18" s="73">
        <v>5.2499999999999998E-2</v>
      </c>
    </row>
    <row r="19" spans="2:6" ht="15" customHeight="1" x14ac:dyDescent="0.2">
      <c r="B19" s="62" t="s">
        <v>30</v>
      </c>
      <c r="C19" s="38" t="s">
        <v>37</v>
      </c>
      <c r="D19" s="37" t="s">
        <v>70</v>
      </c>
      <c r="E19" s="40">
        <f>BondYields!I263</f>
        <v>3.6378636363636363E-2</v>
      </c>
      <c r="F19" s="73">
        <v>5.2499999999999998E-2</v>
      </c>
    </row>
    <row r="20" spans="2:6" ht="15" customHeight="1" x14ac:dyDescent="0.2">
      <c r="B20" s="62" t="s">
        <v>31</v>
      </c>
      <c r="C20" s="38" t="s">
        <v>38</v>
      </c>
      <c r="D20" s="37" t="s">
        <v>72</v>
      </c>
      <c r="E20" s="40">
        <f>BondYields!J263</f>
        <v>4.9461742424242429E-2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BondYields!K263</f>
        <v>1.6299999999999999E-2</v>
      </c>
      <c r="F23" s="73">
        <v>0.14174999999999999</v>
      </c>
    </row>
    <row r="24" spans="2:6" ht="16.5" customHeight="1" x14ac:dyDescent="0.2">
      <c r="B24" s="62" t="s">
        <v>33</v>
      </c>
      <c r="C24" s="36"/>
      <c r="D24" s="37" t="s">
        <v>41</v>
      </c>
      <c r="E24" s="40">
        <f>BondYields!L263+8%-BondYields!K263</f>
        <v>8.6811111111111117E-2</v>
      </c>
      <c r="F24" s="73">
        <v>0.34100000000000003</v>
      </c>
    </row>
    <row r="25" spans="2:6" ht="16.5" customHeight="1" x14ac:dyDescent="0.2">
      <c r="B25" s="61" t="s">
        <v>65</v>
      </c>
      <c r="C25" s="36" t="s">
        <v>76</v>
      </c>
      <c r="D25" s="37"/>
      <c r="E25" s="40">
        <f>BondYields!M261</f>
        <v>6.2433333333333341E-2</v>
      </c>
      <c r="F25" s="73">
        <v>0.14174999999999999</v>
      </c>
    </row>
    <row r="26" spans="2:6" ht="16.5" customHeight="1" x14ac:dyDescent="0.2">
      <c r="B26" s="61" t="s">
        <v>47</v>
      </c>
      <c r="C26" s="36" t="s">
        <v>77</v>
      </c>
      <c r="D26" s="37"/>
      <c r="E26" s="40">
        <f>E16</f>
        <v>6.2766439393939388E-2</v>
      </c>
      <c r="F26" s="73">
        <v>0.35</v>
      </c>
    </row>
    <row r="27" spans="2:6" ht="16.5" customHeight="1" x14ac:dyDescent="0.2">
      <c r="B27" s="61" t="s">
        <v>48</v>
      </c>
      <c r="C27" s="36" t="s">
        <v>78</v>
      </c>
      <c r="D27" s="37"/>
      <c r="E27" s="40">
        <f>BondYields!L263+2%</f>
        <v>4.3111111111111114E-2</v>
      </c>
      <c r="F27" s="73">
        <v>0.35</v>
      </c>
    </row>
    <row r="28" spans="2:6" ht="16.5" customHeight="1" x14ac:dyDescent="0.2">
      <c r="B28" s="61" t="s">
        <v>49</v>
      </c>
      <c r="C28" s="36" t="s">
        <v>79</v>
      </c>
      <c r="D28" s="37"/>
      <c r="E28" s="40">
        <f>BondYields!C263</f>
        <v>1.8000000000000002E-3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BondYields!K263</f>
        <v>1.6299999999999999E-2</v>
      </c>
      <c r="F30" s="73">
        <v>0.14174999999999999</v>
      </c>
    </row>
    <row r="31" spans="2:6" ht="16.5" customHeight="1" x14ac:dyDescent="0.2">
      <c r="B31" s="62" t="s">
        <v>52</v>
      </c>
      <c r="C31" s="36"/>
      <c r="D31" s="37" t="s">
        <v>41</v>
      </c>
      <c r="E31" s="40">
        <f>BondYields!L263+8%-BondYields!K263</f>
        <v>8.6811111111111117E-2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August 2009</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200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BondYields!L262+6%</f>
        <v>8.1788888888888883E-2</v>
      </c>
      <c r="F5" s="100"/>
    </row>
    <row r="6" spans="1:6" s="32" customFormat="1" ht="16.5" customHeight="1" x14ac:dyDescent="0.2">
      <c r="A6" s="87"/>
      <c r="B6" s="101" t="s">
        <v>139</v>
      </c>
      <c r="C6" s="102"/>
      <c r="D6" s="102"/>
      <c r="E6" s="103">
        <f>BondYields!L262</f>
        <v>2.1788888888888889E-2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BondYields!C262</f>
        <v>1.7333333333333333E-3</v>
      </c>
      <c r="F10" s="73">
        <v>0.35</v>
      </c>
    </row>
    <row r="11" spans="1:6" ht="15" customHeight="1" x14ac:dyDescent="0.2">
      <c r="B11" s="62" t="s">
        <v>25</v>
      </c>
      <c r="C11" s="38" t="s">
        <v>37</v>
      </c>
      <c r="D11" s="37" t="s">
        <v>70</v>
      </c>
      <c r="E11" s="40">
        <f>BondYields!D262</f>
        <v>3.3133333333333327E-2</v>
      </c>
      <c r="F11" s="73">
        <v>0.35</v>
      </c>
    </row>
    <row r="12" spans="1:6" ht="15" customHeight="1" x14ac:dyDescent="0.2">
      <c r="B12" s="62" t="s">
        <v>26</v>
      </c>
      <c r="C12" s="38" t="s">
        <v>38</v>
      </c>
      <c r="D12" s="37" t="s">
        <v>72</v>
      </c>
      <c r="E12" s="40">
        <f>BondYields!E262</f>
        <v>4.19E-2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BondYields!F262</f>
        <v>4.0333333333333332E-3</v>
      </c>
      <c r="F14" s="73">
        <v>0.35</v>
      </c>
    </row>
    <row r="15" spans="1:6" ht="15" customHeight="1" x14ac:dyDescent="0.2">
      <c r="B15" s="62" t="s">
        <v>28</v>
      </c>
      <c r="C15" s="38" t="s">
        <v>37</v>
      </c>
      <c r="D15" s="37" t="s">
        <v>70</v>
      </c>
      <c r="E15" s="40">
        <f>BondYields!G262</f>
        <v>5.2835602453102461E-2</v>
      </c>
      <c r="F15" s="73">
        <v>0.35</v>
      </c>
    </row>
    <row r="16" spans="1:6" ht="15" customHeight="1" x14ac:dyDescent="0.2">
      <c r="B16" s="62" t="s">
        <v>29</v>
      </c>
      <c r="C16" s="38" t="s">
        <v>38</v>
      </c>
      <c r="D16" s="37" t="s">
        <v>72</v>
      </c>
      <c r="E16" s="40">
        <f>BondYields!H262</f>
        <v>6.4950422077922079E-2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BondYields!F262*(1-35%)</f>
        <v>2.6216666666666667E-3</v>
      </c>
      <c r="F18" s="73">
        <v>5.2499999999999998E-2</v>
      </c>
    </row>
    <row r="19" spans="2:6" ht="15" customHeight="1" x14ac:dyDescent="0.2">
      <c r="B19" s="62" t="s">
        <v>30</v>
      </c>
      <c r="C19" s="38" t="s">
        <v>37</v>
      </c>
      <c r="D19" s="37" t="s">
        <v>70</v>
      </c>
      <c r="E19" s="40">
        <f>BondYields!I262</f>
        <v>3.5557532467532467E-2</v>
      </c>
      <c r="F19" s="73">
        <v>5.2499999999999998E-2</v>
      </c>
    </row>
    <row r="20" spans="2:6" ht="15" customHeight="1" x14ac:dyDescent="0.2">
      <c r="B20" s="62" t="s">
        <v>31</v>
      </c>
      <c r="C20" s="38" t="s">
        <v>38</v>
      </c>
      <c r="D20" s="37" t="s">
        <v>72</v>
      </c>
      <c r="E20" s="40">
        <f>BondYields!J262</f>
        <v>4.9094570707070712E-2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BondYields!K262</f>
        <v>1.6299999999999999E-2</v>
      </c>
      <c r="F23" s="73">
        <v>0.14174999999999999</v>
      </c>
    </row>
    <row r="24" spans="2:6" ht="16.5" customHeight="1" x14ac:dyDescent="0.2">
      <c r="B24" s="62" t="s">
        <v>33</v>
      </c>
      <c r="C24" s="36"/>
      <c r="D24" s="37" t="s">
        <v>41</v>
      </c>
      <c r="E24" s="40">
        <f>BondYields!L262+8%-BondYields!K262</f>
        <v>8.5488888888888892E-2</v>
      </c>
      <c r="F24" s="73">
        <v>0.34100000000000003</v>
      </c>
    </row>
    <row r="25" spans="2:6" ht="16.5" customHeight="1" x14ac:dyDescent="0.2">
      <c r="B25" s="61" t="s">
        <v>65</v>
      </c>
      <c r="C25" s="36" t="s">
        <v>76</v>
      </c>
      <c r="D25" s="37"/>
      <c r="E25" s="40">
        <f>BondYields!M260</f>
        <v>6.3366666666666668E-2</v>
      </c>
      <c r="F25" s="73">
        <v>0.14174999999999999</v>
      </c>
    </row>
    <row r="26" spans="2:6" ht="16.5" customHeight="1" x14ac:dyDescent="0.2">
      <c r="B26" s="61" t="s">
        <v>47</v>
      </c>
      <c r="C26" s="36" t="s">
        <v>77</v>
      </c>
      <c r="D26" s="37"/>
      <c r="E26" s="40">
        <f>E16</f>
        <v>6.4950422077922079E-2</v>
      </c>
      <c r="F26" s="73">
        <v>0.35</v>
      </c>
    </row>
    <row r="27" spans="2:6" ht="16.5" customHeight="1" x14ac:dyDescent="0.2">
      <c r="B27" s="61" t="s">
        <v>48</v>
      </c>
      <c r="C27" s="36" t="s">
        <v>78</v>
      </c>
      <c r="D27" s="37"/>
      <c r="E27" s="40">
        <f>BondYields!L262+2%</f>
        <v>4.1788888888888889E-2</v>
      </c>
      <c r="F27" s="73">
        <v>0.35</v>
      </c>
    </row>
    <row r="28" spans="2:6" ht="16.5" customHeight="1" x14ac:dyDescent="0.2">
      <c r="B28" s="61" t="s">
        <v>49</v>
      </c>
      <c r="C28" s="36" t="s">
        <v>79</v>
      </c>
      <c r="D28" s="37"/>
      <c r="E28" s="40">
        <f>BondYields!C262</f>
        <v>1.7333333333333333E-3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BondYields!K262</f>
        <v>1.6299999999999999E-2</v>
      </c>
      <c r="F30" s="73">
        <v>0.14174999999999999</v>
      </c>
    </row>
    <row r="31" spans="2:6" ht="16.5" customHeight="1" x14ac:dyDescent="0.2">
      <c r="B31" s="62" t="s">
        <v>52</v>
      </c>
      <c r="C31" s="36"/>
      <c r="D31" s="37" t="s">
        <v>41</v>
      </c>
      <c r="E31" s="40">
        <f>BondYields!L262+8%-BondYields!K262</f>
        <v>8.5488888888888892E-2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July 2009</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196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BondYields!L261+6%</f>
        <v>7.9988888888888887E-2</v>
      </c>
      <c r="F5" s="100"/>
    </row>
    <row r="6" spans="1:6" s="32" customFormat="1" ht="16.5" customHeight="1" x14ac:dyDescent="0.2">
      <c r="A6" s="87"/>
      <c r="B6" s="101" t="s">
        <v>139</v>
      </c>
      <c r="C6" s="102"/>
      <c r="D6" s="102"/>
      <c r="E6" s="103">
        <f>BondYields!L261</f>
        <v>1.9988888888888889E-2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BondYields!C261</f>
        <v>1.8666666666666669E-3</v>
      </c>
      <c r="F10" s="73">
        <v>0.35</v>
      </c>
    </row>
    <row r="11" spans="1:6" ht="15" customHeight="1" x14ac:dyDescent="0.2">
      <c r="B11" s="62" t="s">
        <v>25</v>
      </c>
      <c r="C11" s="38" t="s">
        <v>37</v>
      </c>
      <c r="D11" s="37" t="s">
        <v>70</v>
      </c>
      <c r="E11" s="40">
        <f>BondYields!D261</f>
        <v>3.0133333333333331E-2</v>
      </c>
      <c r="F11" s="73">
        <v>0.35</v>
      </c>
    </row>
    <row r="12" spans="1:6" ht="15" customHeight="1" x14ac:dyDescent="0.2">
      <c r="B12" s="62" t="s">
        <v>26</v>
      </c>
      <c r="C12" s="38" t="s">
        <v>38</v>
      </c>
      <c r="D12" s="37" t="s">
        <v>72</v>
      </c>
      <c r="E12" s="40">
        <f>BondYields!E261</f>
        <v>3.9466666666666664E-2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BondYields!F261</f>
        <v>4.8999999999999998E-3</v>
      </c>
      <c r="F14" s="73">
        <v>0.35</v>
      </c>
    </row>
    <row r="15" spans="1:6" ht="15" customHeight="1" x14ac:dyDescent="0.2">
      <c r="B15" s="62" t="s">
        <v>28</v>
      </c>
      <c r="C15" s="38" t="s">
        <v>37</v>
      </c>
      <c r="D15" s="37" t="s">
        <v>70</v>
      </c>
      <c r="E15" s="40">
        <f>BondYields!G261</f>
        <v>5.2074238816738817E-2</v>
      </c>
      <c r="F15" s="73">
        <v>0.35</v>
      </c>
    </row>
    <row r="16" spans="1:6" ht="15" customHeight="1" x14ac:dyDescent="0.2">
      <c r="B16" s="62" t="s">
        <v>29</v>
      </c>
      <c r="C16" s="38" t="s">
        <v>38</v>
      </c>
      <c r="D16" s="37" t="s">
        <v>72</v>
      </c>
      <c r="E16" s="40">
        <f>BondYields!H261</f>
        <v>6.6633755411255408E-2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BondYields!F261*(1-35%)</f>
        <v>3.1849999999999999E-3</v>
      </c>
      <c r="F18" s="73">
        <v>5.2499999999999998E-2</v>
      </c>
    </row>
    <row r="19" spans="2:6" ht="15" customHeight="1" x14ac:dyDescent="0.2">
      <c r="B19" s="62" t="s">
        <v>30</v>
      </c>
      <c r="C19" s="38" t="s">
        <v>37</v>
      </c>
      <c r="D19" s="37" t="s">
        <v>70</v>
      </c>
      <c r="E19" s="40">
        <f>BondYields!I261</f>
        <v>3.424995670995671E-2</v>
      </c>
      <c r="F19" s="73">
        <v>5.2499999999999998E-2</v>
      </c>
    </row>
    <row r="20" spans="2:6" ht="15" customHeight="1" x14ac:dyDescent="0.2">
      <c r="B20" s="62" t="s">
        <v>31</v>
      </c>
      <c r="C20" s="38" t="s">
        <v>38</v>
      </c>
      <c r="D20" s="37" t="s">
        <v>72</v>
      </c>
      <c r="E20" s="40">
        <f>BondYields!J261</f>
        <v>4.8777904040404045E-2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BondYields!K261</f>
        <v>1.6299999999999999E-2</v>
      </c>
      <c r="F23" s="73">
        <v>0.14174999999999999</v>
      </c>
    </row>
    <row r="24" spans="2:6" ht="16.5" customHeight="1" x14ac:dyDescent="0.2">
      <c r="B24" s="62" t="s">
        <v>33</v>
      </c>
      <c r="C24" s="36"/>
      <c r="D24" s="37" t="s">
        <v>41</v>
      </c>
      <c r="E24" s="40">
        <f>BondYields!L261+8%-BondYields!K261</f>
        <v>8.3688888888888896E-2</v>
      </c>
      <c r="F24" s="73">
        <v>0.34100000000000003</v>
      </c>
    </row>
    <row r="25" spans="2:6" ht="16.5" customHeight="1" x14ac:dyDescent="0.2">
      <c r="B25" s="61" t="s">
        <v>65</v>
      </c>
      <c r="C25" s="36" t="s">
        <v>76</v>
      </c>
      <c r="D25" s="37"/>
      <c r="E25" s="40">
        <f>BondYields!M259</f>
        <v>6.3933333333333328E-2</v>
      </c>
      <c r="F25" s="73">
        <v>0.14174999999999999</v>
      </c>
    </row>
    <row r="26" spans="2:6" ht="16.5" customHeight="1" x14ac:dyDescent="0.2">
      <c r="B26" s="61" t="s">
        <v>47</v>
      </c>
      <c r="C26" s="36" t="s">
        <v>77</v>
      </c>
      <c r="D26" s="37"/>
      <c r="E26" s="40">
        <f>E16</f>
        <v>6.6633755411255408E-2</v>
      </c>
      <c r="F26" s="73">
        <v>0.35</v>
      </c>
    </row>
    <row r="27" spans="2:6" ht="16.5" customHeight="1" x14ac:dyDescent="0.2">
      <c r="B27" s="61" t="s">
        <v>48</v>
      </c>
      <c r="C27" s="36" t="s">
        <v>78</v>
      </c>
      <c r="D27" s="37"/>
      <c r="E27" s="40">
        <f>BondYields!L261+2%</f>
        <v>3.9988888888888893E-2</v>
      </c>
      <c r="F27" s="73">
        <v>0.35</v>
      </c>
    </row>
    <row r="28" spans="2:6" ht="16.5" customHeight="1" x14ac:dyDescent="0.2">
      <c r="B28" s="61" t="s">
        <v>49</v>
      </c>
      <c r="C28" s="36" t="s">
        <v>79</v>
      </c>
      <c r="D28" s="37"/>
      <c r="E28" s="40">
        <f>BondYields!C261</f>
        <v>1.8666666666666669E-3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BondYields!K261</f>
        <v>1.6299999999999999E-2</v>
      </c>
      <c r="F30" s="73">
        <v>0.14174999999999999</v>
      </c>
    </row>
    <row r="31" spans="2:6" ht="16.5" customHeight="1" x14ac:dyDescent="0.2">
      <c r="B31" s="62" t="s">
        <v>52</v>
      </c>
      <c r="C31" s="36"/>
      <c r="D31" s="37" t="s">
        <v>41</v>
      </c>
      <c r="E31" s="40">
        <f>BondYields!L261+8%-BondYields!K261</f>
        <v>8.3688888888888896E-2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June 2009</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194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BondYields!L260+6%</f>
        <v>7.9355555555555554E-2</v>
      </c>
      <c r="F5" s="100"/>
    </row>
    <row r="6" spans="1:6" s="32" customFormat="1" ht="16.5" customHeight="1" x14ac:dyDescent="0.2">
      <c r="A6" s="87"/>
      <c r="B6" s="101" t="s">
        <v>139</v>
      </c>
      <c r="C6" s="102"/>
      <c r="D6" s="102"/>
      <c r="E6" s="103">
        <f>BondYields!L260</f>
        <v>1.9355555555555556E-2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BondYields!C260</f>
        <v>2.2666666666666664E-3</v>
      </c>
      <c r="F10" s="73">
        <v>0.35</v>
      </c>
    </row>
    <row r="11" spans="1:6" ht="15" customHeight="1" x14ac:dyDescent="0.2">
      <c r="B11" s="62" t="s">
        <v>25</v>
      </c>
      <c r="C11" s="38" t="s">
        <v>37</v>
      </c>
      <c r="D11" s="37" t="s">
        <v>70</v>
      </c>
      <c r="E11" s="40">
        <f>BondYields!D260</f>
        <v>2.8733333333333333E-2</v>
      </c>
      <c r="F11" s="73">
        <v>0.35</v>
      </c>
    </row>
    <row r="12" spans="1:6" ht="15" customHeight="1" x14ac:dyDescent="0.2">
      <c r="B12" s="62" t="s">
        <v>26</v>
      </c>
      <c r="C12" s="38" t="s">
        <v>38</v>
      </c>
      <c r="D12" s="37" t="s">
        <v>72</v>
      </c>
      <c r="E12" s="40">
        <f>BondYields!E260</f>
        <v>3.8166666666666661E-2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BondYields!F260</f>
        <v>5.8999999999999999E-3</v>
      </c>
      <c r="F14" s="73">
        <v>0.35</v>
      </c>
    </row>
    <row r="15" spans="1:6" ht="15" customHeight="1" x14ac:dyDescent="0.2">
      <c r="B15" s="62" t="s">
        <v>28</v>
      </c>
      <c r="C15" s="38" t="s">
        <v>37</v>
      </c>
      <c r="D15" s="37" t="s">
        <v>70</v>
      </c>
      <c r="E15" s="40">
        <f>BondYields!G260</f>
        <v>5.2666738816738813E-2</v>
      </c>
      <c r="F15" s="73">
        <v>0.35</v>
      </c>
    </row>
    <row r="16" spans="1:6" ht="15" customHeight="1" x14ac:dyDescent="0.2">
      <c r="B16" s="62" t="s">
        <v>29</v>
      </c>
      <c r="C16" s="38" t="s">
        <v>38</v>
      </c>
      <c r="D16" s="37" t="s">
        <v>72</v>
      </c>
      <c r="E16" s="40">
        <f>BondYields!H260</f>
        <v>6.3763886990202773E-2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BondYields!F260*(1-35%)</f>
        <v>3.8349999999999999E-3</v>
      </c>
      <c r="F18" s="73">
        <v>5.2499999999999998E-2</v>
      </c>
    </row>
    <row r="19" spans="2:6" ht="15" customHeight="1" x14ac:dyDescent="0.2">
      <c r="B19" s="62" t="s">
        <v>30</v>
      </c>
      <c r="C19" s="38" t="s">
        <v>37</v>
      </c>
      <c r="D19" s="37" t="s">
        <v>70</v>
      </c>
      <c r="E19" s="40">
        <f>BondYields!I260</f>
        <v>3.3640219867851449E-2</v>
      </c>
      <c r="F19" s="73">
        <v>5.2499999999999998E-2</v>
      </c>
    </row>
    <row r="20" spans="2:6" ht="15" customHeight="1" x14ac:dyDescent="0.2">
      <c r="B20" s="62" t="s">
        <v>31</v>
      </c>
      <c r="C20" s="38" t="s">
        <v>38</v>
      </c>
      <c r="D20" s="37" t="s">
        <v>72</v>
      </c>
      <c r="E20" s="40">
        <f>BondYields!J260</f>
        <v>4.9395228601807555E-2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BondYields!K260</f>
        <v>1.6299999999999999E-2</v>
      </c>
      <c r="F23" s="73">
        <v>0.14174999999999999</v>
      </c>
    </row>
    <row r="24" spans="2:6" ht="16.5" customHeight="1" x14ac:dyDescent="0.2">
      <c r="B24" s="62" t="s">
        <v>33</v>
      </c>
      <c r="C24" s="36"/>
      <c r="D24" s="37" t="s">
        <v>41</v>
      </c>
      <c r="E24" s="40">
        <f>BondYields!L260+8%-BondYields!K260</f>
        <v>8.3055555555555563E-2</v>
      </c>
      <c r="F24" s="73">
        <v>0.34100000000000003</v>
      </c>
    </row>
    <row r="25" spans="2:6" ht="16.5" customHeight="1" x14ac:dyDescent="0.2">
      <c r="B25" s="61" t="s">
        <v>65</v>
      </c>
      <c r="C25" s="36" t="s">
        <v>76</v>
      </c>
      <c r="D25" s="37"/>
      <c r="E25" s="40">
        <f>BondYields!M258</f>
        <v>6.4799999999999996E-2</v>
      </c>
      <c r="F25" s="73">
        <v>0.14174999999999999</v>
      </c>
    </row>
    <row r="26" spans="2:6" ht="16.5" customHeight="1" x14ac:dyDescent="0.2">
      <c r="B26" s="61" t="s">
        <v>47</v>
      </c>
      <c r="C26" s="36" t="s">
        <v>77</v>
      </c>
      <c r="D26" s="37"/>
      <c r="E26" s="40">
        <f>E16</f>
        <v>6.3763886990202773E-2</v>
      </c>
      <c r="F26" s="73">
        <v>0.35</v>
      </c>
    </row>
    <row r="27" spans="2:6" ht="16.5" customHeight="1" x14ac:dyDescent="0.2">
      <c r="B27" s="61" t="s">
        <v>48</v>
      </c>
      <c r="C27" s="36" t="s">
        <v>78</v>
      </c>
      <c r="D27" s="37"/>
      <c r="E27" s="40">
        <f>BondYields!L260+2%</f>
        <v>3.935555555555556E-2</v>
      </c>
      <c r="F27" s="73">
        <v>0.35</v>
      </c>
    </row>
    <row r="28" spans="2:6" ht="16.5" customHeight="1" x14ac:dyDescent="0.2">
      <c r="B28" s="61" t="s">
        <v>49</v>
      </c>
      <c r="C28" s="36" t="s">
        <v>79</v>
      </c>
      <c r="D28" s="37"/>
      <c r="E28" s="40">
        <f>BondYields!C260</f>
        <v>2.2666666666666664E-3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BondYields!K260</f>
        <v>1.6299999999999999E-2</v>
      </c>
      <c r="F30" s="73">
        <v>0.14174999999999999</v>
      </c>
    </row>
    <row r="31" spans="2:6" ht="16.5" customHeight="1" x14ac:dyDescent="0.2">
      <c r="B31" s="62" t="s">
        <v>52</v>
      </c>
      <c r="C31" s="36"/>
      <c r="D31" s="37" t="s">
        <v>41</v>
      </c>
      <c r="E31" s="40">
        <f>BondYields!L260+8%-BondYields!K260</f>
        <v>8.3055555555555563E-2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9.75" customHeight="1" x14ac:dyDescent="0.2">
      <c r="B37" s="79" t="s">
        <v>84</v>
      </c>
      <c r="C37" s="80"/>
      <c r="D37" s="80"/>
      <c r="E37" s="81"/>
      <c r="F37" s="81"/>
    </row>
    <row r="38" spans="1:6" s="79" customFormat="1" ht="9.75" customHeight="1" x14ac:dyDescent="0.2">
      <c r="B38" s="79" t="s">
        <v>83</v>
      </c>
      <c r="C38" s="80"/>
      <c r="D38" s="80"/>
      <c r="E38" s="81"/>
      <c r="F38" s="81"/>
    </row>
    <row r="39" spans="1:6" s="79" customFormat="1" ht="9.75" customHeight="1" x14ac:dyDescent="0.2">
      <c r="B39" s="79" t="s">
        <v>95</v>
      </c>
      <c r="C39" s="80"/>
      <c r="D39" s="80"/>
      <c r="E39" s="81"/>
      <c r="F39" s="81"/>
    </row>
    <row r="40" spans="1:6" s="79" customFormat="1" ht="9.75" customHeight="1" x14ac:dyDescent="0.2">
      <c r="B40" s="79" t="s">
        <v>96</v>
      </c>
      <c r="C40" s="80"/>
      <c r="D40" s="80"/>
      <c r="E40" s="81"/>
      <c r="F40" s="81"/>
    </row>
    <row r="41" spans="1:6" s="79" customFormat="1" ht="9.75" customHeight="1" x14ac:dyDescent="0.2">
      <c r="B41" s="79" t="s">
        <v>85</v>
      </c>
      <c r="C41" s="80"/>
      <c r="D41" s="80"/>
      <c r="E41" s="81"/>
      <c r="F41" s="81"/>
    </row>
    <row r="42" spans="1:6" s="79" customFormat="1" ht="9.75" customHeight="1" x14ac:dyDescent="0.2">
      <c r="B42" s="79" t="s">
        <v>92</v>
      </c>
      <c r="C42" s="80"/>
      <c r="D42" s="80"/>
      <c r="E42" s="81"/>
      <c r="F42" s="81"/>
    </row>
    <row r="43" spans="1:6" s="79" customFormat="1" ht="9.75" customHeight="1" x14ac:dyDescent="0.2">
      <c r="B43" s="79" t="s">
        <v>86</v>
      </c>
      <c r="C43" s="80"/>
      <c r="D43" s="80"/>
      <c r="E43" s="81"/>
      <c r="F43" s="81"/>
    </row>
    <row r="44" spans="1:6" s="79" customFormat="1" ht="9.75" customHeight="1" x14ac:dyDescent="0.2">
      <c r="B44" s="79" t="s">
        <v>87</v>
      </c>
      <c r="C44" s="80"/>
      <c r="D44" s="80"/>
      <c r="E44" s="81"/>
      <c r="F44" s="81"/>
    </row>
    <row r="45" spans="1:6" s="79" customFormat="1" ht="9.75" customHeight="1" x14ac:dyDescent="0.2">
      <c r="B45" s="79" t="s">
        <v>88</v>
      </c>
      <c r="C45" s="80"/>
      <c r="D45" s="80"/>
      <c r="E45" s="81"/>
      <c r="F45" s="81"/>
    </row>
    <row r="46" spans="1:6" s="79" customFormat="1" ht="9.75" customHeight="1" x14ac:dyDescent="0.2">
      <c r="B46" s="79" t="s">
        <v>89</v>
      </c>
      <c r="C46" s="80"/>
      <c r="D46" s="80"/>
      <c r="E46" s="81"/>
      <c r="F46" s="81"/>
    </row>
    <row r="47" spans="1:6" s="79" customFormat="1" ht="9.75" customHeight="1" x14ac:dyDescent="0.2">
      <c r="B47" s="79" t="s">
        <v>114</v>
      </c>
      <c r="C47" s="80"/>
      <c r="D47" s="80"/>
      <c r="E47" s="81"/>
      <c r="F47" s="81"/>
    </row>
    <row r="48" spans="1:6" s="79" customFormat="1" ht="9.75" customHeight="1" x14ac:dyDescent="0.2">
      <c r="B48" s="79" t="s">
        <v>90</v>
      </c>
      <c r="C48" s="80"/>
      <c r="D48" s="80"/>
      <c r="E48" s="81"/>
      <c r="F48" s="81"/>
    </row>
    <row r="49" spans="2:6" s="79" customFormat="1" ht="9.75" customHeight="1" x14ac:dyDescent="0.2">
      <c r="B49" s="79" t="s">
        <v>91</v>
      </c>
      <c r="C49" s="80"/>
      <c r="D49" s="80"/>
      <c r="E49" s="81"/>
      <c r="F49" s="81"/>
    </row>
    <row r="50" spans="2:6" s="79" customFormat="1" ht="9.75" customHeight="1"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65" bottom="0.3" header="0.5" footer="0.17"/>
  <pageSetup orientation="portrait" cellComments="asDisplayed" r:id="rId1"/>
  <headerFooter alignWithMargins="0">
    <oddFooter>&amp;L&amp;F&amp;RRate Specialist Bureau - May 2009</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191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BondYields!L259+6%</f>
        <v>7.8588888888888889E-2</v>
      </c>
      <c r="F5" s="100"/>
    </row>
    <row r="6" spans="1:6" s="32" customFormat="1" ht="16.5" customHeight="1" x14ac:dyDescent="0.2">
      <c r="A6" s="87"/>
      <c r="B6" s="101" t="s">
        <v>139</v>
      </c>
      <c r="C6" s="102"/>
      <c r="D6" s="102"/>
      <c r="E6" s="103">
        <f>BondYields!L259</f>
        <v>1.8588888888888891E-2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BondYields!C259</f>
        <v>2.166666666666667E-3</v>
      </c>
      <c r="F10" s="73">
        <v>0.35</v>
      </c>
    </row>
    <row r="11" spans="1:6" ht="15" customHeight="1" x14ac:dyDescent="0.2">
      <c r="B11" s="62" t="s">
        <v>25</v>
      </c>
      <c r="C11" s="38" t="s">
        <v>37</v>
      </c>
      <c r="D11" s="37" t="s">
        <v>70</v>
      </c>
      <c r="E11" s="40">
        <f>BondYields!D259</f>
        <v>2.7366666666666668E-2</v>
      </c>
      <c r="F11" s="73">
        <v>0.35</v>
      </c>
    </row>
    <row r="12" spans="1:6" ht="15" customHeight="1" x14ac:dyDescent="0.2">
      <c r="B12" s="62" t="s">
        <v>26</v>
      </c>
      <c r="C12" s="38" t="s">
        <v>38</v>
      </c>
      <c r="D12" s="37" t="s">
        <v>72</v>
      </c>
      <c r="E12" s="40">
        <f>BondYields!E259</f>
        <v>3.6899999999999995E-2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BondYields!F259</f>
        <v>7.966666666666667E-3</v>
      </c>
      <c r="F14" s="73">
        <v>0.35</v>
      </c>
    </row>
    <row r="15" spans="1:6" ht="15" customHeight="1" x14ac:dyDescent="0.2">
      <c r="B15" s="62" t="s">
        <v>28</v>
      </c>
      <c r="C15" s="38" t="s">
        <v>37</v>
      </c>
      <c r="D15" s="37" t="s">
        <v>70</v>
      </c>
      <c r="E15" s="40">
        <f>BondYields!G259</f>
        <v>5.2941818181818173E-2</v>
      </c>
      <c r="F15" s="73">
        <v>0.35</v>
      </c>
    </row>
    <row r="16" spans="1:6" ht="15" customHeight="1" x14ac:dyDescent="0.2">
      <c r="B16" s="62" t="s">
        <v>29</v>
      </c>
      <c r="C16" s="38" t="s">
        <v>38</v>
      </c>
      <c r="D16" s="37" t="s">
        <v>72</v>
      </c>
      <c r="E16" s="40">
        <f>BondYields!H259</f>
        <v>6.0931267942583724E-2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BondYields!F259*(1-35%)</f>
        <v>5.1783333333333334E-3</v>
      </c>
      <c r="F18" s="73">
        <v>5.2499999999999998E-2</v>
      </c>
    </row>
    <row r="19" spans="2:6" ht="15" customHeight="1" x14ac:dyDescent="0.2">
      <c r="B19" s="62" t="s">
        <v>30</v>
      </c>
      <c r="C19" s="38" t="s">
        <v>37</v>
      </c>
      <c r="D19" s="37" t="s">
        <v>70</v>
      </c>
      <c r="E19" s="40">
        <f>BondYields!I259</f>
        <v>3.4226172248803824E-2</v>
      </c>
      <c r="F19" s="73">
        <v>5.2499999999999998E-2</v>
      </c>
    </row>
    <row r="20" spans="2:6" ht="15" customHeight="1" x14ac:dyDescent="0.2">
      <c r="B20" s="62" t="s">
        <v>31</v>
      </c>
      <c r="C20" s="38" t="s">
        <v>38</v>
      </c>
      <c r="D20" s="37" t="s">
        <v>72</v>
      </c>
      <c r="E20" s="40">
        <f>BondYields!J259</f>
        <v>4.9940506379585324E-2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BondYields!K259</f>
        <v>1.6299999999999999E-2</v>
      </c>
      <c r="F23" s="73">
        <v>0.14174999999999999</v>
      </c>
    </row>
    <row r="24" spans="2:6" ht="16.5" customHeight="1" x14ac:dyDescent="0.2">
      <c r="B24" s="62" t="s">
        <v>33</v>
      </c>
      <c r="C24" s="36"/>
      <c r="D24" s="37" t="s">
        <v>41</v>
      </c>
      <c r="E24" s="40">
        <f>BondYields!L259+8%-BondYields!K259</f>
        <v>8.2288888888888898E-2</v>
      </c>
      <c r="F24" s="73">
        <v>0.34100000000000003</v>
      </c>
    </row>
    <row r="25" spans="2:6" ht="16.5" customHeight="1" x14ac:dyDescent="0.2">
      <c r="B25" s="61" t="s">
        <v>65</v>
      </c>
      <c r="C25" s="36" t="s">
        <v>76</v>
      </c>
      <c r="D25" s="37"/>
      <c r="E25" s="40">
        <f>BondYields!M257</f>
        <v>6.6033333333333333E-2</v>
      </c>
      <c r="F25" s="73">
        <v>0.14174999999999999</v>
      </c>
    </row>
    <row r="26" spans="2:6" ht="16.5" customHeight="1" x14ac:dyDescent="0.2">
      <c r="B26" s="61" t="s">
        <v>47</v>
      </c>
      <c r="C26" s="36" t="s">
        <v>77</v>
      </c>
      <c r="D26" s="37"/>
      <c r="E26" s="40">
        <f>E16</f>
        <v>6.0931267942583724E-2</v>
      </c>
      <c r="F26" s="73">
        <v>0.35</v>
      </c>
    </row>
    <row r="27" spans="2:6" ht="16.5" customHeight="1" x14ac:dyDescent="0.2">
      <c r="B27" s="61" t="s">
        <v>48</v>
      </c>
      <c r="C27" s="36" t="s">
        <v>78</v>
      </c>
      <c r="D27" s="37"/>
      <c r="E27" s="40">
        <f>BondYields!L259+2%</f>
        <v>3.8588888888888895E-2</v>
      </c>
      <c r="F27" s="73">
        <v>0.35</v>
      </c>
    </row>
    <row r="28" spans="2:6" ht="16.5" customHeight="1" x14ac:dyDescent="0.2">
      <c r="B28" s="61" t="s">
        <v>49</v>
      </c>
      <c r="C28" s="36" t="s">
        <v>79</v>
      </c>
      <c r="D28" s="37"/>
      <c r="E28" s="40">
        <f>BondYields!C259</f>
        <v>2.166666666666667E-3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BondYields!K259</f>
        <v>1.6299999999999999E-2</v>
      </c>
      <c r="F30" s="73">
        <v>0.14174999999999999</v>
      </c>
    </row>
    <row r="31" spans="2:6" ht="16.5" customHeight="1" x14ac:dyDescent="0.2">
      <c r="B31" s="62" t="s">
        <v>52</v>
      </c>
      <c r="C31" s="36"/>
      <c r="D31" s="37" t="s">
        <v>41</v>
      </c>
      <c r="E31" s="40">
        <f>BondYields!L259+8%-BondYields!K259</f>
        <v>8.2288888888888898E-2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77" bottom="0.3" header="0.5" footer="0.17"/>
  <pageSetup orientation="portrait" cellComments="asDisplayed" r:id="rId1"/>
  <headerFooter alignWithMargins="0">
    <oddFooter>&amp;L&amp;F&amp;RRate Specialist Bureau - April 2009</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187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BondYields!L258+6%</f>
        <v>7.7511111111111114E-2</v>
      </c>
      <c r="F5" s="100"/>
    </row>
    <row r="6" spans="1:6" s="32" customFormat="1" ht="16.5" customHeight="1" x14ac:dyDescent="0.2">
      <c r="A6" s="87"/>
      <c r="B6" s="101" t="s">
        <v>139</v>
      </c>
      <c r="C6" s="102"/>
      <c r="D6" s="102"/>
      <c r="E6" s="103">
        <f>BondYields!L258</f>
        <v>1.7511111111111113E-2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BondYields!C258</f>
        <v>1.5333333333333334E-3</v>
      </c>
      <c r="F10" s="73">
        <v>0.35</v>
      </c>
    </row>
    <row r="11" spans="1:6" ht="15" customHeight="1" x14ac:dyDescent="0.2">
      <c r="B11" s="62" t="s">
        <v>25</v>
      </c>
      <c r="C11" s="38" t="s">
        <v>37</v>
      </c>
      <c r="D11" s="37" t="s">
        <v>70</v>
      </c>
      <c r="E11" s="40">
        <f>BondYields!D258</f>
        <v>2.6033333333333335E-2</v>
      </c>
      <c r="F11" s="73">
        <v>0.35</v>
      </c>
    </row>
    <row r="12" spans="1:6" ht="15" customHeight="1" x14ac:dyDescent="0.2">
      <c r="B12" s="62" t="s">
        <v>26</v>
      </c>
      <c r="C12" s="38" t="s">
        <v>38</v>
      </c>
      <c r="D12" s="37" t="s">
        <v>72</v>
      </c>
      <c r="E12" s="40">
        <f>BondYields!E258</f>
        <v>3.49E-2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BondYields!F258</f>
        <v>9.5333333333333329E-3</v>
      </c>
      <c r="F14" s="73">
        <v>0.35</v>
      </c>
    </row>
    <row r="15" spans="1:6" ht="15" customHeight="1" x14ac:dyDescent="0.2">
      <c r="B15" s="62" t="s">
        <v>28</v>
      </c>
      <c r="C15" s="38" t="s">
        <v>37</v>
      </c>
      <c r="D15" s="37" t="s">
        <v>70</v>
      </c>
      <c r="E15" s="40">
        <f>BondYields!G258</f>
        <v>5.4443333333333337E-2</v>
      </c>
      <c r="F15" s="73">
        <v>0.35</v>
      </c>
    </row>
    <row r="16" spans="1:6" ht="15" customHeight="1" x14ac:dyDescent="0.2">
      <c r="B16" s="62" t="s">
        <v>29</v>
      </c>
      <c r="C16" s="38" t="s">
        <v>38</v>
      </c>
      <c r="D16" s="37" t="s">
        <v>72</v>
      </c>
      <c r="E16" s="40">
        <f>BondYields!H258</f>
        <v>5.9006267942583734E-2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BondYields!F258*(1-35%)</f>
        <v>6.1966666666666663E-3</v>
      </c>
      <c r="F18" s="73">
        <v>5.2499999999999998E-2</v>
      </c>
    </row>
    <row r="19" spans="2:6" ht="15" customHeight="1" x14ac:dyDescent="0.2">
      <c r="B19" s="62" t="s">
        <v>30</v>
      </c>
      <c r="C19" s="38" t="s">
        <v>37</v>
      </c>
      <c r="D19" s="37" t="s">
        <v>70</v>
      </c>
      <c r="E19" s="40">
        <f>BondYields!I258</f>
        <v>3.7785659983291559E-2</v>
      </c>
      <c r="F19" s="73">
        <v>5.2499999999999998E-2</v>
      </c>
    </row>
    <row r="20" spans="2:6" ht="15" customHeight="1" x14ac:dyDescent="0.2">
      <c r="B20" s="62" t="s">
        <v>31</v>
      </c>
      <c r="C20" s="38" t="s">
        <v>38</v>
      </c>
      <c r="D20" s="37" t="s">
        <v>72</v>
      </c>
      <c r="E20" s="40">
        <f>BondYields!J258</f>
        <v>5.1769294258373205E-2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BondYields!K258</f>
        <v>1.6299999999999999E-2</v>
      </c>
      <c r="F23" s="73">
        <v>0.14174999999999999</v>
      </c>
    </row>
    <row r="24" spans="2:6" ht="16.5" customHeight="1" x14ac:dyDescent="0.2">
      <c r="B24" s="62" t="s">
        <v>33</v>
      </c>
      <c r="C24" s="36"/>
      <c r="D24" s="37" t="s">
        <v>41</v>
      </c>
      <c r="E24" s="40">
        <f>BondYields!L258+8%-BondYields!K258</f>
        <v>8.1211111111111123E-2</v>
      </c>
      <c r="F24" s="73">
        <v>0.34100000000000003</v>
      </c>
    </row>
    <row r="25" spans="2:6" ht="16.5" customHeight="1" x14ac:dyDescent="0.2">
      <c r="B25" s="61" t="s">
        <v>65</v>
      </c>
      <c r="C25" s="36" t="s">
        <v>76</v>
      </c>
      <c r="D25" s="37"/>
      <c r="E25" s="40">
        <f>BondYields!M256</f>
        <v>6.7100000000000007E-2</v>
      </c>
      <c r="F25" s="73">
        <v>0.14174999999999999</v>
      </c>
    </row>
    <row r="26" spans="2:6" ht="16.5" customHeight="1" x14ac:dyDescent="0.2">
      <c r="B26" s="61" t="s">
        <v>47</v>
      </c>
      <c r="C26" s="36" t="s">
        <v>77</v>
      </c>
      <c r="D26" s="37"/>
      <c r="E26" s="40">
        <f>E16</f>
        <v>5.9006267942583734E-2</v>
      </c>
      <c r="F26" s="73">
        <v>0.35</v>
      </c>
    </row>
    <row r="27" spans="2:6" ht="16.5" customHeight="1" x14ac:dyDescent="0.2">
      <c r="B27" s="61" t="s">
        <v>48</v>
      </c>
      <c r="C27" s="36" t="s">
        <v>78</v>
      </c>
      <c r="D27" s="37"/>
      <c r="E27" s="40">
        <f>BondYields!L258+2%</f>
        <v>3.7511111111111113E-2</v>
      </c>
      <c r="F27" s="73">
        <v>0.35</v>
      </c>
    </row>
    <row r="28" spans="2:6" ht="16.5" customHeight="1" x14ac:dyDescent="0.2">
      <c r="B28" s="61" t="s">
        <v>49</v>
      </c>
      <c r="C28" s="36" t="s">
        <v>79</v>
      </c>
      <c r="D28" s="37"/>
      <c r="E28" s="40">
        <f>BondYields!C258</f>
        <v>1.5333333333333334E-3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BondYields!K258</f>
        <v>1.6299999999999999E-2</v>
      </c>
      <c r="F30" s="73">
        <v>0.14174999999999999</v>
      </c>
    </row>
    <row r="31" spans="2:6" ht="16.5" customHeight="1" x14ac:dyDescent="0.2">
      <c r="B31" s="62" t="s">
        <v>52</v>
      </c>
      <c r="C31" s="36"/>
      <c r="D31" s="37" t="s">
        <v>41</v>
      </c>
      <c r="E31" s="40">
        <f>BondYields!L258+8%-BondYields!K258</f>
        <v>8.1211111111111123E-2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March 2009</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184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BondYields!L257+6%</f>
        <v>7.8322222222222224E-2</v>
      </c>
      <c r="F5" s="100"/>
    </row>
    <row r="6" spans="1:6" s="32" customFormat="1" ht="16.5" customHeight="1" x14ac:dyDescent="0.2">
      <c r="A6" s="87"/>
      <c r="B6" s="101" t="s">
        <v>139</v>
      </c>
      <c r="C6" s="102"/>
      <c r="D6" s="102"/>
      <c r="E6" s="103">
        <f>BondYields!L257</f>
        <v>1.8322222222222222E-2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BondYields!C257</f>
        <v>1.1666666666666668E-3</v>
      </c>
      <c r="F10" s="73">
        <v>0.35</v>
      </c>
    </row>
    <row r="11" spans="1:6" ht="15" customHeight="1" x14ac:dyDescent="0.2">
      <c r="B11" s="62" t="s">
        <v>25</v>
      </c>
      <c r="C11" s="38" t="s">
        <v>37</v>
      </c>
      <c r="D11" s="37" t="s">
        <v>70</v>
      </c>
      <c r="E11" s="40">
        <f>BondYields!D257</f>
        <v>2.8233333333333333E-2</v>
      </c>
      <c r="F11" s="73">
        <v>0.35</v>
      </c>
    </row>
    <row r="12" spans="1:6" ht="15" customHeight="1" x14ac:dyDescent="0.2">
      <c r="B12" s="62" t="s">
        <v>26</v>
      </c>
      <c r="C12" s="38" t="s">
        <v>38</v>
      </c>
      <c r="D12" s="37" t="s">
        <v>72</v>
      </c>
      <c r="E12" s="40">
        <f>BondYields!E257</f>
        <v>3.6366666666666665E-2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BondYields!F257</f>
        <v>1.2433333333333333E-2</v>
      </c>
      <c r="F14" s="73">
        <v>0.35</v>
      </c>
    </row>
    <row r="15" spans="1:6" ht="15" customHeight="1" x14ac:dyDescent="0.2">
      <c r="B15" s="62" t="s">
        <v>28</v>
      </c>
      <c r="C15" s="38" t="s">
        <v>37</v>
      </c>
      <c r="D15" s="37" t="s">
        <v>70</v>
      </c>
      <c r="E15" s="40">
        <f>BondYields!G257</f>
        <v>5.8952592592592591E-2</v>
      </c>
      <c r="F15" s="73">
        <v>0.35</v>
      </c>
    </row>
    <row r="16" spans="1:6" ht="15" customHeight="1" x14ac:dyDescent="0.2">
      <c r="B16" s="62" t="s">
        <v>29</v>
      </c>
      <c r="C16" s="38" t="s">
        <v>38</v>
      </c>
      <c r="D16" s="37" t="s">
        <v>72</v>
      </c>
      <c r="E16" s="40">
        <f>BondYields!H257</f>
        <v>6.3500858585858591E-2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BondYields!F257*(1-35%)</f>
        <v>8.0816666666666658E-3</v>
      </c>
      <c r="F18" s="73">
        <v>5.2499999999999998E-2</v>
      </c>
    </row>
    <row r="19" spans="2:6" ht="15" customHeight="1" x14ac:dyDescent="0.2">
      <c r="B19" s="62" t="s">
        <v>30</v>
      </c>
      <c r="C19" s="38" t="s">
        <v>37</v>
      </c>
      <c r="D19" s="37" t="s">
        <v>70</v>
      </c>
      <c r="E19" s="40">
        <f>BondYields!I257</f>
        <v>4.098965608465608E-2</v>
      </c>
      <c r="F19" s="73">
        <v>5.2499999999999998E-2</v>
      </c>
    </row>
    <row r="20" spans="2:6" ht="15" customHeight="1" x14ac:dyDescent="0.2">
      <c r="B20" s="62" t="s">
        <v>31</v>
      </c>
      <c r="C20" s="38" t="s">
        <v>38</v>
      </c>
      <c r="D20" s="37" t="s">
        <v>72</v>
      </c>
      <c r="E20" s="40">
        <f>BondYields!J257</f>
        <v>5.28144696969697E-2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BondYields!K257</f>
        <v>1.6299999999999999E-2</v>
      </c>
      <c r="F23" s="73">
        <v>0.14174999999999999</v>
      </c>
    </row>
    <row r="24" spans="2:6" ht="16.5" customHeight="1" x14ac:dyDescent="0.2">
      <c r="B24" s="62" t="s">
        <v>33</v>
      </c>
      <c r="C24" s="36"/>
      <c r="D24" s="37" t="s">
        <v>41</v>
      </c>
      <c r="E24" s="40">
        <f>BondYields!L257+8%-BondYields!K257</f>
        <v>8.2022222222222232E-2</v>
      </c>
      <c r="F24" s="73">
        <v>0.34100000000000003</v>
      </c>
    </row>
    <row r="25" spans="2:6" ht="16.5" customHeight="1" x14ac:dyDescent="0.2">
      <c r="B25" s="61" t="s">
        <v>65</v>
      </c>
      <c r="C25" s="36" t="s">
        <v>76</v>
      </c>
      <c r="D25" s="37"/>
      <c r="E25" s="40">
        <f>BondYields!M255</f>
        <v>6.5966666666666673E-2</v>
      </c>
      <c r="F25" s="73">
        <v>0.14174999999999999</v>
      </c>
    </row>
    <row r="26" spans="2:6" ht="16.5" customHeight="1" x14ac:dyDescent="0.2">
      <c r="B26" s="61" t="s">
        <v>47</v>
      </c>
      <c r="C26" s="36" t="s">
        <v>77</v>
      </c>
      <c r="D26" s="37"/>
      <c r="E26" s="40">
        <f>E16</f>
        <v>6.3500858585858591E-2</v>
      </c>
      <c r="F26" s="73">
        <v>0.35</v>
      </c>
    </row>
    <row r="27" spans="2:6" ht="16.5" customHeight="1" x14ac:dyDescent="0.2">
      <c r="B27" s="61" t="s">
        <v>48</v>
      </c>
      <c r="C27" s="36" t="s">
        <v>78</v>
      </c>
      <c r="D27" s="37"/>
      <c r="E27" s="40">
        <f>BondYields!L257+2%</f>
        <v>3.8322222222222223E-2</v>
      </c>
      <c r="F27" s="73">
        <v>0.35</v>
      </c>
    </row>
    <row r="28" spans="2:6" ht="16.5" customHeight="1" x14ac:dyDescent="0.2">
      <c r="B28" s="61" t="s">
        <v>49</v>
      </c>
      <c r="C28" s="36" t="s">
        <v>79</v>
      </c>
      <c r="D28" s="37"/>
      <c r="E28" s="40">
        <f>BondYields!C257</f>
        <v>1.1666666666666668E-3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BondYields!K257</f>
        <v>1.6299999999999999E-2</v>
      </c>
      <c r="F30" s="73">
        <v>0.14174999999999999</v>
      </c>
    </row>
    <row r="31" spans="2:6" ht="16.5" customHeight="1" x14ac:dyDescent="0.2">
      <c r="B31" s="62" t="s">
        <v>52</v>
      </c>
      <c r="C31" s="36"/>
      <c r="D31" s="37" t="s">
        <v>41</v>
      </c>
      <c r="E31" s="40">
        <f>BondYields!L257+8%-BondYields!K257</f>
        <v>8.2022222222222232E-2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February 2009</oddFooter>
  </headerFooter>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181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BondYields!L256+6%</f>
        <v>8.0944444444444444E-2</v>
      </c>
      <c r="F5" s="100"/>
    </row>
    <row r="6" spans="1:6" s="32" customFormat="1" ht="16.5" customHeight="1" x14ac:dyDescent="0.2">
      <c r="A6" s="87"/>
      <c r="B6" s="101" t="s">
        <v>139</v>
      </c>
      <c r="C6" s="102"/>
      <c r="D6" s="102"/>
      <c r="E6" s="103">
        <f>BondYields!L256</f>
        <v>2.0944444444444446E-2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BondYields!C256</f>
        <v>3.0333333333333336E-3</v>
      </c>
      <c r="F10" s="73">
        <v>0.35</v>
      </c>
    </row>
    <row r="11" spans="1:6" ht="15" customHeight="1" x14ac:dyDescent="0.2">
      <c r="B11" s="62" t="s">
        <v>25</v>
      </c>
      <c r="C11" s="38" t="s">
        <v>37</v>
      </c>
      <c r="D11" s="37" t="s">
        <v>70</v>
      </c>
      <c r="E11" s="40">
        <f>BondYields!D256</f>
        <v>3.2533333333333331E-2</v>
      </c>
      <c r="F11" s="73">
        <v>0.35</v>
      </c>
    </row>
    <row r="12" spans="1:6" ht="15" customHeight="1" x14ac:dyDescent="0.2">
      <c r="B12" s="62" t="s">
        <v>26</v>
      </c>
      <c r="C12" s="38" t="s">
        <v>38</v>
      </c>
      <c r="D12" s="37" t="s">
        <v>72</v>
      </c>
      <c r="E12" s="40">
        <f>BondYields!E256</f>
        <v>3.9666666666666663E-2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BondYields!F256</f>
        <v>1.9399999999999997E-2</v>
      </c>
      <c r="F14" s="73">
        <v>0.35</v>
      </c>
    </row>
    <row r="15" spans="1:6" ht="15" customHeight="1" x14ac:dyDescent="0.2">
      <c r="B15" s="62" t="s">
        <v>28</v>
      </c>
      <c r="C15" s="38" t="s">
        <v>37</v>
      </c>
      <c r="D15" s="37" t="s">
        <v>70</v>
      </c>
      <c r="E15" s="40">
        <f>BondYields!G256</f>
        <v>6.5564562289562298E-2</v>
      </c>
      <c r="F15" s="73">
        <v>0.35</v>
      </c>
    </row>
    <row r="16" spans="1:6" ht="15" customHeight="1" x14ac:dyDescent="0.2">
      <c r="B16" s="62" t="s">
        <v>29</v>
      </c>
      <c r="C16" s="38" t="s">
        <v>38</v>
      </c>
      <c r="D16" s="37" t="s">
        <v>72</v>
      </c>
      <c r="E16" s="40">
        <f>BondYields!H256</f>
        <v>6.6743434343434341E-2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BondYields!F256*(1-35%)</f>
        <v>1.2609999999999998E-2</v>
      </c>
      <c r="F18" s="73">
        <v>5.2499999999999998E-2</v>
      </c>
    </row>
    <row r="19" spans="2:6" ht="15" customHeight="1" x14ac:dyDescent="0.2">
      <c r="B19" s="62" t="s">
        <v>30</v>
      </c>
      <c r="C19" s="38" t="s">
        <v>37</v>
      </c>
      <c r="D19" s="37" t="s">
        <v>70</v>
      </c>
      <c r="E19" s="40">
        <f>BondYields!I256</f>
        <v>4.4377080327080327E-2</v>
      </c>
      <c r="F19" s="73">
        <v>5.2499999999999998E-2</v>
      </c>
    </row>
    <row r="20" spans="2:6" ht="15" customHeight="1" x14ac:dyDescent="0.2">
      <c r="B20" s="62" t="s">
        <v>31</v>
      </c>
      <c r="C20" s="38" t="s">
        <v>38</v>
      </c>
      <c r="D20" s="37" t="s">
        <v>72</v>
      </c>
      <c r="E20" s="40">
        <f>BondYields!J256</f>
        <v>5.492727272727272E-2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BondYields!K256</f>
        <v>1.6299999999999999E-2</v>
      </c>
      <c r="F23" s="73">
        <v>0.14174999999999999</v>
      </c>
    </row>
    <row r="24" spans="2:6" ht="16.5" customHeight="1" x14ac:dyDescent="0.2">
      <c r="B24" s="62" t="s">
        <v>33</v>
      </c>
      <c r="C24" s="36"/>
      <c r="D24" s="37" t="s">
        <v>41</v>
      </c>
      <c r="E24" s="40">
        <f>BondYields!L256+8%-BondYields!K256</f>
        <v>8.4644444444444453E-2</v>
      </c>
      <c r="F24" s="73">
        <v>0.34100000000000003</v>
      </c>
    </row>
    <row r="25" spans="2:6" ht="16.5" customHeight="1" x14ac:dyDescent="0.2">
      <c r="B25" s="61" t="s">
        <v>65</v>
      </c>
      <c r="C25" s="36" t="s">
        <v>76</v>
      </c>
      <c r="D25" s="37"/>
      <c r="E25" s="111">
        <f>BondYields!M254</f>
        <v>6.3233333333333336E-2</v>
      </c>
      <c r="F25" s="73">
        <v>0.14174999999999999</v>
      </c>
    </row>
    <row r="26" spans="2:6" ht="16.5" customHeight="1" x14ac:dyDescent="0.2">
      <c r="B26" s="61" t="s">
        <v>47</v>
      </c>
      <c r="C26" s="36" t="s">
        <v>77</v>
      </c>
      <c r="D26" s="37"/>
      <c r="E26" s="40">
        <f>E16</f>
        <v>6.6743434343434341E-2</v>
      </c>
      <c r="F26" s="73">
        <v>0.35</v>
      </c>
    </row>
    <row r="27" spans="2:6" ht="16.5" customHeight="1" x14ac:dyDescent="0.2">
      <c r="B27" s="61" t="s">
        <v>48</v>
      </c>
      <c r="C27" s="36" t="s">
        <v>78</v>
      </c>
      <c r="D27" s="37"/>
      <c r="E27" s="40">
        <f>BondYields!L256+2%</f>
        <v>4.094444444444445E-2</v>
      </c>
      <c r="F27" s="73">
        <v>0.35</v>
      </c>
    </row>
    <row r="28" spans="2:6" ht="16.5" customHeight="1" x14ac:dyDescent="0.2">
      <c r="B28" s="61" t="s">
        <v>49</v>
      </c>
      <c r="C28" s="36" t="s">
        <v>79</v>
      </c>
      <c r="D28" s="37"/>
      <c r="E28" s="40">
        <f>BondYields!C256</f>
        <v>3.0333333333333336E-3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BondYields!K256</f>
        <v>1.6299999999999999E-2</v>
      </c>
      <c r="F30" s="73">
        <v>0.14174999999999999</v>
      </c>
    </row>
    <row r="31" spans="2:6" ht="16.5" customHeight="1" x14ac:dyDescent="0.2">
      <c r="B31" s="62" t="s">
        <v>52</v>
      </c>
      <c r="C31" s="36"/>
      <c r="D31" s="37" t="s">
        <v>41</v>
      </c>
      <c r="E31" s="40">
        <f>BondYields!L256+8%-BondYields!K256</f>
        <v>8.4644444444444453E-2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February 2009</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973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BondYields!L451+6%</f>
        <v>0.10465555555555556</v>
      </c>
      <c r="F5" s="100"/>
    </row>
    <row r="6" spans="1:6" s="32" customFormat="1" ht="16.5" customHeight="1" x14ac:dyDescent="0.2">
      <c r="A6" s="87"/>
      <c r="B6" s="101" t="s">
        <v>139</v>
      </c>
      <c r="C6" s="102"/>
      <c r="D6" s="102"/>
      <c r="E6" s="103">
        <f>BondYields!L451</f>
        <v>4.4655555555555559E-2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BondYields!C451</f>
        <v>4.3366666666666664E-2</v>
      </c>
      <c r="F10" s="168">
        <v>0.21</v>
      </c>
    </row>
    <row r="11" spans="1:6" ht="15" customHeight="1" x14ac:dyDescent="0.2">
      <c r="B11" s="62" t="s">
        <v>25</v>
      </c>
      <c r="C11" s="38" t="s">
        <v>37</v>
      </c>
      <c r="D11" s="37" t="s">
        <v>70</v>
      </c>
      <c r="E11" s="40">
        <f>BondYields!D451</f>
        <v>4.4533333333333334E-2</v>
      </c>
      <c r="F11" s="168">
        <v>0.21</v>
      </c>
    </row>
    <row r="12" spans="1:6" ht="15" customHeight="1" x14ac:dyDescent="0.2">
      <c r="B12" s="62" t="s">
        <v>26</v>
      </c>
      <c r="C12" s="38" t="s">
        <v>38</v>
      </c>
      <c r="D12" s="37" t="s">
        <v>72</v>
      </c>
      <c r="E12" s="40">
        <f>BondYields!E451</f>
        <v>4.7600000000000003E-2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BondYields!F451</f>
        <v>4.3199999999999995E-2</v>
      </c>
      <c r="F14" s="168">
        <v>0.21</v>
      </c>
    </row>
    <row r="15" spans="1:6" ht="15" customHeight="1" x14ac:dyDescent="0.2">
      <c r="B15" s="62" t="s">
        <v>28</v>
      </c>
      <c r="C15" s="38" t="s">
        <v>37</v>
      </c>
      <c r="D15" s="37" t="s">
        <v>70</v>
      </c>
      <c r="E15" s="40">
        <f>BondYields!G451</f>
        <v>5.062815371762739E-2</v>
      </c>
      <c r="F15" s="168">
        <v>0.21</v>
      </c>
    </row>
    <row r="16" spans="1:6" ht="15" customHeight="1" x14ac:dyDescent="0.2">
      <c r="B16" s="62" t="s">
        <v>29</v>
      </c>
      <c r="C16" s="38" t="s">
        <v>38</v>
      </c>
      <c r="D16" s="37" t="s">
        <v>72</v>
      </c>
      <c r="E16" s="40">
        <f>BondYields!H451</f>
        <v>5.4125104427736014E-2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BondYields!F451*(1-21%)</f>
        <v>3.4127999999999999E-2</v>
      </c>
      <c r="F18" s="168">
        <v>5.2499999999999998E-2</v>
      </c>
    </row>
    <row r="19" spans="2:6" ht="15" customHeight="1" x14ac:dyDescent="0.2">
      <c r="B19" s="62" t="s">
        <v>30</v>
      </c>
      <c r="C19" s="38" t="s">
        <v>37</v>
      </c>
      <c r="D19" s="37" t="s">
        <v>70</v>
      </c>
      <c r="E19" s="40">
        <f>BondYields!I451</f>
        <v>3.3474644945697574E-2</v>
      </c>
      <c r="F19" s="168">
        <v>5.2499999999999998E-2</v>
      </c>
    </row>
    <row r="20" spans="2:6" ht="15" customHeight="1" x14ac:dyDescent="0.2">
      <c r="B20" s="62" t="s">
        <v>31</v>
      </c>
      <c r="C20" s="38" t="s">
        <v>38</v>
      </c>
      <c r="D20" s="37" t="s">
        <v>72</v>
      </c>
      <c r="E20" s="40">
        <f>BondYields!J451</f>
        <v>4.034390142021721E-2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BondYields!K451</f>
        <v>1.9890000000000001E-2</v>
      </c>
      <c r="F23" s="168">
        <v>0.13125000000000001</v>
      </c>
    </row>
    <row r="24" spans="2:6" ht="16.5" customHeight="1" x14ac:dyDescent="0.2">
      <c r="B24" s="62" t="s">
        <v>33</v>
      </c>
      <c r="C24" s="36"/>
      <c r="D24" s="37" t="s">
        <v>41</v>
      </c>
      <c r="E24" s="40">
        <f>BondYields!L451+8%-BondYields!K451</f>
        <v>0.10476555555555556</v>
      </c>
      <c r="F24" s="168">
        <v>0.21</v>
      </c>
    </row>
    <row r="25" spans="2:6" ht="16.5" customHeight="1" x14ac:dyDescent="0.2">
      <c r="B25" s="61" t="s">
        <v>65</v>
      </c>
      <c r="C25" s="36" t="s">
        <v>76</v>
      </c>
      <c r="D25" s="37"/>
      <c r="E25" s="40">
        <f>BondYields!M451</f>
        <v>6.8054427736006715E-2</v>
      </c>
      <c r="F25" s="168">
        <v>0.13125000000000001</v>
      </c>
    </row>
    <row r="26" spans="2:6" ht="16.5" customHeight="1" x14ac:dyDescent="0.2">
      <c r="B26" s="61" t="s">
        <v>47</v>
      </c>
      <c r="C26" s="36" t="s">
        <v>77</v>
      </c>
      <c r="D26" s="37"/>
      <c r="E26" s="40">
        <f>E16</f>
        <v>5.4125104427736014E-2</v>
      </c>
      <c r="F26" s="168">
        <v>0.21</v>
      </c>
    </row>
    <row r="27" spans="2:6" ht="16.5" customHeight="1" x14ac:dyDescent="0.2">
      <c r="B27" s="61" t="s">
        <v>48</v>
      </c>
      <c r="C27" s="36" t="s">
        <v>78</v>
      </c>
      <c r="D27" s="37"/>
      <c r="E27" s="40">
        <f>BondYields!L451+2%</f>
        <v>6.4655555555555563E-2</v>
      </c>
      <c r="F27" s="168">
        <v>0.21</v>
      </c>
    </row>
    <row r="28" spans="2:6" ht="16.5" customHeight="1" x14ac:dyDescent="0.2">
      <c r="B28" s="61" t="s">
        <v>49</v>
      </c>
      <c r="C28" s="36" t="s">
        <v>79</v>
      </c>
      <c r="D28" s="37"/>
      <c r="E28" s="40">
        <f>BondYields!C451</f>
        <v>4.3366666666666664E-2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BondYields!K451</f>
        <v>1.9890000000000001E-2</v>
      </c>
      <c r="F30" s="168">
        <v>0.13125000000000001</v>
      </c>
    </row>
    <row r="31" spans="2:6" ht="16.5" customHeight="1" x14ac:dyDescent="0.2">
      <c r="B31" s="62" t="s">
        <v>52</v>
      </c>
      <c r="C31" s="36"/>
      <c r="D31" s="37" t="s">
        <v>41</v>
      </c>
      <c r="E31" s="40">
        <f>BondYields!L451+8%-BondYields!K451</f>
        <v>0.10476555555555556</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849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BondYields!L433+6%</f>
        <v>0.1074</v>
      </c>
      <c r="F5" s="100"/>
    </row>
    <row r="6" spans="1:6" s="32" customFormat="1" ht="16.5" customHeight="1" x14ac:dyDescent="0.2">
      <c r="A6" s="87"/>
      <c r="B6" s="101" t="s">
        <v>139</v>
      </c>
      <c r="C6" s="102"/>
      <c r="D6" s="102"/>
      <c r="E6" s="103">
        <f>BondYields!L433</f>
        <v>4.7399999999999998E-2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BondYields!C433</f>
        <v>5.5366666666666654E-2</v>
      </c>
      <c r="F10" s="168">
        <v>0.21</v>
      </c>
    </row>
    <row r="11" spans="1:6" ht="15" customHeight="1" x14ac:dyDescent="0.2">
      <c r="B11" s="62" t="s">
        <v>25</v>
      </c>
      <c r="C11" s="38" t="s">
        <v>37</v>
      </c>
      <c r="D11" s="37" t="s">
        <v>70</v>
      </c>
      <c r="E11" s="40">
        <f>BondYields!D433</f>
        <v>4.1500000000000002E-2</v>
      </c>
      <c r="F11" s="168">
        <v>0.21</v>
      </c>
    </row>
    <row r="12" spans="1:6" ht="15" customHeight="1" x14ac:dyDescent="0.2">
      <c r="B12" s="62" t="s">
        <v>26</v>
      </c>
      <c r="C12" s="38" t="s">
        <v>38</v>
      </c>
      <c r="D12" s="37" t="s">
        <v>72</v>
      </c>
      <c r="E12" s="40">
        <f>BondYields!E433</f>
        <v>4.4199999999999996E-2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BondYields!F433</f>
        <v>5.4266666666666664E-2</v>
      </c>
      <c r="F14" s="168">
        <v>0.21</v>
      </c>
    </row>
    <row r="15" spans="1:6" ht="15" customHeight="1" x14ac:dyDescent="0.2">
      <c r="B15" s="62" t="s">
        <v>28</v>
      </c>
      <c r="C15" s="38" t="s">
        <v>37</v>
      </c>
      <c r="D15" s="37" t="s">
        <v>70</v>
      </c>
      <c r="E15" s="40">
        <f>BondYields!G433</f>
        <v>5.1283876811594208E-2</v>
      </c>
      <c r="F15" s="168">
        <v>0.21</v>
      </c>
    </row>
    <row r="16" spans="1:6" ht="15" customHeight="1" x14ac:dyDescent="0.2">
      <c r="B16" s="62" t="s">
        <v>29</v>
      </c>
      <c r="C16" s="38" t="s">
        <v>38</v>
      </c>
      <c r="D16" s="37" t="s">
        <v>72</v>
      </c>
      <c r="E16" s="40">
        <f>BondYields!H433</f>
        <v>5.3767427536231892E-2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BondYields!F433*(1-21%)</f>
        <v>4.2870666666666668E-2</v>
      </c>
      <c r="F18" s="168">
        <v>5.2499999999999998E-2</v>
      </c>
    </row>
    <row r="19" spans="2:6" ht="15" customHeight="1" x14ac:dyDescent="0.2">
      <c r="B19" s="62" t="s">
        <v>30</v>
      </c>
      <c r="C19" s="38" t="s">
        <v>37</v>
      </c>
      <c r="D19" s="37" t="s">
        <v>70</v>
      </c>
      <c r="E19" s="40">
        <f>BondYields!I433</f>
        <v>3.264557971014493E-2</v>
      </c>
      <c r="F19" s="168">
        <v>5.2499999999999998E-2</v>
      </c>
    </row>
    <row r="20" spans="2:6" ht="15" customHeight="1" x14ac:dyDescent="0.2">
      <c r="B20" s="62" t="s">
        <v>31</v>
      </c>
      <c r="C20" s="38" t="s">
        <v>38</v>
      </c>
      <c r="D20" s="37" t="s">
        <v>72</v>
      </c>
      <c r="E20" s="40">
        <f>BondYields!J433</f>
        <v>4.1504855072463771E-2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BondYields!K433</f>
        <v>2.036E-2</v>
      </c>
      <c r="F23" s="168">
        <v>0.13125000000000001</v>
      </c>
    </row>
    <row r="24" spans="2:6" ht="16.5" customHeight="1" x14ac:dyDescent="0.2">
      <c r="B24" s="62" t="s">
        <v>33</v>
      </c>
      <c r="C24" s="36"/>
      <c r="D24" s="37" t="s">
        <v>41</v>
      </c>
      <c r="E24" s="40">
        <f>BondYields!L433+8%-BondYields!K433</f>
        <v>0.10704000000000001</v>
      </c>
      <c r="F24" s="168">
        <v>0.21</v>
      </c>
    </row>
    <row r="25" spans="2:6" ht="16.5" customHeight="1" x14ac:dyDescent="0.2">
      <c r="B25" s="61" t="s">
        <v>65</v>
      </c>
      <c r="C25" s="36" t="s">
        <v>76</v>
      </c>
      <c r="D25" s="37"/>
      <c r="E25" s="40">
        <f>BondYields!M433</f>
        <v>7.5428862318840564E-2</v>
      </c>
      <c r="F25" s="168">
        <v>0.13125000000000001</v>
      </c>
    </row>
    <row r="26" spans="2:6" ht="16.5" customHeight="1" x14ac:dyDescent="0.2">
      <c r="B26" s="61" t="s">
        <v>47</v>
      </c>
      <c r="C26" s="36" t="s">
        <v>77</v>
      </c>
      <c r="D26" s="37"/>
      <c r="E26" s="40">
        <f>E16</f>
        <v>5.3767427536231892E-2</v>
      </c>
      <c r="F26" s="168">
        <v>0.21</v>
      </c>
    </row>
    <row r="27" spans="2:6" ht="16.5" customHeight="1" x14ac:dyDescent="0.2">
      <c r="B27" s="61" t="s">
        <v>48</v>
      </c>
      <c r="C27" s="36" t="s">
        <v>78</v>
      </c>
      <c r="D27" s="37"/>
      <c r="E27" s="40">
        <f>BondYields!L433+2%</f>
        <v>6.7400000000000002E-2</v>
      </c>
      <c r="F27" s="168">
        <v>0.21</v>
      </c>
    </row>
    <row r="28" spans="2:6" ht="16.5" customHeight="1" x14ac:dyDescent="0.2">
      <c r="B28" s="61" t="s">
        <v>49</v>
      </c>
      <c r="C28" s="36" t="s">
        <v>79</v>
      </c>
      <c r="D28" s="37"/>
      <c r="E28" s="40">
        <f>BondYields!C433</f>
        <v>5.5366666666666654E-2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BondYields!K433</f>
        <v>2.036E-2</v>
      </c>
      <c r="F30" s="168">
        <v>0.13125000000000001</v>
      </c>
    </row>
    <row r="31" spans="2:6" ht="16.5" customHeight="1" x14ac:dyDescent="0.2">
      <c r="B31" s="62" t="s">
        <v>52</v>
      </c>
      <c r="C31" s="36"/>
      <c r="D31" s="37" t="s">
        <v>41</v>
      </c>
      <c r="E31" s="40">
        <f>BondYields!L433+8%-BondYields!K433</f>
        <v>0.10704000000000001</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2023</oddFooter>
  </headerFooter>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178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BondYields!L255+6%</f>
        <v>8.4677777777777782E-2</v>
      </c>
      <c r="F5" s="100"/>
    </row>
    <row r="6" spans="1:6" s="32" customFormat="1" ht="16.5" customHeight="1" x14ac:dyDescent="0.2">
      <c r="A6" s="87"/>
      <c r="B6" s="101" t="s">
        <v>139</v>
      </c>
      <c r="C6" s="102"/>
      <c r="D6" s="102"/>
      <c r="E6" s="103">
        <f>BondYields!L255</f>
        <v>2.4677777777777781E-2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BondYields!C255</f>
        <v>6.7666666666666665E-3</v>
      </c>
      <c r="F10" s="73">
        <v>0.35</v>
      </c>
    </row>
    <row r="11" spans="1:6" ht="15" customHeight="1" x14ac:dyDescent="0.2">
      <c r="B11" s="62" t="s">
        <v>25</v>
      </c>
      <c r="C11" s="38" t="s">
        <v>37</v>
      </c>
      <c r="D11" s="37" t="s">
        <v>70</v>
      </c>
      <c r="E11" s="40">
        <f>BondYields!D255</f>
        <v>3.676666666666667E-2</v>
      </c>
      <c r="F11" s="73">
        <v>0.35</v>
      </c>
    </row>
    <row r="12" spans="1:6" ht="15" customHeight="1" x14ac:dyDescent="0.2">
      <c r="B12" s="62" t="s">
        <v>26</v>
      </c>
      <c r="C12" s="38" t="s">
        <v>38</v>
      </c>
      <c r="D12" s="37" t="s">
        <v>72</v>
      </c>
      <c r="E12" s="40">
        <f>BondYields!E255</f>
        <v>4.3466666666666674E-2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BondYields!F255</f>
        <v>2.5466666666666665E-2</v>
      </c>
      <c r="F14" s="73">
        <v>0.35</v>
      </c>
    </row>
    <row r="15" spans="1:6" ht="15" customHeight="1" x14ac:dyDescent="0.2">
      <c r="B15" s="62" t="s">
        <v>28</v>
      </c>
      <c r="C15" s="38" t="s">
        <v>37</v>
      </c>
      <c r="D15" s="37" t="s">
        <v>70</v>
      </c>
      <c r="E15" s="40">
        <f>BondYields!G255</f>
        <v>6.7465355940355951E-2</v>
      </c>
      <c r="F15" s="73">
        <v>0.35</v>
      </c>
    </row>
    <row r="16" spans="1:6" ht="15" customHeight="1" x14ac:dyDescent="0.2">
      <c r="B16" s="62" t="s">
        <v>29</v>
      </c>
      <c r="C16" s="38" t="s">
        <v>38</v>
      </c>
      <c r="D16" s="37" t="s">
        <v>72</v>
      </c>
      <c r="E16" s="40">
        <f>BondYields!H255</f>
        <v>6.741670274170275E-2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BondYields!F255*(1-35%)</f>
        <v>1.6553333333333333E-2</v>
      </c>
      <c r="F18" s="73">
        <v>5.2499999999999998E-2</v>
      </c>
    </row>
    <row r="19" spans="2:6" ht="15" customHeight="1" x14ac:dyDescent="0.2">
      <c r="B19" s="62" t="s">
        <v>30</v>
      </c>
      <c r="C19" s="38" t="s">
        <v>37</v>
      </c>
      <c r="D19" s="37" t="s">
        <v>70</v>
      </c>
      <c r="E19" s="40">
        <f>BondYields!I255</f>
        <v>4.1508826358826363E-2</v>
      </c>
      <c r="F19" s="73">
        <v>5.2499999999999998E-2</v>
      </c>
    </row>
    <row r="20" spans="2:6" ht="15" customHeight="1" x14ac:dyDescent="0.2">
      <c r="B20" s="62" t="s">
        <v>31</v>
      </c>
      <c r="C20" s="38" t="s">
        <v>38</v>
      </c>
      <c r="D20" s="37" t="s">
        <v>72</v>
      </c>
      <c r="E20" s="40">
        <f>BondYields!J255</f>
        <v>5.2377525252525252E-2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BondYields!K255</f>
        <v>1.6299999999999999E-2</v>
      </c>
      <c r="F23" s="73">
        <v>0.14174999999999999</v>
      </c>
    </row>
    <row r="24" spans="2:6" ht="16.5" customHeight="1" x14ac:dyDescent="0.2">
      <c r="B24" s="62" t="s">
        <v>33</v>
      </c>
      <c r="C24" s="36"/>
      <c r="D24" s="37" t="s">
        <v>41</v>
      </c>
      <c r="E24" s="40">
        <f>BondYields!L255+8%-BondYields!K255</f>
        <v>8.8377777777777791E-2</v>
      </c>
      <c r="F24" s="73">
        <v>0.34100000000000003</v>
      </c>
    </row>
    <row r="25" spans="2:6" ht="16.5" customHeight="1" x14ac:dyDescent="0.2">
      <c r="B25" s="61" t="s">
        <v>65</v>
      </c>
      <c r="C25" s="36" t="s">
        <v>76</v>
      </c>
      <c r="D25" s="37"/>
      <c r="E25" s="111">
        <f>BondYields!M253</f>
        <v>6.0733333333333327E-2</v>
      </c>
      <c r="F25" s="73">
        <v>0.14174999999999999</v>
      </c>
    </row>
    <row r="26" spans="2:6" ht="16.5" customHeight="1" x14ac:dyDescent="0.2">
      <c r="B26" s="61" t="s">
        <v>47</v>
      </c>
      <c r="C26" s="36" t="s">
        <v>77</v>
      </c>
      <c r="D26" s="37"/>
      <c r="E26" s="40">
        <f>E16</f>
        <v>6.741670274170275E-2</v>
      </c>
      <c r="F26" s="73">
        <v>0.35</v>
      </c>
    </row>
    <row r="27" spans="2:6" ht="16.5" customHeight="1" x14ac:dyDescent="0.2">
      <c r="B27" s="61" t="s">
        <v>48</v>
      </c>
      <c r="C27" s="36" t="s">
        <v>78</v>
      </c>
      <c r="D27" s="37"/>
      <c r="E27" s="40">
        <f>BondYields!L255+2%</f>
        <v>4.4677777777777782E-2</v>
      </c>
      <c r="F27" s="73">
        <v>0.35</v>
      </c>
    </row>
    <row r="28" spans="2:6" ht="16.5" customHeight="1" x14ac:dyDescent="0.2">
      <c r="B28" s="61" t="s">
        <v>49</v>
      </c>
      <c r="C28" s="36" t="s">
        <v>79</v>
      </c>
      <c r="D28" s="37"/>
      <c r="E28" s="40">
        <f>BondYields!C255</f>
        <v>6.7666666666666665E-3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BondYields!K255</f>
        <v>1.6299999999999999E-2</v>
      </c>
      <c r="F30" s="73">
        <v>0.14174999999999999</v>
      </c>
    </row>
    <row r="31" spans="2:6" ht="16.5" customHeight="1" x14ac:dyDescent="0.2">
      <c r="B31" s="62" t="s">
        <v>52</v>
      </c>
      <c r="C31" s="36"/>
      <c r="D31" s="37" t="s">
        <v>41</v>
      </c>
      <c r="E31" s="40">
        <f>BondYields!L255+8%-BondYields!K255</f>
        <v>8.8377777777777791E-2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February 2009</oddFooter>
  </headerFooter>
  <legacy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174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BondYields!L254+6%</f>
        <v>8.7677777777777771E-2</v>
      </c>
      <c r="F5" s="100"/>
    </row>
    <row r="6" spans="1:6" s="32" customFormat="1" ht="16.5" customHeight="1" x14ac:dyDescent="0.2">
      <c r="A6" s="87"/>
      <c r="B6" s="101" t="s">
        <v>139</v>
      </c>
      <c r="C6" s="102"/>
      <c r="D6" s="102"/>
      <c r="E6" s="103">
        <f>BondYields!L254</f>
        <v>2.7677777777777777E-2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BondYields!C254</f>
        <v>1.1966666666666667E-2</v>
      </c>
      <c r="F10" s="73">
        <v>0.35</v>
      </c>
    </row>
    <row r="11" spans="1:6" ht="15" customHeight="1" x14ac:dyDescent="0.2">
      <c r="B11" s="62" t="s">
        <v>25</v>
      </c>
      <c r="C11" s="38" t="s">
        <v>37</v>
      </c>
      <c r="D11" s="37" t="s">
        <v>70</v>
      </c>
      <c r="E11" s="40">
        <f>BondYields!D254</f>
        <v>3.7966666666666669E-2</v>
      </c>
      <c r="F11" s="73">
        <v>0.35</v>
      </c>
    </row>
    <row r="12" spans="1:6" ht="15" customHeight="1" x14ac:dyDescent="0.2">
      <c r="B12" s="62" t="s">
        <v>26</v>
      </c>
      <c r="C12" s="38" t="s">
        <v>38</v>
      </c>
      <c r="D12" s="37" t="s">
        <v>72</v>
      </c>
      <c r="E12" s="40">
        <f>BondYields!E254</f>
        <v>4.4333333333333336E-2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BondYields!F254</f>
        <v>2.9533333333333332E-2</v>
      </c>
      <c r="F14" s="73">
        <v>0.35</v>
      </c>
    </row>
    <row r="15" spans="1:6" ht="15" customHeight="1" x14ac:dyDescent="0.2">
      <c r="B15" s="62" t="s">
        <v>28</v>
      </c>
      <c r="C15" s="38" t="s">
        <v>37</v>
      </c>
      <c r="D15" s="37" t="s">
        <v>70</v>
      </c>
      <c r="E15" s="40">
        <f>BondYields!G254</f>
        <v>6.5262445887445883E-2</v>
      </c>
      <c r="F15" s="73">
        <v>0.35</v>
      </c>
    </row>
    <row r="16" spans="1:6" ht="15" customHeight="1" x14ac:dyDescent="0.2">
      <c r="B16" s="62" t="s">
        <v>29</v>
      </c>
      <c r="C16" s="38" t="s">
        <v>38</v>
      </c>
      <c r="D16" s="37" t="s">
        <v>72</v>
      </c>
      <c r="E16" s="40">
        <f>BondYields!H254</f>
        <v>6.3096464646464651E-2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BondYields!F254*(1-35%)</f>
        <v>1.9196666666666667E-2</v>
      </c>
      <c r="F18" s="73">
        <v>5.2499999999999998E-2</v>
      </c>
    </row>
    <row r="19" spans="2:6" ht="15" customHeight="1" x14ac:dyDescent="0.2">
      <c r="B19" s="62" t="s">
        <v>30</v>
      </c>
      <c r="C19" s="38" t="s">
        <v>37</v>
      </c>
      <c r="D19" s="37" t="s">
        <v>70</v>
      </c>
      <c r="E19" s="40">
        <f>BondYields!I254</f>
        <v>3.9701154401154404E-2</v>
      </c>
      <c r="F19" s="73">
        <v>5.2499999999999998E-2</v>
      </c>
    </row>
    <row r="20" spans="2:6" ht="15" customHeight="1" x14ac:dyDescent="0.2">
      <c r="B20" s="62" t="s">
        <v>31</v>
      </c>
      <c r="C20" s="38" t="s">
        <v>38</v>
      </c>
      <c r="D20" s="37" t="s">
        <v>72</v>
      </c>
      <c r="E20" s="40">
        <f>BondYields!J254</f>
        <v>5.0764430014430005E-2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BondYields!K254</f>
        <v>1.6299999999999999E-2</v>
      </c>
      <c r="F23" s="73">
        <v>0.14174999999999999</v>
      </c>
    </row>
    <row r="24" spans="2:6" ht="16.5" customHeight="1" x14ac:dyDescent="0.2">
      <c r="B24" s="62" t="s">
        <v>33</v>
      </c>
      <c r="C24" s="36"/>
      <c r="D24" s="37" t="s">
        <v>41</v>
      </c>
      <c r="E24" s="40">
        <f>BondYields!L254+8%-BondYields!K254</f>
        <v>9.137777777777778E-2</v>
      </c>
      <c r="F24" s="73">
        <v>0.34100000000000003</v>
      </c>
    </row>
    <row r="25" spans="2:6" ht="16.5" customHeight="1" x14ac:dyDescent="0.2">
      <c r="B25" s="61" t="s">
        <v>65</v>
      </c>
      <c r="C25" s="36" t="s">
        <v>76</v>
      </c>
      <c r="D25" s="37"/>
      <c r="E25" s="40">
        <f>BondYields!M252</f>
        <v>5.9900000000000002E-2</v>
      </c>
      <c r="F25" s="73">
        <v>0.14174999999999999</v>
      </c>
    </row>
    <row r="26" spans="2:6" ht="16.5" customHeight="1" x14ac:dyDescent="0.2">
      <c r="B26" s="61" t="s">
        <v>47</v>
      </c>
      <c r="C26" s="36" t="s">
        <v>77</v>
      </c>
      <c r="D26" s="37"/>
      <c r="E26" s="40">
        <f>E16</f>
        <v>6.3096464646464651E-2</v>
      </c>
      <c r="F26" s="73">
        <v>0.35</v>
      </c>
    </row>
    <row r="27" spans="2:6" ht="16.5" customHeight="1" x14ac:dyDescent="0.2">
      <c r="B27" s="61" t="s">
        <v>48</v>
      </c>
      <c r="C27" s="36" t="s">
        <v>78</v>
      </c>
      <c r="D27" s="37"/>
      <c r="E27" s="40">
        <f>BondYields!L254+2%</f>
        <v>4.7677777777777777E-2</v>
      </c>
      <c r="F27" s="73">
        <v>0.35</v>
      </c>
    </row>
    <row r="28" spans="2:6" ht="16.5" customHeight="1" x14ac:dyDescent="0.2">
      <c r="B28" s="61" t="s">
        <v>49</v>
      </c>
      <c r="C28" s="36" t="s">
        <v>79</v>
      </c>
      <c r="D28" s="37"/>
      <c r="E28" s="40">
        <f>BondYields!C254</f>
        <v>1.1966666666666667E-2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BondYields!K254</f>
        <v>1.6299999999999999E-2</v>
      </c>
      <c r="F30" s="73">
        <v>0.14174999999999999</v>
      </c>
    </row>
    <row r="31" spans="2:6" ht="16.5" customHeight="1" x14ac:dyDescent="0.2">
      <c r="B31" s="62" t="s">
        <v>52</v>
      </c>
      <c r="C31" s="36"/>
      <c r="D31" s="37" t="s">
        <v>41</v>
      </c>
      <c r="E31" s="40">
        <f>BondYields!L254+8%-BondYields!K254</f>
        <v>9.137777777777778E-2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November 2008</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172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BondYields!L253+6%</f>
        <v>8.9955555555555552E-2</v>
      </c>
      <c r="F5" s="100"/>
    </row>
    <row r="6" spans="1:6" s="32" customFormat="1" ht="16.5" customHeight="1" x14ac:dyDescent="0.2">
      <c r="A6" s="87"/>
      <c r="B6" s="101" t="s">
        <v>139</v>
      </c>
      <c r="C6" s="102"/>
      <c r="D6" s="102"/>
      <c r="E6" s="103">
        <f>BondYields!L253</f>
        <v>2.9955555555555555E-2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BondYields!C253</f>
        <v>1.52E-2</v>
      </c>
      <c r="F10" s="73">
        <v>0.35</v>
      </c>
    </row>
    <row r="11" spans="1:6" ht="15" customHeight="1" x14ac:dyDescent="0.2">
      <c r="B11" s="62" t="s">
        <v>25</v>
      </c>
      <c r="C11" s="38" t="s">
        <v>37</v>
      </c>
      <c r="D11" s="37" t="s">
        <v>70</v>
      </c>
      <c r="E11" s="40">
        <f>BondYields!D253</f>
        <v>3.8633333333333332E-2</v>
      </c>
      <c r="F11" s="73">
        <v>0.35</v>
      </c>
    </row>
    <row r="12" spans="1:6" ht="15" customHeight="1" x14ac:dyDescent="0.2">
      <c r="B12" s="62" t="s">
        <v>26</v>
      </c>
      <c r="C12" s="38" t="s">
        <v>38</v>
      </c>
      <c r="D12" s="37" t="s">
        <v>72</v>
      </c>
      <c r="E12" s="40">
        <f>BondYields!E253</f>
        <v>4.4899999999999995E-2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BondYields!F253</f>
        <v>2.7966666666666667E-2</v>
      </c>
      <c r="F14" s="73">
        <v>0.35</v>
      </c>
    </row>
    <row r="15" spans="1:6" ht="15" customHeight="1" x14ac:dyDescent="0.2">
      <c r="B15" s="62" t="s">
        <v>28</v>
      </c>
      <c r="C15" s="38" t="s">
        <v>37</v>
      </c>
      <c r="D15" s="37" t="s">
        <v>70</v>
      </c>
      <c r="E15" s="40">
        <f>BondYields!G253</f>
        <v>6.1973051948051951E-2</v>
      </c>
      <c r="F15" s="73">
        <v>0.35</v>
      </c>
    </row>
    <row r="16" spans="1:6" ht="15" customHeight="1" x14ac:dyDescent="0.2">
      <c r="B16" s="62" t="s">
        <v>29</v>
      </c>
      <c r="C16" s="38" t="s">
        <v>38</v>
      </c>
      <c r="D16" s="37" t="s">
        <v>72</v>
      </c>
      <c r="E16" s="40">
        <f>BondYields!H253</f>
        <v>6.2981313131313124E-2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BondYields!F253*(1-35%)</f>
        <v>1.8178333333333335E-2</v>
      </c>
      <c r="F18" s="73">
        <v>5.2499999999999998E-2</v>
      </c>
    </row>
    <row r="19" spans="2:6" ht="15" customHeight="1" x14ac:dyDescent="0.2">
      <c r="B19" s="62" t="s">
        <v>30</v>
      </c>
      <c r="C19" s="38" t="s">
        <v>37</v>
      </c>
      <c r="D19" s="37" t="s">
        <v>70</v>
      </c>
      <c r="E19" s="40">
        <f>BondYields!I253</f>
        <v>3.668751803751804E-2</v>
      </c>
      <c r="F19" s="73">
        <v>5.2499999999999998E-2</v>
      </c>
    </row>
    <row r="20" spans="2:6" ht="15" customHeight="1" x14ac:dyDescent="0.2">
      <c r="B20" s="62" t="s">
        <v>31</v>
      </c>
      <c r="C20" s="38" t="s">
        <v>38</v>
      </c>
      <c r="D20" s="37" t="s">
        <v>72</v>
      </c>
      <c r="E20" s="40">
        <f>BondYields!J253</f>
        <v>4.773109668109668E-2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BondYields!K253</f>
        <v>1.6333333333333335E-2</v>
      </c>
      <c r="F23" s="73">
        <v>0.14174999999999999</v>
      </c>
    </row>
    <row r="24" spans="2:6" ht="16.5" customHeight="1" x14ac:dyDescent="0.2">
      <c r="B24" s="62" t="s">
        <v>33</v>
      </c>
      <c r="C24" s="36"/>
      <c r="D24" s="37" t="s">
        <v>41</v>
      </c>
      <c r="E24" s="40">
        <f>BondYields!L253+8%-BondYields!K253</f>
        <v>9.3622222222222218E-2</v>
      </c>
      <c r="F24" s="73">
        <v>0.34100000000000003</v>
      </c>
    </row>
    <row r="25" spans="2:6" ht="16.5" customHeight="1" x14ac:dyDescent="0.2">
      <c r="B25" s="61" t="s">
        <v>65</v>
      </c>
      <c r="C25" s="36" t="s">
        <v>76</v>
      </c>
      <c r="D25" s="37"/>
      <c r="E25" s="40">
        <f>BondYields!M251</f>
        <v>5.9866666666666658E-2</v>
      </c>
      <c r="F25" s="73">
        <v>0.14174999999999999</v>
      </c>
    </row>
    <row r="26" spans="2:6" ht="16.5" customHeight="1" x14ac:dyDescent="0.2">
      <c r="B26" s="61" t="s">
        <v>47</v>
      </c>
      <c r="C26" s="36" t="s">
        <v>77</v>
      </c>
      <c r="D26" s="37"/>
      <c r="E26" s="40">
        <f>E16</f>
        <v>6.2981313131313124E-2</v>
      </c>
      <c r="F26" s="73">
        <v>0.35</v>
      </c>
    </row>
    <row r="27" spans="2:6" ht="16.5" customHeight="1" x14ac:dyDescent="0.2">
      <c r="B27" s="61" t="s">
        <v>48</v>
      </c>
      <c r="C27" s="36" t="s">
        <v>78</v>
      </c>
      <c r="D27" s="37"/>
      <c r="E27" s="40">
        <f>BondYields!L253+2%</f>
        <v>4.9955555555555559E-2</v>
      </c>
      <c r="F27" s="73">
        <v>0.35</v>
      </c>
    </row>
    <row r="28" spans="2:6" ht="16.5" customHeight="1" x14ac:dyDescent="0.2">
      <c r="B28" s="61" t="s">
        <v>49</v>
      </c>
      <c r="C28" s="36" t="s">
        <v>79</v>
      </c>
      <c r="D28" s="37"/>
      <c r="E28" s="40">
        <f>BondYields!C253</f>
        <v>1.52E-2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BondYields!K253</f>
        <v>1.6333333333333335E-2</v>
      </c>
      <c r="F30" s="73">
        <v>0.14174999999999999</v>
      </c>
    </row>
    <row r="31" spans="2:6" ht="16.5" customHeight="1" x14ac:dyDescent="0.2">
      <c r="B31" s="62" t="s">
        <v>52</v>
      </c>
      <c r="C31" s="36"/>
      <c r="D31" s="37" t="s">
        <v>41</v>
      </c>
      <c r="E31" s="40">
        <f>BondYields!L253+8%-BondYields!K253</f>
        <v>9.3622222222222218E-2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October 2008</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168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BondYields!L252+6%</f>
        <v>9.2022222222222227E-2</v>
      </c>
      <c r="F5" s="100"/>
    </row>
    <row r="6" spans="1:6" s="32" customFormat="1" ht="16.5" customHeight="1" x14ac:dyDescent="0.2">
      <c r="A6" s="87"/>
      <c r="B6" s="101" t="s">
        <v>139</v>
      </c>
      <c r="C6" s="102"/>
      <c r="D6" s="102"/>
      <c r="E6" s="103">
        <f>BondYields!L252</f>
        <v>3.2022222222222223E-2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BondYields!C252</f>
        <v>1.7666666666666667E-2</v>
      </c>
      <c r="F10" s="73">
        <v>0.35</v>
      </c>
    </row>
    <row r="11" spans="1:6" ht="15" customHeight="1" x14ac:dyDescent="0.2">
      <c r="B11" s="62" t="s">
        <v>25</v>
      </c>
      <c r="C11" s="38" t="s">
        <v>37</v>
      </c>
      <c r="D11" s="37" t="s">
        <v>70</v>
      </c>
      <c r="E11" s="40">
        <f>BondYields!D252</f>
        <v>0.04</v>
      </c>
      <c r="F11" s="73">
        <v>0.35</v>
      </c>
    </row>
    <row r="12" spans="1:6" ht="15" customHeight="1" x14ac:dyDescent="0.2">
      <c r="B12" s="62" t="s">
        <v>26</v>
      </c>
      <c r="C12" s="38" t="s">
        <v>38</v>
      </c>
      <c r="D12" s="37" t="s">
        <v>72</v>
      </c>
      <c r="E12" s="40">
        <f>BondYields!E252</f>
        <v>4.6300000000000001E-2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BondYields!F252</f>
        <v>2.7266666666666665E-2</v>
      </c>
      <c r="F14" s="73">
        <v>0.35</v>
      </c>
    </row>
    <row r="15" spans="1:6" ht="15" customHeight="1" x14ac:dyDescent="0.2">
      <c r="B15" s="62" t="s">
        <v>28</v>
      </c>
      <c r="C15" s="38" t="s">
        <v>37</v>
      </c>
      <c r="D15" s="37" t="s">
        <v>70</v>
      </c>
      <c r="E15" s="40">
        <f>BondYields!G252</f>
        <v>6.1169083694083699E-2</v>
      </c>
      <c r="F15" s="73">
        <v>0.35</v>
      </c>
    </row>
    <row r="16" spans="1:6" ht="15" customHeight="1" x14ac:dyDescent="0.2">
      <c r="B16" s="62" t="s">
        <v>29</v>
      </c>
      <c r="C16" s="38" t="s">
        <v>38</v>
      </c>
      <c r="D16" s="37" t="s">
        <v>72</v>
      </c>
      <c r="E16" s="40">
        <f>BondYields!H252</f>
        <v>6.4167821067821068E-2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BondYields!F252*(1-35%)</f>
        <v>1.7723333333333334E-2</v>
      </c>
      <c r="F18" s="73">
        <v>5.2499999999999998E-2</v>
      </c>
    </row>
    <row r="19" spans="2:6" ht="15" customHeight="1" x14ac:dyDescent="0.2">
      <c r="B19" s="62" t="s">
        <v>30</v>
      </c>
      <c r="C19" s="38" t="s">
        <v>37</v>
      </c>
      <c r="D19" s="37" t="s">
        <v>70</v>
      </c>
      <c r="E19" s="40">
        <f>BondYields!I252</f>
        <v>3.7267676767676762E-2</v>
      </c>
      <c r="F19" s="73">
        <v>5.2499999999999998E-2</v>
      </c>
    </row>
    <row r="20" spans="2:6" ht="15" customHeight="1" x14ac:dyDescent="0.2">
      <c r="B20" s="62" t="s">
        <v>31</v>
      </c>
      <c r="C20" s="38" t="s">
        <v>38</v>
      </c>
      <c r="D20" s="37" t="s">
        <v>72</v>
      </c>
      <c r="E20" s="40">
        <f>BondYields!J252</f>
        <v>4.7123160173160171E-2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BondYields!K252</f>
        <v>1.6366666666666668E-2</v>
      </c>
      <c r="F23" s="73">
        <v>0.14174999999999999</v>
      </c>
    </row>
    <row r="24" spans="2:6" ht="16.5" customHeight="1" x14ac:dyDescent="0.2">
      <c r="B24" s="62" t="s">
        <v>33</v>
      </c>
      <c r="C24" s="36"/>
      <c r="D24" s="37" t="s">
        <v>41</v>
      </c>
      <c r="E24" s="40">
        <f>BondYields!L252+8%-BondYields!K252</f>
        <v>9.5655555555555549E-2</v>
      </c>
      <c r="F24" s="73">
        <v>0.34100000000000003</v>
      </c>
    </row>
    <row r="25" spans="2:6" ht="16.5" customHeight="1" x14ac:dyDescent="0.2">
      <c r="B25" s="61" t="s">
        <v>65</v>
      </c>
      <c r="C25" s="36" t="s">
        <v>76</v>
      </c>
      <c r="D25" s="37"/>
      <c r="E25" s="40">
        <f>BondYields!M250</f>
        <v>5.9966666666666668E-2</v>
      </c>
      <c r="F25" s="73">
        <v>0.14174999999999999</v>
      </c>
    </row>
    <row r="26" spans="2:6" ht="16.5" customHeight="1" x14ac:dyDescent="0.2">
      <c r="B26" s="61" t="s">
        <v>47</v>
      </c>
      <c r="C26" s="36" t="s">
        <v>77</v>
      </c>
      <c r="D26" s="37"/>
      <c r="E26" s="40">
        <f>E16</f>
        <v>6.4167821067821068E-2</v>
      </c>
      <c r="F26" s="73">
        <v>0.35</v>
      </c>
    </row>
    <row r="27" spans="2:6" ht="16.5" customHeight="1" x14ac:dyDescent="0.2">
      <c r="B27" s="61" t="s">
        <v>48</v>
      </c>
      <c r="C27" s="36" t="s">
        <v>78</v>
      </c>
      <c r="D27" s="37"/>
      <c r="E27" s="40">
        <f>BondYields!L252+2%</f>
        <v>5.202222222222222E-2</v>
      </c>
      <c r="F27" s="73">
        <v>0.35</v>
      </c>
    </row>
    <row r="28" spans="2:6" ht="16.5" customHeight="1" x14ac:dyDescent="0.2">
      <c r="B28" s="61" t="s">
        <v>49</v>
      </c>
      <c r="C28" s="36" t="s">
        <v>79</v>
      </c>
      <c r="D28" s="37"/>
      <c r="E28" s="40">
        <f>BondYields!C252</f>
        <v>1.7666666666666667E-2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BondYields!K252</f>
        <v>1.6366666666666668E-2</v>
      </c>
      <c r="F30" s="73">
        <v>0.14174999999999999</v>
      </c>
    </row>
    <row r="31" spans="2:6" ht="16.5" customHeight="1" x14ac:dyDescent="0.2">
      <c r="B31" s="62" t="s">
        <v>52</v>
      </c>
      <c r="C31" s="36"/>
      <c r="D31" s="37" t="s">
        <v>41</v>
      </c>
      <c r="E31" s="40">
        <f>BondYields!L252+8%-BondYields!K252</f>
        <v>9.5655555555555549E-2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September 2008</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161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BondYields!L251+6%</f>
        <v>9.2200000000000004E-2</v>
      </c>
      <c r="F5" s="100"/>
    </row>
    <row r="6" spans="1:6" s="32" customFormat="1" ht="16.5" customHeight="1" x14ac:dyDescent="0.2">
      <c r="A6" s="87"/>
      <c r="B6" s="101" t="s">
        <v>139</v>
      </c>
      <c r="C6" s="102"/>
      <c r="D6" s="102"/>
      <c r="E6" s="103">
        <f>BondYields!L251</f>
        <v>3.2199999999999999E-2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BondYields!C251</f>
        <v>1.7700000000000004E-2</v>
      </c>
      <c r="F10" s="73">
        <v>0.35</v>
      </c>
    </row>
    <row r="11" spans="1:6" ht="15" customHeight="1" x14ac:dyDescent="0.2">
      <c r="B11" s="62" t="s">
        <v>25</v>
      </c>
      <c r="C11" s="38" t="s">
        <v>37</v>
      </c>
      <c r="D11" s="37" t="s">
        <v>70</v>
      </c>
      <c r="E11" s="40">
        <f>BondYields!D251</f>
        <v>3.9966666666666671E-2</v>
      </c>
      <c r="F11" s="73">
        <v>0.35</v>
      </c>
    </row>
    <row r="12" spans="1:6" ht="15" customHeight="1" x14ac:dyDescent="0.2">
      <c r="B12" s="62" t="s">
        <v>26</v>
      </c>
      <c r="C12" s="38" t="s">
        <v>38</v>
      </c>
      <c r="D12" s="37" t="s">
        <v>72</v>
      </c>
      <c r="E12" s="40">
        <f>BondYields!E251</f>
        <v>4.6533333333333336E-2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BondYields!F251</f>
        <v>2.6766666666666664E-2</v>
      </c>
      <c r="F14" s="73">
        <v>0.35</v>
      </c>
    </row>
    <row r="15" spans="1:6" ht="15" customHeight="1" x14ac:dyDescent="0.2">
      <c r="B15" s="62" t="s">
        <v>28</v>
      </c>
      <c r="C15" s="38" t="s">
        <v>37</v>
      </c>
      <c r="D15" s="37" t="s">
        <v>70</v>
      </c>
      <c r="E15" s="40">
        <f>BondYields!G251</f>
        <v>6.00754329004329E-2</v>
      </c>
      <c r="F15" s="73">
        <v>0.35</v>
      </c>
    </row>
    <row r="16" spans="1:6" ht="15" customHeight="1" x14ac:dyDescent="0.2">
      <c r="B16" s="62" t="s">
        <v>29</v>
      </c>
      <c r="C16" s="38" t="s">
        <v>38</v>
      </c>
      <c r="D16" s="37" t="s">
        <v>72</v>
      </c>
      <c r="E16" s="40">
        <f>BondYields!H251</f>
        <v>6.415988455988457E-2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BondYields!F251*(1-35%)</f>
        <v>1.7398333333333332E-2</v>
      </c>
      <c r="F18" s="73">
        <v>5.2499999999999998E-2</v>
      </c>
    </row>
    <row r="19" spans="2:6" ht="15" customHeight="1" x14ac:dyDescent="0.2">
      <c r="B19" s="62" t="s">
        <v>30</v>
      </c>
      <c r="C19" s="38" t="s">
        <v>37</v>
      </c>
      <c r="D19" s="37" t="s">
        <v>70</v>
      </c>
      <c r="E19" s="40">
        <f>BondYields!I251</f>
        <v>3.7501803751803751E-2</v>
      </c>
      <c r="F19" s="73">
        <v>5.2499999999999998E-2</v>
      </c>
    </row>
    <row r="20" spans="2:6" ht="15" customHeight="1" x14ac:dyDescent="0.2">
      <c r="B20" s="62" t="s">
        <v>31</v>
      </c>
      <c r="C20" s="38" t="s">
        <v>38</v>
      </c>
      <c r="D20" s="37" t="s">
        <v>72</v>
      </c>
      <c r="E20" s="40">
        <f>BondYields!J251</f>
        <v>4.5977922077922083E-2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BondYields!K251</f>
        <v>1.6400000000000001E-2</v>
      </c>
      <c r="F23" s="73">
        <v>0.14174999999999999</v>
      </c>
    </row>
    <row r="24" spans="2:6" ht="16.5" customHeight="1" x14ac:dyDescent="0.2">
      <c r="B24" s="62" t="s">
        <v>33</v>
      </c>
      <c r="C24" s="36"/>
      <c r="D24" s="37" t="s">
        <v>41</v>
      </c>
      <c r="E24" s="40">
        <f>BondYields!L251+8%-BondYields!K251</f>
        <v>9.5799999999999996E-2</v>
      </c>
      <c r="F24" s="73">
        <v>0.34100000000000003</v>
      </c>
    </row>
    <row r="25" spans="2:6" ht="16.5" customHeight="1" x14ac:dyDescent="0.2">
      <c r="B25" s="61" t="s">
        <v>65</v>
      </c>
      <c r="C25" s="36" t="s">
        <v>76</v>
      </c>
      <c r="D25" s="37"/>
      <c r="E25" s="40">
        <f>BondYields!M249</f>
        <v>5.9833333333333329E-2</v>
      </c>
      <c r="F25" s="73">
        <v>0.14174999999999999</v>
      </c>
    </row>
    <row r="26" spans="2:6" ht="16.5" customHeight="1" x14ac:dyDescent="0.2">
      <c r="B26" s="61" t="s">
        <v>47</v>
      </c>
      <c r="C26" s="36" t="s">
        <v>77</v>
      </c>
      <c r="D26" s="37"/>
      <c r="E26" s="40">
        <f>E16</f>
        <v>6.415988455988457E-2</v>
      </c>
      <c r="F26" s="73">
        <v>0.35</v>
      </c>
    </row>
    <row r="27" spans="2:6" ht="16.5" customHeight="1" x14ac:dyDescent="0.2">
      <c r="B27" s="61" t="s">
        <v>48</v>
      </c>
      <c r="C27" s="36" t="s">
        <v>78</v>
      </c>
      <c r="D27" s="37"/>
      <c r="E27" s="40">
        <f>BondYields!L251+2%</f>
        <v>5.2199999999999996E-2</v>
      </c>
      <c r="F27" s="73">
        <v>0.35</v>
      </c>
    </row>
    <row r="28" spans="2:6" ht="16.5" customHeight="1" x14ac:dyDescent="0.2">
      <c r="B28" s="61" t="s">
        <v>49</v>
      </c>
      <c r="C28" s="36" t="s">
        <v>79</v>
      </c>
      <c r="D28" s="37"/>
      <c r="E28" s="40">
        <f>BondYields!C251</f>
        <v>1.7700000000000004E-2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BondYields!K251</f>
        <v>1.6400000000000001E-2</v>
      </c>
      <c r="F30" s="73">
        <v>0.14174999999999999</v>
      </c>
    </row>
    <row r="31" spans="2:6" ht="16.5" customHeight="1" x14ac:dyDescent="0.2">
      <c r="B31" s="62" t="s">
        <v>52</v>
      </c>
      <c r="C31" s="36"/>
      <c r="D31" s="37" t="s">
        <v>41</v>
      </c>
      <c r="E31" s="40">
        <f>BondYields!L251+8%-BondYields!K251</f>
        <v>9.5799999999999996E-2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August 2008</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160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BondYields!L250+6%</f>
        <v>9.0899999999999995E-2</v>
      </c>
      <c r="F5" s="100"/>
    </row>
    <row r="6" spans="1:6" s="32" customFormat="1" ht="16.5" customHeight="1" x14ac:dyDescent="0.2">
      <c r="A6" s="87"/>
      <c r="B6" s="101" t="s">
        <v>139</v>
      </c>
      <c r="C6" s="102"/>
      <c r="D6" s="102"/>
      <c r="E6" s="103">
        <f>BondYields!L250</f>
        <v>3.09E-2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BondYields!C250</f>
        <v>1.6533333333333334E-2</v>
      </c>
      <c r="F10" s="73">
        <v>0.35</v>
      </c>
    </row>
    <row r="11" spans="1:6" ht="15" customHeight="1" x14ac:dyDescent="0.2">
      <c r="B11" s="62" t="s">
        <v>25</v>
      </c>
      <c r="C11" s="38" t="s">
        <v>37</v>
      </c>
      <c r="D11" s="37" t="s">
        <v>70</v>
      </c>
      <c r="E11" s="40">
        <f>BondYields!D250</f>
        <v>3.8866666666666667E-2</v>
      </c>
      <c r="F11" s="73">
        <v>0.35</v>
      </c>
    </row>
    <row r="12" spans="1:6" ht="15" customHeight="1" x14ac:dyDescent="0.2">
      <c r="B12" s="62" t="s">
        <v>26</v>
      </c>
      <c r="C12" s="38" t="s">
        <v>38</v>
      </c>
      <c r="D12" s="37" t="s">
        <v>72</v>
      </c>
      <c r="E12" s="40">
        <f>BondYields!E250</f>
        <v>4.5933333333333333E-2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BondYields!F250</f>
        <v>2.6766666666666664E-2</v>
      </c>
      <c r="F14" s="73">
        <v>0.35</v>
      </c>
    </row>
    <row r="15" spans="1:6" ht="15" customHeight="1" x14ac:dyDescent="0.2">
      <c r="B15" s="62" t="s">
        <v>28</v>
      </c>
      <c r="C15" s="38" t="s">
        <v>37</v>
      </c>
      <c r="D15" s="37" t="s">
        <v>70</v>
      </c>
      <c r="E15" s="40">
        <f>BondYields!G250</f>
        <v>5.8249675324675322E-2</v>
      </c>
      <c r="F15" s="73">
        <v>0.35</v>
      </c>
    </row>
    <row r="16" spans="1:6" ht="15" customHeight="1" x14ac:dyDescent="0.2">
      <c r="B16" s="62" t="s">
        <v>29</v>
      </c>
      <c r="C16" s="38" t="s">
        <v>38</v>
      </c>
      <c r="D16" s="37" t="s">
        <v>72</v>
      </c>
      <c r="E16" s="40">
        <f>BondYields!H250</f>
        <v>6.2800793650793663E-2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BondYields!F250*(1-35%)</f>
        <v>1.7398333333333332E-2</v>
      </c>
      <c r="F18" s="73">
        <v>5.2499999999999998E-2</v>
      </c>
    </row>
    <row r="19" spans="2:6" ht="15" customHeight="1" x14ac:dyDescent="0.2">
      <c r="B19" s="62" t="s">
        <v>30</v>
      </c>
      <c r="C19" s="38" t="s">
        <v>37</v>
      </c>
      <c r="D19" s="37" t="s">
        <v>70</v>
      </c>
      <c r="E19" s="40">
        <f>BondYields!I250</f>
        <v>3.7669985569985569E-2</v>
      </c>
      <c r="F19" s="73">
        <v>5.2499999999999998E-2</v>
      </c>
    </row>
    <row r="20" spans="2:6" ht="15" customHeight="1" x14ac:dyDescent="0.2">
      <c r="B20" s="62" t="s">
        <v>31</v>
      </c>
      <c r="C20" s="38" t="s">
        <v>38</v>
      </c>
      <c r="D20" s="37" t="s">
        <v>72</v>
      </c>
      <c r="E20" s="40">
        <f>BondYields!J250</f>
        <v>4.5843831168831173E-2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BondYields!K250</f>
        <v>1.6400000000000001E-2</v>
      </c>
      <c r="F23" s="73">
        <v>0.14174999999999999</v>
      </c>
    </row>
    <row r="24" spans="2:6" ht="16.5" customHeight="1" x14ac:dyDescent="0.2">
      <c r="B24" s="62" t="s">
        <v>33</v>
      </c>
      <c r="C24" s="36"/>
      <c r="D24" s="37" t="s">
        <v>41</v>
      </c>
      <c r="E24" s="40">
        <f>BondYields!L250+8%-BondYields!K250</f>
        <v>9.4500000000000001E-2</v>
      </c>
      <c r="F24" s="73">
        <v>0.34100000000000003</v>
      </c>
    </row>
    <row r="25" spans="2:6" ht="16.5" customHeight="1" x14ac:dyDescent="0.2">
      <c r="B25" s="61" t="s">
        <v>65</v>
      </c>
      <c r="C25" s="36" t="s">
        <v>76</v>
      </c>
      <c r="D25" s="37"/>
      <c r="E25" s="40">
        <f>BondYields!M248</f>
        <v>5.9233333333333332E-2</v>
      </c>
      <c r="F25" s="73">
        <v>0.14174999999999999</v>
      </c>
    </row>
    <row r="26" spans="2:6" ht="16.5" customHeight="1" x14ac:dyDescent="0.2">
      <c r="B26" s="61" t="s">
        <v>47</v>
      </c>
      <c r="C26" s="36" t="s">
        <v>77</v>
      </c>
      <c r="D26" s="37"/>
      <c r="E26" s="40">
        <f>E16</f>
        <v>6.2800793650793663E-2</v>
      </c>
      <c r="F26" s="73">
        <v>0.35</v>
      </c>
    </row>
    <row r="27" spans="2:6" ht="16.5" customHeight="1" x14ac:dyDescent="0.2">
      <c r="B27" s="61" t="s">
        <v>48</v>
      </c>
      <c r="C27" s="36" t="s">
        <v>78</v>
      </c>
      <c r="D27" s="37"/>
      <c r="E27" s="40">
        <f>BondYields!L250+2%</f>
        <v>5.0900000000000001E-2</v>
      </c>
      <c r="F27" s="73">
        <v>0.35</v>
      </c>
    </row>
    <row r="28" spans="2:6" ht="16.5" customHeight="1" x14ac:dyDescent="0.2">
      <c r="B28" s="61" t="s">
        <v>49</v>
      </c>
      <c r="C28" s="36" t="s">
        <v>79</v>
      </c>
      <c r="D28" s="37"/>
      <c r="E28" s="40">
        <f>BondYields!C250</f>
        <v>1.6533333333333334E-2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BondYields!K250</f>
        <v>1.6400000000000001E-2</v>
      </c>
      <c r="F30" s="73">
        <v>0.14174999999999999</v>
      </c>
    </row>
    <row r="31" spans="2:6" ht="16.5" customHeight="1" x14ac:dyDescent="0.2">
      <c r="B31" s="62" t="s">
        <v>52</v>
      </c>
      <c r="C31" s="36"/>
      <c r="D31" s="37" t="s">
        <v>41</v>
      </c>
      <c r="E31" s="40">
        <f>BondYields!L250+8%-BondYields!K250</f>
        <v>9.4500000000000001E-2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July 2008</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157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BondYields!L249+6%</f>
        <v>8.8944444444444437E-2</v>
      </c>
      <c r="F5" s="100"/>
    </row>
    <row r="6" spans="1:6" s="32" customFormat="1" ht="16.5" customHeight="1" x14ac:dyDescent="0.2">
      <c r="A6" s="87"/>
      <c r="B6" s="101" t="s">
        <v>139</v>
      </c>
      <c r="C6" s="102"/>
      <c r="D6" s="102"/>
      <c r="E6" s="103">
        <f>BondYields!L249</f>
        <v>2.8944444444444443E-2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BondYields!C249</f>
        <v>1.4499999999999999E-2</v>
      </c>
      <c r="F10" s="73">
        <v>0.35</v>
      </c>
    </row>
    <row r="11" spans="1:6" ht="15" customHeight="1" x14ac:dyDescent="0.2">
      <c r="B11" s="62" t="s">
        <v>25</v>
      </c>
      <c r="C11" s="38" t="s">
        <v>37</v>
      </c>
      <c r="D11" s="37" t="s">
        <v>70</v>
      </c>
      <c r="E11" s="40">
        <f>BondYields!D249</f>
        <v>3.6899999999999995E-2</v>
      </c>
      <c r="F11" s="73">
        <v>0.35</v>
      </c>
    </row>
    <row r="12" spans="1:6" ht="15" customHeight="1" x14ac:dyDescent="0.2">
      <c r="B12" s="62" t="s">
        <v>26</v>
      </c>
      <c r="C12" s="38" t="s">
        <v>38</v>
      </c>
      <c r="D12" s="37" t="s">
        <v>72</v>
      </c>
      <c r="E12" s="40">
        <f>BondYields!E249</f>
        <v>4.4666666666666667E-2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BondYields!F249</f>
        <v>2.6766666666666664E-2</v>
      </c>
      <c r="F14" s="73">
        <v>0.35</v>
      </c>
    </row>
    <row r="15" spans="1:6" ht="15" customHeight="1" x14ac:dyDescent="0.2">
      <c r="B15" s="62" t="s">
        <v>28</v>
      </c>
      <c r="C15" s="38" t="s">
        <v>37</v>
      </c>
      <c r="D15" s="37" t="s">
        <v>70</v>
      </c>
      <c r="E15" s="40">
        <f>BondYields!G249</f>
        <v>5.6672849927849933E-2</v>
      </c>
      <c r="F15" s="73">
        <v>0.35</v>
      </c>
    </row>
    <row r="16" spans="1:6" ht="15" customHeight="1" x14ac:dyDescent="0.2">
      <c r="B16" s="62" t="s">
        <v>29</v>
      </c>
      <c r="C16" s="38" t="s">
        <v>38</v>
      </c>
      <c r="D16" s="37" t="s">
        <v>72</v>
      </c>
      <c r="E16" s="40">
        <f>BondYields!H249</f>
        <v>6.2318214285714289E-2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BondYields!F249*(1-35%)</f>
        <v>1.7398333333333332E-2</v>
      </c>
      <c r="F18" s="73">
        <v>5.2499999999999998E-2</v>
      </c>
    </row>
    <row r="19" spans="2:6" ht="15" customHeight="1" x14ac:dyDescent="0.2">
      <c r="B19" s="62" t="s">
        <v>30</v>
      </c>
      <c r="C19" s="38" t="s">
        <v>37</v>
      </c>
      <c r="D19" s="37" t="s">
        <v>70</v>
      </c>
      <c r="E19" s="40">
        <f>BondYields!I249</f>
        <v>3.7970183982683987E-2</v>
      </c>
      <c r="F19" s="73">
        <v>5.2499999999999998E-2</v>
      </c>
    </row>
    <row r="20" spans="2:6" ht="15" customHeight="1" x14ac:dyDescent="0.2">
      <c r="B20" s="62" t="s">
        <v>31</v>
      </c>
      <c r="C20" s="38" t="s">
        <v>38</v>
      </c>
      <c r="D20" s="37" t="s">
        <v>72</v>
      </c>
      <c r="E20" s="40">
        <f>BondYields!J249</f>
        <v>4.6897878787878787E-2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BondYields!K249</f>
        <v>1.6400000000000001E-2</v>
      </c>
      <c r="F23" s="73">
        <v>0.14174999999999999</v>
      </c>
    </row>
    <row r="24" spans="2:6" ht="16.5" customHeight="1" x14ac:dyDescent="0.2">
      <c r="B24" s="62" t="s">
        <v>33</v>
      </c>
      <c r="C24" s="36"/>
      <c r="D24" s="37" t="s">
        <v>41</v>
      </c>
      <c r="E24" s="40">
        <f>BondYields!L249+8%-BondYields!K249</f>
        <v>9.2544444444444443E-2</v>
      </c>
      <c r="F24" s="73">
        <v>0.34100000000000003</v>
      </c>
    </row>
    <row r="25" spans="2:6" ht="16.5" customHeight="1" x14ac:dyDescent="0.2">
      <c r="B25" s="61" t="s">
        <v>65</v>
      </c>
      <c r="C25" s="36" t="s">
        <v>76</v>
      </c>
      <c r="D25" s="37"/>
      <c r="E25" s="40">
        <f>BondYields!M247</f>
        <v>5.9200000000000003E-2</v>
      </c>
      <c r="F25" s="73">
        <v>0.14174999999999999</v>
      </c>
    </row>
    <row r="26" spans="2:6" ht="16.5" customHeight="1" x14ac:dyDescent="0.2">
      <c r="B26" s="61" t="s">
        <v>47</v>
      </c>
      <c r="C26" s="36" t="s">
        <v>77</v>
      </c>
      <c r="D26" s="37"/>
      <c r="E26" s="40">
        <f>E16</f>
        <v>6.2318214285714289E-2</v>
      </c>
      <c r="F26" s="73">
        <v>0.35</v>
      </c>
    </row>
    <row r="27" spans="2:6" ht="16.5" customHeight="1" x14ac:dyDescent="0.2">
      <c r="B27" s="61" t="s">
        <v>48</v>
      </c>
      <c r="C27" s="36" t="s">
        <v>78</v>
      </c>
      <c r="D27" s="37"/>
      <c r="E27" s="40">
        <f>BondYields!L249+2%</f>
        <v>4.8944444444444443E-2</v>
      </c>
      <c r="F27" s="73">
        <v>0.35</v>
      </c>
    </row>
    <row r="28" spans="2:6" ht="16.5" customHeight="1" x14ac:dyDescent="0.2">
      <c r="B28" s="61" t="s">
        <v>49</v>
      </c>
      <c r="C28" s="36" t="s">
        <v>79</v>
      </c>
      <c r="D28" s="37"/>
      <c r="E28" s="40">
        <f>BondYields!C249</f>
        <v>1.4499999999999999E-2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BondYields!K249</f>
        <v>1.6400000000000001E-2</v>
      </c>
      <c r="F30" s="73">
        <v>0.14174999999999999</v>
      </c>
    </row>
    <row r="31" spans="2:6" ht="16.5" customHeight="1" x14ac:dyDescent="0.2">
      <c r="B31" s="62" t="s">
        <v>52</v>
      </c>
      <c r="C31" s="36"/>
      <c r="D31" s="37" t="s">
        <v>41</v>
      </c>
      <c r="E31" s="40">
        <f>BondYields!L249+8%-BondYields!K249</f>
        <v>9.2544444444444443E-2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June 2008</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154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BondYields!L248+6%</f>
        <v>8.8977777777777781E-2</v>
      </c>
      <c r="F5" s="100"/>
    </row>
    <row r="6" spans="1:6" s="32" customFormat="1" ht="16.5" customHeight="1" x14ac:dyDescent="0.2">
      <c r="A6" s="87"/>
      <c r="B6" s="101" t="s">
        <v>139</v>
      </c>
      <c r="C6" s="102"/>
      <c r="D6" s="102"/>
      <c r="E6" s="103">
        <f>BondYields!L248</f>
        <v>2.8977777777777779E-2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BondYields!C248</f>
        <v>1.5866666666666668E-2</v>
      </c>
      <c r="F10" s="73">
        <v>0.35</v>
      </c>
    </row>
    <row r="11" spans="1:6" ht="15" customHeight="1" x14ac:dyDescent="0.2">
      <c r="B11" s="62" t="s">
        <v>25</v>
      </c>
      <c r="C11" s="38" t="s">
        <v>37</v>
      </c>
      <c r="D11" s="37" t="s">
        <v>70</v>
      </c>
      <c r="E11" s="40">
        <f>BondYields!D248</f>
        <v>3.6433333333333338E-2</v>
      </c>
      <c r="F11" s="73">
        <v>0.35</v>
      </c>
    </row>
    <row r="12" spans="1:6" ht="15" customHeight="1" x14ac:dyDescent="0.2">
      <c r="B12" s="62" t="s">
        <v>26</v>
      </c>
      <c r="C12" s="38" t="s">
        <v>38</v>
      </c>
      <c r="D12" s="37" t="s">
        <v>72</v>
      </c>
      <c r="E12" s="40">
        <f>BondYields!E248</f>
        <v>4.4299999999999999E-2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BondYields!F248</f>
        <v>2.816666666666667E-2</v>
      </c>
      <c r="F14" s="73">
        <v>0.35</v>
      </c>
    </row>
    <row r="15" spans="1:6" ht="15" customHeight="1" x14ac:dyDescent="0.2">
      <c r="B15" s="62" t="s">
        <v>28</v>
      </c>
      <c r="C15" s="38" t="s">
        <v>37</v>
      </c>
      <c r="D15" s="37" t="s">
        <v>70</v>
      </c>
      <c r="E15" s="40">
        <f>BondYields!G248</f>
        <v>5.5798484848484847E-2</v>
      </c>
      <c r="F15" s="73">
        <v>0.35</v>
      </c>
    </row>
    <row r="16" spans="1:6" ht="15" customHeight="1" x14ac:dyDescent="0.2">
      <c r="B16" s="62" t="s">
        <v>29</v>
      </c>
      <c r="C16" s="38" t="s">
        <v>38</v>
      </c>
      <c r="D16" s="37" t="s">
        <v>72</v>
      </c>
      <c r="E16" s="40">
        <f>BondYields!H248</f>
        <v>6.2199999999999998E-2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BondYields!F248*(1-35%)</f>
        <v>1.8308333333333336E-2</v>
      </c>
      <c r="F18" s="73">
        <v>5.2499999999999998E-2</v>
      </c>
    </row>
    <row r="19" spans="2:6" ht="15" customHeight="1" x14ac:dyDescent="0.2">
      <c r="B19" s="62" t="s">
        <v>30</v>
      </c>
      <c r="C19" s="38" t="s">
        <v>37</v>
      </c>
      <c r="D19" s="37" t="s">
        <v>70</v>
      </c>
      <c r="E19" s="40">
        <f>BondYields!I248</f>
        <v>3.7831969696969697E-2</v>
      </c>
      <c r="F19" s="73">
        <v>5.2499999999999998E-2</v>
      </c>
    </row>
    <row r="20" spans="2:6" ht="15" customHeight="1" x14ac:dyDescent="0.2">
      <c r="B20" s="62" t="s">
        <v>31</v>
      </c>
      <c r="C20" s="38" t="s">
        <v>38</v>
      </c>
      <c r="D20" s="37" t="s">
        <v>72</v>
      </c>
      <c r="E20" s="40">
        <f>BondYields!J248</f>
        <v>4.7609545454545453E-2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BondYields!K248</f>
        <v>1.6400000000000001E-2</v>
      </c>
      <c r="F23" s="73">
        <v>0.14174999999999999</v>
      </c>
    </row>
    <row r="24" spans="2:6" ht="16.5" customHeight="1" x14ac:dyDescent="0.2">
      <c r="B24" s="62" t="s">
        <v>33</v>
      </c>
      <c r="C24" s="36"/>
      <c r="D24" s="37" t="s">
        <v>41</v>
      </c>
      <c r="E24" s="40">
        <f>BondYields!L248+8%-BondYields!K248</f>
        <v>9.2577777777777787E-2</v>
      </c>
      <c r="F24" s="73">
        <v>0.34100000000000003</v>
      </c>
    </row>
    <row r="25" spans="2:6" ht="16.5" customHeight="1" x14ac:dyDescent="0.2">
      <c r="B25" s="61" t="s">
        <v>65</v>
      </c>
      <c r="C25" s="36" t="s">
        <v>76</v>
      </c>
      <c r="D25" s="37"/>
      <c r="E25" s="40">
        <f>BondYields!M246</f>
        <v>6.0033333333333334E-2</v>
      </c>
      <c r="F25" s="73">
        <v>0.14174999999999999</v>
      </c>
    </row>
    <row r="26" spans="2:6" ht="16.5" customHeight="1" x14ac:dyDescent="0.2">
      <c r="B26" s="61" t="s">
        <v>47</v>
      </c>
      <c r="C26" s="36" t="s">
        <v>77</v>
      </c>
      <c r="D26" s="37"/>
      <c r="E26" s="40">
        <f>E16</f>
        <v>6.2199999999999998E-2</v>
      </c>
      <c r="F26" s="73">
        <v>0.35</v>
      </c>
    </row>
    <row r="27" spans="2:6" ht="16.5" customHeight="1" x14ac:dyDescent="0.2">
      <c r="B27" s="61" t="s">
        <v>48</v>
      </c>
      <c r="C27" s="36" t="s">
        <v>78</v>
      </c>
      <c r="D27" s="37"/>
      <c r="E27" s="40">
        <f>BondYields!L248+2%</f>
        <v>4.897777777777778E-2</v>
      </c>
      <c r="F27" s="73">
        <v>0.35</v>
      </c>
    </row>
    <row r="28" spans="2:6" ht="16.5" customHeight="1" x14ac:dyDescent="0.2">
      <c r="B28" s="61" t="s">
        <v>49</v>
      </c>
      <c r="C28" s="36" t="s">
        <v>79</v>
      </c>
      <c r="D28" s="37"/>
      <c r="E28" s="40">
        <f>BondYields!C248</f>
        <v>1.5866666666666668E-2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BondYields!K248</f>
        <v>1.6400000000000001E-2</v>
      </c>
      <c r="F30" s="73">
        <v>0.14174999999999999</v>
      </c>
    </row>
    <row r="31" spans="2:6" ht="16.5" customHeight="1" x14ac:dyDescent="0.2">
      <c r="B31" s="62" t="s">
        <v>52</v>
      </c>
      <c r="C31" s="36"/>
      <c r="D31" s="37" t="s">
        <v>41</v>
      </c>
      <c r="E31" s="40">
        <f>BondYields!L248+8%-BondYields!K248</f>
        <v>9.2577777777777787E-2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May 2008</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150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BondYields!L247+6%</f>
        <v>9.0888888888888894E-2</v>
      </c>
      <c r="F5" s="100"/>
    </row>
    <row r="6" spans="1:6" s="32" customFormat="1" ht="16.5" customHeight="1" x14ac:dyDescent="0.2">
      <c r="A6" s="87"/>
      <c r="B6" s="101" t="s">
        <v>139</v>
      </c>
      <c r="C6" s="102"/>
      <c r="D6" s="102"/>
      <c r="E6" s="103">
        <f>BondYields!L247</f>
        <v>3.0888888888888893E-2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BondYields!C247</f>
        <v>2.0900000000000002E-2</v>
      </c>
      <c r="F10" s="73">
        <v>0.35</v>
      </c>
    </row>
    <row r="11" spans="1:6" ht="15" customHeight="1" x14ac:dyDescent="0.2">
      <c r="B11" s="62" t="s">
        <v>25</v>
      </c>
      <c r="C11" s="38" t="s">
        <v>37</v>
      </c>
      <c r="D11" s="37" t="s">
        <v>70</v>
      </c>
      <c r="E11" s="40">
        <f>BondYields!D247</f>
        <v>3.663333333333333E-2</v>
      </c>
      <c r="F11" s="73">
        <v>0.35</v>
      </c>
    </row>
    <row r="12" spans="1:6" ht="15" customHeight="1" x14ac:dyDescent="0.2">
      <c r="B12" s="62" t="s">
        <v>26</v>
      </c>
      <c r="C12" s="38" t="s">
        <v>38</v>
      </c>
      <c r="D12" s="37" t="s">
        <v>72</v>
      </c>
      <c r="E12" s="40">
        <f>BondYields!E247</f>
        <v>4.4000000000000004E-2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BondYields!F247</f>
        <v>3.1433333333333334E-2</v>
      </c>
      <c r="F14" s="73">
        <v>0.35</v>
      </c>
    </row>
    <row r="15" spans="1:6" ht="15" customHeight="1" x14ac:dyDescent="0.2">
      <c r="B15" s="62" t="s">
        <v>28</v>
      </c>
      <c r="C15" s="38" t="s">
        <v>37</v>
      </c>
      <c r="D15" s="37" t="s">
        <v>70</v>
      </c>
      <c r="E15" s="40">
        <f>BondYields!G247</f>
        <v>5.4756746031746038E-2</v>
      </c>
      <c r="F15" s="73">
        <v>0.35</v>
      </c>
    </row>
    <row r="16" spans="1:6" ht="15" customHeight="1" x14ac:dyDescent="0.2">
      <c r="B16" s="62" t="s">
        <v>29</v>
      </c>
      <c r="C16" s="38" t="s">
        <v>38</v>
      </c>
      <c r="D16" s="37" t="s">
        <v>72</v>
      </c>
      <c r="E16" s="40">
        <f>BondYields!H247</f>
        <v>6.1076984126984125E-2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BondYields!F247*(1-35%)</f>
        <v>2.0431666666666667E-2</v>
      </c>
      <c r="F18" s="73">
        <v>5.2499999999999998E-2</v>
      </c>
    </row>
    <row r="19" spans="2:6" ht="15" customHeight="1" x14ac:dyDescent="0.2">
      <c r="B19" s="62" t="s">
        <v>30</v>
      </c>
      <c r="C19" s="38" t="s">
        <v>37</v>
      </c>
      <c r="D19" s="37" t="s">
        <v>70</v>
      </c>
      <c r="E19" s="40">
        <f>BondYields!I247</f>
        <v>3.7134206349206354E-2</v>
      </c>
      <c r="F19" s="73">
        <v>5.2499999999999998E-2</v>
      </c>
    </row>
    <row r="20" spans="2:6" ht="15" customHeight="1" x14ac:dyDescent="0.2">
      <c r="B20" s="62" t="s">
        <v>31</v>
      </c>
      <c r="C20" s="38" t="s">
        <v>38</v>
      </c>
      <c r="D20" s="37" t="s">
        <v>72</v>
      </c>
      <c r="E20" s="40">
        <f>BondYields!J247</f>
        <v>4.6295873015873013E-2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BondYields!K247</f>
        <v>1.6400000000000001E-2</v>
      </c>
      <c r="F23" s="73">
        <v>0.14174999999999999</v>
      </c>
    </row>
    <row r="24" spans="2:6" ht="16.5" customHeight="1" x14ac:dyDescent="0.2">
      <c r="B24" s="62" t="s">
        <v>33</v>
      </c>
      <c r="C24" s="36"/>
      <c r="D24" s="37" t="s">
        <v>41</v>
      </c>
      <c r="E24" s="40">
        <f>BondYields!L247+8%-BondYields!K247</f>
        <v>9.44888888888889E-2</v>
      </c>
      <c r="F24" s="73">
        <v>0.34100000000000003</v>
      </c>
    </row>
    <row r="25" spans="2:6" ht="16.5" customHeight="1" x14ac:dyDescent="0.2">
      <c r="B25" s="61" t="s">
        <v>65</v>
      </c>
      <c r="C25" s="36" t="s">
        <v>76</v>
      </c>
      <c r="D25" s="37"/>
      <c r="E25" s="40">
        <f>BondYields!M245</f>
        <v>6.1133333333333338E-2</v>
      </c>
      <c r="F25" s="73">
        <v>0.14174999999999999</v>
      </c>
    </row>
    <row r="26" spans="2:6" ht="16.5" customHeight="1" x14ac:dyDescent="0.2">
      <c r="B26" s="61" t="s">
        <v>47</v>
      </c>
      <c r="C26" s="36" t="s">
        <v>77</v>
      </c>
      <c r="D26" s="37"/>
      <c r="E26" s="40">
        <f>E16</f>
        <v>6.1076984126984125E-2</v>
      </c>
      <c r="F26" s="73">
        <v>0.35</v>
      </c>
    </row>
    <row r="27" spans="2:6" ht="16.5" customHeight="1" x14ac:dyDescent="0.2">
      <c r="B27" s="61" t="s">
        <v>48</v>
      </c>
      <c r="C27" s="36" t="s">
        <v>78</v>
      </c>
      <c r="D27" s="37"/>
      <c r="E27" s="40">
        <f>BondYields!L247+2%</f>
        <v>5.0888888888888893E-2</v>
      </c>
      <c r="F27" s="73">
        <v>0.35</v>
      </c>
    </row>
    <row r="28" spans="2:6" ht="16.5" customHeight="1" x14ac:dyDescent="0.2">
      <c r="B28" s="61" t="s">
        <v>49</v>
      </c>
      <c r="C28" s="36" t="s">
        <v>79</v>
      </c>
      <c r="D28" s="37"/>
      <c r="E28" s="40">
        <f>BondYields!C247</f>
        <v>2.0900000000000002E-2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BondYields!K247</f>
        <v>1.6400000000000001E-2</v>
      </c>
      <c r="F30" s="73">
        <v>0.14174999999999999</v>
      </c>
    </row>
    <row r="31" spans="2:6" ht="16.5" customHeight="1" x14ac:dyDescent="0.2">
      <c r="B31" s="62" t="s">
        <v>52</v>
      </c>
      <c r="C31" s="36"/>
      <c r="D31" s="37" t="s">
        <v>41</v>
      </c>
      <c r="E31" s="40">
        <f>BondYields!L247+8%-BondYields!K247</f>
        <v>9.44888888888889E-2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April 2008</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147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BondYields!L246+6%</f>
        <v>9.3922222222222213E-2</v>
      </c>
      <c r="F5" s="100"/>
    </row>
    <row r="6" spans="1:6" s="32" customFormat="1" ht="16.5" customHeight="1" x14ac:dyDescent="0.2">
      <c r="A6" s="87"/>
      <c r="B6" s="101" t="s">
        <v>139</v>
      </c>
      <c r="C6" s="102"/>
      <c r="D6" s="102"/>
      <c r="E6" s="103">
        <f>BondYields!L246</f>
        <v>3.3922222222222222E-2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BondYields!C246</f>
        <v>2.6866666666666667E-2</v>
      </c>
      <c r="F10" s="73">
        <v>0.35</v>
      </c>
    </row>
    <row r="11" spans="1:6" ht="15" customHeight="1" x14ac:dyDescent="0.2">
      <c r="B11" s="62" t="s">
        <v>25</v>
      </c>
      <c r="C11" s="38" t="s">
        <v>37</v>
      </c>
      <c r="D11" s="37" t="s">
        <v>70</v>
      </c>
      <c r="E11" s="40">
        <f>BondYields!D246</f>
        <v>3.8600000000000002E-2</v>
      </c>
      <c r="F11" s="73">
        <v>0.35</v>
      </c>
    </row>
    <row r="12" spans="1:6" ht="15" customHeight="1" x14ac:dyDescent="0.2">
      <c r="B12" s="62" t="s">
        <v>26</v>
      </c>
      <c r="C12" s="38" t="s">
        <v>38</v>
      </c>
      <c r="D12" s="37" t="s">
        <v>72</v>
      </c>
      <c r="E12" s="40">
        <f>BondYields!E246</f>
        <v>4.4699999999999997E-2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BondYields!F246</f>
        <v>3.8300000000000001E-2</v>
      </c>
      <c r="F14" s="73">
        <v>0.35</v>
      </c>
    </row>
    <row r="15" spans="1:6" ht="15" customHeight="1" x14ac:dyDescent="0.2">
      <c r="B15" s="62" t="s">
        <v>28</v>
      </c>
      <c r="C15" s="38" t="s">
        <v>37</v>
      </c>
      <c r="D15" s="37" t="s">
        <v>70</v>
      </c>
      <c r="E15" s="40">
        <f>BondYields!G246</f>
        <v>5.4515912698412695E-2</v>
      </c>
      <c r="F15" s="73">
        <v>0.35</v>
      </c>
    </row>
    <row r="16" spans="1:6" ht="15" customHeight="1" x14ac:dyDescent="0.2">
      <c r="B16" s="62" t="s">
        <v>29</v>
      </c>
      <c r="C16" s="38" t="s">
        <v>38</v>
      </c>
      <c r="D16" s="37" t="s">
        <v>72</v>
      </c>
      <c r="E16" s="40">
        <f>BondYields!H246</f>
        <v>6.0106984126984127E-2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BondYields!F246*(1-35%)</f>
        <v>2.4895E-2</v>
      </c>
      <c r="F18" s="73">
        <v>5.2499999999999998E-2</v>
      </c>
    </row>
    <row r="19" spans="2:6" ht="15" customHeight="1" x14ac:dyDescent="0.2">
      <c r="B19" s="62" t="s">
        <v>30</v>
      </c>
      <c r="C19" s="38" t="s">
        <v>37</v>
      </c>
      <c r="D19" s="37" t="s">
        <v>70</v>
      </c>
      <c r="E19" s="40">
        <f>BondYields!I246</f>
        <v>3.674753968253968E-2</v>
      </c>
      <c r="F19" s="73">
        <v>5.2499999999999998E-2</v>
      </c>
    </row>
    <row r="20" spans="2:6" ht="15" customHeight="1" x14ac:dyDescent="0.2">
      <c r="B20" s="62" t="s">
        <v>31</v>
      </c>
      <c r="C20" s="38" t="s">
        <v>38</v>
      </c>
      <c r="D20" s="37" t="s">
        <v>72</v>
      </c>
      <c r="E20" s="40">
        <f>BondYields!J246</f>
        <v>4.481003968253968E-2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BondYields!K246</f>
        <v>1.6400000000000001E-2</v>
      </c>
      <c r="F23" s="73">
        <v>0.14174999999999999</v>
      </c>
    </row>
    <row r="24" spans="2:6" ht="16.5" customHeight="1" x14ac:dyDescent="0.2">
      <c r="B24" s="62" t="s">
        <v>33</v>
      </c>
      <c r="C24" s="36"/>
      <c r="D24" s="37" t="s">
        <v>41</v>
      </c>
      <c r="E24" s="40">
        <f>BondYields!L246+8%-BondYields!K246</f>
        <v>9.7522222222222232E-2</v>
      </c>
      <c r="F24" s="73">
        <v>0.34100000000000003</v>
      </c>
    </row>
    <row r="25" spans="2:6" ht="16.5" customHeight="1" x14ac:dyDescent="0.2">
      <c r="B25" s="61" t="s">
        <v>65</v>
      </c>
      <c r="C25" s="36" t="s">
        <v>76</v>
      </c>
      <c r="D25" s="37"/>
      <c r="E25" s="40">
        <f>BondYields!M244</f>
        <v>6.183333333333333E-2</v>
      </c>
      <c r="F25" s="73">
        <v>0.14174999999999999</v>
      </c>
    </row>
    <row r="26" spans="2:6" ht="16.5" customHeight="1" x14ac:dyDescent="0.2">
      <c r="B26" s="61" t="s">
        <v>47</v>
      </c>
      <c r="C26" s="36" t="s">
        <v>77</v>
      </c>
      <c r="D26" s="37"/>
      <c r="E26" s="40">
        <f>E16</f>
        <v>6.0106984126984127E-2</v>
      </c>
      <c r="F26" s="73">
        <v>0.35</v>
      </c>
    </row>
    <row r="27" spans="2:6" ht="16.5" customHeight="1" x14ac:dyDescent="0.2">
      <c r="B27" s="61" t="s">
        <v>48</v>
      </c>
      <c r="C27" s="36" t="s">
        <v>78</v>
      </c>
      <c r="D27" s="37"/>
      <c r="E27" s="40">
        <f>BondYields!L246+2%</f>
        <v>5.3922222222222219E-2</v>
      </c>
      <c r="F27" s="73">
        <v>0.35</v>
      </c>
    </row>
    <row r="28" spans="2:6" ht="16.5" customHeight="1" x14ac:dyDescent="0.2">
      <c r="B28" s="61" t="s">
        <v>49</v>
      </c>
      <c r="C28" s="36" t="s">
        <v>79</v>
      </c>
      <c r="D28" s="37"/>
      <c r="E28" s="40">
        <f>BondYields!C246</f>
        <v>2.6866666666666667E-2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BondYields!K246</f>
        <v>1.6400000000000001E-2</v>
      </c>
      <c r="F30" s="73">
        <v>0.14174999999999999</v>
      </c>
    </row>
    <row r="31" spans="2:6" ht="16.5" customHeight="1" x14ac:dyDescent="0.2">
      <c r="B31" s="62" t="s">
        <v>52</v>
      </c>
      <c r="C31" s="36"/>
      <c r="D31" s="37" t="s">
        <v>41</v>
      </c>
      <c r="E31" s="40">
        <f>BondYields!L246+8%-BondYields!K246</f>
        <v>9.7522222222222232E-2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March 2008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844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BondYields!L432+6%</f>
        <v>0.10575555555555555</v>
      </c>
      <c r="F5" s="100"/>
    </row>
    <row r="6" spans="1:6" s="32" customFormat="1" ht="16.5" customHeight="1" x14ac:dyDescent="0.2">
      <c r="A6" s="87"/>
      <c r="B6" s="101" t="s">
        <v>139</v>
      </c>
      <c r="C6" s="102"/>
      <c r="D6" s="102"/>
      <c r="E6" s="103">
        <f>BondYields!L432</f>
        <v>4.5755555555555549E-2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BondYields!C432</f>
        <v>5.4900000000000004E-2</v>
      </c>
      <c r="F10" s="168">
        <v>0.21</v>
      </c>
    </row>
    <row r="11" spans="1:6" ht="15" customHeight="1" x14ac:dyDescent="0.2">
      <c r="B11" s="62" t="s">
        <v>25</v>
      </c>
      <c r="C11" s="38" t="s">
        <v>37</v>
      </c>
      <c r="D11" s="37" t="s">
        <v>70</v>
      </c>
      <c r="E11" s="40">
        <f>BondYields!D432</f>
        <v>3.9399999999999998E-2</v>
      </c>
      <c r="F11" s="168">
        <v>0.21</v>
      </c>
    </row>
    <row r="12" spans="1:6" ht="15" customHeight="1" x14ac:dyDescent="0.2">
      <c r="B12" s="62" t="s">
        <v>26</v>
      </c>
      <c r="C12" s="38" t="s">
        <v>38</v>
      </c>
      <c r="D12" s="37" t="s">
        <v>72</v>
      </c>
      <c r="E12" s="40">
        <f>BondYields!E432</f>
        <v>4.2166666666666665E-2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BondYields!F432</f>
        <v>5.3366666666666666E-2</v>
      </c>
      <c r="F14" s="168">
        <v>0.21</v>
      </c>
    </row>
    <row r="15" spans="1:6" ht="15" customHeight="1" x14ac:dyDescent="0.2">
      <c r="B15" s="62" t="s">
        <v>28</v>
      </c>
      <c r="C15" s="38" t="s">
        <v>37</v>
      </c>
      <c r="D15" s="37" t="s">
        <v>70</v>
      </c>
      <c r="E15" s="40">
        <f>BondYields!G432</f>
        <v>4.9757329192546586E-2</v>
      </c>
      <c r="F15" s="168">
        <v>0.21</v>
      </c>
    </row>
    <row r="16" spans="1:6" ht="15" customHeight="1" x14ac:dyDescent="0.2">
      <c r="B16" s="62" t="s">
        <v>29</v>
      </c>
      <c r="C16" s="38" t="s">
        <v>38</v>
      </c>
      <c r="D16" s="37" t="s">
        <v>72</v>
      </c>
      <c r="E16" s="40">
        <f>BondYields!H432</f>
        <v>5.1827824361628715E-2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BondYields!F432*(1-21%)</f>
        <v>4.2159666666666672E-2</v>
      </c>
      <c r="F18" s="168">
        <v>5.2499999999999998E-2</v>
      </c>
    </row>
    <row r="19" spans="2:6" ht="15" customHeight="1" x14ac:dyDescent="0.2">
      <c r="B19" s="62" t="s">
        <v>30</v>
      </c>
      <c r="C19" s="38" t="s">
        <v>37</v>
      </c>
      <c r="D19" s="37" t="s">
        <v>70</v>
      </c>
      <c r="E19" s="40">
        <f>BondYields!I432</f>
        <v>3.0683040027605246E-2</v>
      </c>
      <c r="F19" s="168">
        <v>5.2499999999999998E-2</v>
      </c>
    </row>
    <row r="20" spans="2:6" ht="15" customHeight="1" x14ac:dyDescent="0.2">
      <c r="B20" s="62" t="s">
        <v>31</v>
      </c>
      <c r="C20" s="38" t="s">
        <v>38</v>
      </c>
      <c r="D20" s="37" t="s">
        <v>72</v>
      </c>
      <c r="E20" s="40">
        <f>BondYields!J432</f>
        <v>3.9844140786749478E-2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BondYields!K432</f>
        <v>2.036E-2</v>
      </c>
      <c r="F23" s="168">
        <v>0.13125000000000001</v>
      </c>
    </row>
    <row r="24" spans="2:6" ht="16.5" customHeight="1" x14ac:dyDescent="0.2">
      <c r="B24" s="62" t="s">
        <v>33</v>
      </c>
      <c r="C24" s="36"/>
      <c r="D24" s="37" t="s">
        <v>41</v>
      </c>
      <c r="E24" s="40">
        <f>BondYields!L432+8%-BondYields!K432</f>
        <v>0.10539555555555556</v>
      </c>
      <c r="F24" s="168">
        <v>0.21</v>
      </c>
    </row>
    <row r="25" spans="2:6" ht="16.5" customHeight="1" x14ac:dyDescent="0.2">
      <c r="B25" s="61" t="s">
        <v>65</v>
      </c>
      <c r="C25" s="36" t="s">
        <v>76</v>
      </c>
      <c r="D25" s="37"/>
      <c r="E25" s="40">
        <f>BondYields!M432</f>
        <v>7.4712838509316759E-2</v>
      </c>
      <c r="F25" s="168">
        <v>0.13125000000000001</v>
      </c>
    </row>
    <row r="26" spans="2:6" ht="16.5" customHeight="1" x14ac:dyDescent="0.2">
      <c r="B26" s="61" t="s">
        <v>47</v>
      </c>
      <c r="C26" s="36" t="s">
        <v>77</v>
      </c>
      <c r="D26" s="37"/>
      <c r="E26" s="40">
        <f>E16</f>
        <v>5.1827824361628715E-2</v>
      </c>
      <c r="F26" s="168">
        <v>0.21</v>
      </c>
    </row>
    <row r="27" spans="2:6" ht="16.5" customHeight="1" x14ac:dyDescent="0.2">
      <c r="B27" s="61" t="s">
        <v>48</v>
      </c>
      <c r="C27" s="36" t="s">
        <v>78</v>
      </c>
      <c r="D27" s="37"/>
      <c r="E27" s="40">
        <f>BondYields!L432+2%</f>
        <v>6.5755555555555553E-2</v>
      </c>
      <c r="F27" s="168">
        <v>0.21</v>
      </c>
    </row>
    <row r="28" spans="2:6" ht="16.5" customHeight="1" x14ac:dyDescent="0.2">
      <c r="B28" s="61" t="s">
        <v>49</v>
      </c>
      <c r="C28" s="36" t="s">
        <v>79</v>
      </c>
      <c r="D28" s="37"/>
      <c r="E28" s="40">
        <f>BondYields!C432</f>
        <v>5.4900000000000004E-2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BondYields!K432</f>
        <v>2.036E-2</v>
      </c>
      <c r="F30" s="168">
        <v>0.13125000000000001</v>
      </c>
    </row>
    <row r="31" spans="2:6" ht="16.5" customHeight="1" x14ac:dyDescent="0.2">
      <c r="B31" s="62" t="s">
        <v>52</v>
      </c>
      <c r="C31" s="36"/>
      <c r="D31" s="37" t="s">
        <v>41</v>
      </c>
      <c r="E31" s="40">
        <f>BondYields!L432+8%-BondYields!K432</f>
        <v>0.10539555555555556</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2023</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145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BondYields!L245+6%</f>
        <v>9.6555555555555561E-2</v>
      </c>
      <c r="F5" s="100"/>
    </row>
    <row r="6" spans="1:6" s="32" customFormat="1" ht="16.5" customHeight="1" x14ac:dyDescent="0.2">
      <c r="A6" s="87"/>
      <c r="B6" s="101" t="s">
        <v>139</v>
      </c>
      <c r="C6" s="102"/>
      <c r="D6" s="102"/>
      <c r="E6" s="103">
        <f>BondYields!L245</f>
        <v>3.6555555555555556E-2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BondYields!C245</f>
        <v>3.0800000000000004E-2</v>
      </c>
      <c r="F10" s="73">
        <v>0.35</v>
      </c>
    </row>
    <row r="11" spans="1:6" ht="15" customHeight="1" x14ac:dyDescent="0.2">
      <c r="B11" s="62" t="s">
        <v>25</v>
      </c>
      <c r="C11" s="38" t="s">
        <v>37</v>
      </c>
      <c r="D11" s="37" t="s">
        <v>70</v>
      </c>
      <c r="E11" s="40">
        <f>BondYields!D245</f>
        <v>3.9966666666666671E-2</v>
      </c>
      <c r="F11" s="73">
        <v>0.35</v>
      </c>
    </row>
    <row r="12" spans="1:6" ht="15" customHeight="1" x14ac:dyDescent="0.2">
      <c r="B12" s="62" t="s">
        <v>26</v>
      </c>
      <c r="C12" s="38" t="s">
        <v>38</v>
      </c>
      <c r="D12" s="37" t="s">
        <v>72</v>
      </c>
      <c r="E12" s="40">
        <f>BondYields!E245</f>
        <v>4.4933333333333325E-2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BondYields!F245</f>
        <v>4.4033333333333334E-2</v>
      </c>
      <c r="F14" s="73">
        <v>0.35</v>
      </c>
    </row>
    <row r="15" spans="1:6" ht="15" customHeight="1" x14ac:dyDescent="0.2">
      <c r="B15" s="62" t="s">
        <v>28</v>
      </c>
      <c r="C15" s="38" t="s">
        <v>37</v>
      </c>
      <c r="D15" s="37" t="s">
        <v>70</v>
      </c>
      <c r="E15" s="40">
        <f>BondYields!G245</f>
        <v>5.5121746031746043E-2</v>
      </c>
      <c r="F15" s="73">
        <v>0.35</v>
      </c>
    </row>
    <row r="16" spans="1:6" ht="15" customHeight="1" x14ac:dyDescent="0.2">
      <c r="B16" s="62" t="s">
        <v>29</v>
      </c>
      <c r="C16" s="38" t="s">
        <v>38</v>
      </c>
      <c r="D16" s="37" t="s">
        <v>72</v>
      </c>
      <c r="E16" s="40">
        <f>BondYields!H245</f>
        <v>5.9386150793650803E-2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BondYields!F245*(1-35%)</f>
        <v>2.8621666666666667E-2</v>
      </c>
      <c r="F18" s="73">
        <v>5.2499999999999998E-2</v>
      </c>
    </row>
    <row r="19" spans="2:6" ht="15" customHeight="1" x14ac:dyDescent="0.2">
      <c r="B19" s="62" t="s">
        <v>30</v>
      </c>
      <c r="C19" s="38" t="s">
        <v>37</v>
      </c>
      <c r="D19" s="37" t="s">
        <v>70</v>
      </c>
      <c r="E19" s="40">
        <f>BondYields!I245</f>
        <v>3.749837301587302E-2</v>
      </c>
      <c r="F19" s="73">
        <v>5.2499999999999998E-2</v>
      </c>
    </row>
    <row r="20" spans="2:6" ht="15" customHeight="1" x14ac:dyDescent="0.2">
      <c r="B20" s="62" t="s">
        <v>31</v>
      </c>
      <c r="C20" s="38" t="s">
        <v>38</v>
      </c>
      <c r="D20" s="37" t="s">
        <v>72</v>
      </c>
      <c r="E20" s="40">
        <f>BondYields!J245</f>
        <v>4.491420634920635E-2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BondYields!K245</f>
        <v>1.66E-2</v>
      </c>
      <c r="F23" s="73">
        <v>0.14174999999999999</v>
      </c>
    </row>
    <row r="24" spans="2:6" ht="16.5" customHeight="1" x14ac:dyDescent="0.2">
      <c r="B24" s="62" t="s">
        <v>33</v>
      </c>
      <c r="C24" s="36"/>
      <c r="D24" s="37" t="s">
        <v>41</v>
      </c>
      <c r="E24" s="40">
        <f>BondYields!L245+8%-BondYields!K245</f>
        <v>9.9955555555555547E-2</v>
      </c>
      <c r="F24" s="73">
        <v>0.34100000000000003</v>
      </c>
    </row>
    <row r="25" spans="2:6" ht="16.5" customHeight="1" x14ac:dyDescent="0.2">
      <c r="B25" s="61" t="s">
        <v>65</v>
      </c>
      <c r="C25" s="36" t="s">
        <v>76</v>
      </c>
      <c r="D25" s="37"/>
      <c r="E25" s="40">
        <f>BondYields!M243</f>
        <v>6.1566666666666665E-2</v>
      </c>
      <c r="F25" s="73">
        <v>0.14174999999999999</v>
      </c>
    </row>
    <row r="26" spans="2:6" ht="16.5" customHeight="1" x14ac:dyDescent="0.2">
      <c r="B26" s="61" t="s">
        <v>47</v>
      </c>
      <c r="C26" s="36" t="s">
        <v>77</v>
      </c>
      <c r="D26" s="37"/>
      <c r="E26" s="40">
        <f>E16</f>
        <v>5.9386150793650803E-2</v>
      </c>
      <c r="F26" s="73">
        <v>0.35</v>
      </c>
    </row>
    <row r="27" spans="2:6" ht="16.5" customHeight="1" x14ac:dyDescent="0.2">
      <c r="B27" s="61" t="s">
        <v>48</v>
      </c>
      <c r="C27" s="36" t="s">
        <v>78</v>
      </c>
      <c r="D27" s="37"/>
      <c r="E27" s="40">
        <f>BondYields!L245+2%</f>
        <v>5.6555555555555553E-2</v>
      </c>
      <c r="F27" s="73">
        <v>0.35</v>
      </c>
    </row>
    <row r="28" spans="2:6" ht="16.5" customHeight="1" x14ac:dyDescent="0.2">
      <c r="B28" s="61" t="s">
        <v>49</v>
      </c>
      <c r="C28" s="36" t="s">
        <v>79</v>
      </c>
      <c r="D28" s="37"/>
      <c r="E28" s="40">
        <f>BondYields!C245</f>
        <v>3.0800000000000004E-2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BondYields!K245</f>
        <v>1.66E-2</v>
      </c>
      <c r="F30" s="73">
        <v>0.14174999999999999</v>
      </c>
    </row>
    <row r="31" spans="2:6" ht="16.5" customHeight="1" x14ac:dyDescent="0.2">
      <c r="B31" s="62" t="s">
        <v>52</v>
      </c>
      <c r="C31" s="36"/>
      <c r="D31" s="37" t="s">
        <v>41</v>
      </c>
      <c r="E31" s="40">
        <f>BondYields!L245+8%-BondYields!K245</f>
        <v>9.9955555555555547E-2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February 2008</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7" customHeight="1" x14ac:dyDescent="0.2">
      <c r="A1" s="285" t="s">
        <v>137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BondYields!L244+6%</f>
        <v>9.9633333333333324E-2</v>
      </c>
      <c r="F5" s="100"/>
    </row>
    <row r="6" spans="1:6" s="32" customFormat="1" ht="16.5" customHeight="1" x14ac:dyDescent="0.2">
      <c r="A6" s="87"/>
      <c r="B6" s="101" t="s">
        <v>139</v>
      </c>
      <c r="C6" s="102"/>
      <c r="D6" s="102"/>
      <c r="E6" s="103">
        <f>BondYields!L244</f>
        <v>3.9633333333333333E-2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BondYields!C244</f>
        <v>3.4733333333333338E-2</v>
      </c>
      <c r="F10" s="73">
        <v>0.35</v>
      </c>
    </row>
    <row r="11" spans="1:6" ht="15" customHeight="1" x14ac:dyDescent="0.2">
      <c r="B11" s="62" t="s">
        <v>25</v>
      </c>
      <c r="C11" s="38" t="s">
        <v>37</v>
      </c>
      <c r="D11" s="37" t="s">
        <v>70</v>
      </c>
      <c r="E11" s="40">
        <f>BondYields!D244</f>
        <v>4.2599999999999999E-2</v>
      </c>
      <c r="F11" s="73">
        <v>0.35</v>
      </c>
    </row>
    <row r="12" spans="1:6" ht="15" customHeight="1" x14ac:dyDescent="0.2">
      <c r="B12" s="62" t="s">
        <v>26</v>
      </c>
      <c r="C12" s="38" t="s">
        <v>38</v>
      </c>
      <c r="D12" s="37" t="s">
        <v>72</v>
      </c>
      <c r="E12" s="40">
        <f>BondYields!E244</f>
        <v>4.6533333333333336E-2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BondYields!F244</f>
        <v>4.8066666666666667E-2</v>
      </c>
      <c r="F14" s="73">
        <v>0.35</v>
      </c>
    </row>
    <row r="15" spans="1:6" ht="15" customHeight="1" x14ac:dyDescent="0.2">
      <c r="B15" s="62" t="s">
        <v>28</v>
      </c>
      <c r="C15" s="38" t="s">
        <v>37</v>
      </c>
      <c r="D15" s="37" t="s">
        <v>70</v>
      </c>
      <c r="E15" s="40">
        <f>BondYields!G244</f>
        <v>5.6316515151515152E-2</v>
      </c>
      <c r="F15" s="73">
        <v>0.35</v>
      </c>
    </row>
    <row r="16" spans="1:6" ht="15" customHeight="1" x14ac:dyDescent="0.2">
      <c r="B16" s="62" t="s">
        <v>29</v>
      </c>
      <c r="C16" s="38" t="s">
        <v>38</v>
      </c>
      <c r="D16" s="37" t="s">
        <v>72</v>
      </c>
      <c r="E16" s="40">
        <f>BondYields!H244</f>
        <v>6.0090984848484852E-2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BondYields!F244*(1-35%)</f>
        <v>3.1243333333333335E-2</v>
      </c>
      <c r="F18" s="73">
        <v>5.2499999999999998E-2</v>
      </c>
    </row>
    <row r="19" spans="2:6" ht="15" customHeight="1" x14ac:dyDescent="0.2">
      <c r="B19" s="62" t="s">
        <v>30</v>
      </c>
      <c r="C19" s="38" t="s">
        <v>37</v>
      </c>
      <c r="D19" s="37" t="s">
        <v>70</v>
      </c>
      <c r="E19" s="40">
        <f>BondYields!I244</f>
        <v>3.8427196969696965E-2</v>
      </c>
      <c r="F19" s="73">
        <v>5.2499999999999998E-2</v>
      </c>
    </row>
    <row r="20" spans="2:6" ht="15" customHeight="1" x14ac:dyDescent="0.2">
      <c r="B20" s="62" t="s">
        <v>31</v>
      </c>
      <c r="C20" s="38" t="s">
        <v>38</v>
      </c>
      <c r="D20" s="37" t="s">
        <v>72</v>
      </c>
      <c r="E20" s="40">
        <f>BondYields!J244</f>
        <v>4.554227272727273E-2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BondYields!K244</f>
        <v>1.6799999999999999E-2</v>
      </c>
      <c r="F23" s="73">
        <v>0.14174999999999999</v>
      </c>
    </row>
    <row r="24" spans="2:6" ht="16.5" customHeight="1" x14ac:dyDescent="0.2">
      <c r="B24" s="62" t="s">
        <v>33</v>
      </c>
      <c r="C24" s="36"/>
      <c r="D24" s="37" t="s">
        <v>41</v>
      </c>
      <c r="E24" s="40">
        <f>BondYields!L244+8%-BondYields!K244</f>
        <v>0.10283333333333335</v>
      </c>
      <c r="F24" s="73">
        <v>0.34100000000000003</v>
      </c>
    </row>
    <row r="25" spans="2:6" ht="16.5" customHeight="1" x14ac:dyDescent="0.2">
      <c r="B25" s="61" t="s">
        <v>65</v>
      </c>
      <c r="C25" s="36" t="s">
        <v>76</v>
      </c>
      <c r="D25" s="37"/>
      <c r="E25" s="40">
        <f>BondYields!M242</f>
        <v>6.13E-2</v>
      </c>
      <c r="F25" s="73">
        <v>0.14174999999999999</v>
      </c>
    </row>
    <row r="26" spans="2:6" ht="16.5" customHeight="1" x14ac:dyDescent="0.2">
      <c r="B26" s="61" t="s">
        <v>47</v>
      </c>
      <c r="C26" s="36" t="s">
        <v>77</v>
      </c>
      <c r="D26" s="37"/>
      <c r="E26" s="40">
        <f>E16</f>
        <v>6.0090984848484852E-2</v>
      </c>
      <c r="F26" s="73">
        <v>0.35</v>
      </c>
    </row>
    <row r="27" spans="2:6" ht="16.5" customHeight="1" x14ac:dyDescent="0.2">
      <c r="B27" s="61" t="s">
        <v>48</v>
      </c>
      <c r="C27" s="36" t="s">
        <v>78</v>
      </c>
      <c r="D27" s="37"/>
      <c r="E27" s="40">
        <f>BondYields!L244+2%</f>
        <v>5.963333333333333E-2</v>
      </c>
      <c r="F27" s="73">
        <v>0.35</v>
      </c>
    </row>
    <row r="28" spans="2:6" ht="16.5" customHeight="1" x14ac:dyDescent="0.2">
      <c r="B28" s="61" t="s">
        <v>49</v>
      </c>
      <c r="C28" s="36" t="s">
        <v>79</v>
      </c>
      <c r="D28" s="37"/>
      <c r="E28" s="40">
        <f>BondYields!C244</f>
        <v>3.4733333333333338E-2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BondYields!K244</f>
        <v>1.6799999999999999E-2</v>
      </c>
      <c r="F30" s="73">
        <v>0.14174999999999999</v>
      </c>
    </row>
    <row r="31" spans="2:6" ht="16.5" customHeight="1" x14ac:dyDescent="0.2">
      <c r="B31" s="62" t="s">
        <v>52</v>
      </c>
      <c r="C31" s="36"/>
      <c r="D31" s="37" t="s">
        <v>41</v>
      </c>
      <c r="E31" s="40">
        <f>BondYields!L244+8%-BondYields!K244</f>
        <v>0.10283333333333335</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6.75" customHeight="1" x14ac:dyDescent="0.2"/>
    <row r="35" spans="1:6" ht="11.25" customHeight="1" x14ac:dyDescent="0.2">
      <c r="B35" s="78" t="s">
        <v>93</v>
      </c>
    </row>
    <row r="36" spans="1:6" ht="12.75" customHeight="1" x14ac:dyDescent="0.2">
      <c r="B36" s="82" t="s">
        <v>82</v>
      </c>
      <c r="C36" s="83"/>
      <c r="D36" s="83"/>
    </row>
    <row r="37" spans="1:6" s="79" customFormat="1" ht="11.25" x14ac:dyDescent="0.2">
      <c r="B37" s="79" t="s">
        <v>84</v>
      </c>
      <c r="C37" s="80"/>
      <c r="D37" s="80"/>
      <c r="E37" s="81"/>
      <c r="F37" s="81"/>
    </row>
    <row r="38" spans="1:6" s="79" customFormat="1" ht="11.25" x14ac:dyDescent="0.2">
      <c r="B38" s="79" t="s">
        <v>83</v>
      </c>
      <c r="C38" s="80"/>
      <c r="D38" s="80"/>
      <c r="E38" s="81"/>
      <c r="F38" s="81"/>
    </row>
    <row r="39" spans="1:6" s="79" customFormat="1" ht="11.25" x14ac:dyDescent="0.2">
      <c r="B39" s="79" t="s">
        <v>95</v>
      </c>
      <c r="C39" s="80"/>
      <c r="D39" s="80"/>
      <c r="E39" s="81"/>
      <c r="F39" s="81"/>
    </row>
    <row r="40" spans="1:6" s="79" customFormat="1" ht="11.25" x14ac:dyDescent="0.2">
      <c r="B40" s="79" t="s">
        <v>96</v>
      </c>
      <c r="C40" s="80"/>
      <c r="D40" s="80"/>
      <c r="E40" s="81"/>
      <c r="F40" s="81"/>
    </row>
    <row r="41" spans="1:6" s="79" customFormat="1" ht="11.25" x14ac:dyDescent="0.2">
      <c r="B41" s="79" t="s">
        <v>85</v>
      </c>
      <c r="C41" s="80"/>
      <c r="D41" s="80"/>
      <c r="E41" s="81"/>
      <c r="F41" s="81"/>
    </row>
    <row r="42" spans="1:6" s="79" customFormat="1" ht="11.25" x14ac:dyDescent="0.2">
      <c r="B42" s="79" t="s">
        <v>92</v>
      </c>
      <c r="C42" s="80"/>
      <c r="D42" s="80"/>
      <c r="E42" s="81"/>
      <c r="F42" s="81"/>
    </row>
    <row r="43" spans="1:6" s="79" customFormat="1" ht="11.25" x14ac:dyDescent="0.2">
      <c r="B43" s="79" t="s">
        <v>86</v>
      </c>
      <c r="C43" s="80"/>
      <c r="D43" s="80"/>
      <c r="E43" s="81"/>
      <c r="F43" s="81"/>
    </row>
    <row r="44" spans="1:6" s="79" customFormat="1" ht="11.25" x14ac:dyDescent="0.2">
      <c r="B44" s="79" t="s">
        <v>87</v>
      </c>
      <c r="C44" s="80"/>
      <c r="D44" s="80"/>
      <c r="E44" s="81"/>
      <c r="F44" s="81"/>
    </row>
    <row r="45" spans="1:6" s="79" customFormat="1" ht="11.25" x14ac:dyDescent="0.2">
      <c r="B45" s="79" t="s">
        <v>88</v>
      </c>
      <c r="C45" s="80"/>
      <c r="D45" s="80"/>
      <c r="E45" s="81"/>
      <c r="F45" s="81"/>
    </row>
    <row r="46" spans="1:6" s="79" customFormat="1" ht="11.25" x14ac:dyDescent="0.2">
      <c r="B46" s="79" t="s">
        <v>89</v>
      </c>
      <c r="C46" s="80"/>
      <c r="D46" s="80"/>
      <c r="E46" s="81"/>
      <c r="F46" s="81"/>
    </row>
    <row r="47" spans="1:6" s="79" customFormat="1" ht="11.25" x14ac:dyDescent="0.2">
      <c r="B47" s="79" t="s">
        <v>114</v>
      </c>
      <c r="C47" s="80"/>
      <c r="D47" s="80"/>
      <c r="E47" s="81"/>
      <c r="F47" s="81"/>
    </row>
    <row r="48" spans="1:6" s="79" customFormat="1" ht="11.25" x14ac:dyDescent="0.2">
      <c r="B48" s="79" t="s">
        <v>90</v>
      </c>
      <c r="C48" s="80"/>
      <c r="D48" s="80"/>
      <c r="E48" s="81"/>
      <c r="F48" s="81"/>
    </row>
    <row r="49" spans="2:6" s="79" customFormat="1" ht="11.25" x14ac:dyDescent="0.2">
      <c r="B49" s="79" t="s">
        <v>91</v>
      </c>
      <c r="C49" s="80"/>
      <c r="D49" s="80"/>
      <c r="E49" s="81"/>
      <c r="F49" s="81"/>
    </row>
    <row r="50" spans="2:6" s="79" customFormat="1" ht="11.25" x14ac:dyDescent="0.2">
      <c r="B50" s="79" t="s">
        <v>94</v>
      </c>
      <c r="C50" s="80"/>
      <c r="D50" s="80"/>
      <c r="E50" s="81"/>
      <c r="F50" s="81"/>
    </row>
  </sheetData>
  <mergeCells count="7">
    <mergeCell ref="C33:E33"/>
    <mergeCell ref="C22:E22"/>
    <mergeCell ref="C29:E29"/>
    <mergeCell ref="A1:F1"/>
    <mergeCell ref="A2:F2"/>
    <mergeCell ref="A3:F3"/>
    <mergeCell ref="C7:D7"/>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January 2008</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135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BondYields!L243+6%</f>
        <v>0.10174444444444444</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BondYields!C243</f>
        <v>3.78E-2</v>
      </c>
      <c r="F9" s="73">
        <v>0.35</v>
      </c>
    </row>
    <row r="10" spans="1:6" ht="15" customHeight="1" x14ac:dyDescent="0.2">
      <c r="B10" s="62" t="s">
        <v>25</v>
      </c>
      <c r="C10" s="38" t="s">
        <v>37</v>
      </c>
      <c r="D10" s="37" t="s">
        <v>70</v>
      </c>
      <c r="E10" s="40">
        <f>BondYields!D243</f>
        <v>4.4000000000000004E-2</v>
      </c>
      <c r="F10" s="73">
        <v>0.35</v>
      </c>
    </row>
    <row r="11" spans="1:6" ht="15" customHeight="1" x14ac:dyDescent="0.2">
      <c r="B11" s="62" t="s">
        <v>26</v>
      </c>
      <c r="C11" s="38" t="s">
        <v>38</v>
      </c>
      <c r="D11" s="37" t="s">
        <v>72</v>
      </c>
      <c r="E11" s="40">
        <f>BondYields!E243</f>
        <v>4.7433333333333334E-2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BondYields!F243</f>
        <v>4.9500000000000009E-2</v>
      </c>
      <c r="F13" s="73">
        <v>0.35</v>
      </c>
    </row>
    <row r="14" spans="1:6" ht="15" customHeight="1" x14ac:dyDescent="0.2">
      <c r="B14" s="62" t="s">
        <v>28</v>
      </c>
      <c r="C14" s="38" t="s">
        <v>37</v>
      </c>
      <c r="D14" s="37" t="s">
        <v>70</v>
      </c>
      <c r="E14" s="40">
        <f>BondYields!G243</f>
        <v>5.7230330940988838E-2</v>
      </c>
      <c r="F14" s="73">
        <v>0.35</v>
      </c>
    </row>
    <row r="15" spans="1:6" ht="15" customHeight="1" x14ac:dyDescent="0.2">
      <c r="B15" s="62" t="s">
        <v>29</v>
      </c>
      <c r="C15" s="38" t="s">
        <v>38</v>
      </c>
      <c r="D15" s="37" t="s">
        <v>72</v>
      </c>
      <c r="E15" s="40">
        <f>BondYields!H243</f>
        <v>6.0678484848484843E-2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BondYields!F243*(1-35%)</f>
        <v>3.2175000000000009E-2</v>
      </c>
      <c r="F17" s="73">
        <v>5.2499999999999998E-2</v>
      </c>
    </row>
    <row r="18" spans="1:6" ht="15" customHeight="1" x14ac:dyDescent="0.2">
      <c r="B18" s="62" t="s">
        <v>30</v>
      </c>
      <c r="C18" s="38" t="s">
        <v>37</v>
      </c>
      <c r="D18" s="37" t="s">
        <v>70</v>
      </c>
      <c r="E18" s="40">
        <f>BondYields!I243</f>
        <v>3.8473732057416263E-2</v>
      </c>
      <c r="F18" s="73">
        <v>5.2499999999999998E-2</v>
      </c>
    </row>
    <row r="19" spans="1:6" ht="15" customHeight="1" x14ac:dyDescent="0.2">
      <c r="B19" s="62" t="s">
        <v>31</v>
      </c>
      <c r="C19" s="38" t="s">
        <v>38</v>
      </c>
      <c r="D19" s="37" t="s">
        <v>72</v>
      </c>
      <c r="E19" s="40">
        <f>BondYields!J243</f>
        <v>4.6062404306220085E-2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BondYields!K243</f>
        <v>1.7000000000000001E-2</v>
      </c>
      <c r="F22" s="73">
        <v>0.14174999999999999</v>
      </c>
    </row>
    <row r="23" spans="1:6" ht="16.5" customHeight="1" x14ac:dyDescent="0.2">
      <c r="B23" s="62" t="s">
        <v>33</v>
      </c>
      <c r="C23" s="36"/>
      <c r="D23" s="37" t="s">
        <v>41</v>
      </c>
      <c r="E23" s="40">
        <f>BondYields!L243+8%-BondYields!K243</f>
        <v>0.10474444444444446</v>
      </c>
      <c r="F23" s="73">
        <v>0.34100000000000003</v>
      </c>
    </row>
    <row r="24" spans="1:6" ht="16.5" customHeight="1" x14ac:dyDescent="0.2">
      <c r="B24" s="61" t="s">
        <v>65</v>
      </c>
      <c r="C24" s="36" t="s">
        <v>76</v>
      </c>
      <c r="D24" s="37"/>
      <c r="E24" s="40">
        <f>BondYields!M241</f>
        <v>6.1666666666666668E-2</v>
      </c>
      <c r="F24" s="73">
        <v>0.14174999999999999</v>
      </c>
    </row>
    <row r="25" spans="1:6" ht="16.5" customHeight="1" x14ac:dyDescent="0.2">
      <c r="B25" s="61" t="s">
        <v>47</v>
      </c>
      <c r="C25" s="36" t="s">
        <v>77</v>
      </c>
      <c r="D25" s="37"/>
      <c r="E25" s="40">
        <f>E15</f>
        <v>6.0678484848484843E-2</v>
      </c>
      <c r="F25" s="73">
        <v>0.35</v>
      </c>
    </row>
    <row r="26" spans="1:6" ht="16.5" customHeight="1" x14ac:dyDescent="0.2">
      <c r="B26" s="61" t="s">
        <v>48</v>
      </c>
      <c r="C26" s="36" t="s">
        <v>78</v>
      </c>
      <c r="D26" s="37"/>
      <c r="E26" s="40">
        <f>BondYields!L243+2%</f>
        <v>6.1744444444444449E-2</v>
      </c>
      <c r="F26" s="73">
        <v>0.35</v>
      </c>
    </row>
    <row r="27" spans="1:6" ht="16.5" customHeight="1" x14ac:dyDescent="0.2">
      <c r="B27" s="61" t="s">
        <v>49</v>
      </c>
      <c r="C27" s="36" t="s">
        <v>79</v>
      </c>
      <c r="D27" s="37"/>
      <c r="E27" s="40">
        <f>BondYields!C243</f>
        <v>3.78E-2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BondYields!K243</f>
        <v>1.7000000000000001E-2</v>
      </c>
      <c r="F29" s="73">
        <v>0.14174999999999999</v>
      </c>
    </row>
    <row r="30" spans="1:6" ht="16.5" customHeight="1" x14ac:dyDescent="0.2">
      <c r="B30" s="62" t="s">
        <v>52</v>
      </c>
      <c r="C30" s="36"/>
      <c r="D30" s="37" t="s">
        <v>41</v>
      </c>
      <c r="E30" s="40">
        <f>BondYields!L243+8%-BondYields!K243</f>
        <v>0.10474444444444446</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December 2007</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BondYields!L242+6%</f>
        <v>0.10365555555555556</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BondYields!C242</f>
        <v>4.1033333333333338E-2</v>
      </c>
      <c r="F9" s="73">
        <v>0.35</v>
      </c>
    </row>
    <row r="10" spans="1:6" ht="15" customHeight="1" x14ac:dyDescent="0.2">
      <c r="B10" s="62" t="s">
        <v>25</v>
      </c>
      <c r="C10" s="38" t="s">
        <v>37</v>
      </c>
      <c r="D10" s="37" t="s">
        <v>70</v>
      </c>
      <c r="E10" s="40">
        <f>BondYields!D242</f>
        <v>4.5733333333333327E-2</v>
      </c>
      <c r="F10" s="73">
        <v>0.35</v>
      </c>
    </row>
    <row r="11" spans="1:6" ht="15" customHeight="1" x14ac:dyDescent="0.2">
      <c r="B11" s="62" t="s">
        <v>26</v>
      </c>
      <c r="C11" s="38" t="s">
        <v>38</v>
      </c>
      <c r="D11" s="37" t="s">
        <v>72</v>
      </c>
      <c r="E11" s="40">
        <f>BondYields!E242</f>
        <v>4.8899999999999999E-2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BondYields!F242</f>
        <v>5.1333333333333335E-2</v>
      </c>
      <c r="F13" s="73">
        <v>0.35</v>
      </c>
    </row>
    <row r="14" spans="1:6" ht="15" customHeight="1" x14ac:dyDescent="0.2">
      <c r="B14" s="62" t="s">
        <v>28</v>
      </c>
      <c r="C14" s="38" t="s">
        <v>37</v>
      </c>
      <c r="D14" s="37" t="s">
        <v>70</v>
      </c>
      <c r="E14" s="40">
        <f>BondYields!G242</f>
        <v>5.7977275385433284E-2</v>
      </c>
      <c r="F14" s="73">
        <v>0.35</v>
      </c>
    </row>
    <row r="15" spans="1:6" ht="15" customHeight="1" x14ac:dyDescent="0.2">
      <c r="B15" s="62" t="s">
        <v>29</v>
      </c>
      <c r="C15" s="38" t="s">
        <v>38</v>
      </c>
      <c r="D15" s="37" t="s">
        <v>72</v>
      </c>
      <c r="E15" s="40">
        <f>BondYields!H242</f>
        <v>6.1966262626262626E-2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BondYields!F242*(1-35%)</f>
        <v>3.3366666666666669E-2</v>
      </c>
      <c r="F17" s="73">
        <v>5.2499999999999998E-2</v>
      </c>
    </row>
    <row r="18" spans="1:6" ht="15" customHeight="1" x14ac:dyDescent="0.2">
      <c r="B18" s="62" t="s">
        <v>30</v>
      </c>
      <c r="C18" s="38" t="s">
        <v>37</v>
      </c>
      <c r="D18" s="37" t="s">
        <v>70</v>
      </c>
      <c r="E18" s="40">
        <f>BondYields!I242</f>
        <v>3.9484287612971819E-2</v>
      </c>
      <c r="F18" s="73">
        <v>5.2499999999999998E-2</v>
      </c>
    </row>
    <row r="19" spans="1:6" ht="15" customHeight="1" x14ac:dyDescent="0.2">
      <c r="B19" s="62" t="s">
        <v>31</v>
      </c>
      <c r="C19" s="38" t="s">
        <v>38</v>
      </c>
      <c r="D19" s="37" t="s">
        <v>72</v>
      </c>
      <c r="E19" s="40">
        <f>BondYields!J242</f>
        <v>4.5451332877648666E-2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BondYields!K242</f>
        <v>1.7000000000000001E-2</v>
      </c>
      <c r="F22" s="73">
        <v>0.14174999999999999</v>
      </c>
    </row>
    <row r="23" spans="1:6" ht="16.5" customHeight="1" x14ac:dyDescent="0.2">
      <c r="B23" s="62" t="s">
        <v>33</v>
      </c>
      <c r="C23" s="36"/>
      <c r="D23" s="37" t="s">
        <v>41</v>
      </c>
      <c r="E23" s="40">
        <f>BondYields!L242+8%-BondYields!K242</f>
        <v>0.10665555555555556</v>
      </c>
      <c r="F23" s="73">
        <v>0.34100000000000003</v>
      </c>
    </row>
    <row r="24" spans="1:6" ht="16.5" customHeight="1" x14ac:dyDescent="0.2">
      <c r="B24" s="61" t="s">
        <v>65</v>
      </c>
      <c r="C24" s="36" t="s">
        <v>76</v>
      </c>
      <c r="D24" s="37"/>
      <c r="E24" s="40">
        <f>BondYields!M240</f>
        <v>6.1700000000000005E-2</v>
      </c>
      <c r="F24" s="73">
        <v>0.14174999999999999</v>
      </c>
    </row>
    <row r="25" spans="1:6" ht="16.5" customHeight="1" x14ac:dyDescent="0.2">
      <c r="B25" s="61" t="s">
        <v>47</v>
      </c>
      <c r="C25" s="36" t="s">
        <v>77</v>
      </c>
      <c r="D25" s="37"/>
      <c r="E25" s="40">
        <f>E15</f>
        <v>6.1966262626262626E-2</v>
      </c>
      <c r="F25" s="73">
        <v>0.35</v>
      </c>
    </row>
    <row r="26" spans="1:6" ht="16.5" customHeight="1" x14ac:dyDescent="0.2">
      <c r="B26" s="61" t="s">
        <v>48</v>
      </c>
      <c r="C26" s="36" t="s">
        <v>78</v>
      </c>
      <c r="D26" s="37"/>
      <c r="E26" s="40">
        <f>BondYields!L242+2%</f>
        <v>6.3655555555555562E-2</v>
      </c>
      <c r="F26" s="73">
        <v>0.35</v>
      </c>
    </row>
    <row r="27" spans="1:6" ht="16.5" customHeight="1" x14ac:dyDescent="0.2">
      <c r="B27" s="61" t="s">
        <v>49</v>
      </c>
      <c r="C27" s="36" t="s">
        <v>79</v>
      </c>
      <c r="D27" s="37"/>
      <c r="E27" s="40">
        <f>BondYields!C242</f>
        <v>4.1033333333333338E-2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BondYields!K242</f>
        <v>1.7000000000000001E-2</v>
      </c>
      <c r="F29" s="73">
        <v>0.14174999999999999</v>
      </c>
    </row>
    <row r="30" spans="1:6" ht="16.5" customHeight="1" x14ac:dyDescent="0.2">
      <c r="B30" s="62" t="s">
        <v>52</v>
      </c>
      <c r="C30" s="36"/>
      <c r="D30" s="37" t="s">
        <v>41</v>
      </c>
      <c r="E30" s="40">
        <f>BondYields!L242+8%-BondYields!K242</f>
        <v>0.10665555555555556</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November 2007</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130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BondYields!L241+6%</f>
        <v>0.10593333333333332</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BondYields!C241</f>
        <v>4.4233333333333326E-2</v>
      </c>
      <c r="F9" s="73">
        <v>0.35</v>
      </c>
    </row>
    <row r="10" spans="1:6" ht="15" customHeight="1" x14ac:dyDescent="0.2">
      <c r="B10" s="62" t="s">
        <v>25</v>
      </c>
      <c r="C10" s="38" t="s">
        <v>37</v>
      </c>
      <c r="D10" s="37" t="s">
        <v>70</v>
      </c>
      <c r="E10" s="40">
        <f>BondYields!D241</f>
        <v>4.7300000000000002E-2</v>
      </c>
      <c r="F10" s="73">
        <v>0.35</v>
      </c>
    </row>
    <row r="11" spans="1:6" ht="15" customHeight="1" x14ac:dyDescent="0.2">
      <c r="B11" s="62" t="s">
        <v>26</v>
      </c>
      <c r="C11" s="38" t="s">
        <v>38</v>
      </c>
      <c r="D11" s="37" t="s">
        <v>72</v>
      </c>
      <c r="E11" s="40">
        <f>BondYields!E241</f>
        <v>5.0099999999999999E-2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BondYields!F241</f>
        <v>5.2466666666666661E-2</v>
      </c>
      <c r="F13" s="73">
        <v>0.35</v>
      </c>
    </row>
    <row r="14" spans="1:6" ht="15" customHeight="1" x14ac:dyDescent="0.2">
      <c r="B14" s="62" t="s">
        <v>28</v>
      </c>
      <c r="C14" s="38" t="s">
        <v>37</v>
      </c>
      <c r="D14" s="37" t="s">
        <v>70</v>
      </c>
      <c r="E14" s="40">
        <f>BondYields!G241</f>
        <v>5.902456975772765E-2</v>
      </c>
      <c r="F14" s="73">
        <v>0.35</v>
      </c>
    </row>
    <row r="15" spans="1:6" ht="15" customHeight="1" x14ac:dyDescent="0.2">
      <c r="B15" s="62" t="s">
        <v>29</v>
      </c>
      <c r="C15" s="38" t="s">
        <v>38</v>
      </c>
      <c r="D15" s="37" t="s">
        <v>72</v>
      </c>
      <c r="E15" s="40">
        <f>BondYields!H241</f>
        <v>6.2692380952380944E-2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BondYields!F241*(1-35%)</f>
        <v>3.4103333333333333E-2</v>
      </c>
      <c r="F17" s="73">
        <v>5.2499999999999998E-2</v>
      </c>
    </row>
    <row r="18" spans="1:6" ht="15" customHeight="1" x14ac:dyDescent="0.2">
      <c r="B18" s="62" t="s">
        <v>30</v>
      </c>
      <c r="C18" s="38" t="s">
        <v>37</v>
      </c>
      <c r="D18" s="37" t="s">
        <v>70</v>
      </c>
      <c r="E18" s="40">
        <f>BondYields!I241</f>
        <v>4.0400701754385954E-2</v>
      </c>
      <c r="F18" s="73">
        <v>5.2499999999999998E-2</v>
      </c>
    </row>
    <row r="19" spans="1:6" ht="15" customHeight="1" x14ac:dyDescent="0.2">
      <c r="B19" s="62" t="s">
        <v>31</v>
      </c>
      <c r="C19" s="38" t="s">
        <v>38</v>
      </c>
      <c r="D19" s="37" t="s">
        <v>72</v>
      </c>
      <c r="E19" s="40">
        <f>BondYields!J241</f>
        <v>4.5215329991645785E-2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BondYields!K241</f>
        <v>1.7000000000000001E-2</v>
      </c>
      <c r="F22" s="73">
        <v>0.14174999999999999</v>
      </c>
    </row>
    <row r="23" spans="1:6" ht="16.5" customHeight="1" x14ac:dyDescent="0.2">
      <c r="B23" s="62" t="s">
        <v>33</v>
      </c>
      <c r="C23" s="36"/>
      <c r="D23" s="37" t="s">
        <v>41</v>
      </c>
      <c r="E23" s="40">
        <f>BondYields!L241+8%-BondYields!K241</f>
        <v>0.10893333333333334</v>
      </c>
      <c r="F23" s="73">
        <v>0.34100000000000003</v>
      </c>
    </row>
    <row r="24" spans="1:6" ht="16.5" customHeight="1" x14ac:dyDescent="0.2">
      <c r="B24" s="61" t="s">
        <v>65</v>
      </c>
      <c r="C24" s="36" t="s">
        <v>76</v>
      </c>
      <c r="D24" s="37"/>
      <c r="E24" s="40">
        <f>BondYields!M239</f>
        <v>6.0999999999999999E-2</v>
      </c>
      <c r="F24" s="73">
        <v>0.14174999999999999</v>
      </c>
    </row>
    <row r="25" spans="1:6" ht="16.5" customHeight="1" x14ac:dyDescent="0.2">
      <c r="B25" s="61" t="s">
        <v>47</v>
      </c>
      <c r="C25" s="36" t="s">
        <v>77</v>
      </c>
      <c r="D25" s="37"/>
      <c r="E25" s="40">
        <f>E15</f>
        <v>6.2692380952380944E-2</v>
      </c>
      <c r="F25" s="73">
        <v>0.35</v>
      </c>
    </row>
    <row r="26" spans="1:6" ht="16.5" customHeight="1" x14ac:dyDescent="0.2">
      <c r="B26" s="61" t="s">
        <v>48</v>
      </c>
      <c r="C26" s="36" t="s">
        <v>78</v>
      </c>
      <c r="D26" s="37"/>
      <c r="E26" s="40">
        <f>BondYields!L241+2%</f>
        <v>6.593333333333333E-2</v>
      </c>
      <c r="F26" s="73">
        <v>0.35</v>
      </c>
    </row>
    <row r="27" spans="1:6" ht="16.5" customHeight="1" x14ac:dyDescent="0.2">
      <c r="B27" s="61" t="s">
        <v>49</v>
      </c>
      <c r="C27" s="36" t="s">
        <v>79</v>
      </c>
      <c r="D27" s="37"/>
      <c r="E27" s="40">
        <f>BondYields!C241</f>
        <v>4.4233333333333326E-2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BondYields!K241</f>
        <v>1.7000000000000001E-2</v>
      </c>
      <c r="F29" s="73">
        <v>0.14174999999999999</v>
      </c>
    </row>
    <row r="30" spans="1:6" ht="16.5" customHeight="1" x14ac:dyDescent="0.2">
      <c r="B30" s="62" t="s">
        <v>52</v>
      </c>
      <c r="C30" s="36"/>
      <c r="D30" s="37" t="s">
        <v>41</v>
      </c>
      <c r="E30" s="40">
        <f>BondYields!L241+8%-BondYields!K241</f>
        <v>0.10893333333333334</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October 2007</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129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BondYields!L240+6%</f>
        <v>0.10817777777777776</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BondYields!C240</f>
        <v>4.6733333333333328E-2</v>
      </c>
      <c r="F9" s="73">
        <v>0.35</v>
      </c>
    </row>
    <row r="10" spans="1:6" ht="15" customHeight="1" x14ac:dyDescent="0.2">
      <c r="B10" s="62" t="s">
        <v>25</v>
      </c>
      <c r="C10" s="38" t="s">
        <v>37</v>
      </c>
      <c r="D10" s="37" t="s">
        <v>70</v>
      </c>
      <c r="E10" s="40">
        <f>BondYields!D240</f>
        <v>4.923333333333333E-2</v>
      </c>
      <c r="F10" s="73">
        <v>0.35</v>
      </c>
    </row>
    <row r="11" spans="1:6" ht="15" customHeight="1" x14ac:dyDescent="0.2">
      <c r="B11" s="62" t="s">
        <v>26</v>
      </c>
      <c r="C11" s="38" t="s">
        <v>38</v>
      </c>
      <c r="D11" s="37" t="s">
        <v>72</v>
      </c>
      <c r="E11" s="40">
        <f>BondYields!E240</f>
        <v>5.16E-2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BondYields!F240</f>
        <v>5.2666666666666667E-2</v>
      </c>
      <c r="F13" s="73">
        <v>0.35</v>
      </c>
    </row>
    <row r="14" spans="1:6" ht="15" customHeight="1" x14ac:dyDescent="0.2">
      <c r="B14" s="62" t="s">
        <v>28</v>
      </c>
      <c r="C14" s="38" t="s">
        <v>37</v>
      </c>
      <c r="D14" s="37" t="s">
        <v>70</v>
      </c>
      <c r="E14" s="40">
        <f>BondYields!G240</f>
        <v>5.9210158730158731E-2</v>
      </c>
      <c r="F14" s="73">
        <v>0.35</v>
      </c>
    </row>
    <row r="15" spans="1:6" ht="15" customHeight="1" x14ac:dyDescent="0.2">
      <c r="B15" s="62" t="s">
        <v>29</v>
      </c>
      <c r="C15" s="38" t="s">
        <v>38</v>
      </c>
      <c r="D15" s="37" t="s">
        <v>72</v>
      </c>
      <c r="E15" s="40">
        <f>BondYields!H240</f>
        <v>6.2834444444444429E-2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BondYields!F240*(1-35%)</f>
        <v>3.4233333333333338E-2</v>
      </c>
      <c r="F17" s="73">
        <v>5.2499999999999998E-2</v>
      </c>
    </row>
    <row r="18" spans="1:6" ht="15" customHeight="1" x14ac:dyDescent="0.2">
      <c r="B18" s="62" t="s">
        <v>30</v>
      </c>
      <c r="C18" s="38" t="s">
        <v>37</v>
      </c>
      <c r="D18" s="37" t="s">
        <v>70</v>
      </c>
      <c r="E18" s="40">
        <f>BondYields!I240</f>
        <v>4.1556507936507926E-2</v>
      </c>
      <c r="F18" s="73">
        <v>5.2499999999999998E-2</v>
      </c>
    </row>
    <row r="19" spans="1:6" ht="15" customHeight="1" x14ac:dyDescent="0.2">
      <c r="B19" s="62" t="s">
        <v>31</v>
      </c>
      <c r="C19" s="38" t="s">
        <v>38</v>
      </c>
      <c r="D19" s="37" t="s">
        <v>72</v>
      </c>
      <c r="E19" s="40">
        <f>BondYields!J240</f>
        <v>4.5119841269841275E-2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BondYields!K240</f>
        <v>1.7000000000000001E-2</v>
      </c>
      <c r="F22" s="73">
        <v>0.14174999999999999</v>
      </c>
    </row>
    <row r="23" spans="1:6" ht="16.5" customHeight="1" x14ac:dyDescent="0.2">
      <c r="B23" s="62" t="s">
        <v>33</v>
      </c>
      <c r="C23" s="36"/>
      <c r="D23" s="37" t="s">
        <v>41</v>
      </c>
      <c r="E23" s="40">
        <f>BondYields!L240+8%-BondYields!K240</f>
        <v>0.11117777777777778</v>
      </c>
      <c r="F23" s="73">
        <v>0.34100000000000003</v>
      </c>
    </row>
    <row r="24" spans="1:6" ht="16.5" customHeight="1" x14ac:dyDescent="0.2">
      <c r="B24" s="61" t="s">
        <v>65</v>
      </c>
      <c r="C24" s="36" t="s">
        <v>76</v>
      </c>
      <c r="D24" s="37"/>
      <c r="E24" s="40">
        <f>BondYields!M238</f>
        <v>5.9400000000000001E-2</v>
      </c>
      <c r="F24" s="73">
        <v>0.14174999999999999</v>
      </c>
    </row>
    <row r="25" spans="1:6" ht="16.5" customHeight="1" x14ac:dyDescent="0.2">
      <c r="B25" s="61" t="s">
        <v>47</v>
      </c>
      <c r="C25" s="36" t="s">
        <v>77</v>
      </c>
      <c r="D25" s="37"/>
      <c r="E25" s="40">
        <f>E15</f>
        <v>6.2834444444444429E-2</v>
      </c>
      <c r="F25" s="73">
        <v>0.35</v>
      </c>
    </row>
    <row r="26" spans="1:6" ht="16.5" customHeight="1" x14ac:dyDescent="0.2">
      <c r="B26" s="61" t="s">
        <v>48</v>
      </c>
      <c r="C26" s="36" t="s">
        <v>78</v>
      </c>
      <c r="D26" s="37"/>
      <c r="E26" s="40">
        <f>BondYields!L240+2%</f>
        <v>6.8177777777777768E-2</v>
      </c>
      <c r="F26" s="73">
        <v>0.35</v>
      </c>
    </row>
    <row r="27" spans="1:6" ht="16.5" customHeight="1" x14ac:dyDescent="0.2">
      <c r="B27" s="61" t="s">
        <v>49</v>
      </c>
      <c r="C27" s="36" t="s">
        <v>79</v>
      </c>
      <c r="D27" s="37"/>
      <c r="E27" s="40">
        <f>BondYields!C240</f>
        <v>4.6733333333333328E-2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BondYields!K240</f>
        <v>1.7000000000000001E-2</v>
      </c>
      <c r="F29" s="73">
        <v>0.14174999999999999</v>
      </c>
    </row>
    <row r="30" spans="1:6" ht="16.5" customHeight="1" x14ac:dyDescent="0.2">
      <c r="B30" s="62" t="s">
        <v>52</v>
      </c>
      <c r="C30" s="36"/>
      <c r="D30" s="37" t="s">
        <v>41</v>
      </c>
      <c r="E30" s="40">
        <f>BondYields!L240+8%-BondYields!K240</f>
        <v>0.11117777777777778</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October 2007</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125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BondYields!L239+6%</f>
        <v>0.1091111111111111</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BondYields!C239</f>
        <v>4.8566666666666668E-2</v>
      </c>
      <c r="F9" s="73">
        <v>0.35</v>
      </c>
    </row>
    <row r="10" spans="1:6" ht="15" customHeight="1" x14ac:dyDescent="0.2">
      <c r="B10" s="62" t="s">
        <v>25</v>
      </c>
      <c r="C10" s="38" t="s">
        <v>37</v>
      </c>
      <c r="D10" s="37" t="s">
        <v>70</v>
      </c>
      <c r="E10" s="40">
        <f>BondYields!D239</f>
        <v>4.9500000000000009E-2</v>
      </c>
      <c r="F10" s="73">
        <v>0.35</v>
      </c>
    </row>
    <row r="11" spans="1:6" ht="15" customHeight="1" x14ac:dyDescent="0.2">
      <c r="B11" s="62" t="s">
        <v>26</v>
      </c>
      <c r="C11" s="38" t="s">
        <v>38</v>
      </c>
      <c r="D11" s="37" t="s">
        <v>72</v>
      </c>
      <c r="E11" s="40">
        <f>BondYields!E239</f>
        <v>5.1533333333333341E-2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BondYields!F239</f>
        <v>5.2433333333333332E-2</v>
      </c>
      <c r="F13" s="73">
        <v>0.35</v>
      </c>
    </row>
    <row r="14" spans="1:6" ht="15" customHeight="1" x14ac:dyDescent="0.2">
      <c r="B14" s="62" t="s">
        <v>28</v>
      </c>
      <c r="C14" s="38" t="s">
        <v>37</v>
      </c>
      <c r="D14" s="37" t="s">
        <v>70</v>
      </c>
      <c r="E14" s="40">
        <f>BondYields!G239</f>
        <v>5.8027380952380962E-2</v>
      </c>
      <c r="F14" s="73">
        <v>0.35</v>
      </c>
    </row>
    <row r="15" spans="1:6" ht="15" customHeight="1" x14ac:dyDescent="0.2">
      <c r="B15" s="62" t="s">
        <v>29</v>
      </c>
      <c r="C15" s="38" t="s">
        <v>38</v>
      </c>
      <c r="D15" s="37" t="s">
        <v>72</v>
      </c>
      <c r="E15" s="40">
        <f>BondYields!H239</f>
        <v>6.1450757575757575E-2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BondYields!F239*(1-35%)</f>
        <v>3.408166666666667E-2</v>
      </c>
      <c r="F17" s="73">
        <v>5.2499999999999998E-2</v>
      </c>
    </row>
    <row r="18" spans="1:6" ht="15" customHeight="1" x14ac:dyDescent="0.2">
      <c r="B18" s="62" t="s">
        <v>30</v>
      </c>
      <c r="C18" s="38" t="s">
        <v>37</v>
      </c>
      <c r="D18" s="37" t="s">
        <v>70</v>
      </c>
      <c r="E18" s="40">
        <f>BondYields!I239</f>
        <v>4.0512770562770563E-2</v>
      </c>
      <c r="F18" s="73">
        <v>5.2499999999999998E-2</v>
      </c>
    </row>
    <row r="19" spans="1:6" ht="15" customHeight="1" x14ac:dyDescent="0.2">
      <c r="B19" s="62" t="s">
        <v>31</v>
      </c>
      <c r="C19" s="38" t="s">
        <v>38</v>
      </c>
      <c r="D19" s="37" t="s">
        <v>72</v>
      </c>
      <c r="E19" s="40">
        <f>BondYields!J239</f>
        <v>4.4684018759018757E-2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BondYields!K239</f>
        <v>1.7000000000000001E-2</v>
      </c>
      <c r="F22" s="73">
        <v>0.14174999999999999</v>
      </c>
    </row>
    <row r="23" spans="1:6" ht="16.5" customHeight="1" x14ac:dyDescent="0.2">
      <c r="B23" s="62" t="s">
        <v>33</v>
      </c>
      <c r="C23" s="36"/>
      <c r="D23" s="37" t="s">
        <v>41</v>
      </c>
      <c r="E23" s="40">
        <f>BondYields!L239+8%-BondYields!K239</f>
        <v>0.11211111111111112</v>
      </c>
      <c r="F23" s="73">
        <v>0.34100000000000003</v>
      </c>
    </row>
    <row r="24" spans="1:6" ht="16.5" customHeight="1" x14ac:dyDescent="0.2">
      <c r="B24" s="61" t="s">
        <v>65</v>
      </c>
      <c r="C24" s="36" t="s">
        <v>76</v>
      </c>
      <c r="D24" s="37"/>
      <c r="E24" s="40">
        <f>BondYields!M237</f>
        <v>5.8166666666666665E-2</v>
      </c>
      <c r="F24" s="73">
        <v>0.14174999999999999</v>
      </c>
    </row>
    <row r="25" spans="1:6" ht="16.5" customHeight="1" x14ac:dyDescent="0.2">
      <c r="B25" s="61" t="s">
        <v>47</v>
      </c>
      <c r="C25" s="36" t="s">
        <v>77</v>
      </c>
      <c r="D25" s="37"/>
      <c r="E25" s="40">
        <f>E15</f>
        <v>6.1450757575757575E-2</v>
      </c>
      <c r="F25" s="73">
        <v>0.35</v>
      </c>
    </row>
    <row r="26" spans="1:6" ht="16.5" customHeight="1" x14ac:dyDescent="0.2">
      <c r="B26" s="61" t="s">
        <v>48</v>
      </c>
      <c r="C26" s="36" t="s">
        <v>78</v>
      </c>
      <c r="D26" s="37"/>
      <c r="E26" s="40">
        <f>BondYields!L239+2%</f>
        <v>6.9111111111111109E-2</v>
      </c>
      <c r="F26" s="73">
        <v>0.35</v>
      </c>
    </row>
    <row r="27" spans="1:6" ht="16.5" customHeight="1" x14ac:dyDescent="0.2">
      <c r="B27" s="61" t="s">
        <v>49</v>
      </c>
      <c r="C27" s="36" t="s">
        <v>79</v>
      </c>
      <c r="D27" s="37"/>
      <c r="E27" s="40">
        <f>BondYields!C239</f>
        <v>4.8566666666666668E-2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BondYields!K239</f>
        <v>1.7000000000000001E-2</v>
      </c>
      <c r="F29" s="73">
        <v>0.14174999999999999</v>
      </c>
    </row>
    <row r="30" spans="1:6" ht="16.5" customHeight="1" x14ac:dyDescent="0.2">
      <c r="B30" s="62" t="s">
        <v>52</v>
      </c>
      <c r="C30" s="36"/>
      <c r="D30" s="37" t="s">
        <v>41</v>
      </c>
      <c r="E30" s="40">
        <f>BondYields!L239+8%-BondYields!K239</f>
        <v>0.11211111111111112</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August 2007</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activeCell="C7" sqref="C7"/>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123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BondYields!L238+6%</f>
        <v>0.10871111111111109</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BondYields!C238</f>
        <v>4.873333333333333E-2</v>
      </c>
      <c r="F9" s="73">
        <v>0.35</v>
      </c>
    </row>
    <row r="10" spans="1:6" ht="15" customHeight="1" x14ac:dyDescent="0.2">
      <c r="B10" s="62" t="s">
        <v>25</v>
      </c>
      <c r="C10" s="38" t="s">
        <v>37</v>
      </c>
      <c r="D10" s="37" t="s">
        <v>70</v>
      </c>
      <c r="E10" s="40">
        <f>BondYields!D238</f>
        <v>4.8466666666666665E-2</v>
      </c>
      <c r="F10" s="73">
        <v>0.35</v>
      </c>
    </row>
    <row r="11" spans="1:6" ht="15" customHeight="1" x14ac:dyDescent="0.2">
      <c r="B11" s="62" t="s">
        <v>26</v>
      </c>
      <c r="C11" s="38" t="s">
        <v>38</v>
      </c>
      <c r="D11" s="37" t="s">
        <v>72</v>
      </c>
      <c r="E11" s="40">
        <f>BondYields!E238</f>
        <v>5.0733333333333332E-2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BondYields!F238</f>
        <v>5.2366666666666666E-2</v>
      </c>
      <c r="F13" s="73">
        <v>0.35</v>
      </c>
    </row>
    <row r="14" spans="1:6" ht="15" customHeight="1" x14ac:dyDescent="0.2">
      <c r="B14" s="62" t="s">
        <v>28</v>
      </c>
      <c r="C14" s="38" t="s">
        <v>37</v>
      </c>
      <c r="D14" s="37" t="s">
        <v>70</v>
      </c>
      <c r="E14" s="40">
        <f>BondYields!G238</f>
        <v>5.6325000000000007E-2</v>
      </c>
      <c r="F14" s="73">
        <v>0.35</v>
      </c>
    </row>
    <row r="15" spans="1:6" ht="15" customHeight="1" x14ac:dyDescent="0.2">
      <c r="B15" s="62" t="s">
        <v>29</v>
      </c>
      <c r="C15" s="38" t="s">
        <v>38</v>
      </c>
      <c r="D15" s="37" t="s">
        <v>72</v>
      </c>
      <c r="E15" s="40">
        <f>BondYields!H238</f>
        <v>6.0192027417027415E-2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BondYields!F238*(1-35%)</f>
        <v>3.4038333333333337E-2</v>
      </c>
      <c r="F17" s="73">
        <v>5.2499999999999998E-2</v>
      </c>
    </row>
    <row r="18" spans="1:6" ht="15" customHeight="1" x14ac:dyDescent="0.2">
      <c r="B18" s="62" t="s">
        <v>30</v>
      </c>
      <c r="C18" s="38" t="s">
        <v>37</v>
      </c>
      <c r="D18" s="37" t="s">
        <v>70</v>
      </c>
      <c r="E18" s="40">
        <f>BondYields!I238</f>
        <v>3.9830230880230875E-2</v>
      </c>
      <c r="F18" s="73">
        <v>5.2499999999999998E-2</v>
      </c>
    </row>
    <row r="19" spans="1:6" ht="15" customHeight="1" x14ac:dyDescent="0.2">
      <c r="B19" s="62" t="s">
        <v>31</v>
      </c>
      <c r="C19" s="38" t="s">
        <v>38</v>
      </c>
      <c r="D19" s="37" t="s">
        <v>72</v>
      </c>
      <c r="E19" s="40">
        <f>BondYields!J238</f>
        <v>4.4286399711399714E-2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BondYields!K238</f>
        <v>1.7000000000000001E-2</v>
      </c>
      <c r="F22" s="73">
        <v>0.14174999999999999</v>
      </c>
    </row>
    <row r="23" spans="1:6" ht="16.5" customHeight="1" x14ac:dyDescent="0.2">
      <c r="B23" s="62" t="s">
        <v>33</v>
      </c>
      <c r="C23" s="36"/>
      <c r="D23" s="37" t="s">
        <v>41</v>
      </c>
      <c r="E23" s="40">
        <f>BondYields!L238+8%-BondYields!K238</f>
        <v>0.11171111111111111</v>
      </c>
      <c r="F23" s="73">
        <v>0.34100000000000003</v>
      </c>
    </row>
    <row r="24" spans="1:6" ht="16.5" customHeight="1" x14ac:dyDescent="0.2">
      <c r="B24" s="61" t="s">
        <v>65</v>
      </c>
      <c r="C24" s="36" t="s">
        <v>76</v>
      </c>
      <c r="D24" s="37"/>
      <c r="E24" s="40">
        <f>BondYields!M236</f>
        <v>5.8066666666666676E-2</v>
      </c>
      <c r="F24" s="73">
        <v>0.14174999999999999</v>
      </c>
    </row>
    <row r="25" spans="1:6" ht="16.5" customHeight="1" x14ac:dyDescent="0.2">
      <c r="B25" s="61" t="s">
        <v>47</v>
      </c>
      <c r="C25" s="36" t="s">
        <v>77</v>
      </c>
      <c r="D25" s="37"/>
      <c r="E25" s="40">
        <f>E15</f>
        <v>6.0192027417027415E-2</v>
      </c>
      <c r="F25" s="73">
        <v>0.35</v>
      </c>
    </row>
    <row r="26" spans="1:6" ht="16.5" customHeight="1" x14ac:dyDescent="0.2">
      <c r="B26" s="61" t="s">
        <v>48</v>
      </c>
      <c r="C26" s="36" t="s">
        <v>78</v>
      </c>
      <c r="D26" s="37"/>
      <c r="E26" s="40">
        <f>BondYields!L238+2%</f>
        <v>6.8711111111111098E-2</v>
      </c>
      <c r="F26" s="73">
        <v>0.35</v>
      </c>
    </row>
    <row r="27" spans="1:6" ht="16.5" customHeight="1" x14ac:dyDescent="0.2">
      <c r="B27" s="61" t="s">
        <v>49</v>
      </c>
      <c r="C27" s="36" t="s">
        <v>79</v>
      </c>
      <c r="D27" s="37"/>
      <c r="E27" s="40">
        <f>BondYields!C238</f>
        <v>4.873333333333333E-2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BondYields!K238</f>
        <v>1.7000000000000001E-2</v>
      </c>
      <c r="F29" s="73">
        <v>0.14174999999999999</v>
      </c>
    </row>
    <row r="30" spans="1:6" ht="16.5" customHeight="1" x14ac:dyDescent="0.2">
      <c r="B30" s="62" t="s">
        <v>52</v>
      </c>
      <c r="C30" s="36"/>
      <c r="D30" s="37" t="s">
        <v>41</v>
      </c>
      <c r="E30" s="40">
        <f>BondYields!L238+8%-BondYields!K238</f>
        <v>0.11171111111111111</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July 2007</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121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BondYields!L237+6%</f>
        <v>0.10833333333333334</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BondYields!C237</f>
        <v>4.9866666666666663E-2</v>
      </c>
      <c r="F9" s="73">
        <v>0.35</v>
      </c>
    </row>
    <row r="10" spans="1:6" ht="15" customHeight="1" x14ac:dyDescent="0.2">
      <c r="B10" s="62" t="s">
        <v>25</v>
      </c>
      <c r="C10" s="38" t="s">
        <v>37</v>
      </c>
      <c r="D10" s="37" t="s">
        <v>70</v>
      </c>
      <c r="E10" s="40">
        <f>BondYields!D237</f>
        <v>4.6666666666666669E-2</v>
      </c>
      <c r="F10" s="73">
        <v>0.35</v>
      </c>
    </row>
    <row r="11" spans="1:6" ht="15" customHeight="1" x14ac:dyDescent="0.2">
      <c r="B11" s="62" t="s">
        <v>26</v>
      </c>
      <c r="C11" s="38" t="s">
        <v>38</v>
      </c>
      <c r="D11" s="37" t="s">
        <v>72</v>
      </c>
      <c r="E11" s="40">
        <f>BondYields!E237</f>
        <v>4.9133333333333327E-2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BondYields!F237</f>
        <v>5.2266666666666663E-2</v>
      </c>
      <c r="F13" s="73">
        <v>0.35</v>
      </c>
    </row>
    <row r="14" spans="1:6" ht="15" customHeight="1" x14ac:dyDescent="0.2">
      <c r="B14" s="62" t="s">
        <v>28</v>
      </c>
      <c r="C14" s="38" t="s">
        <v>37</v>
      </c>
      <c r="D14" s="37" t="s">
        <v>70</v>
      </c>
      <c r="E14" s="40">
        <f>BondYields!G237</f>
        <v>5.4685064935064941E-2</v>
      </c>
      <c r="F14" s="73">
        <v>0.35</v>
      </c>
    </row>
    <row r="15" spans="1:6" ht="15" customHeight="1" x14ac:dyDescent="0.2">
      <c r="B15" s="62" t="s">
        <v>29</v>
      </c>
      <c r="C15" s="38" t="s">
        <v>38</v>
      </c>
      <c r="D15" s="37" t="s">
        <v>72</v>
      </c>
      <c r="E15" s="40">
        <f>BondYields!H237</f>
        <v>5.9015115440115451E-2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BondYields!F237*(1-35%)</f>
        <v>3.3973333333333335E-2</v>
      </c>
      <c r="F17" s="73">
        <v>5.2499999999999998E-2</v>
      </c>
    </row>
    <row r="18" spans="1:6" ht="15" customHeight="1" x14ac:dyDescent="0.2">
      <c r="B18" s="62" t="s">
        <v>30</v>
      </c>
      <c r="C18" s="38" t="s">
        <v>37</v>
      </c>
      <c r="D18" s="37" t="s">
        <v>70</v>
      </c>
      <c r="E18" s="40">
        <f>BondYields!I237</f>
        <v>3.8580844155844153E-2</v>
      </c>
      <c r="F18" s="73">
        <v>5.2499999999999998E-2</v>
      </c>
    </row>
    <row r="19" spans="1:6" ht="15" customHeight="1" x14ac:dyDescent="0.2">
      <c r="B19" s="62" t="s">
        <v>31</v>
      </c>
      <c r="C19" s="38" t="s">
        <v>38</v>
      </c>
      <c r="D19" s="37" t="s">
        <v>72</v>
      </c>
      <c r="E19" s="40">
        <f>BondYields!J237</f>
        <v>4.2701984126984123E-2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BondYields!K237</f>
        <v>1.7000000000000001E-2</v>
      </c>
      <c r="F22" s="73">
        <v>0.14174999999999999</v>
      </c>
    </row>
    <row r="23" spans="1:6" ht="16.5" customHeight="1" x14ac:dyDescent="0.2">
      <c r="B23" s="62" t="s">
        <v>33</v>
      </c>
      <c r="C23" s="36"/>
      <c r="D23" s="37" t="s">
        <v>41</v>
      </c>
      <c r="E23" s="40">
        <f>BondYields!L237+8%-BondYields!K237</f>
        <v>0.11133333333333333</v>
      </c>
      <c r="F23" s="73">
        <v>0.34100000000000003</v>
      </c>
    </row>
    <row r="24" spans="1:6" ht="16.5" customHeight="1" x14ac:dyDescent="0.2">
      <c r="B24" s="61" t="s">
        <v>65</v>
      </c>
      <c r="C24" s="36" t="s">
        <v>76</v>
      </c>
      <c r="D24" s="37"/>
      <c r="E24" s="40">
        <f>BondYields!M235</f>
        <v>5.8366666666666657E-2</v>
      </c>
      <c r="F24" s="73">
        <v>0.14174999999999999</v>
      </c>
    </row>
    <row r="25" spans="1:6" ht="16.5" customHeight="1" x14ac:dyDescent="0.2">
      <c r="B25" s="61" t="s">
        <v>47</v>
      </c>
      <c r="C25" s="36" t="s">
        <v>77</v>
      </c>
      <c r="D25" s="37"/>
      <c r="E25" s="40">
        <f>E15</f>
        <v>5.9015115440115451E-2</v>
      </c>
      <c r="F25" s="73">
        <v>0.35</v>
      </c>
    </row>
    <row r="26" spans="1:6" ht="16.5" customHeight="1" x14ac:dyDescent="0.2">
      <c r="B26" s="61" t="s">
        <v>48</v>
      </c>
      <c r="C26" s="36" t="s">
        <v>78</v>
      </c>
      <c r="D26" s="37"/>
      <c r="E26" s="40">
        <f>BondYields!L237+2%</f>
        <v>6.8333333333333329E-2</v>
      </c>
      <c r="F26" s="73">
        <v>0.35</v>
      </c>
    </row>
    <row r="27" spans="1:6" ht="16.5" customHeight="1" x14ac:dyDescent="0.2">
      <c r="B27" s="61" t="s">
        <v>49</v>
      </c>
      <c r="C27" s="36" t="s">
        <v>79</v>
      </c>
      <c r="D27" s="37"/>
      <c r="E27" s="40">
        <f>BondYields!C237</f>
        <v>4.9866666666666663E-2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BondYields!K237</f>
        <v>1.7000000000000001E-2</v>
      </c>
      <c r="F29" s="73">
        <v>0.14174999999999999</v>
      </c>
    </row>
    <row r="30" spans="1:6" ht="16.5" customHeight="1" x14ac:dyDescent="0.2">
      <c r="B30" s="62" t="s">
        <v>52</v>
      </c>
      <c r="C30" s="36"/>
      <c r="D30" s="37" t="s">
        <v>41</v>
      </c>
      <c r="E30" s="40">
        <f>BondYields!L237+8%-BondYields!K237</f>
        <v>0.11133333333333333</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June 2007</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119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BondYields!L236+6%</f>
        <v>0.10872222222222222</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BondYields!C236</f>
        <v>5.0833333333333335E-2</v>
      </c>
      <c r="F9" s="73">
        <v>0.35</v>
      </c>
    </row>
    <row r="10" spans="1:6" ht="15" customHeight="1" x14ac:dyDescent="0.2">
      <c r="B10" s="62" t="s">
        <v>25</v>
      </c>
      <c r="C10" s="38" t="s">
        <v>37</v>
      </c>
      <c r="D10" s="37" t="s">
        <v>70</v>
      </c>
      <c r="E10" s="40">
        <f>BondYields!D236</f>
        <v>4.6566666666666666E-2</v>
      </c>
      <c r="F10" s="73">
        <v>0.35</v>
      </c>
    </row>
    <row r="11" spans="1:6" ht="15" customHeight="1" x14ac:dyDescent="0.2">
      <c r="B11" s="62" t="s">
        <v>26</v>
      </c>
      <c r="C11" s="38" t="s">
        <v>38</v>
      </c>
      <c r="D11" s="37" t="s">
        <v>72</v>
      </c>
      <c r="E11" s="40">
        <f>BondYields!E236</f>
        <v>4.8966666666666658E-2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BondYields!F236</f>
        <v>5.2266666666666663E-2</v>
      </c>
      <c r="F13" s="73">
        <v>0.35</v>
      </c>
    </row>
    <row r="14" spans="1:6" ht="15" customHeight="1" x14ac:dyDescent="0.2">
      <c r="B14" s="62" t="s">
        <v>28</v>
      </c>
      <c r="C14" s="38" t="s">
        <v>37</v>
      </c>
      <c r="D14" s="37" t="s">
        <v>70</v>
      </c>
      <c r="E14" s="40">
        <f>BondYields!G236</f>
        <v>5.4607433356117563E-2</v>
      </c>
      <c r="F14" s="73">
        <v>0.35</v>
      </c>
    </row>
    <row r="15" spans="1:6" ht="15" customHeight="1" x14ac:dyDescent="0.2">
      <c r="B15" s="62" t="s">
        <v>29</v>
      </c>
      <c r="C15" s="38" t="s">
        <v>38</v>
      </c>
      <c r="D15" s="37" t="s">
        <v>72</v>
      </c>
      <c r="E15" s="40">
        <f>BondYields!H236</f>
        <v>5.8951199969621025E-2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BondYields!F236*(1-35%)</f>
        <v>3.3973333333333335E-2</v>
      </c>
      <c r="F17" s="73">
        <v>5.2499999999999998E-2</v>
      </c>
    </row>
    <row r="18" spans="1:6" ht="15" customHeight="1" x14ac:dyDescent="0.2">
      <c r="B18" s="62" t="s">
        <v>30</v>
      </c>
      <c r="C18" s="38" t="s">
        <v>37</v>
      </c>
      <c r="D18" s="37" t="s">
        <v>70</v>
      </c>
      <c r="E18" s="40">
        <f>BondYields!I236</f>
        <v>3.8633236500341762E-2</v>
      </c>
      <c r="F18" s="73">
        <v>5.2499999999999998E-2</v>
      </c>
    </row>
    <row r="19" spans="1:6" ht="15" customHeight="1" x14ac:dyDescent="0.2">
      <c r="B19" s="62" t="s">
        <v>31</v>
      </c>
      <c r="C19" s="38" t="s">
        <v>38</v>
      </c>
      <c r="D19" s="37" t="s">
        <v>72</v>
      </c>
      <c r="E19" s="40">
        <f>BondYields!J236</f>
        <v>4.1581290347079823E-2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BondYields!K236</f>
        <v>1.7000000000000001E-2</v>
      </c>
      <c r="F22" s="73">
        <v>0.14174999999999999</v>
      </c>
    </row>
    <row r="23" spans="1:6" ht="16.5" customHeight="1" x14ac:dyDescent="0.2">
      <c r="B23" s="62" t="s">
        <v>33</v>
      </c>
      <c r="C23" s="36"/>
      <c r="D23" s="37" t="s">
        <v>41</v>
      </c>
      <c r="E23" s="40">
        <f>BondYields!L236+8%-BondYields!K236</f>
        <v>0.11172222222222224</v>
      </c>
      <c r="F23" s="73">
        <v>0.34100000000000003</v>
      </c>
    </row>
    <row r="24" spans="1:6" ht="16.5" customHeight="1" x14ac:dyDescent="0.2">
      <c r="B24" s="61" t="s">
        <v>65</v>
      </c>
      <c r="C24" s="36" t="s">
        <v>76</v>
      </c>
      <c r="D24" s="37"/>
      <c r="E24" s="40">
        <f>BondYields!M234</f>
        <v>5.8833333333333328E-2</v>
      </c>
      <c r="F24" s="73">
        <v>0.14174999999999999</v>
      </c>
    </row>
    <row r="25" spans="1:6" ht="16.5" customHeight="1" x14ac:dyDescent="0.2">
      <c r="B25" s="61" t="s">
        <v>47</v>
      </c>
      <c r="C25" s="36" t="s">
        <v>77</v>
      </c>
      <c r="D25" s="37"/>
      <c r="E25" s="40">
        <f>E15</f>
        <v>5.8951199969621025E-2</v>
      </c>
      <c r="F25" s="73">
        <v>0.35</v>
      </c>
    </row>
    <row r="26" spans="1:6" ht="16.5" customHeight="1" x14ac:dyDescent="0.2">
      <c r="B26" s="61" t="s">
        <v>48</v>
      </c>
      <c r="C26" s="36" t="s">
        <v>78</v>
      </c>
      <c r="D26" s="37"/>
      <c r="E26" s="40">
        <f>BondYields!L236+2%</f>
        <v>6.8722222222222226E-2</v>
      </c>
      <c r="F26" s="73">
        <v>0.35</v>
      </c>
    </row>
    <row r="27" spans="1:6" ht="16.5" customHeight="1" x14ac:dyDescent="0.2">
      <c r="B27" s="61" t="s">
        <v>49</v>
      </c>
      <c r="C27" s="36" t="s">
        <v>79</v>
      </c>
      <c r="D27" s="37"/>
      <c r="E27" s="40">
        <f>BondYields!C236</f>
        <v>5.0833333333333335E-2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BondYields!K236</f>
        <v>1.7000000000000001E-2</v>
      </c>
      <c r="F29" s="73">
        <v>0.14174999999999999</v>
      </c>
    </row>
    <row r="30" spans="1:6" ht="16.5" customHeight="1" x14ac:dyDescent="0.2">
      <c r="B30" s="62" t="s">
        <v>52</v>
      </c>
      <c r="C30" s="36"/>
      <c r="D30" s="37" t="s">
        <v>41</v>
      </c>
      <c r="E30" s="40">
        <f>BondYields!L236+8%-BondYields!K236</f>
        <v>0.11172222222222224</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May 2007</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840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BondYields!L431+6%</f>
        <v>0.10434444444444443</v>
      </c>
      <c r="F5" s="100"/>
    </row>
    <row r="6" spans="1:6" s="32" customFormat="1" ht="16.5" customHeight="1" x14ac:dyDescent="0.2">
      <c r="A6" s="87"/>
      <c r="B6" s="101" t="s">
        <v>139</v>
      </c>
      <c r="C6" s="102"/>
      <c r="D6" s="102"/>
      <c r="E6" s="103">
        <f>BondYields!L431</f>
        <v>4.4344444444444443E-2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BondYields!C431</f>
        <v>5.4066666666666673E-2</v>
      </c>
      <c r="F10" s="168">
        <v>0.21</v>
      </c>
    </row>
    <row r="11" spans="1:6" ht="15" customHeight="1" x14ac:dyDescent="0.2">
      <c r="B11" s="62" t="s">
        <v>25</v>
      </c>
      <c r="C11" s="38" t="s">
        <v>37</v>
      </c>
      <c r="D11" s="37" t="s">
        <v>70</v>
      </c>
      <c r="E11" s="40">
        <f>BondYields!D431</f>
        <v>3.7399999999999996E-2</v>
      </c>
      <c r="F11" s="168">
        <v>0.21</v>
      </c>
    </row>
    <row r="12" spans="1:6" ht="15" customHeight="1" x14ac:dyDescent="0.2">
      <c r="B12" s="62" t="s">
        <v>26</v>
      </c>
      <c r="C12" s="38" t="s">
        <v>38</v>
      </c>
      <c r="D12" s="37" t="s">
        <v>72</v>
      </c>
      <c r="E12" s="40">
        <f>BondYields!E431</f>
        <v>4.0500000000000001E-2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BondYields!F431</f>
        <v>5.2400000000000002E-2</v>
      </c>
      <c r="F14" s="168">
        <v>0.21</v>
      </c>
    </row>
    <row r="15" spans="1:6" ht="15" customHeight="1" x14ac:dyDescent="0.2">
      <c r="B15" s="62" t="s">
        <v>28</v>
      </c>
      <c r="C15" s="38" t="s">
        <v>37</v>
      </c>
      <c r="D15" s="37" t="s">
        <v>70</v>
      </c>
      <c r="E15" s="40">
        <f>BondYields!G431</f>
        <v>4.7856406926406934E-2</v>
      </c>
      <c r="F15" s="168">
        <v>0.21</v>
      </c>
    </row>
    <row r="16" spans="1:6" ht="15" customHeight="1" x14ac:dyDescent="0.2">
      <c r="B16" s="62" t="s">
        <v>29</v>
      </c>
      <c r="C16" s="38" t="s">
        <v>38</v>
      </c>
      <c r="D16" s="37" t="s">
        <v>72</v>
      </c>
      <c r="E16" s="40">
        <f>BondYields!H431</f>
        <v>5.0305624098124113E-2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BondYields!F431*(1-21%)</f>
        <v>4.1396000000000002E-2</v>
      </c>
      <c r="F18" s="168">
        <v>5.2499999999999998E-2</v>
      </c>
    </row>
    <row r="19" spans="2:6" ht="15" customHeight="1" x14ac:dyDescent="0.2">
      <c r="B19" s="62" t="s">
        <v>30</v>
      </c>
      <c r="C19" s="38" t="s">
        <v>37</v>
      </c>
      <c r="D19" s="37" t="s">
        <v>70</v>
      </c>
      <c r="E19" s="40">
        <f>BondYields!I431</f>
        <v>2.9420869408369407E-2</v>
      </c>
      <c r="F19" s="168">
        <v>5.2499999999999998E-2</v>
      </c>
    </row>
    <row r="20" spans="2:6" ht="15" customHeight="1" x14ac:dyDescent="0.2">
      <c r="B20" s="62" t="s">
        <v>31</v>
      </c>
      <c r="C20" s="38" t="s">
        <v>38</v>
      </c>
      <c r="D20" s="37" t="s">
        <v>72</v>
      </c>
      <c r="E20" s="40">
        <f>BondYields!J431</f>
        <v>3.8772088744588748E-2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BondYields!K431</f>
        <v>2.036E-2</v>
      </c>
      <c r="F23" s="168">
        <v>0.13125000000000001</v>
      </c>
    </row>
    <row r="24" spans="2:6" ht="16.5" customHeight="1" x14ac:dyDescent="0.2">
      <c r="B24" s="62" t="s">
        <v>33</v>
      </c>
      <c r="C24" s="36"/>
      <c r="D24" s="37" t="s">
        <v>41</v>
      </c>
      <c r="E24" s="40">
        <f>BondYields!L431+8%-BondYields!K431</f>
        <v>0.10398444444444445</v>
      </c>
      <c r="F24" s="168">
        <v>0.21</v>
      </c>
    </row>
    <row r="25" spans="2:6" ht="16.5" customHeight="1" x14ac:dyDescent="0.2">
      <c r="B25" s="61" t="s">
        <v>65</v>
      </c>
      <c r="C25" s="36" t="s">
        <v>76</v>
      </c>
      <c r="D25" s="37"/>
      <c r="E25" s="40">
        <f>BondYields!M431</f>
        <v>7.4475658008658033E-2</v>
      </c>
      <c r="F25" s="168">
        <v>0.13125000000000001</v>
      </c>
    </row>
    <row r="26" spans="2:6" ht="16.5" customHeight="1" x14ac:dyDescent="0.2">
      <c r="B26" s="61" t="s">
        <v>47</v>
      </c>
      <c r="C26" s="36" t="s">
        <v>77</v>
      </c>
      <c r="D26" s="37"/>
      <c r="E26" s="40">
        <f>E16</f>
        <v>5.0305624098124113E-2</v>
      </c>
      <c r="F26" s="168">
        <v>0.21</v>
      </c>
    </row>
    <row r="27" spans="2:6" ht="16.5" customHeight="1" x14ac:dyDescent="0.2">
      <c r="B27" s="61" t="s">
        <v>48</v>
      </c>
      <c r="C27" s="36" t="s">
        <v>78</v>
      </c>
      <c r="D27" s="37"/>
      <c r="E27" s="40">
        <f>BondYields!L431+2%</f>
        <v>6.434444444444444E-2</v>
      </c>
      <c r="F27" s="168">
        <v>0.21</v>
      </c>
    </row>
    <row r="28" spans="2:6" ht="16.5" customHeight="1" x14ac:dyDescent="0.2">
      <c r="B28" s="61" t="s">
        <v>49</v>
      </c>
      <c r="C28" s="36" t="s">
        <v>79</v>
      </c>
      <c r="D28" s="37"/>
      <c r="E28" s="40">
        <f>BondYields!C431</f>
        <v>5.4066666666666673E-2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BondYields!K431</f>
        <v>2.036E-2</v>
      </c>
      <c r="F30" s="168">
        <v>0.13125000000000001</v>
      </c>
    </row>
    <row r="31" spans="2:6" ht="16.5" customHeight="1" x14ac:dyDescent="0.2">
      <c r="B31" s="62" t="s">
        <v>52</v>
      </c>
      <c r="C31" s="36"/>
      <c r="D31" s="37" t="s">
        <v>41</v>
      </c>
      <c r="E31" s="40">
        <f>BondYields!L431+8%-BondYields!K431</f>
        <v>0.10398444444444445</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2023</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30" customHeight="1" x14ac:dyDescent="0.2">
      <c r="A1" s="285" t="s">
        <v>64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8.75" x14ac:dyDescent="0.2">
      <c r="A5" s="87"/>
      <c r="B5" s="88" t="s">
        <v>118</v>
      </c>
      <c r="C5" s="89"/>
      <c r="D5" s="89"/>
      <c r="E5" s="90">
        <f>BondYields!L235+6%</f>
        <v>0.10884444444444444</v>
      </c>
      <c r="F5" s="91"/>
    </row>
    <row r="6" spans="1:6" ht="31.5" customHeight="1" x14ac:dyDescent="0.3">
      <c r="A6" s="34"/>
      <c r="B6" s="92"/>
      <c r="C6" s="293" t="s">
        <v>34</v>
      </c>
      <c r="D6" s="293"/>
      <c r="E6" s="93" t="s">
        <v>81</v>
      </c>
      <c r="F6" s="77" t="s">
        <v>35</v>
      </c>
    </row>
    <row r="7" spans="1:6" ht="20.25" customHeight="1" x14ac:dyDescent="0.25">
      <c r="A7" s="34"/>
      <c r="B7" s="28"/>
      <c r="C7" s="29" t="s">
        <v>189</v>
      </c>
      <c r="D7" s="35"/>
      <c r="E7" s="35"/>
      <c r="F7" s="70"/>
    </row>
    <row r="8" spans="1:6" ht="15" customHeight="1" x14ac:dyDescent="0.2">
      <c r="B8" s="61" t="s">
        <v>42</v>
      </c>
      <c r="C8" s="36" t="s">
        <v>71</v>
      </c>
      <c r="D8" s="37"/>
      <c r="E8" s="37"/>
      <c r="F8" s="71"/>
    </row>
    <row r="9" spans="1:6" ht="15" customHeight="1" x14ac:dyDescent="0.2">
      <c r="B9" s="62" t="s">
        <v>24</v>
      </c>
      <c r="C9" s="38" t="s">
        <v>36</v>
      </c>
      <c r="D9" s="37" t="s">
        <v>69</v>
      </c>
      <c r="E9" s="39">
        <f>BondYields!C235</f>
        <v>5.1166666666666666E-2</v>
      </c>
      <c r="F9" s="73">
        <v>0.35</v>
      </c>
    </row>
    <row r="10" spans="1:6" ht="15" customHeight="1" x14ac:dyDescent="0.2">
      <c r="B10" s="62" t="s">
        <v>25</v>
      </c>
      <c r="C10" s="38" t="s">
        <v>37</v>
      </c>
      <c r="D10" s="37" t="s">
        <v>70</v>
      </c>
      <c r="E10" s="40">
        <f>BondYields!D235</f>
        <v>4.6800000000000001E-2</v>
      </c>
      <c r="F10" s="73">
        <v>0.35</v>
      </c>
    </row>
    <row r="11" spans="1:6" ht="15" customHeight="1" x14ac:dyDescent="0.2">
      <c r="B11" s="62" t="s">
        <v>26</v>
      </c>
      <c r="C11" s="38" t="s">
        <v>38</v>
      </c>
      <c r="D11" s="37" t="s">
        <v>72</v>
      </c>
      <c r="E11" s="40">
        <f>BondYields!E235</f>
        <v>4.8966666666666665E-2</v>
      </c>
      <c r="F11" s="73">
        <v>0.35</v>
      </c>
    </row>
    <row r="12" spans="1:6" ht="15" customHeight="1" x14ac:dyDescent="0.2">
      <c r="B12" s="61" t="s">
        <v>43</v>
      </c>
      <c r="C12" s="36" t="s">
        <v>73</v>
      </c>
      <c r="D12" s="37"/>
      <c r="E12" s="41"/>
      <c r="F12" s="74"/>
    </row>
    <row r="13" spans="1:6" ht="15" customHeight="1" x14ac:dyDescent="0.2">
      <c r="B13" s="62" t="s">
        <v>27</v>
      </c>
      <c r="C13" s="38" t="s">
        <v>36</v>
      </c>
      <c r="D13" s="37" t="s">
        <v>69</v>
      </c>
      <c r="E13" s="40">
        <f>BondYields!F235</f>
        <v>5.2300000000000006E-2</v>
      </c>
      <c r="F13" s="73">
        <v>0.35</v>
      </c>
    </row>
    <row r="14" spans="1:6" ht="15" customHeight="1" x14ac:dyDescent="0.2">
      <c r="B14" s="62" t="s">
        <v>28</v>
      </c>
      <c r="C14" s="38" t="s">
        <v>37</v>
      </c>
      <c r="D14" s="37" t="s">
        <v>70</v>
      </c>
      <c r="E14" s="40">
        <f>BondYields!G235</f>
        <v>5.4745528594212813E-2</v>
      </c>
      <c r="F14" s="73">
        <v>0.35</v>
      </c>
    </row>
    <row r="15" spans="1:6" ht="15" customHeight="1" x14ac:dyDescent="0.2">
      <c r="B15" s="62" t="s">
        <v>29</v>
      </c>
      <c r="C15" s="38" t="s">
        <v>38</v>
      </c>
      <c r="D15" s="37" t="s">
        <v>72</v>
      </c>
      <c r="E15" s="40">
        <f>BondYields!H235</f>
        <v>5.89726285410496E-2</v>
      </c>
      <c r="F15" s="73">
        <v>0.35</v>
      </c>
    </row>
    <row r="16" spans="1:6" ht="15" customHeight="1" x14ac:dyDescent="0.2">
      <c r="B16" s="61" t="s">
        <v>44</v>
      </c>
      <c r="C16" s="36" t="s">
        <v>74</v>
      </c>
      <c r="D16" s="37"/>
      <c r="E16" s="42"/>
      <c r="F16" s="74"/>
    </row>
    <row r="17" spans="1:6" ht="15" customHeight="1" x14ac:dyDescent="0.2">
      <c r="B17" s="62" t="s">
        <v>45</v>
      </c>
      <c r="C17" s="38" t="s">
        <v>36</v>
      </c>
      <c r="D17" s="37" t="s">
        <v>69</v>
      </c>
      <c r="E17" s="40">
        <f>BondYields!F235*(1-35%)</f>
        <v>3.3995000000000004E-2</v>
      </c>
      <c r="F17" s="73">
        <v>5.2499999999999998E-2</v>
      </c>
    </row>
    <row r="18" spans="1:6" ht="15" customHeight="1" x14ac:dyDescent="0.2">
      <c r="B18" s="62" t="s">
        <v>30</v>
      </c>
      <c r="C18" s="38" t="s">
        <v>37</v>
      </c>
      <c r="D18" s="37" t="s">
        <v>70</v>
      </c>
      <c r="E18" s="40">
        <f>BondYields!I235</f>
        <v>3.854831586542113E-2</v>
      </c>
      <c r="F18" s="73">
        <v>5.2499999999999998E-2</v>
      </c>
    </row>
    <row r="19" spans="1:6" ht="15" customHeight="1" x14ac:dyDescent="0.2">
      <c r="B19" s="62" t="s">
        <v>31</v>
      </c>
      <c r="C19" s="38" t="s">
        <v>38</v>
      </c>
      <c r="D19" s="37" t="s">
        <v>72</v>
      </c>
      <c r="E19" s="40">
        <f>BondYields!J235</f>
        <v>4.0690020505809978E-2</v>
      </c>
      <c r="F19" s="73">
        <v>5.2499999999999998E-2</v>
      </c>
    </row>
    <row r="20" spans="1:6" ht="22.5" customHeight="1" x14ac:dyDescent="0.25">
      <c r="B20" s="43"/>
      <c r="C20" s="44" t="s">
        <v>39</v>
      </c>
      <c r="D20" s="45"/>
      <c r="E20" s="46"/>
      <c r="F20" s="75"/>
    </row>
    <row r="21" spans="1:6" ht="16.5" customHeight="1" x14ac:dyDescent="0.2">
      <c r="B21" s="61" t="s">
        <v>46</v>
      </c>
      <c r="C21" s="283" t="s">
        <v>75</v>
      </c>
      <c r="D21" s="284"/>
      <c r="E21" s="284"/>
      <c r="F21" s="71"/>
    </row>
    <row r="22" spans="1:6" ht="16.5" customHeight="1" x14ac:dyDescent="0.2">
      <c r="B22" s="62" t="s">
        <v>32</v>
      </c>
      <c r="C22" s="36"/>
      <c r="D22" s="37" t="s">
        <v>40</v>
      </c>
      <c r="E22" s="40">
        <f>BondYields!K235</f>
        <v>1.7000000000000001E-2</v>
      </c>
      <c r="F22" s="73">
        <v>0.14174999999999999</v>
      </c>
    </row>
    <row r="23" spans="1:6" ht="16.5" customHeight="1" x14ac:dyDescent="0.2">
      <c r="B23" s="62" t="s">
        <v>33</v>
      </c>
      <c r="C23" s="36"/>
      <c r="D23" s="37" t="s">
        <v>41</v>
      </c>
      <c r="E23" s="40">
        <f>BondYields!L235+8%-BondYields!K235</f>
        <v>0.11184444444444445</v>
      </c>
      <c r="F23" s="73">
        <v>0.34100000000000003</v>
      </c>
    </row>
    <row r="24" spans="1:6" ht="16.5" customHeight="1" x14ac:dyDescent="0.2">
      <c r="B24" s="61" t="s">
        <v>65</v>
      </c>
      <c r="C24" s="36" t="s">
        <v>76</v>
      </c>
      <c r="D24" s="37"/>
      <c r="E24" s="40">
        <f>BondYields!M233</f>
        <v>5.9366666666666658E-2</v>
      </c>
      <c r="F24" s="73">
        <v>0.14174999999999999</v>
      </c>
    </row>
    <row r="25" spans="1:6" ht="16.5" customHeight="1" x14ac:dyDescent="0.2">
      <c r="B25" s="61" t="s">
        <v>47</v>
      </c>
      <c r="C25" s="36" t="s">
        <v>77</v>
      </c>
      <c r="D25" s="37"/>
      <c r="E25" s="40">
        <f>E15</f>
        <v>5.89726285410496E-2</v>
      </c>
      <c r="F25" s="73">
        <v>0.35</v>
      </c>
    </row>
    <row r="26" spans="1:6" ht="16.5" customHeight="1" x14ac:dyDescent="0.2">
      <c r="B26" s="61" t="s">
        <v>48</v>
      </c>
      <c r="C26" s="36" t="s">
        <v>78</v>
      </c>
      <c r="D26" s="37"/>
      <c r="E26" s="40">
        <f>BondYields!L235+2%</f>
        <v>6.8844444444444444E-2</v>
      </c>
      <c r="F26" s="73">
        <v>0.35</v>
      </c>
    </row>
    <row r="27" spans="1:6" ht="16.5" customHeight="1" x14ac:dyDescent="0.2">
      <c r="B27" s="61" t="s">
        <v>49</v>
      </c>
      <c r="C27" s="36" t="s">
        <v>79</v>
      </c>
      <c r="D27" s="37"/>
      <c r="E27" s="40">
        <f>BondYields!C235</f>
        <v>5.1166666666666666E-2</v>
      </c>
      <c r="F27" s="73">
        <v>0.35</v>
      </c>
    </row>
    <row r="28" spans="1:6" ht="16.5" customHeight="1" x14ac:dyDescent="0.2">
      <c r="B28" s="61" t="s">
        <v>50</v>
      </c>
      <c r="C28" s="283" t="s">
        <v>80</v>
      </c>
      <c r="D28" s="284"/>
      <c r="E28" s="284"/>
      <c r="F28" s="72"/>
    </row>
    <row r="29" spans="1:6" ht="16.5" customHeight="1" x14ac:dyDescent="0.2">
      <c r="B29" s="62" t="s">
        <v>51</v>
      </c>
      <c r="C29" s="36"/>
      <c r="D29" s="37" t="s">
        <v>40</v>
      </c>
      <c r="E29" s="40">
        <f>BondYields!K235</f>
        <v>1.7000000000000001E-2</v>
      </c>
      <c r="F29" s="73">
        <v>0.14174999999999999</v>
      </c>
    </row>
    <row r="30" spans="1:6" ht="16.5" customHeight="1" x14ac:dyDescent="0.2">
      <c r="B30" s="62" t="s">
        <v>52</v>
      </c>
      <c r="C30" s="36"/>
      <c r="D30" s="37" t="s">
        <v>41</v>
      </c>
      <c r="E30" s="40">
        <f>BondYields!L235+8%-BondYields!K235</f>
        <v>0.11184444444444445</v>
      </c>
      <c r="F30" s="73">
        <v>0.34100000000000003</v>
      </c>
    </row>
    <row r="31" spans="1:6" ht="6.75" customHeight="1" x14ac:dyDescent="0.2">
      <c r="B31" s="62"/>
      <c r="C31" s="47"/>
      <c r="D31" s="47"/>
      <c r="E31" s="48"/>
      <c r="F31" s="75"/>
    </row>
    <row r="32" spans="1:6" ht="23.25" customHeight="1" x14ac:dyDescent="0.2">
      <c r="A32" s="49"/>
      <c r="B32" s="63" t="s">
        <v>53</v>
      </c>
      <c r="C32" s="280" t="s">
        <v>115</v>
      </c>
      <c r="D32" s="281"/>
      <c r="E32" s="282"/>
      <c r="F32" s="76">
        <v>0.35</v>
      </c>
    </row>
    <row r="33" spans="2:6" ht="9.75" customHeight="1" x14ac:dyDescent="0.2"/>
    <row r="34" spans="2:6" ht="11.25" customHeight="1" x14ac:dyDescent="0.2">
      <c r="B34" s="78" t="s">
        <v>93</v>
      </c>
    </row>
    <row r="35" spans="2:6" ht="12.75" customHeight="1" x14ac:dyDescent="0.2">
      <c r="B35" s="82" t="s">
        <v>82</v>
      </c>
      <c r="C35" s="83"/>
      <c r="D35" s="83"/>
    </row>
    <row r="36" spans="2:6" s="79" customFormat="1" ht="11.25" x14ac:dyDescent="0.2">
      <c r="B36" s="79" t="s">
        <v>84</v>
      </c>
      <c r="C36" s="80"/>
      <c r="D36" s="80"/>
      <c r="E36" s="81"/>
      <c r="F36" s="81"/>
    </row>
    <row r="37" spans="2:6" s="79" customFormat="1" ht="11.25" x14ac:dyDescent="0.2">
      <c r="B37" s="79" t="s">
        <v>83</v>
      </c>
      <c r="C37" s="80"/>
      <c r="D37" s="80"/>
      <c r="E37" s="81"/>
      <c r="F37" s="81"/>
    </row>
    <row r="38" spans="2:6" s="79" customFormat="1" ht="11.25" x14ac:dyDescent="0.2">
      <c r="B38" s="79" t="s">
        <v>95</v>
      </c>
      <c r="C38" s="80"/>
      <c r="D38" s="80"/>
      <c r="E38" s="81"/>
      <c r="F38" s="81"/>
    </row>
    <row r="39" spans="2:6" s="79" customFormat="1" ht="11.25" x14ac:dyDescent="0.2">
      <c r="B39" s="79" t="s">
        <v>96</v>
      </c>
      <c r="C39" s="80"/>
      <c r="D39" s="80"/>
      <c r="E39" s="81"/>
      <c r="F39" s="81"/>
    </row>
    <row r="40" spans="2:6" s="79" customFormat="1" ht="11.25" x14ac:dyDescent="0.2">
      <c r="B40" s="79" t="s">
        <v>85</v>
      </c>
      <c r="C40" s="80"/>
      <c r="D40" s="80"/>
      <c r="E40" s="81"/>
      <c r="F40" s="81"/>
    </row>
    <row r="41" spans="2:6" s="79" customFormat="1" ht="11.25" x14ac:dyDescent="0.2">
      <c r="B41" s="79" t="s">
        <v>92</v>
      </c>
      <c r="C41" s="80"/>
      <c r="D41" s="80"/>
      <c r="E41" s="81"/>
      <c r="F41" s="81"/>
    </row>
    <row r="42" spans="2:6" s="79" customFormat="1" ht="11.25" x14ac:dyDescent="0.2">
      <c r="B42" s="79" t="s">
        <v>86</v>
      </c>
      <c r="C42" s="80"/>
      <c r="D42" s="80"/>
      <c r="E42" s="81"/>
      <c r="F42" s="81"/>
    </row>
    <row r="43" spans="2:6" s="79" customFormat="1" ht="11.25" x14ac:dyDescent="0.2">
      <c r="B43" s="79" t="s">
        <v>87</v>
      </c>
      <c r="C43" s="80"/>
      <c r="D43" s="80"/>
      <c r="E43" s="81"/>
      <c r="F43" s="81"/>
    </row>
    <row r="44" spans="2:6" s="79" customFormat="1" ht="11.25" x14ac:dyDescent="0.2">
      <c r="B44" s="79" t="s">
        <v>88</v>
      </c>
      <c r="C44" s="80"/>
      <c r="D44" s="80"/>
      <c r="E44" s="81"/>
      <c r="F44" s="81"/>
    </row>
    <row r="45" spans="2:6" s="79" customFormat="1" ht="11.25" x14ac:dyDescent="0.2">
      <c r="B45" s="79" t="s">
        <v>89</v>
      </c>
      <c r="C45" s="80"/>
      <c r="D45" s="80"/>
      <c r="E45" s="81"/>
      <c r="F45" s="81"/>
    </row>
    <row r="46" spans="2:6" s="79" customFormat="1" ht="11.25" x14ac:dyDescent="0.2">
      <c r="B46" s="79" t="s">
        <v>114</v>
      </c>
      <c r="C46" s="80"/>
      <c r="D46" s="80"/>
      <c r="E46" s="81"/>
      <c r="F46" s="81"/>
    </row>
    <row r="47" spans="2:6" s="79" customFormat="1" ht="11.25" x14ac:dyDescent="0.2">
      <c r="B47" s="79" t="s">
        <v>90</v>
      </c>
      <c r="C47" s="80"/>
      <c r="D47" s="80"/>
      <c r="E47" s="81"/>
      <c r="F47" s="81"/>
    </row>
    <row r="48" spans="2:6" s="79" customFormat="1" ht="11.25" x14ac:dyDescent="0.2">
      <c r="B48" s="79" t="s">
        <v>91</v>
      </c>
      <c r="C48" s="80"/>
      <c r="D48" s="80"/>
      <c r="E48" s="81"/>
      <c r="F48" s="81"/>
    </row>
    <row r="49" spans="2:6" s="79" customFormat="1" ht="11.25" x14ac:dyDescent="0.2">
      <c r="B49" s="79" t="s">
        <v>94</v>
      </c>
      <c r="C49" s="80"/>
      <c r="D49" s="80"/>
      <c r="E49" s="81"/>
      <c r="F49" s="81"/>
    </row>
  </sheetData>
  <mergeCells count="7">
    <mergeCell ref="C32:E32"/>
    <mergeCell ref="C21:E21"/>
    <mergeCell ref="C28:E28"/>
    <mergeCell ref="A1:F1"/>
    <mergeCell ref="A2:F2"/>
    <mergeCell ref="A3:F3"/>
    <mergeCell ref="C6:D6"/>
  </mergeCells>
  <phoneticPr fontId="14" type="noConversion"/>
  <printOptions horizontalCentered="1"/>
  <pageMargins left="0.3" right="0.38" top="0.27" bottom="0.3" header="0.5" footer="0.17"/>
  <pageSetup orientation="portrait" cellComments="asDisplayed" r:id="rId1"/>
  <headerFooter alignWithMargins="0">
    <oddFooter>&amp;L&amp;F&amp;RRate Specialist Bureau - Apr. 2007</oddFooter>
  </headerFooter>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477"/>
  <sheetViews>
    <sheetView showGridLines="0" zoomScaleNormal="100" workbookViewId="0">
      <selection activeCell="B1" sqref="B1:N1"/>
    </sheetView>
  </sheetViews>
  <sheetFormatPr defaultRowHeight="10.5" x14ac:dyDescent="0.15"/>
  <cols>
    <col min="1" max="1" width="3.83203125" style="14" customWidth="1"/>
    <col min="2" max="2" width="19.5" style="9" bestFit="1" customWidth="1"/>
    <col min="3" max="12" width="6.83203125" style="14" customWidth="1"/>
    <col min="13" max="13" width="7.5" style="14" customWidth="1"/>
    <col min="14" max="14" width="2.6640625" style="14" customWidth="1"/>
    <col min="15" max="15" width="9.33203125" style="14"/>
    <col min="16" max="16" width="9.83203125" style="14" bestFit="1" customWidth="1"/>
    <col min="17" max="17" width="9.6640625" style="14" bestFit="1" customWidth="1"/>
    <col min="18" max="18" width="9.83203125" style="14" bestFit="1" customWidth="1"/>
    <col min="19" max="16384" width="9.33203125" style="14"/>
  </cols>
  <sheetData>
    <row r="1" spans="2:23" ht="14.25" customHeight="1" x14ac:dyDescent="0.2">
      <c r="B1" s="299" t="s">
        <v>7</v>
      </c>
      <c r="C1" s="299"/>
      <c r="D1" s="299"/>
      <c r="E1" s="299"/>
      <c r="F1" s="299"/>
      <c r="G1" s="299"/>
      <c r="H1" s="299"/>
      <c r="I1" s="299"/>
      <c r="J1" s="299"/>
      <c r="K1" s="299"/>
      <c r="L1" s="299"/>
      <c r="M1" s="299"/>
      <c r="N1" s="299"/>
      <c r="Q1" s="114"/>
      <c r="W1"/>
    </row>
    <row r="2" spans="2:23" ht="5.25" customHeight="1" thickBot="1" x14ac:dyDescent="0.2"/>
    <row r="3" spans="2:23" ht="12.75" customHeight="1" thickTop="1" x14ac:dyDescent="0.25">
      <c r="B3" s="10"/>
      <c r="C3" s="297" t="s">
        <v>10</v>
      </c>
      <c r="D3" s="298"/>
      <c r="E3" s="298"/>
      <c r="F3" s="298"/>
      <c r="G3" s="298"/>
      <c r="H3" s="298"/>
      <c r="I3" s="298"/>
      <c r="J3" s="298"/>
      <c r="K3" s="298"/>
      <c r="L3" s="298"/>
      <c r="M3" s="298"/>
      <c r="N3" s="22"/>
      <c r="W3" s="113"/>
    </row>
    <row r="4" spans="2:23" ht="10.5" customHeight="1" x14ac:dyDescent="0.15">
      <c r="B4" s="13"/>
      <c r="C4" s="24" t="s">
        <v>24</v>
      </c>
      <c r="D4" s="25" t="s">
        <v>25</v>
      </c>
      <c r="E4" s="25" t="s">
        <v>26</v>
      </c>
      <c r="F4" s="25" t="s">
        <v>27</v>
      </c>
      <c r="G4" s="25" t="s">
        <v>28</v>
      </c>
      <c r="H4" s="25" t="s">
        <v>29</v>
      </c>
      <c r="I4" s="25" t="s">
        <v>30</v>
      </c>
      <c r="J4" s="25" t="s">
        <v>31</v>
      </c>
      <c r="K4" s="25" t="s">
        <v>32</v>
      </c>
      <c r="L4" s="25" t="s">
        <v>33</v>
      </c>
      <c r="M4" s="26" t="s">
        <v>8</v>
      </c>
      <c r="N4" s="142"/>
    </row>
    <row r="5" spans="2:23" ht="1.5" customHeight="1" thickBot="1" x14ac:dyDescent="0.2">
      <c r="B5" s="11"/>
      <c r="C5" s="20"/>
      <c r="D5" s="15"/>
      <c r="E5" s="15"/>
      <c r="F5" s="15"/>
      <c r="G5" s="15"/>
      <c r="H5" s="15"/>
      <c r="I5" s="15"/>
      <c r="J5" s="15"/>
      <c r="K5" s="15"/>
      <c r="L5" s="15"/>
      <c r="M5" s="15"/>
      <c r="N5" s="109"/>
    </row>
    <row r="6" spans="2:23" ht="11.25" hidden="1" customHeight="1" x14ac:dyDescent="0.15">
      <c r="B6" s="17">
        <v>38991</v>
      </c>
      <c r="C6" s="52">
        <v>5.0500000000000003E-2</v>
      </c>
      <c r="D6" s="53">
        <v>4.7300000000000002E-2</v>
      </c>
      <c r="E6" s="53">
        <v>4.9399999999999999E-2</v>
      </c>
      <c r="F6" s="53">
        <v>5.2400000000000002E-2</v>
      </c>
      <c r="G6" s="53"/>
      <c r="H6" s="53"/>
      <c r="I6" s="53"/>
      <c r="J6" s="53"/>
      <c r="K6" s="53">
        <v>1.7000000000000001E-2</v>
      </c>
      <c r="L6" s="53">
        <f>AVERAGE(4.97%,4.69%,+E6)</f>
        <v>4.8666666666666664E-2</v>
      </c>
      <c r="M6" s="53">
        <v>6.0199999999999997E-2</v>
      </c>
      <c r="N6" s="27"/>
    </row>
    <row r="7" spans="2:23" ht="11.25" hidden="1" customHeight="1" x14ac:dyDescent="0.15">
      <c r="B7" s="18">
        <v>39022</v>
      </c>
      <c r="C7" s="54">
        <v>5.0700000000000002E-2</v>
      </c>
      <c r="D7" s="55">
        <v>4.5999999999999999E-2</v>
      </c>
      <c r="E7" s="55">
        <v>4.7800000000000002E-2</v>
      </c>
      <c r="F7" s="55">
        <v>5.2400000000000002E-2</v>
      </c>
      <c r="G7" s="68"/>
      <c r="H7" s="68"/>
      <c r="I7" s="68"/>
      <c r="J7" s="68"/>
      <c r="K7" s="55">
        <v>1.7000000000000001E-2</v>
      </c>
      <c r="L7" s="55">
        <f>AVERAGE(5.21%,4.58%,+E7)</f>
        <v>4.8566666666666668E-2</v>
      </c>
      <c r="M7" s="60">
        <v>6.0100000000000001E-2</v>
      </c>
      <c r="N7" s="30"/>
    </row>
    <row r="8" spans="2:23" ht="11.25" hidden="1" customHeight="1" x14ac:dyDescent="0.15">
      <c r="B8" s="18">
        <v>39052</v>
      </c>
      <c r="C8" s="56">
        <v>4.9700000000000001E-2</v>
      </c>
      <c r="D8" s="55">
        <v>4.5600000000000002E-2</v>
      </c>
      <c r="E8" s="55">
        <v>4.7800000000000002E-2</v>
      </c>
      <c r="F8" s="55">
        <v>5.2400000000000002E-2</v>
      </c>
      <c r="G8" s="55"/>
      <c r="H8" s="55"/>
      <c r="I8" s="55"/>
      <c r="J8" s="55"/>
      <c r="K8" s="55">
        <v>1.7000000000000001E-2</v>
      </c>
      <c r="L8" s="55">
        <f>AVERAGE(4.87%,4.53%,E8)</f>
        <v>4.7266666666666672E-2</v>
      </c>
      <c r="M8" s="55">
        <v>5.8999999999999997E-2</v>
      </c>
      <c r="N8" s="30"/>
    </row>
    <row r="9" spans="2:23" ht="11.25" hidden="1" customHeight="1" x14ac:dyDescent="0.15">
      <c r="B9" s="18">
        <v>39083</v>
      </c>
      <c r="C9" s="54">
        <v>5.11E-2</v>
      </c>
      <c r="D9" s="55">
        <v>4.7600000000000003E-2</v>
      </c>
      <c r="E9" s="55">
        <v>4.9500000000000002E-2</v>
      </c>
      <c r="F9" s="55">
        <v>5.2400000000000002E-2</v>
      </c>
      <c r="G9" s="55">
        <f>+corporate_municipal!B29/100</f>
        <v>5.5178571428571438E-2</v>
      </c>
      <c r="H9" s="55">
        <f>+corporate_municipal!D29/100</f>
        <v>5.9211904761904764E-2</v>
      </c>
      <c r="I9" s="55">
        <f>+corporate_municipal!G29/100</f>
        <v>3.873095238095238E-2</v>
      </c>
      <c r="J9" s="55">
        <f>+corporate_municipal!J29/100</f>
        <v>4.0407142857142857E-2</v>
      </c>
      <c r="K9" s="55">
        <v>1.7000000000000001E-2</v>
      </c>
      <c r="L9" s="55">
        <f>AVERAGE(4.94%,4.75%,E9)</f>
        <v>4.880000000000001E-2</v>
      </c>
      <c r="M9" s="55">
        <v>5.8999999999999997E-2</v>
      </c>
      <c r="N9" s="30"/>
    </row>
    <row r="10" spans="2:23" ht="11.25" hidden="1" customHeight="1" x14ac:dyDescent="0.15">
      <c r="B10" s="18">
        <v>39114</v>
      </c>
      <c r="C10" s="56">
        <v>5.16E-2</v>
      </c>
      <c r="D10" s="55">
        <v>4.7199999999999999E-2</v>
      </c>
      <c r="E10" s="55">
        <v>4.9299999999999997E-2</v>
      </c>
      <c r="F10" s="55">
        <v>5.2299999999999999E-2</v>
      </c>
      <c r="G10" s="55">
        <f>+corporate_municipal!B52/100</f>
        <v>5.4942105263157896E-2</v>
      </c>
      <c r="H10" s="55">
        <f>+corporate_municipal!D52/100</f>
        <v>5.8960526315789484E-2</v>
      </c>
      <c r="I10" s="55">
        <f>+corporate_municipal!G52/100</f>
        <v>3.8952631578947357E-2</v>
      </c>
      <c r="J10" s="55">
        <f>+corporate_municipal!J52/100</f>
        <v>4.0294736842105258E-2</v>
      </c>
      <c r="K10" s="55">
        <v>1.7000000000000001E-2</v>
      </c>
      <c r="L10" s="55">
        <f>AVERAGE(5.18%,4.71%,E10)</f>
        <v>4.9399999999999999E-2</v>
      </c>
      <c r="M10" s="55">
        <v>5.8500000000000003E-2</v>
      </c>
      <c r="N10" s="30"/>
    </row>
    <row r="11" spans="2:23" ht="11.25" hidden="1" customHeight="1" x14ac:dyDescent="0.15">
      <c r="B11" s="18">
        <v>39142</v>
      </c>
      <c r="C11" s="56">
        <v>5.0799999999999998E-2</v>
      </c>
      <c r="D11" s="55">
        <v>4.5600000000000002E-2</v>
      </c>
      <c r="E11" s="55">
        <v>4.8099999999999997E-2</v>
      </c>
      <c r="F11" s="55">
        <v>5.2200000000000003E-2</v>
      </c>
      <c r="G11" s="55">
        <f>+corporate_municipal!B78/100</f>
        <v>5.411590909090909E-2</v>
      </c>
      <c r="H11" s="55">
        <f>+corporate_municipal!D78/100</f>
        <v>5.8745454545454552E-2</v>
      </c>
      <c r="I11" s="55">
        <f>+corporate_municipal!G78/100</f>
        <v>3.796136363636364E-2</v>
      </c>
      <c r="J11" s="55">
        <f>+corporate_municipal!J78/100</f>
        <v>4.1368181818181818E-2</v>
      </c>
      <c r="K11" s="55">
        <v>1.7000000000000001E-2</v>
      </c>
      <c r="L11" s="55">
        <f>AVERAGE(5.21%,4.48%,E11)</f>
        <v>4.8333333333333339E-2</v>
      </c>
      <c r="M11" s="55">
        <v>5.7599999999999998E-2</v>
      </c>
      <c r="N11" s="30"/>
    </row>
    <row r="12" spans="2:23" ht="11.25" hidden="1" customHeight="1" x14ac:dyDescent="0.15">
      <c r="B12" s="18">
        <v>39173</v>
      </c>
      <c r="C12" s="56">
        <v>5.0099999999999999E-2</v>
      </c>
      <c r="D12" s="55">
        <v>4.6899999999999997E-2</v>
      </c>
      <c r="E12" s="55">
        <v>4.9500000000000002E-2</v>
      </c>
      <c r="F12" s="55">
        <v>5.2299999999999999E-2</v>
      </c>
      <c r="G12" s="55">
        <f>+corporate_municipal!B104/100</f>
        <v>5.4764285714285724E-2</v>
      </c>
      <c r="H12" s="55">
        <f>+corporate_municipal!D104/100</f>
        <v>5.9147619047619046E-2</v>
      </c>
      <c r="I12" s="55">
        <f>+corporate_municipal!G104/100</f>
        <v>3.8985714285714283E-2</v>
      </c>
      <c r="J12" s="55">
        <f>+corporate_municipal!J104/100</f>
        <v>4.3080952380952386E-2</v>
      </c>
      <c r="K12" s="55">
        <v>1.7000000000000001E-2</v>
      </c>
      <c r="L12" s="55">
        <f>AVERAGE(4.99%,4.59%,E12)</f>
        <v>4.8433333333333328E-2</v>
      </c>
      <c r="M12" s="55">
        <v>5.8099999999999999E-2</v>
      </c>
      <c r="N12" s="30"/>
    </row>
    <row r="13" spans="2:23" ht="11.25" hidden="1" customHeight="1" x14ac:dyDescent="0.15">
      <c r="B13" s="18">
        <v>39203</v>
      </c>
      <c r="C13" s="56">
        <v>4.87E-2</v>
      </c>
      <c r="D13" s="55">
        <v>4.7500000000000001E-2</v>
      </c>
      <c r="E13" s="55">
        <v>4.9799999999999997E-2</v>
      </c>
      <c r="F13" s="55">
        <v>5.2299999999999999E-2</v>
      </c>
      <c r="G13" s="55">
        <f>+corporate_municipal!B131/100</f>
        <v>5.5175000000000002E-2</v>
      </c>
      <c r="H13" s="55">
        <f>+corporate_municipal!D131/100</f>
        <v>5.9152272727272734E-2</v>
      </c>
      <c r="I13" s="55">
        <f>+corporate_municipal!G131/100</f>
        <v>3.8795454545454543E-2</v>
      </c>
      <c r="J13" s="55">
        <f>+corporate_municipal!J131/100</f>
        <v>4.3656818181818179E-2</v>
      </c>
      <c r="K13" s="55">
        <v>1.7000000000000001E-2</v>
      </c>
      <c r="L13" s="55">
        <f>AVERAGE(4.82%,4.67%,E13)</f>
        <v>4.8233333333333329E-2</v>
      </c>
      <c r="M13" s="55">
        <v>5.8799999999999998E-2</v>
      </c>
      <c r="N13" s="30"/>
    </row>
    <row r="14" spans="2:23" ht="11.25" hidden="1" customHeight="1" x14ac:dyDescent="0.15">
      <c r="B14" s="18">
        <v>39234</v>
      </c>
      <c r="C14" s="56">
        <v>4.7399999999999998E-2</v>
      </c>
      <c r="D14" s="55">
        <v>5.0999999999999997E-2</v>
      </c>
      <c r="E14" s="55">
        <v>5.2900000000000003E-2</v>
      </c>
      <c r="F14" s="55">
        <v>5.2499999999999998E-2</v>
      </c>
      <c r="G14" s="55">
        <f>+corporate_municipal!B157/100</f>
        <v>5.9035714285714296E-2</v>
      </c>
      <c r="H14" s="55">
        <f>+corporate_municipal!D157/100</f>
        <v>6.2276190476190471E-2</v>
      </c>
      <c r="I14" s="55">
        <f>+corporate_municipal!G157/100</f>
        <v>4.1709523809523807E-2</v>
      </c>
      <c r="J14" s="55">
        <f>+corporate_municipal!J157/100</f>
        <v>4.6121428571428563E-2</v>
      </c>
      <c r="K14" s="55">
        <v>1.7000000000000001E-2</v>
      </c>
      <c r="L14" s="55">
        <f>AVERAGE(4.52%,5.03%,E14)</f>
        <v>4.9466666666666666E-2</v>
      </c>
      <c r="M14" s="55">
        <v>6.13E-2</v>
      </c>
      <c r="N14" s="30"/>
    </row>
    <row r="15" spans="2:23" ht="11.25" hidden="1" customHeight="1" x14ac:dyDescent="0.15">
      <c r="B15" s="18">
        <v>39264</v>
      </c>
      <c r="C15" s="56">
        <v>4.9599999999999998E-2</v>
      </c>
      <c r="D15" s="55">
        <v>0.05</v>
      </c>
      <c r="E15" s="55">
        <v>5.1900000000000002E-2</v>
      </c>
      <c r="F15" s="55">
        <v>5.2499999999999998E-2</v>
      </c>
      <c r="G15" s="55">
        <f>+corporate_municipal!B183/100</f>
        <v>5.9871428571428568E-2</v>
      </c>
      <c r="H15" s="55">
        <f>+corporate_municipal!D183/100</f>
        <v>6.2923809523809521E-2</v>
      </c>
      <c r="I15" s="55">
        <f>+corporate_municipal!G183/100</f>
        <v>4.1033333333333324E-2</v>
      </c>
      <c r="J15" s="55">
        <f>+corporate_municipal!J183/100</f>
        <v>4.4273809523809521E-2</v>
      </c>
      <c r="K15" s="55">
        <v>1.7000000000000001E-2</v>
      </c>
      <c r="L15" s="55">
        <f>AVERAGE(4.82%,4.88%,E15)</f>
        <v>4.9633333333333335E-2</v>
      </c>
      <c r="M15" s="55">
        <v>6.2899999999999998E-2</v>
      </c>
      <c r="N15" s="30"/>
    </row>
    <row r="16" spans="2:23" ht="11.25" hidden="1" customHeight="1" x14ac:dyDescent="0.15">
      <c r="B16" s="18">
        <v>39295</v>
      </c>
      <c r="C16" s="56">
        <v>4.3200000000000002E-2</v>
      </c>
      <c r="D16" s="55">
        <v>4.6699999999999998E-2</v>
      </c>
      <c r="E16" s="55">
        <v>0.05</v>
      </c>
      <c r="F16" s="55">
        <v>5.2999999999999999E-2</v>
      </c>
      <c r="G16" s="55">
        <f>+corporate_municipal!B211/100</f>
        <v>5.8723333333333336E-2</v>
      </c>
      <c r="H16" s="55">
        <f>+corporate_municipal!D211/100</f>
        <v>6.3303333333333323E-2</v>
      </c>
      <c r="I16" s="55">
        <f>+corporate_municipal!G211/100</f>
        <v>4.1926666666666661E-2</v>
      </c>
      <c r="J16" s="55">
        <f>+corporate_municipal!J211/100</f>
        <v>4.4964285714285721E-2</v>
      </c>
      <c r="K16" s="55">
        <v>1.7000000000000001E-2</v>
      </c>
      <c r="L16" s="55">
        <f>AVERAGE(4.2%,4.43%,E16)</f>
        <v>4.5433333333333333E-2</v>
      </c>
      <c r="M16" s="55">
        <v>6.0900000000000003E-2</v>
      </c>
      <c r="N16" s="30"/>
    </row>
    <row r="17" spans="2:15" ht="11.25" hidden="1" customHeight="1" x14ac:dyDescent="0.15">
      <c r="B17" s="18">
        <v>39326</v>
      </c>
      <c r="C17" s="56">
        <v>3.9899999999999998E-2</v>
      </c>
      <c r="D17" s="55">
        <v>4.5199999999999997E-2</v>
      </c>
      <c r="E17" s="55">
        <v>4.8399999999999999E-2</v>
      </c>
      <c r="F17" s="55">
        <v>5.1900000000000002E-2</v>
      </c>
      <c r="G17" s="55">
        <f>+corporate_municipal!B235/100</f>
        <v>5.8478947368421054E-2</v>
      </c>
      <c r="H17" s="55">
        <f>+corporate_municipal!D235/100</f>
        <v>6.1850000000000002E-2</v>
      </c>
      <c r="I17" s="55">
        <f>+corporate_municipal!G235/100</f>
        <v>3.824210526315789E-2</v>
      </c>
      <c r="J17" s="55">
        <f>+corporate_municipal!J235/100</f>
        <v>4.6407894736842099E-2</v>
      </c>
      <c r="K17" s="55">
        <v>1.7000000000000001E-2</v>
      </c>
      <c r="L17" s="55">
        <f>AVERAGE(3.78%,4.2%,E17)</f>
        <v>4.2733333333333338E-2</v>
      </c>
      <c r="M17" s="55">
        <v>6.1199999999999997E-2</v>
      </c>
      <c r="N17" s="30"/>
    </row>
    <row r="18" spans="2:15" ht="11.25" hidden="1" customHeight="1" x14ac:dyDescent="0.15">
      <c r="B18" s="18">
        <v>39356</v>
      </c>
      <c r="C18" s="56">
        <v>0.04</v>
      </c>
      <c r="D18" s="55">
        <v>4.53E-2</v>
      </c>
      <c r="E18" s="55">
        <v>4.8300000000000003E-2</v>
      </c>
      <c r="F18" s="55">
        <v>4.9099999999999998E-2</v>
      </c>
      <c r="G18" s="55">
        <f>+corporate_municipal!B262/100</f>
        <v>5.6729545454545456E-2</v>
      </c>
      <c r="H18" s="55">
        <f>+corporate_municipal!D262/100</f>
        <v>6.074545454545454E-2</v>
      </c>
      <c r="I18" s="55">
        <f>+corporate_municipal!G262/100</f>
        <v>3.8284090909090907E-2</v>
      </c>
      <c r="J18" s="55">
        <f>+corporate_municipal!J262/100</f>
        <v>4.4981818181818178E-2</v>
      </c>
      <c r="K18" s="55">
        <v>1.7000000000000001E-2</v>
      </c>
      <c r="L18" s="55">
        <f>AVERAGE(3.81%,4.2%,E18)</f>
        <v>4.2800000000000005E-2</v>
      </c>
      <c r="M18" s="55">
        <v>6.1800000000000001E-2</v>
      </c>
      <c r="N18" s="30"/>
    </row>
    <row r="19" spans="2:15" ht="11.25" hidden="1" customHeight="1" x14ac:dyDescent="0.15">
      <c r="B19" s="18">
        <v>39387</v>
      </c>
      <c r="C19" s="56">
        <v>3.3500000000000002E-2</v>
      </c>
      <c r="D19" s="55">
        <v>4.1500000000000002E-2</v>
      </c>
      <c r="E19" s="55">
        <v>4.5600000000000002E-2</v>
      </c>
      <c r="F19" s="55">
        <v>4.7500000000000001E-2</v>
      </c>
      <c r="G19" s="55">
        <f>+corporate_municipal!B287/100</f>
        <v>5.6482500000000012E-2</v>
      </c>
      <c r="H19" s="55">
        <f>+corporate_municipal!D287/100</f>
        <v>5.944E-2</v>
      </c>
      <c r="I19" s="55">
        <f>+corporate_municipal!G287/100</f>
        <v>3.8894999999999999E-2</v>
      </c>
      <c r="J19" s="55">
        <f>+corporate_municipal!J287/100</f>
        <v>4.6797500000000006E-2</v>
      </c>
      <c r="K19" s="55">
        <v>1.7000000000000001E-2</v>
      </c>
      <c r="L19" s="55">
        <f>AVERAGE(3.68%,3.67%,E19)</f>
        <v>3.9699999999999999E-2</v>
      </c>
      <c r="M19" s="55">
        <v>6.1699999999999998E-2</v>
      </c>
      <c r="N19" s="30"/>
    </row>
    <row r="20" spans="2:15" ht="11.25" hidden="1" customHeight="1" x14ac:dyDescent="0.15">
      <c r="B20" s="18">
        <v>39417</v>
      </c>
      <c r="C20" s="56">
        <v>3.0700000000000002E-2</v>
      </c>
      <c r="D20" s="55">
        <v>4.1000000000000002E-2</v>
      </c>
      <c r="E20" s="55">
        <v>4.5699999999999998E-2</v>
      </c>
      <c r="F20" s="55">
        <v>4.7600000000000003E-2</v>
      </c>
      <c r="G20" s="55">
        <f>+corporate_municipal!B312/100</f>
        <v>5.5737500000000002E-2</v>
      </c>
      <c r="H20" s="55">
        <f>+corporate_municipal!D312/100</f>
        <v>6.0087500000000002E-2</v>
      </c>
      <c r="I20" s="55">
        <f>+corporate_municipal!G312/100</f>
        <v>3.8102499999999997E-2</v>
      </c>
      <c r="J20" s="55">
        <f>+corporate_municipal!J312/100</f>
        <v>4.4847499999999998E-2</v>
      </c>
      <c r="K20" s="55">
        <v>1.6400000000000001E-2</v>
      </c>
      <c r="L20" s="55">
        <f>AVERAGE(2.86%,3.49%,E20)</f>
        <v>3.6399999999999995E-2</v>
      </c>
      <c r="M20" s="55">
        <v>6.2E-2</v>
      </c>
      <c r="N20" s="30"/>
    </row>
    <row r="21" spans="2:15" ht="11.25" hidden="1" customHeight="1" x14ac:dyDescent="0.15">
      <c r="B21" s="18">
        <v>39448</v>
      </c>
      <c r="C21" s="56">
        <v>2.8199999999999999E-2</v>
      </c>
      <c r="D21" s="55">
        <v>3.7400000000000003E-2</v>
      </c>
      <c r="E21" s="55">
        <v>4.3499999999999997E-2</v>
      </c>
      <c r="F21" s="55">
        <v>3.6999999999999998E-2</v>
      </c>
      <c r="G21" s="55">
        <f>+corporate_municipal!B338/100</f>
        <v>5.3145238095238093E-2</v>
      </c>
      <c r="H21" s="55">
        <f>+corporate_municipal!D338/100</f>
        <v>5.8630952380952388E-2</v>
      </c>
      <c r="I21" s="55">
        <f>+corporate_municipal!G338/100</f>
        <v>3.5497619047619049E-2</v>
      </c>
      <c r="J21" s="55">
        <f>+corporate_municipal!J338/100</f>
        <v>4.3097619047619044E-2</v>
      </c>
      <c r="K21" s="55">
        <v>1.6400000000000001E-2</v>
      </c>
      <c r="L21" s="55">
        <f>AVERAGE(2.74%,2.98%,E21)</f>
        <v>3.3566666666666668E-2</v>
      </c>
      <c r="M21" s="55">
        <v>5.9700000000000003E-2</v>
      </c>
      <c r="N21" s="30"/>
    </row>
    <row r="22" spans="2:15" ht="11.25" hidden="1" customHeight="1" x14ac:dyDescent="0.15">
      <c r="B22" s="18">
        <v>39479</v>
      </c>
      <c r="C22" s="56">
        <v>2.1700000000000001E-2</v>
      </c>
      <c r="D22" s="55">
        <v>3.7400000000000003E-2</v>
      </c>
      <c r="E22" s="55">
        <v>4.4900000000000002E-2</v>
      </c>
      <c r="F22" s="55">
        <v>3.0300000000000001E-2</v>
      </c>
      <c r="G22" s="55">
        <f>+corporate_municipal!B363/100</f>
        <v>5.4664999999999998E-2</v>
      </c>
      <c r="H22" s="55">
        <f>+corporate_municipal!D363/100</f>
        <v>6.1602499999999998E-2</v>
      </c>
      <c r="I22" s="55">
        <f>+corporate_municipal!G363/100</f>
        <v>3.6642500000000008E-2</v>
      </c>
      <c r="J22" s="55">
        <f>+corporate_municipal!J363/100</f>
        <v>4.6484999999999992E-2</v>
      </c>
      <c r="K22" s="55">
        <v>1.6400000000000001E-2</v>
      </c>
      <c r="L22" s="55">
        <f>AVERAGE(2.27%,2.78%,E22)</f>
        <v>3.1800000000000002E-2</v>
      </c>
      <c r="M22" s="55">
        <v>5.8400000000000001E-2</v>
      </c>
      <c r="N22" s="30"/>
    </row>
    <row r="23" spans="2:15" ht="11.25" hidden="1" customHeight="1" x14ac:dyDescent="0.15">
      <c r="B23" s="18">
        <v>39508</v>
      </c>
      <c r="C23" s="56">
        <v>1.2800000000000001E-2</v>
      </c>
      <c r="D23" s="55">
        <v>3.5099999999999999E-2</v>
      </c>
      <c r="E23" s="55">
        <v>4.36E-2</v>
      </c>
      <c r="F23" s="55">
        <v>2.7E-2</v>
      </c>
      <c r="G23" s="55">
        <f>+corporate_municipal!B388/100</f>
        <v>5.6459999999999996E-2</v>
      </c>
      <c r="H23" s="55">
        <f>+corporate_municipal!D388/100</f>
        <v>6.2997499999999998E-2</v>
      </c>
      <c r="I23" s="55">
        <f>+corporate_municipal!G388/100</f>
        <v>3.9262499999999999E-2</v>
      </c>
      <c r="J23" s="55">
        <f>+corporate_municipal!J388/100</f>
        <v>4.9305000000000002E-2</v>
      </c>
      <c r="K23" s="55">
        <v>1.6400000000000001E-2</v>
      </c>
      <c r="L23" s="55">
        <f>AVERAGE(1.35%,2.48%,E23)</f>
        <v>2.7300000000000001E-2</v>
      </c>
      <c r="M23" s="55">
        <v>5.9499999999999997E-2</v>
      </c>
      <c r="N23" s="30"/>
    </row>
    <row r="24" spans="2:15" ht="11.25" hidden="1" customHeight="1" x14ac:dyDescent="0.15">
      <c r="B24" s="18">
        <v>39539</v>
      </c>
      <c r="C24" s="56">
        <v>1.3100000000000001E-2</v>
      </c>
      <c r="D24" s="55">
        <v>3.6799999999999999E-2</v>
      </c>
      <c r="E24" s="55">
        <v>4.4400000000000002E-2</v>
      </c>
      <c r="F24" s="55">
        <v>2.7199999999999998E-2</v>
      </c>
      <c r="G24" s="55">
        <f>+corporate_municipal!B415/100</f>
        <v>5.6270454545454547E-2</v>
      </c>
      <c r="H24" s="55">
        <f>+corporate_municipal!D415/100</f>
        <v>6.2000000000000013E-2</v>
      </c>
      <c r="I24" s="55">
        <f>+corporate_municipal!G415/100</f>
        <v>3.7590909090909091E-2</v>
      </c>
      <c r="J24" s="55">
        <f>+corporate_municipal!J415/100</f>
        <v>4.7038636363636359E-2</v>
      </c>
      <c r="K24" s="55">
        <v>1.6400000000000001E-2</v>
      </c>
      <c r="L24" s="55">
        <f>AVERAGE(1.07%,2.84%,E24)</f>
        <v>2.7833333333333331E-2</v>
      </c>
      <c r="M24" s="55">
        <v>5.9799999999999999E-2</v>
      </c>
      <c r="N24" s="30"/>
    </row>
    <row r="25" spans="2:15" ht="11.25" hidden="1" customHeight="1" x14ac:dyDescent="0.15">
      <c r="B25" s="18">
        <v>39569</v>
      </c>
      <c r="C25" s="56">
        <v>1.7600000000000001E-2</v>
      </c>
      <c r="D25" s="55">
        <v>3.8800000000000001E-2</v>
      </c>
      <c r="E25" s="55">
        <v>4.5999999999999999E-2</v>
      </c>
      <c r="F25" s="55">
        <v>2.6100000000000002E-2</v>
      </c>
      <c r="G25" s="55">
        <f>+corporate_municipal!B441/100</f>
        <v>5.7288095238095235E-2</v>
      </c>
      <c r="H25" s="55">
        <f>+corporate_municipal!D441/100</f>
        <v>6.1957142857142863E-2</v>
      </c>
      <c r="I25" s="55">
        <f>+corporate_municipal!G441/100</f>
        <v>3.7057142857142858E-2</v>
      </c>
      <c r="J25" s="55">
        <f>+corporate_municipal!J441/100</f>
        <v>4.4350000000000007E-2</v>
      </c>
      <c r="K25" s="55">
        <v>1.6400000000000001E-2</v>
      </c>
      <c r="L25" s="55">
        <f>AVERAGE(1.76%,3.15%,E25)</f>
        <v>3.1699999999999999E-2</v>
      </c>
      <c r="M25" s="55">
        <v>6.0199999999999997E-2</v>
      </c>
      <c r="N25" s="30"/>
    </row>
    <row r="26" spans="2:15" ht="11.25" hidden="1" customHeight="1" x14ac:dyDescent="0.15">
      <c r="B26" s="18">
        <v>39600</v>
      </c>
      <c r="C26" s="56">
        <v>1.89E-2</v>
      </c>
      <c r="D26" s="55">
        <v>4.1000000000000002E-2</v>
      </c>
      <c r="E26" s="55">
        <v>4.7399999999999998E-2</v>
      </c>
      <c r="F26" s="55">
        <v>2.7E-2</v>
      </c>
      <c r="G26" s="55">
        <f>+corporate_municipal!B467/100</f>
        <v>6.1190476190476184E-2</v>
      </c>
      <c r="H26" s="55">
        <f>+corporate_municipal!D467/100</f>
        <v>6.4445238095238111E-2</v>
      </c>
      <c r="I26" s="55">
        <f>+corporate_municipal!G467/100</f>
        <v>3.836190476190475E-2</v>
      </c>
      <c r="J26" s="55">
        <f>+corporate_municipal!J467/100</f>
        <v>4.6142857142857138E-2</v>
      </c>
      <c r="K26" s="55">
        <v>1.6400000000000001E-2</v>
      </c>
      <c r="L26" s="55">
        <f>AVERAGE(1.72%,3.49%,E26)</f>
        <v>3.3166666666666671E-2</v>
      </c>
      <c r="M26" s="55">
        <v>5.9900000000000002E-2</v>
      </c>
      <c r="N26" s="30"/>
    </row>
    <row r="27" spans="2:15" ht="11.25" hidden="1" customHeight="1" x14ac:dyDescent="0.15">
      <c r="B27" s="18">
        <v>39630</v>
      </c>
      <c r="C27" s="56">
        <v>1.66E-2</v>
      </c>
      <c r="D27" s="55">
        <v>4.0099999999999997E-2</v>
      </c>
      <c r="E27" s="55">
        <v>4.6199999999999998E-2</v>
      </c>
      <c r="F27" s="55">
        <v>2.7199999999999998E-2</v>
      </c>
      <c r="G27" s="55">
        <f>+corporate_municipal!B494/100</f>
        <v>6.1747727272727281E-2</v>
      </c>
      <c r="H27" s="55">
        <f>+corporate_municipal!D494/100</f>
        <v>6.6077272727272721E-2</v>
      </c>
      <c r="I27" s="55">
        <f>+corporate_municipal!G494/100</f>
        <v>3.7086363636363633E-2</v>
      </c>
      <c r="J27" s="55">
        <f>+corporate_municipal!J494/100</f>
        <v>4.7440909090909082E-2</v>
      </c>
      <c r="K27" s="55">
        <v>1.6400000000000001E-2</v>
      </c>
      <c r="L27" s="55">
        <f>AVERAGE(1.6%,3.3%,E27)</f>
        <v>3.1733333333333336E-2</v>
      </c>
      <c r="M27" s="55">
        <v>5.9499999999999997E-2</v>
      </c>
      <c r="N27" s="30"/>
    </row>
    <row r="28" spans="2:15" ht="11.25" hidden="1" customHeight="1" x14ac:dyDescent="0.15">
      <c r="B28" s="18">
        <v>39661</v>
      </c>
      <c r="C28" s="56">
        <v>1.7500000000000002E-2</v>
      </c>
      <c r="D28" s="55">
        <v>3.8899999999999997E-2</v>
      </c>
      <c r="E28" s="55">
        <v>4.53E-2</v>
      </c>
      <c r="F28" s="55">
        <v>2.76E-2</v>
      </c>
      <c r="G28" s="55">
        <f>+corporate_municipal!B520/100</f>
        <v>6.0569047619047627E-2</v>
      </c>
      <c r="H28" s="55">
        <f>+corporate_municipal!D520/100</f>
        <v>6.198095238095238E-2</v>
      </c>
      <c r="I28" s="55">
        <f>+corporate_municipal!G520/100</f>
        <v>3.6354761904761904E-2</v>
      </c>
      <c r="J28" s="55">
        <f>+corporate_municipal!J520/100</f>
        <v>4.7785714285714286E-2</v>
      </c>
      <c r="K28" s="55">
        <v>1.6299999999999999E-2</v>
      </c>
      <c r="L28" s="55">
        <f>AVERAGE(1.68%,3.14%,E28)</f>
        <v>3.1166666666666665E-2</v>
      </c>
      <c r="M28" s="55">
        <v>6.0299999999999999E-2</v>
      </c>
      <c r="N28" s="30"/>
    </row>
    <row r="29" spans="2:15" ht="11.25" hidden="1" customHeight="1" x14ac:dyDescent="0.15">
      <c r="B29" s="18">
        <v>39692</v>
      </c>
      <c r="C29" s="56">
        <v>1.15E-2</v>
      </c>
      <c r="D29" s="55">
        <v>3.6900000000000002E-2</v>
      </c>
      <c r="E29" s="55">
        <v>4.3200000000000002E-2</v>
      </c>
      <c r="F29" s="55">
        <v>2.9100000000000001E-2</v>
      </c>
      <c r="G29" s="55">
        <f>+corporate_municipal!B546/100</f>
        <v>6.3602380952380952E-2</v>
      </c>
      <c r="H29" s="55">
        <f>+corporate_municipal!D546/100</f>
        <v>6.0885714285714293E-2</v>
      </c>
      <c r="I29" s="55">
        <f>+corporate_municipal!G546/100</f>
        <v>3.6621428571428576E-2</v>
      </c>
      <c r="J29" s="55">
        <f>+corporate_municipal!J546/100</f>
        <v>4.7966666666666671E-2</v>
      </c>
      <c r="K29" s="55">
        <v>1.6299999999999999E-2</v>
      </c>
      <c r="L29" s="55">
        <f>AVERAGE(0.89%,2.88%,E29)</f>
        <v>2.6966666666666667E-2</v>
      </c>
      <c r="M29" s="55">
        <v>6.2399999999999997E-2</v>
      </c>
      <c r="N29" s="30"/>
      <c r="O29" s="110"/>
    </row>
    <row r="30" spans="2:15" ht="11.25" hidden="1" customHeight="1" x14ac:dyDescent="0.15">
      <c r="B30" s="18">
        <v>39722</v>
      </c>
      <c r="C30" s="56">
        <v>6.8999999999999999E-3</v>
      </c>
      <c r="D30" s="55">
        <v>3.8100000000000002E-2</v>
      </c>
      <c r="E30" s="55">
        <v>4.4499999999999998E-2</v>
      </c>
      <c r="F30" s="55">
        <v>3.1899999999999998E-2</v>
      </c>
      <c r="G30" s="55">
        <f>+corporate_municipal!B573/100</f>
        <v>7.1615909090909091E-2</v>
      </c>
      <c r="H30" s="55">
        <f>+corporate_municipal!D573/100</f>
        <v>6.6422727272727272E-2</v>
      </c>
      <c r="I30" s="55">
        <f>+corporate_municipal!G573/100</f>
        <v>4.6127272727272732E-2</v>
      </c>
      <c r="J30" s="55">
        <f>+corporate_municipal!J573/100</f>
        <v>5.6540909090909072E-2</v>
      </c>
      <c r="K30" s="55">
        <v>1.6299999999999999E-2</v>
      </c>
      <c r="L30" s="55">
        <f>AVERAGE(0.29%,2.73%,E30)</f>
        <v>2.4900000000000002E-2</v>
      </c>
      <c r="M30" s="55">
        <v>6.7000000000000004E-2</v>
      </c>
      <c r="N30" s="30"/>
      <c r="O30" s="110"/>
    </row>
    <row r="31" spans="2:15" ht="11.25" hidden="1" customHeight="1" x14ac:dyDescent="0.15">
      <c r="B31" s="18">
        <v>39753</v>
      </c>
      <c r="C31" s="56">
        <v>1.9E-3</v>
      </c>
      <c r="D31" s="55">
        <v>3.5299999999999998E-2</v>
      </c>
      <c r="E31" s="55">
        <v>4.2700000000000002E-2</v>
      </c>
      <c r="F31" s="55">
        <v>1.54E-2</v>
      </c>
      <c r="G31" s="55">
        <f>+corporate_municipal!B596/100</f>
        <v>6.7177777777777781E-2</v>
      </c>
      <c r="H31" s="55">
        <f>+corporate_municipal!D596/100</f>
        <v>7.494166666666667E-2</v>
      </c>
      <c r="I31" s="55">
        <f>+corporate_municipal!G596/100</f>
        <v>4.1777777777777775E-2</v>
      </c>
      <c r="J31" s="55">
        <f>+corporate_municipal!J596/100</f>
        <v>5.2625000000000012E-2</v>
      </c>
      <c r="K31" s="55">
        <v>1.6299999999999999E-2</v>
      </c>
      <c r="L31" s="55">
        <f>AVERAGE(0.09%,2.29%,E31)</f>
        <v>2.2166666666666668E-2</v>
      </c>
      <c r="M31" s="55">
        <v>6.8500000000000005E-2</v>
      </c>
      <c r="N31" s="30"/>
    </row>
    <row r="32" spans="2:15" ht="11.25" hidden="1" customHeight="1" x14ac:dyDescent="0.15">
      <c r="B32" s="18">
        <v>39783</v>
      </c>
      <c r="C32" s="56">
        <v>2.9999999999999997E-4</v>
      </c>
      <c r="D32" s="55">
        <v>2.4199999999999999E-2</v>
      </c>
      <c r="E32" s="55">
        <v>3.1800000000000002E-2</v>
      </c>
      <c r="F32" s="55">
        <v>1.09E-2</v>
      </c>
      <c r="G32" s="55">
        <f>+corporate_municipal!B623/100</f>
        <v>5.7900000000000007E-2</v>
      </c>
      <c r="H32" s="55">
        <f>+corporate_municipal!D623/100</f>
        <v>5.8865909090909094E-2</v>
      </c>
      <c r="I32" s="55">
        <f>+corporate_municipal!G623/100</f>
        <v>4.5226190476190482E-2</v>
      </c>
      <c r="J32" s="55">
        <f>+corporate_municipal!J623/100</f>
        <v>5.5615909090909084E-2</v>
      </c>
      <c r="K32" s="55">
        <v>1.6299999999999999E-2</v>
      </c>
      <c r="L32" s="55">
        <f>AVERAGE(0.03%,1.52%,E32)</f>
        <v>1.5766666666666668E-2</v>
      </c>
      <c r="M32" s="55">
        <v>6.5799999999999997E-2</v>
      </c>
      <c r="N32" s="30"/>
    </row>
    <row r="33" spans="2:14" ht="11.25" hidden="1" customHeight="1" x14ac:dyDescent="0.15">
      <c r="B33" s="18">
        <v>39814</v>
      </c>
      <c r="C33" s="56">
        <v>1.2999999999999999E-3</v>
      </c>
      <c r="D33" s="55">
        <v>2.52E-2</v>
      </c>
      <c r="E33" s="55">
        <v>3.4599999999999999E-2</v>
      </c>
      <c r="F33" s="55">
        <v>1.0999999999999999E-2</v>
      </c>
      <c r="G33" s="55">
        <f>+corporate_municipal!B648/100</f>
        <v>5.1779999999999993E-2</v>
      </c>
      <c r="H33" s="55">
        <f>+corporate_municipal!D648/100</f>
        <v>5.6695000000000002E-2</v>
      </c>
      <c r="I33" s="55">
        <f>+corporate_municipal!G648/100</f>
        <v>3.5964999999999997E-2</v>
      </c>
      <c r="J33" s="55">
        <f>+corporate_municipal!J648/100</f>
        <v>5.0202499999999997E-2</v>
      </c>
      <c r="K33" s="55">
        <v>1.6299999999999999E-2</v>
      </c>
      <c r="L33" s="55">
        <f>AVERAGE(0.05%,1.6%,E33)</f>
        <v>1.7033333333333334E-2</v>
      </c>
      <c r="M33" s="55">
        <v>6.3799999999999996E-2</v>
      </c>
      <c r="N33" s="30"/>
    </row>
    <row r="34" spans="2:14" ht="11.25" hidden="1" customHeight="1" x14ac:dyDescent="0.15">
      <c r="B34" s="18">
        <v>39845</v>
      </c>
      <c r="C34" s="56">
        <v>3.0000000000000001E-3</v>
      </c>
      <c r="D34" s="55">
        <v>2.87E-2</v>
      </c>
      <c r="E34" s="55">
        <v>3.8300000000000001E-2</v>
      </c>
      <c r="F34" s="55">
        <v>6.7000000000000002E-3</v>
      </c>
      <c r="G34" s="55">
        <f>+corporate_municipal!B672/100</f>
        <v>5.3650000000000003E-2</v>
      </c>
      <c r="H34" s="55">
        <f>+corporate_municipal!D672/100</f>
        <v>6.1457894736842107E-2</v>
      </c>
      <c r="I34" s="55">
        <f>+corporate_municipal!G672/100</f>
        <v>3.216578947368421E-2</v>
      </c>
      <c r="J34" s="55">
        <f>+corporate_municipal!J672/100</f>
        <v>4.9489473684210521E-2</v>
      </c>
      <c r="K34" s="55">
        <v>1.6299999999999999E-2</v>
      </c>
      <c r="L34" s="55">
        <f>AVERAGE(0.22%,1.87%,E34)</f>
        <v>1.9733333333333335E-2</v>
      </c>
      <c r="M34" s="55">
        <v>6.4799999999999996E-2</v>
      </c>
      <c r="N34" s="30"/>
    </row>
    <row r="35" spans="2:14" ht="11.25" hidden="1" customHeight="1" x14ac:dyDescent="0.15">
      <c r="B35" s="18">
        <v>39873</v>
      </c>
      <c r="C35" s="56">
        <v>2.2000000000000001E-3</v>
      </c>
      <c r="D35" s="55">
        <v>2.8199999999999999E-2</v>
      </c>
      <c r="E35" s="55">
        <v>3.78E-2</v>
      </c>
      <c r="F35" s="55">
        <v>6.1999999999999998E-3</v>
      </c>
      <c r="G35" s="55">
        <f>+corporate_municipal!B699/100</f>
        <v>5.3395454545454531E-2</v>
      </c>
      <c r="H35" s="55">
        <f>+corporate_municipal!D699/100</f>
        <v>6.4640909090909082E-2</v>
      </c>
      <c r="I35" s="55">
        <f>+corporate_municipal!G699/100</f>
        <v>3.4547727272727272E-2</v>
      </c>
      <c r="J35" s="55">
        <f>+corporate_municipal!J699/100</f>
        <v>5.0129545454545461E-2</v>
      </c>
      <c r="K35" s="55">
        <v>1.6299999999999999E-2</v>
      </c>
      <c r="L35" s="55">
        <f>AVERAGE(0.1%,1.82%,E35)</f>
        <v>1.9E-2</v>
      </c>
      <c r="M35" s="55">
        <v>6.3200000000000006E-2</v>
      </c>
      <c r="N35" s="30"/>
    </row>
    <row r="36" spans="2:14" ht="11.25" hidden="1" customHeight="1" x14ac:dyDescent="0.15">
      <c r="B36" s="18">
        <v>39904</v>
      </c>
      <c r="C36" s="56">
        <v>1.6000000000000001E-3</v>
      </c>
      <c r="D36" s="55">
        <v>2.93E-2</v>
      </c>
      <c r="E36" s="55">
        <v>3.8399999999999997E-2</v>
      </c>
      <c r="F36" s="55">
        <v>4.7999999999999996E-3</v>
      </c>
      <c r="G36" s="55">
        <f>+corporate_municipal!B725/100</f>
        <v>5.0954761904761912E-2</v>
      </c>
      <c r="H36" s="55">
        <f>+corporate_municipal!D725/100</f>
        <v>6.5192857142857136E-2</v>
      </c>
      <c r="I36" s="55">
        <f>+corporate_municipal!G725/100</f>
        <v>3.4207142857142853E-2</v>
      </c>
      <c r="J36" s="55">
        <f>+corporate_municipal!J725/100</f>
        <v>4.8566666666666675E-2</v>
      </c>
      <c r="K36" s="55">
        <v>1.6299999999999999E-2</v>
      </c>
      <c r="L36" s="55">
        <f>AVERAGE(0.1%,1.86%,E36)</f>
        <v>1.9333333333333331E-2</v>
      </c>
      <c r="M36" s="55">
        <v>6.2100000000000002E-2</v>
      </c>
      <c r="N36" s="30"/>
    </row>
    <row r="37" spans="2:14" ht="11.25" hidden="1" customHeight="1" x14ac:dyDescent="0.15">
      <c r="B37" s="18">
        <v>39934</v>
      </c>
      <c r="C37" s="56">
        <v>1.8E-3</v>
      </c>
      <c r="D37" s="55">
        <v>3.2899999999999999E-2</v>
      </c>
      <c r="E37" s="55">
        <v>4.2200000000000001E-2</v>
      </c>
      <c r="F37" s="55">
        <v>3.7000000000000002E-3</v>
      </c>
      <c r="G37" s="55">
        <f>+corporate_municipal!B750/100</f>
        <v>5.1872500000000009E-2</v>
      </c>
      <c r="H37" s="55">
        <f>+corporate_municipal!D750/100</f>
        <v>7.0067500000000005E-2</v>
      </c>
      <c r="I37" s="55">
        <f>+corporate_municipal!G750/100</f>
        <v>3.3994999999999997E-2</v>
      </c>
      <c r="J37" s="55">
        <f>+corporate_municipal!J750/100</f>
        <v>4.7637499999999999E-2</v>
      </c>
      <c r="K37" s="55">
        <v>1.6299999999999999E-2</v>
      </c>
      <c r="L37" s="55">
        <f>AVERAGE(0.14%,2.13%,E37)</f>
        <v>2.1633333333333334E-2</v>
      </c>
      <c r="M37" s="55">
        <v>6.2E-2</v>
      </c>
      <c r="N37" s="30"/>
    </row>
    <row r="38" spans="2:14" ht="11.25" hidden="1" customHeight="1" x14ac:dyDescent="0.15">
      <c r="B38" s="18">
        <v>39965</v>
      </c>
      <c r="C38" s="56">
        <v>1.8E-3</v>
      </c>
      <c r="D38" s="55">
        <v>3.7199999999999997E-2</v>
      </c>
      <c r="E38" s="55">
        <v>4.5100000000000001E-2</v>
      </c>
      <c r="F38" s="55">
        <v>3.5999999999999999E-3</v>
      </c>
      <c r="G38" s="55">
        <f>+corporate_municipal!B777/100</f>
        <v>5.5679545454545461E-2</v>
      </c>
      <c r="H38" s="55">
        <f>+corporate_municipal!D777/100</f>
        <v>5.959090909090909E-2</v>
      </c>
      <c r="I38" s="55">
        <f>+corporate_municipal!G777/100</f>
        <v>3.8470454545454544E-2</v>
      </c>
      <c r="J38" s="55">
        <f>+corporate_municipal!J777/100</f>
        <v>5.1079545454545461E-2</v>
      </c>
      <c r="K38" s="55">
        <v>1.6299999999999999E-2</v>
      </c>
      <c r="L38" s="55">
        <f>AVERAGE(0.1%,2.71%,E38)</f>
        <v>2.4400000000000002E-2</v>
      </c>
      <c r="M38" s="55">
        <v>6.1899999999999997E-2</v>
      </c>
      <c r="N38" s="30"/>
    </row>
    <row r="39" spans="2:14" ht="11.25" hidden="1" customHeight="1" x14ac:dyDescent="0.15">
      <c r="B39" s="18">
        <v>39995</v>
      </c>
      <c r="C39" s="56">
        <v>1.8E-3</v>
      </c>
      <c r="D39" s="55">
        <v>3.56E-2</v>
      </c>
      <c r="E39" s="55">
        <v>4.3799999999999999E-2</v>
      </c>
      <c r="F39" s="55">
        <v>3.3E-3</v>
      </c>
      <c r="G39" s="55">
        <f>+corporate_municipal!B804/100</f>
        <v>5.4700000000000006E-2</v>
      </c>
      <c r="H39" s="55">
        <f>+corporate_municipal!D804/100</f>
        <v>5.8640909090909084E-2</v>
      </c>
      <c r="I39" s="55">
        <f>+corporate_municipal!G804/100</f>
        <v>3.6670454545454548E-2</v>
      </c>
      <c r="J39" s="55">
        <f>+corporate_municipal!J804/100</f>
        <v>4.966818181818182E-2</v>
      </c>
      <c r="K39" s="55">
        <v>1.6299999999999999E-2</v>
      </c>
      <c r="L39" s="55">
        <f>AVERAGE(0.15%,2.46%,E39)</f>
        <v>2.3300000000000001E-2</v>
      </c>
      <c r="M39" s="55">
        <v>6.1899999999999997E-2</v>
      </c>
      <c r="N39" s="30"/>
    </row>
    <row r="40" spans="2:14" ht="11.25" hidden="1" customHeight="1" x14ac:dyDescent="0.15">
      <c r="B40" s="18">
        <v>40026</v>
      </c>
      <c r="C40" s="56">
        <v>1.6999999999999999E-3</v>
      </c>
      <c r="D40" s="55">
        <v>3.5900000000000001E-2</v>
      </c>
      <c r="E40" s="55">
        <v>4.3299999999999998E-2</v>
      </c>
      <c r="F40" s="55">
        <v>2.8999999999999998E-3</v>
      </c>
      <c r="G40" s="55">
        <f>+corporate_municipal!B830/100</f>
        <v>5.213333333333333E-2</v>
      </c>
      <c r="H40" s="55">
        <f>+corporate_municipal!D830/100</f>
        <v>5.5543750000000003E-2</v>
      </c>
      <c r="I40" s="55">
        <f>+corporate_municipal!G830/100</f>
        <v>3.1864285714285713E-2</v>
      </c>
      <c r="J40" s="55">
        <f>+corporate_municipal!J830/100</f>
        <v>4.5935714285714281E-2</v>
      </c>
      <c r="K40" s="55">
        <v>1.6299999999999999E-2</v>
      </c>
      <c r="L40" s="55">
        <f>AVERAGE(0.12%,2.57%,E40)</f>
        <v>2.3400000000000001E-2</v>
      </c>
      <c r="M40" s="55">
        <v>6.1199999999999997E-2</v>
      </c>
      <c r="N40" s="30"/>
    </row>
    <row r="41" spans="2:14" ht="11.25" hidden="1" customHeight="1" x14ac:dyDescent="0.15">
      <c r="B41" s="18">
        <v>40057</v>
      </c>
      <c r="C41" s="56">
        <v>1.1999999999999999E-3</v>
      </c>
      <c r="D41" s="55">
        <v>3.4000000000000002E-2</v>
      </c>
      <c r="E41" s="55">
        <v>4.1399999999999999E-2</v>
      </c>
      <c r="F41" s="55">
        <v>2.3E-3</v>
      </c>
      <c r="G41" s="55">
        <f>+corporate_municipal!B856/100</f>
        <v>4.8411904761904767E-2</v>
      </c>
      <c r="H41" s="55">
        <f>+corporate_municipal!D856/100</f>
        <v>5.5621428571428579E-2</v>
      </c>
      <c r="I41" s="55">
        <f>+corporate_municipal!G856/100</f>
        <v>3.0969047619047608E-2</v>
      </c>
      <c r="J41" s="55">
        <f>+corporate_municipal!J856/100</f>
        <v>4.298571428571428E-2</v>
      </c>
      <c r="K41" s="55">
        <v>1.6299999999999999E-2</v>
      </c>
      <c r="L41" s="55">
        <f>AVERAGE(0.06%,2.37%,E41)</f>
        <v>2.1900000000000003E-2</v>
      </c>
      <c r="M41" s="55">
        <v>6.0499999999999998E-2</v>
      </c>
      <c r="N41" s="30"/>
    </row>
    <row r="42" spans="2:14" ht="11.25" hidden="1" customHeight="1" x14ac:dyDescent="0.15">
      <c r="B42" s="18">
        <v>40087</v>
      </c>
      <c r="C42" s="56">
        <v>6.9999999999999999E-4</v>
      </c>
      <c r="D42" s="55">
        <v>3.39E-2</v>
      </c>
      <c r="E42" s="55">
        <v>4.1599999999999998E-2</v>
      </c>
      <c r="F42" s="55">
        <v>2.2000000000000001E-3</v>
      </c>
      <c r="G42" s="55">
        <f>+corporate_municipal!B884/100</f>
        <v>4.8959523809523821E-2</v>
      </c>
      <c r="H42" s="55">
        <f>+corporate_municipal!D884/100</f>
        <v>5.3847619047619054E-2</v>
      </c>
      <c r="I42" s="55">
        <f>+corporate_municipal!G884/100</f>
        <v>3.359761904761905E-2</v>
      </c>
      <c r="J42" s="55">
        <f>+corporate_municipal!J884/100</f>
        <v>4.5123809523809524E-2</v>
      </c>
      <c r="K42" s="55">
        <v>1.6500000000000001E-2</v>
      </c>
      <c r="L42" s="55">
        <f>AVERAGE(0.04%,2.33%,E42)</f>
        <v>2.1766666666666667E-2</v>
      </c>
      <c r="M42" s="55">
        <v>5.9900000000000002E-2</v>
      </c>
      <c r="N42" s="30"/>
    </row>
    <row r="43" spans="2:14" ht="11.25" hidden="1" customHeight="1" x14ac:dyDescent="0.15">
      <c r="B43" s="18">
        <v>40118</v>
      </c>
      <c r="C43" s="56">
        <v>5.0000000000000001E-4</v>
      </c>
      <c r="D43" s="55">
        <v>3.4000000000000002E-2</v>
      </c>
      <c r="E43" s="55">
        <v>4.24E-2</v>
      </c>
      <c r="F43" s="55">
        <v>1.9E-3</v>
      </c>
      <c r="G43" s="55">
        <f>+corporate_municipal!B908/100</f>
        <v>4.5528947368421058E-2</v>
      </c>
      <c r="H43" s="55">
        <f>+corporate_municipal!D908/100</f>
        <v>5.6192105263157897E-2</v>
      </c>
      <c r="I43" s="55">
        <f>+corporate_municipal!G908/100</f>
        <v>3.4300000000000004E-2</v>
      </c>
      <c r="J43" s="55">
        <f>+corporate_municipal!J908/100</f>
        <v>4.6744736842105256E-2</v>
      </c>
      <c r="K43" s="55">
        <v>1.6500000000000001E-2</v>
      </c>
      <c r="L43" s="55">
        <f>AVERAGE(0.05%,2.23%,E43)</f>
        <v>2.1733333333333337E-2</v>
      </c>
      <c r="M43" s="55">
        <v>5.9799999999999999E-2</v>
      </c>
      <c r="N43" s="30"/>
    </row>
    <row r="44" spans="2:14" ht="11.25" hidden="1" customHeight="1" x14ac:dyDescent="0.15">
      <c r="B44" s="18">
        <v>40148</v>
      </c>
      <c r="C44" s="56">
        <v>5.0000000000000001E-4</v>
      </c>
      <c r="D44" s="55">
        <v>3.5900000000000001E-2</v>
      </c>
      <c r="E44" s="55">
        <v>4.3999999999999997E-2</v>
      </c>
      <c r="F44" s="55">
        <v>2E-3</v>
      </c>
      <c r="G44" s="55">
        <f>+corporate_municipal!B935/100</f>
        <v>4.5570454545454539E-2</v>
      </c>
      <c r="H44" s="55">
        <f>+corporate_municipal!D935/100</f>
        <v>5.7204545454545459E-2</v>
      </c>
      <c r="I44" s="55">
        <f>+corporate_municipal!G935/100</f>
        <v>3.2156818181818182E-2</v>
      </c>
      <c r="J44" s="55">
        <f>+corporate_municipal!J935/100</f>
        <v>4.498636363636363E-2</v>
      </c>
      <c r="K44" s="55">
        <v>1.6500000000000001E-2</v>
      </c>
      <c r="L44" s="55">
        <f>AVERAGE(0.03%,2.34%,E44)</f>
        <v>2.2566666666666665E-2</v>
      </c>
      <c r="M44" s="55">
        <v>5.9299999999999999E-2</v>
      </c>
      <c r="N44" s="30"/>
    </row>
    <row r="45" spans="2:14" ht="11.25" hidden="1" customHeight="1" x14ac:dyDescent="0.15">
      <c r="B45" s="18">
        <v>40179</v>
      </c>
      <c r="C45" s="56">
        <v>5.9999999999999995E-4</v>
      </c>
      <c r="D45" s="55">
        <v>3.73E-2</v>
      </c>
      <c r="E45" s="55">
        <v>4.4999999999999998E-2</v>
      </c>
      <c r="F45" s="55">
        <v>1.8E-3</v>
      </c>
      <c r="G45" s="55">
        <f>+corporate_municipal!B959/100</f>
        <v>4.7821052631578931E-2</v>
      </c>
      <c r="H45" s="55">
        <f>+corporate_municipal!D959/100</f>
        <v>5.8457894736842098E-2</v>
      </c>
      <c r="I45" s="55">
        <f>+corporate_municipal!G959/100</f>
        <v>3.0752631578947368E-2</v>
      </c>
      <c r="J45" s="55">
        <f>+corporate_municipal!J959/100</f>
        <v>4.3686842105263156E-2</v>
      </c>
      <c r="K45" s="55">
        <v>1.6500000000000001E-2</v>
      </c>
      <c r="L45" s="55">
        <f>AVERAGE(0.02%,2.48%,E45)</f>
        <v>2.3333333333333331E-2</v>
      </c>
      <c r="M45" s="55">
        <v>5.8999999999999997E-2</v>
      </c>
      <c r="N45" s="30"/>
    </row>
    <row r="46" spans="2:14" ht="11.25" hidden="1" customHeight="1" x14ac:dyDescent="0.15">
      <c r="B46" s="18">
        <v>40210</v>
      </c>
      <c r="C46" s="56">
        <v>1.1000000000000001E-3</v>
      </c>
      <c r="D46" s="55">
        <v>3.6900000000000002E-2</v>
      </c>
      <c r="E46" s="55">
        <v>4.48E-2</v>
      </c>
      <c r="F46" s="55">
        <v>2E-3</v>
      </c>
      <c r="G46" s="55">
        <f>+corporate_municipal!B983/100</f>
        <v>4.9421052631578942E-2</v>
      </c>
      <c r="H46" s="55">
        <f>+corporate_municipal!D983/100</f>
        <v>5.9465789473684208E-2</v>
      </c>
      <c r="I46" s="55">
        <f>+corporate_municipal!G983/100</f>
        <v>3.1973684210526314E-2</v>
      </c>
      <c r="J46" s="55">
        <f>+corporate_municipal!J983/100</f>
        <v>4.8810526315789478E-2</v>
      </c>
      <c r="K46" s="55">
        <v>1.6500000000000001E-2</v>
      </c>
      <c r="L46" s="55">
        <f>AVERAGE(0.06%,2.36%,E46)</f>
        <v>2.3000000000000003E-2</v>
      </c>
      <c r="M46" s="55">
        <v>6.0100000000000001E-2</v>
      </c>
      <c r="N46" s="30"/>
    </row>
    <row r="47" spans="2:14" ht="11.25" hidden="1" customHeight="1" x14ac:dyDescent="0.15">
      <c r="B47" s="18">
        <v>40238</v>
      </c>
      <c r="C47" s="56">
        <v>1.5E-3</v>
      </c>
      <c r="D47" s="55">
        <v>3.73E-2</v>
      </c>
      <c r="E47" s="55">
        <v>4.4900000000000002E-2</v>
      </c>
      <c r="F47" s="55">
        <v>2.3999999999999998E-3</v>
      </c>
      <c r="G47" s="55">
        <f>+corporate_municipal!B1011/100</f>
        <v>4.8865789473684203E-2</v>
      </c>
      <c r="H47" s="55">
        <f>+corporate_municipal!D1011/100</f>
        <v>5.8586842105263146E-2</v>
      </c>
      <c r="I47" s="55">
        <f>+corporate_municipal!G1011/100</f>
        <v>3.3302631578947368E-2</v>
      </c>
      <c r="J47" s="55">
        <f>+corporate_municipal!J1011/100</f>
        <v>4.6507894736842109E-2</v>
      </c>
      <c r="K47" s="55">
        <v>1.6500000000000001E-2</v>
      </c>
      <c r="L47" s="55">
        <f>AVERAGE(0.12%,2.43%,E47)</f>
        <v>2.3466666666666667E-2</v>
      </c>
      <c r="M47" s="55">
        <v>5.6599999999999998E-2</v>
      </c>
      <c r="N47" s="30"/>
    </row>
    <row r="48" spans="2:14" ht="11.25" hidden="1" customHeight="1" x14ac:dyDescent="0.15">
      <c r="B48" s="18">
        <v>40269</v>
      </c>
      <c r="C48" s="56">
        <v>1.6000000000000001E-3</v>
      </c>
      <c r="D48" s="55">
        <v>3.85E-2</v>
      </c>
      <c r="E48" s="55">
        <v>4.53E-2</v>
      </c>
      <c r="F48" s="55">
        <v>3.0000000000000001E-3</v>
      </c>
      <c r="G48" s="55">
        <f>+corporate_municipal!B1037/100</f>
        <v>4.7797619047619061E-2</v>
      </c>
      <c r="H48" s="55">
        <f>+corporate_municipal!D1037/100</f>
        <v>5.8161904761904762E-2</v>
      </c>
      <c r="I48" s="55">
        <f>+corporate_municipal!G1037/100</f>
        <v>3.4504761904761906E-2</v>
      </c>
      <c r="J48" s="55">
        <f>+corporate_municipal!J1037/100</f>
        <v>4.6588095238095234E-2</v>
      </c>
      <c r="K48" s="55">
        <v>1.6500000000000001E-2</v>
      </c>
      <c r="L48" s="55">
        <f>AVERAGE(0.15%,2.58%,E48)</f>
        <v>2.4199999999999999E-2</v>
      </c>
      <c r="M48" s="55">
        <v>5.7500000000000002E-2</v>
      </c>
      <c r="N48" s="30"/>
    </row>
    <row r="49" spans="2:14" ht="11.25" hidden="1" customHeight="1" x14ac:dyDescent="0.15">
      <c r="B49" s="18">
        <v>40299</v>
      </c>
      <c r="C49" s="56">
        <v>1.6000000000000001E-3</v>
      </c>
      <c r="D49" s="55">
        <v>3.4200000000000001E-2</v>
      </c>
      <c r="E49" s="55">
        <v>4.1099999999999998E-2</v>
      </c>
      <c r="F49" s="55">
        <v>4.4000000000000003E-3</v>
      </c>
      <c r="G49" s="55">
        <f>+corporate_municipal!B1062/100</f>
        <v>4.5813157894736847E-2</v>
      </c>
      <c r="H49" s="55">
        <f>+corporate_municipal!D1062/100</f>
        <v>5.5576315789473668E-2</v>
      </c>
      <c r="I49" s="55">
        <f>+corporate_municipal!G1062/100</f>
        <v>3.39625E-2</v>
      </c>
      <c r="J49" s="55">
        <f>+corporate_municipal!J1062/100</f>
        <v>4.7907500000000013E-2</v>
      </c>
      <c r="K49" s="55">
        <v>1.6500000000000001E-2</v>
      </c>
      <c r="L49" s="55">
        <f>AVERAGE(0.15%,2.18%,E49)</f>
        <v>2.1466666666666665E-2</v>
      </c>
      <c r="M49" s="55">
        <v>5.7200000000000001E-2</v>
      </c>
      <c r="N49" s="30"/>
    </row>
    <row r="50" spans="2:14" ht="11.25" hidden="1" customHeight="1" x14ac:dyDescent="0.15">
      <c r="B50" s="18">
        <v>40330</v>
      </c>
      <c r="C50" s="56">
        <v>1.1999999999999999E-3</v>
      </c>
      <c r="D50" s="55">
        <v>3.2000000000000001E-2</v>
      </c>
      <c r="E50" s="55">
        <v>3.95E-2</v>
      </c>
      <c r="F50" s="55">
        <v>4.5999999999999999E-3</v>
      </c>
      <c r="G50" s="55">
        <f>+corporate_municipal!B1089/100</f>
        <v>4.5003333333333326E-2</v>
      </c>
      <c r="H50" s="55">
        <f>+corporate_municipal!D1089/100</f>
        <v>6.2606666666666672E-2</v>
      </c>
      <c r="I50" s="55">
        <f>+corporate_municipal!G1089/100</f>
        <v>3.3697727272727275E-2</v>
      </c>
      <c r="J50" s="55">
        <f>+corporate_municipal!J1089/100</f>
        <v>4.9088636363636369E-2</v>
      </c>
      <c r="K50" s="55">
        <v>1.6500000000000001E-2</v>
      </c>
      <c r="L50" s="55">
        <f>AVERAGE(0.08%,2%,E50)</f>
        <v>2.01E-2</v>
      </c>
      <c r="M50" s="55">
        <v>5.7099999999999998E-2</v>
      </c>
      <c r="N50" s="30"/>
    </row>
    <row r="51" spans="2:14" ht="11.25" hidden="1" customHeight="1" x14ac:dyDescent="0.15">
      <c r="B51" s="18">
        <v>40360</v>
      </c>
      <c r="C51" s="56">
        <v>1.6000000000000001E-3</v>
      </c>
      <c r="D51" s="55">
        <v>3.0099999999999998E-2</v>
      </c>
      <c r="E51" s="55">
        <v>3.7999999999999999E-2</v>
      </c>
      <c r="F51" s="55">
        <v>3.7000000000000002E-3</v>
      </c>
      <c r="G51" s="55">
        <f>+corporate_municipal!B1115/100</f>
        <v>4.1628571428571431E-2</v>
      </c>
      <c r="H51" s="55">
        <f>+corporate_municipal!D1115/100</f>
        <v>6.2009523809523806E-2</v>
      </c>
      <c r="I51" s="55">
        <f>+corporate_municipal!G1115/100</f>
        <v>3.0695238095238091E-2</v>
      </c>
      <c r="J51" s="55">
        <f>+corporate_municipal!J1115/100</f>
        <v>5.0202380952380957E-2</v>
      </c>
      <c r="K51" s="55">
        <v>1.6500000000000001E-2</v>
      </c>
      <c r="L51" s="55">
        <f>AVERAGE(0.16%,1.76%,E51)</f>
        <v>1.9066666666666666E-2</v>
      </c>
      <c r="M51" s="55">
        <v>6.2100000000000002E-2</v>
      </c>
      <c r="N51" s="30"/>
    </row>
    <row r="52" spans="2:14" ht="11.25" hidden="1" customHeight="1" x14ac:dyDescent="0.15">
      <c r="B52" s="18">
        <v>40391</v>
      </c>
      <c r="C52" s="56">
        <v>1.6000000000000001E-3</v>
      </c>
      <c r="D52" s="55">
        <v>2.7E-2</v>
      </c>
      <c r="E52" s="55">
        <v>3.5200000000000002E-2</v>
      </c>
      <c r="F52" s="55">
        <v>2.7000000000000001E-3</v>
      </c>
      <c r="G52" s="55">
        <f>+corporate_municipal!B1142/100</f>
        <v>3.9772727272727272E-2</v>
      </c>
      <c r="H52" s="55">
        <f>+corporate_municipal!D1142/100</f>
        <v>5.9550000000000013E-2</v>
      </c>
      <c r="I52" s="55">
        <f>+corporate_municipal!G1142/100</f>
        <v>2.6943181818181818E-2</v>
      </c>
      <c r="J52" s="55">
        <f>+corporate_municipal!J1142/100</f>
        <v>4.3584090909090906E-2</v>
      </c>
      <c r="K52" s="55">
        <v>1.6500000000000001E-2</v>
      </c>
      <c r="L52" s="55">
        <f>AVERAGE(0.15%,1.47%,E52)</f>
        <v>1.7133333333333334E-2</v>
      </c>
      <c r="M52" s="55">
        <v>6.2199999999999998E-2</v>
      </c>
      <c r="N52" s="30"/>
    </row>
    <row r="53" spans="2:14" ht="11.25" hidden="1" customHeight="1" x14ac:dyDescent="0.15">
      <c r="B53" s="18">
        <v>40422</v>
      </c>
      <c r="C53" s="56">
        <v>1.5E-3</v>
      </c>
      <c r="D53" s="55">
        <v>2.6499999999999999E-2</v>
      </c>
      <c r="E53" s="55">
        <v>3.4700000000000002E-2</v>
      </c>
      <c r="F53" s="55">
        <v>2.5000000000000001E-3</v>
      </c>
      <c r="G53" s="55">
        <f>+corporate_municipal!B1168/100</f>
        <v>4.1147619047619051E-2</v>
      </c>
      <c r="H53" s="55">
        <f>+corporate_municipal!D1168/100</f>
        <v>5.7242857142857151E-2</v>
      </c>
      <c r="I53" s="55">
        <f>+corporate_municipal!G1168/100</f>
        <v>2.7204761904761905E-2</v>
      </c>
      <c r="J53" s="55">
        <f>+corporate_municipal!J1168/100</f>
        <v>4.0650000000000006E-2</v>
      </c>
      <c r="K53" s="55">
        <v>1.6500000000000001E-2</v>
      </c>
      <c r="L53" s="55">
        <f>AVERAGE(0.12%,1.41%,E53)</f>
        <v>1.6666666666666666E-2</v>
      </c>
      <c r="M53" s="55">
        <v>6.1400000000000003E-2</v>
      </c>
      <c r="N53" s="30"/>
    </row>
    <row r="54" spans="2:14" ht="11.25" hidden="1" customHeight="1" x14ac:dyDescent="0.15">
      <c r="B54" s="18">
        <v>40452</v>
      </c>
      <c r="C54" s="56">
        <v>1.2999999999999999E-3</v>
      </c>
      <c r="D54" s="55">
        <v>2.5399999999999999E-2</v>
      </c>
      <c r="E54" s="55">
        <v>3.5200000000000002E-2</v>
      </c>
      <c r="F54" s="55">
        <v>2.5000000000000001E-3</v>
      </c>
      <c r="G54" s="55">
        <f>+corporate_municipal!B1193/100</f>
        <v>3.957249999999999E-2</v>
      </c>
      <c r="H54" s="55">
        <f>+corporate_municipal!D1193/100</f>
        <v>4.8901666666666677E-2</v>
      </c>
      <c r="I54" s="55">
        <f>+corporate_municipal!G1193/100</f>
        <v>2.5642500000000002E-2</v>
      </c>
      <c r="J54" s="55">
        <f>+corporate_municipal!J1193/100</f>
        <v>4.0424999999999996E-2</v>
      </c>
      <c r="K54" s="55">
        <v>1.6500000000000001E-2</v>
      </c>
      <c r="L54" s="55">
        <f>AVERAGE(0.14%,1.18%,E54)</f>
        <v>1.6133333333333333E-2</v>
      </c>
      <c r="M54" s="55">
        <v>5.7799999999999997E-2</v>
      </c>
      <c r="N54" s="30"/>
    </row>
    <row r="55" spans="2:14" ht="11.25" hidden="1" customHeight="1" x14ac:dyDescent="0.15">
      <c r="B55" s="18">
        <v>40483</v>
      </c>
      <c r="C55" s="56">
        <v>1.4E-3</v>
      </c>
      <c r="D55" s="55">
        <v>2.76E-2</v>
      </c>
      <c r="E55" s="55">
        <v>3.8199999999999998E-2</v>
      </c>
      <c r="F55" s="55">
        <v>2.5000000000000001E-3</v>
      </c>
      <c r="G55" s="55">
        <f>+corporate_municipal!B1218/100</f>
        <v>3.9619999999999995E-2</v>
      </c>
      <c r="H55" s="55">
        <f>+corporate_municipal!D1218/100</f>
        <v>5.1812500000000004E-2</v>
      </c>
      <c r="I55" s="55">
        <f>+corporate_municipal!G1218/100</f>
        <v>3.0747499999999997E-2</v>
      </c>
      <c r="J55" s="55">
        <f>+corporate_municipal!J1218/100</f>
        <v>4.5127500000000008E-2</v>
      </c>
      <c r="K55" s="55">
        <v>1.6500000000000001E-2</v>
      </c>
      <c r="L55" s="55">
        <f>AVERAGE(0.13%,1.35%,E55)</f>
        <v>1.7666666666666667E-2</v>
      </c>
      <c r="M55" s="55">
        <v>5.57E-2</v>
      </c>
      <c r="N55" s="30"/>
    </row>
    <row r="56" spans="2:14" ht="11.25" hidden="1" customHeight="1" x14ac:dyDescent="0.15">
      <c r="B56" s="18">
        <v>40513</v>
      </c>
      <c r="C56" s="56">
        <v>1.4E-3</v>
      </c>
      <c r="D56" s="55">
        <v>3.2899999999999999E-2</v>
      </c>
      <c r="E56" s="55">
        <v>4.1700000000000001E-2</v>
      </c>
      <c r="F56" s="55">
        <v>2.7000000000000001E-3</v>
      </c>
      <c r="G56" s="55">
        <f>+corporate_municipal!B1245/100</f>
        <v>4.1979545454545464E-2</v>
      </c>
      <c r="H56" s="55">
        <f>+corporate_municipal!D1245/100</f>
        <v>5.0620454545454538E-2</v>
      </c>
      <c r="I56" s="55">
        <f>+corporate_municipal!G1245/100</f>
        <v>3.2845454545454539E-2</v>
      </c>
      <c r="J56" s="55">
        <f>+corporate_municipal!J1245/100</f>
        <v>5.1000000000000018E-2</v>
      </c>
      <c r="K56" s="55">
        <v>1.6500000000000001E-2</v>
      </c>
      <c r="L56" s="55">
        <f>AVERAGE(0.09%,1.93%,E56)</f>
        <v>2.0633333333333333E-2</v>
      </c>
      <c r="M56" s="55">
        <v>5.8299999999999998E-2</v>
      </c>
      <c r="N56" s="30"/>
    </row>
    <row r="57" spans="2:14" ht="11.25" hidden="1" customHeight="1" x14ac:dyDescent="0.15">
      <c r="B57" s="18">
        <v>40544</v>
      </c>
      <c r="C57" s="56">
        <v>1.5E-3</v>
      </c>
      <c r="D57" s="55">
        <v>3.39E-2</v>
      </c>
      <c r="E57" s="55">
        <v>4.2799999999999998E-2</v>
      </c>
      <c r="F57" s="55">
        <v>2.5999999999999999E-3</v>
      </c>
      <c r="G57" s="55">
        <f>+corporate_municipal!B1270/100</f>
        <v>4.3337500000000001E-2</v>
      </c>
      <c r="H57" s="55">
        <f>+corporate_municipal!D1270/100</f>
        <v>5.3170000000000002E-2</v>
      </c>
      <c r="I57" s="55">
        <f>+corporate_municipal!G1270/100</f>
        <v>3.3655000000000004E-2</v>
      </c>
      <c r="J57" s="55">
        <f>+corporate_municipal!J1270/100</f>
        <v>5.2290000000000003E-2</v>
      </c>
      <c r="K57" s="55">
        <v>1.6500000000000001E-2</v>
      </c>
      <c r="L57" s="55">
        <f>AVERAGE(0.14%,1.99%,E57)</f>
        <v>2.1366666666666662E-2</v>
      </c>
      <c r="M57" s="55">
        <v>5.8500000000000003E-2</v>
      </c>
      <c r="N57" s="30"/>
    </row>
    <row r="58" spans="2:14" ht="11.25" hidden="1" customHeight="1" x14ac:dyDescent="0.15">
      <c r="B58" s="18">
        <v>40575</v>
      </c>
      <c r="C58" s="56">
        <v>1.2999999999999999E-3</v>
      </c>
      <c r="D58" s="55">
        <v>3.5799999999999998E-2</v>
      </c>
      <c r="E58" s="55">
        <v>4.4200000000000003E-2</v>
      </c>
      <c r="F58" s="55">
        <v>2.5000000000000001E-3</v>
      </c>
      <c r="G58" s="55">
        <f>+corporate_municipal!B1294/100</f>
        <v>4.6586842105263156E-2</v>
      </c>
      <c r="H58" s="55">
        <f>+corporate_municipal!D1294/100</f>
        <v>5.5052631578947367E-2</v>
      </c>
      <c r="I58" s="55">
        <f>+corporate_municipal!G1294/100</f>
        <v>3.4776315789473683E-2</v>
      </c>
      <c r="J58" s="55">
        <f>+corporate_municipal!J1294/100</f>
        <v>5.1636842105263162E-2</v>
      </c>
      <c r="K58" s="55">
        <v>1.6500000000000001E-2</v>
      </c>
      <c r="L58" s="55">
        <f>AVERAGE(0.11%,2.26%,E58)</f>
        <v>2.2633333333333335E-2</v>
      </c>
      <c r="M58" s="55">
        <v>5.6500000000000002E-2</v>
      </c>
      <c r="N58" s="30"/>
    </row>
    <row r="59" spans="2:14" ht="11.25" hidden="1" customHeight="1" x14ac:dyDescent="0.15">
      <c r="B59" s="18">
        <v>40603</v>
      </c>
      <c r="C59" s="56">
        <v>1E-3</v>
      </c>
      <c r="D59" s="55">
        <v>3.4099999999999998E-2</v>
      </c>
      <c r="E59" s="55">
        <v>4.2700000000000002E-2</v>
      </c>
      <c r="F59" s="55">
        <v>2.3E-3</v>
      </c>
      <c r="G59" s="55">
        <f>+corporate_municipal!B1322/100</f>
        <v>4.6719565217391297E-2</v>
      </c>
      <c r="H59" s="55">
        <f>+corporate_municipal!D1322/100</f>
        <v>5.4065217391304349E-2</v>
      </c>
      <c r="I59" s="55">
        <f>+corporate_municipal!G1322/100</f>
        <v>3.2734782608695653E-2</v>
      </c>
      <c r="J59" s="55">
        <f>+corporate_municipal!J1322/100</f>
        <v>4.9713043478260867E-2</v>
      </c>
      <c r="K59" s="55">
        <v>1.6500000000000001E-2</v>
      </c>
      <c r="L59" s="55">
        <f>AVERAGE(0.06%,2.11%,E59)</f>
        <v>2.1466666666666665E-2</v>
      </c>
      <c r="M59" s="55">
        <v>5.6599999999999998E-2</v>
      </c>
      <c r="N59" s="30"/>
    </row>
    <row r="60" spans="2:14" ht="11.25" hidden="1" customHeight="1" x14ac:dyDescent="0.15">
      <c r="B60" s="18">
        <v>40634</v>
      </c>
      <c r="C60" s="56">
        <v>5.9999999999999995E-4</v>
      </c>
      <c r="D60" s="55">
        <v>3.4599999999999999E-2</v>
      </c>
      <c r="E60" s="55">
        <v>4.2799999999999998E-2</v>
      </c>
      <c r="F60" s="55">
        <v>2.2000000000000001E-3</v>
      </c>
      <c r="G60" s="55">
        <f>+corporate_municipal!B1347/100</f>
        <v>4.4627500000000001E-2</v>
      </c>
      <c r="H60" s="55">
        <f>+corporate_municipal!D1347/100</f>
        <v>5.3437499999999999E-2</v>
      </c>
      <c r="I60" s="55">
        <f>+corporate_municipal!G1347/100</f>
        <v>3.6462499999999995E-2</v>
      </c>
      <c r="J60" s="55">
        <f>+corporate_municipal!J1347/100</f>
        <v>5.1637500000000003E-2</v>
      </c>
      <c r="K60" s="55">
        <v>1.6500000000000001E-2</v>
      </c>
      <c r="L60" s="55">
        <f>AVERAGE(0.03%,2.17%,E60)</f>
        <v>2.1599999999999998E-2</v>
      </c>
      <c r="M60" s="55">
        <v>5.6300000000000003E-2</v>
      </c>
      <c r="N60" s="30"/>
    </row>
    <row r="61" spans="2:14" ht="11.25" hidden="1" customHeight="1" x14ac:dyDescent="0.15">
      <c r="B61" s="18">
        <v>40664</v>
      </c>
      <c r="C61" s="56">
        <v>4.0000000000000002E-4</v>
      </c>
      <c r="D61" s="55">
        <v>3.1699999999999999E-2</v>
      </c>
      <c r="E61" s="55">
        <v>4.0099999999999997E-2</v>
      </c>
      <c r="F61" s="55">
        <v>1.8E-3</v>
      </c>
      <c r="G61" s="55">
        <f>+corporate_municipal!B1373/100</f>
        <v>4.1528571428571429E-2</v>
      </c>
      <c r="H61" s="55">
        <f>+corporate_municipal!D1373/100</f>
        <v>5.1288095238095244E-2</v>
      </c>
      <c r="I61" s="55">
        <f>+corporate_municipal!G1373/100</f>
        <v>3.2364285714285713E-2</v>
      </c>
      <c r="J61" s="55">
        <f>+corporate_municipal!J1373/100</f>
        <v>5.2857142857142846E-2</v>
      </c>
      <c r="K61" s="55">
        <v>1.6500000000000001E-2</v>
      </c>
      <c r="L61" s="55">
        <f>AVERAGE(0.02%,1.84%,E61)</f>
        <v>1.9566666666666666E-2</v>
      </c>
      <c r="M61" s="55">
        <v>5.6300000000000003E-2</v>
      </c>
      <c r="N61" s="30"/>
    </row>
    <row r="62" spans="2:14" ht="11.25" hidden="1" customHeight="1" x14ac:dyDescent="0.15">
      <c r="B62" s="18">
        <v>40695</v>
      </c>
      <c r="C62" s="56">
        <v>4.0000000000000002E-4</v>
      </c>
      <c r="D62" s="55">
        <v>0.03</v>
      </c>
      <c r="E62" s="55">
        <v>3.9100000000000003E-2</v>
      </c>
      <c r="F62" s="55">
        <v>1.6999999999999999E-3</v>
      </c>
      <c r="G62" s="55">
        <f>+corporate_municipal!B1400/100</f>
        <v>4.0877272727272727E-2</v>
      </c>
      <c r="H62" s="55">
        <f>+corporate_municipal!D1400/100</f>
        <v>5.1118181818181813E-2</v>
      </c>
      <c r="I62" s="55">
        <f>+corporate_municipal!G1400/100</f>
        <v>3.1981818181818181E-2</v>
      </c>
      <c r="J62" s="55">
        <f>+corporate_municipal!J1400/100</f>
        <v>5.2600000000000001E-2</v>
      </c>
      <c r="K62" s="55">
        <v>1.6500000000000001E-2</v>
      </c>
      <c r="L62" s="55">
        <f>AVERAGE(0.02%,1.58%,E62)</f>
        <v>1.8366666666666667E-2</v>
      </c>
      <c r="M62" s="55">
        <v>5.6300000000000003E-2</v>
      </c>
      <c r="N62" s="30"/>
    </row>
    <row r="63" spans="2:14" ht="11.25" hidden="1" customHeight="1" x14ac:dyDescent="0.15">
      <c r="B63" s="18">
        <v>40725</v>
      </c>
      <c r="C63" s="56">
        <v>4.0000000000000002E-4</v>
      </c>
      <c r="D63" s="55">
        <v>0.03</v>
      </c>
      <c r="E63" s="55">
        <v>3.95E-2</v>
      </c>
      <c r="F63" s="55">
        <v>1.6999999999999999E-3</v>
      </c>
      <c r="G63" s="55">
        <f>+corporate_municipal!B1425/100</f>
        <v>3.9749999999999994E-2</v>
      </c>
      <c r="H63" s="55">
        <f>+corporate_municipal!D1425/100</f>
        <v>5.3394999999999998E-2</v>
      </c>
      <c r="I63" s="55">
        <f>+corporate_municipal!G1425/100</f>
        <v>3.1025E-2</v>
      </c>
      <c r="J63" s="55">
        <f>+corporate_municipal!J1425/100</f>
        <v>5.5032499999999984E-2</v>
      </c>
      <c r="K63" s="55">
        <v>1.6500000000000001E-2</v>
      </c>
      <c r="L63" s="55">
        <f>AVERAGE(0.04%,1.54%,E63)</f>
        <v>1.8433333333333333E-2</v>
      </c>
      <c r="M63" s="55">
        <v>5.6300000000000003E-2</v>
      </c>
      <c r="N63" s="30"/>
    </row>
    <row r="64" spans="2:14" ht="11.25" hidden="1" customHeight="1" x14ac:dyDescent="0.15">
      <c r="B64" s="18">
        <v>40756</v>
      </c>
      <c r="C64" s="56">
        <v>2.0000000000000001E-4</v>
      </c>
      <c r="D64" s="55">
        <v>2.3E-2</v>
      </c>
      <c r="E64" s="55">
        <v>3.2399999999999998E-2</v>
      </c>
      <c r="F64" s="55">
        <v>2.0999999999999999E-3</v>
      </c>
      <c r="G64" s="55">
        <f>+corporate_municipal!B1453/100</f>
        <v>3.5021739130434784E-2</v>
      </c>
      <c r="H64" s="55">
        <f>+corporate_municipal!D1453/100</f>
        <v>4.9289130434782606E-2</v>
      </c>
      <c r="I64" s="55">
        <f>+corporate_municipal!G1453/100</f>
        <v>2.4023913043478264E-2</v>
      </c>
      <c r="J64" s="55">
        <f>+corporate_municipal!J1453/100</f>
        <v>4.326086956521738E-2</v>
      </c>
      <c r="K64" s="55">
        <v>1.6500000000000001E-2</v>
      </c>
      <c r="L64" s="55">
        <f>AVERAGE(0.02%,1.02%,E64)</f>
        <v>1.4266666666666665E-2</v>
      </c>
      <c r="M64" s="55">
        <v>5.6300000000000003E-2</v>
      </c>
      <c r="N64" s="30"/>
    </row>
    <row r="65" spans="2:14" ht="11.25" hidden="1" customHeight="1" x14ac:dyDescent="0.15">
      <c r="B65" s="18">
        <v>40787</v>
      </c>
      <c r="C65" s="56">
        <v>1E-4</v>
      </c>
      <c r="D65" s="55">
        <v>1.9800000000000002E-2</v>
      </c>
      <c r="E65" s="55">
        <v>2.8299999999999999E-2</v>
      </c>
      <c r="F65" s="55">
        <v>2.2000000000000001E-3</v>
      </c>
      <c r="G65" s="55">
        <f>+corporate_municipal!B1479/100</f>
        <v>3.3202380952380955E-2</v>
      </c>
      <c r="H65" s="55">
        <f>+corporate_municipal!D1479/100</f>
        <v>4.615952380952381E-2</v>
      </c>
      <c r="I65" s="55">
        <f>+corporate_municipal!G1479/100</f>
        <v>2.2809523809523807E-2</v>
      </c>
      <c r="J65" s="55">
        <f>+corporate_municipal!J1479/100</f>
        <v>4.4369047619047614E-2</v>
      </c>
      <c r="K65" s="55">
        <v>1.8599999999999998E-2</v>
      </c>
      <c r="L65" s="55">
        <f>AVERAGE(0.01%,0.9%,E65)</f>
        <v>1.2466666666666668E-2</v>
      </c>
      <c r="M65" s="55">
        <v>5.6300000000000003E-2</v>
      </c>
      <c r="N65" s="30"/>
    </row>
    <row r="66" spans="2:14" ht="11.25" hidden="1" customHeight="1" x14ac:dyDescent="0.15">
      <c r="B66" s="18">
        <v>40817</v>
      </c>
      <c r="C66" s="56">
        <v>2.0000000000000001E-4</v>
      </c>
      <c r="D66" s="55">
        <v>2.1499999999999998E-2</v>
      </c>
      <c r="E66" s="55">
        <v>2.87E-2</v>
      </c>
      <c r="F66" s="55">
        <v>2.3999999999999998E-3</v>
      </c>
      <c r="G66" s="55">
        <f>+corporate_municipal!B1504/100</f>
        <v>3.5452500000000005E-2</v>
      </c>
      <c r="H66" s="55">
        <f>+corporate_municipal!D1504/100</f>
        <v>4.5477499999999997E-2</v>
      </c>
      <c r="I66" s="55">
        <f>+corporate_municipal!G1504/100</f>
        <v>2.7059999999999994E-2</v>
      </c>
      <c r="J66" s="55">
        <f>+corporate_municipal!J1504/100</f>
        <v>4.4582499999999997E-2</v>
      </c>
      <c r="K66" s="55">
        <v>1.8599999999999998E-2</v>
      </c>
      <c r="L66" s="55">
        <f>AVERAGE(0.01%,1.06%,E66)</f>
        <v>1.3133333333333332E-2</v>
      </c>
      <c r="M66" s="55">
        <v>5.6300000000000003E-2</v>
      </c>
      <c r="N66" s="30"/>
    </row>
    <row r="67" spans="2:14" ht="11.25" hidden="1" customHeight="1" x14ac:dyDescent="0.15">
      <c r="B67" s="18">
        <v>40848</v>
      </c>
      <c r="C67" s="56">
        <v>1E-4</v>
      </c>
      <c r="D67" s="55">
        <v>2.01E-2</v>
      </c>
      <c r="E67" s="55">
        <v>2.7199999999999998E-2</v>
      </c>
      <c r="F67" s="55">
        <v>2.0999999999999999E-3</v>
      </c>
      <c r="G67" s="55">
        <f>+corporate_municipal!B1529/100</f>
        <v>3.3545000000000005E-2</v>
      </c>
      <c r="H67" s="55">
        <f>+corporate_municipal!D1529/100</f>
        <v>4.1890000000000004E-2</v>
      </c>
      <c r="I67" s="55">
        <f>+corporate_municipal!G1529/100</f>
        <v>2.5409999999999995E-2</v>
      </c>
      <c r="J67" s="55">
        <f>+corporate_municipal!J1529/100</f>
        <v>4.6265000000000001E-2</v>
      </c>
      <c r="K67" s="55">
        <v>1.8599999999999998E-2</v>
      </c>
      <c r="L67" s="55">
        <f>AVERAGE(0.01%,0.91%,E67)</f>
        <v>1.2133333333333335E-2</v>
      </c>
      <c r="M67" s="55">
        <v>5.6300000000000003E-2</v>
      </c>
      <c r="N67" s="30"/>
    </row>
    <row r="68" spans="2:14" ht="11.25" hidden="1" customHeight="1" x14ac:dyDescent="0.15">
      <c r="B68" s="18">
        <v>40878</v>
      </c>
      <c r="C68" s="56">
        <v>1E-4</v>
      </c>
      <c r="D68" s="55">
        <v>1.9800000000000002E-2</v>
      </c>
      <c r="E68" s="55">
        <v>2.6700000000000002E-2</v>
      </c>
      <c r="F68" s="55">
        <v>1.8E-3</v>
      </c>
      <c r="G68" s="55">
        <f>+corporate_municipal!B1555/100</f>
        <v>3.4188095238095233E-2</v>
      </c>
      <c r="H68" s="55">
        <f>+corporate_municipal!D1555/100</f>
        <v>4.5314285714285724E-2</v>
      </c>
      <c r="I68" s="55">
        <f>+corporate_municipal!G1555/100</f>
        <v>2.3726190476190477E-2</v>
      </c>
      <c r="J68" s="55">
        <f>+corporate_municipal!J1555/100</f>
        <v>4.4945238095238087E-2</v>
      </c>
      <c r="K68" s="55">
        <v>1.8599999999999998E-2</v>
      </c>
      <c r="L68" s="55">
        <f>AVERAGE(0%,0.89%,E68)</f>
        <v>1.1866666666666666E-2</v>
      </c>
      <c r="M68" s="55">
        <v>5.6300000000000003E-2</v>
      </c>
      <c r="N68" s="30"/>
    </row>
    <row r="69" spans="2:14" ht="11.25" hidden="1" customHeight="1" x14ac:dyDescent="0.15">
      <c r="B69" s="18">
        <v>40909</v>
      </c>
      <c r="C69" s="56">
        <v>2.9999999999999997E-4</v>
      </c>
      <c r="D69" s="55">
        <v>1.9699999999999999E-2</v>
      </c>
      <c r="E69" s="55">
        <v>2.7E-2</v>
      </c>
      <c r="F69" s="55">
        <v>2.5999999999999999E-3</v>
      </c>
      <c r="G69" s="55">
        <f>+corporate_municipal!B1580/100</f>
        <v>3.3975000000000005E-2</v>
      </c>
      <c r="H69" s="55">
        <f>+corporate_municipal!D1580/100</f>
        <v>4.9172500000000008E-2</v>
      </c>
      <c r="I69" s="55">
        <f>+corporate_municipal!G1580/100</f>
        <v>2.0272499999999999E-2</v>
      </c>
      <c r="J69" s="55">
        <f>+corporate_municipal!J1580/100</f>
        <v>4.0064999999999996E-2</v>
      </c>
      <c r="K69" s="55">
        <v>1.8599999999999998E-2</v>
      </c>
      <c r="L69" s="55">
        <f>AVERAGE(0.02%,0.84%,E69)</f>
        <v>1.1866666666666666E-2</v>
      </c>
      <c r="M69" s="55">
        <v>5.6300000000000003E-2</v>
      </c>
      <c r="N69" s="30"/>
    </row>
    <row r="70" spans="2:14" ht="11.25" hidden="1" customHeight="1" x14ac:dyDescent="0.15">
      <c r="B70" s="18">
        <v>40940</v>
      </c>
      <c r="C70" s="56">
        <v>8.9999999999999998E-4</v>
      </c>
      <c r="D70" s="55">
        <v>1.9699999999999999E-2</v>
      </c>
      <c r="E70" s="55">
        <v>2.75E-2</v>
      </c>
      <c r="F70" s="55">
        <v>2.0999999999999999E-3</v>
      </c>
      <c r="G70" s="55">
        <f>+corporate_municipal!B1605/100</f>
        <v>3.2575E-2</v>
      </c>
      <c r="H70" s="55">
        <f>+corporate_municipal!D1605/100</f>
        <v>4.8289999999999986E-2</v>
      </c>
      <c r="I70" s="55">
        <f>+corporate_municipal!G1605/100</f>
        <v>1.7464999999999998E-2</v>
      </c>
      <c r="J70" s="55">
        <f>+corporate_municipal!J1605/100</f>
        <v>3.49825E-2</v>
      </c>
      <c r="K70" s="55">
        <v>1.8599999999999998E-2</v>
      </c>
      <c r="L70" s="55">
        <f>AVERAGE(0.06%,0.83%,E70)</f>
        <v>1.2133333333333335E-2</v>
      </c>
      <c r="M70" s="55">
        <v>5.6300000000000003E-2</v>
      </c>
      <c r="N70" s="30"/>
    </row>
    <row r="71" spans="2:14" ht="11.25" hidden="1" customHeight="1" x14ac:dyDescent="0.15">
      <c r="B71" s="18">
        <v>40969</v>
      </c>
      <c r="C71" s="56">
        <v>8.0000000000000004E-4</v>
      </c>
      <c r="D71" s="55">
        <v>2.1700000000000001E-2</v>
      </c>
      <c r="E71" s="55">
        <v>2.9399999999999999E-2</v>
      </c>
      <c r="F71" s="55">
        <v>2E-3</v>
      </c>
      <c r="G71" s="55">
        <f>+corporate_municipal!B1632/100</f>
        <v>3.3140909090909096E-2</v>
      </c>
      <c r="H71" s="55">
        <f>+corporate_municipal!D1632/100</f>
        <v>5.135E-2</v>
      </c>
      <c r="I71" s="55">
        <f>+corporate_municipal!G1632/100</f>
        <v>2.2590909090909089E-2</v>
      </c>
      <c r="J71" s="55">
        <f>+corporate_municipal!J1632/100</f>
        <v>3.718409090909091E-2</v>
      </c>
      <c r="K71" s="55">
        <v>1.8599999999999998E-2</v>
      </c>
      <c r="L71" s="55">
        <f>AVERAGE(0.06%,1.02%,E71)</f>
        <v>1.34E-2</v>
      </c>
      <c r="M71" s="55">
        <v>5.3900000000000003E-2</v>
      </c>
      <c r="N71" s="30"/>
    </row>
    <row r="72" spans="2:14" ht="11.25" hidden="1" customHeight="1" x14ac:dyDescent="0.15">
      <c r="B72" s="18">
        <v>41000</v>
      </c>
      <c r="C72" s="56">
        <v>8.0000000000000004E-4</v>
      </c>
      <c r="D72" s="55">
        <v>2.0500000000000001E-2</v>
      </c>
      <c r="E72" s="55">
        <v>2.8199999999999999E-2</v>
      </c>
      <c r="F72" s="55">
        <v>2E-3</v>
      </c>
      <c r="G72" s="55">
        <f>+corporate_municipal!B1658/100</f>
        <v>3.2219047619047626E-2</v>
      </c>
      <c r="H72" s="55">
        <f>+corporate_municipal!D1658/100</f>
        <v>5.1116666666666664E-2</v>
      </c>
      <c r="I72" s="55">
        <f>+corporate_municipal!G1658/100</f>
        <v>2.0147619047619046E-2</v>
      </c>
      <c r="J72" s="55">
        <f>+corporate_municipal!J1658/100</f>
        <v>3.5552380952380953E-2</v>
      </c>
      <c r="K72" s="55">
        <v>1.95E-2</v>
      </c>
      <c r="L72" s="55">
        <f>AVERAGE(0.07%,0.89%,E72)</f>
        <v>1.26E-2</v>
      </c>
      <c r="M72" s="55">
        <v>5.3999999999999999E-2</v>
      </c>
      <c r="N72" s="30"/>
    </row>
    <row r="73" spans="2:14" ht="11.25" hidden="1" customHeight="1" x14ac:dyDescent="0.15">
      <c r="B73" s="18">
        <v>41030</v>
      </c>
      <c r="C73" s="56">
        <v>8.9999999999999998E-4</v>
      </c>
      <c r="D73" s="55">
        <v>1.7999999999999999E-2</v>
      </c>
      <c r="E73" s="55">
        <v>2.53E-2</v>
      </c>
      <c r="F73" s="55">
        <v>2E-3</v>
      </c>
      <c r="G73" s="55">
        <f>+corporate_municipal!B1685/100</f>
        <v>2.9325E-2</v>
      </c>
      <c r="H73" s="55">
        <f>+corporate_municipal!D1685/100</f>
        <v>4.9302272727272729E-2</v>
      </c>
      <c r="I73" s="55">
        <f>+corporate_municipal!G1685/100</f>
        <v>2.1765909090909089E-2</v>
      </c>
      <c r="J73" s="55">
        <f>+corporate_municipal!J1685/100</f>
        <v>3.5881818181818174E-2</v>
      </c>
      <c r="K73" s="55">
        <v>1.95E-2</v>
      </c>
      <c r="L73" s="55">
        <f>AVERAGE(0.07%,0.76%,E73)</f>
        <v>1.12E-2</v>
      </c>
      <c r="M73" s="55">
        <v>5.4022000000000001E-2</v>
      </c>
      <c r="N73" s="30"/>
    </row>
    <row r="74" spans="2:14" ht="11.25" hidden="1" customHeight="1" x14ac:dyDescent="0.15">
      <c r="B74" s="18">
        <v>41061</v>
      </c>
      <c r="C74" s="56">
        <v>8.9999999999999998E-4</v>
      </c>
      <c r="D74" s="55">
        <v>1.6199999999999999E-2</v>
      </c>
      <c r="E74" s="55">
        <v>2.3099999999999999E-2</v>
      </c>
      <c r="F74" s="55">
        <v>2.0999999999999999E-3</v>
      </c>
      <c r="G74" s="55">
        <f>+corporate_municipal!B1711/100</f>
        <v>2.9761904761904757E-2</v>
      </c>
      <c r="H74" s="55">
        <f>+corporate_municipal!D1711/100</f>
        <v>4.6714285714285708E-2</v>
      </c>
      <c r="I74" s="55">
        <f>+corporate_municipal!G1711/100</f>
        <v>2.3676190476190476E-2</v>
      </c>
      <c r="J74" s="55">
        <f>+corporate_municipal!J1711/100</f>
        <v>3.5121428571428567E-2</v>
      </c>
      <c r="K74" s="55">
        <v>1.95E-2</v>
      </c>
      <c r="L74" s="55">
        <f>AVERAGE(0.05%,0.71%,E74)</f>
        <v>1.0233333333333332E-2</v>
      </c>
      <c r="M74" s="55">
        <v>5.3747000000000003E-2</v>
      </c>
      <c r="N74" s="30"/>
    </row>
    <row r="75" spans="2:14" ht="11.25" hidden="1" customHeight="1" x14ac:dyDescent="0.15">
      <c r="B75" s="18">
        <v>41091</v>
      </c>
      <c r="C75" s="56">
        <v>1E-3</v>
      </c>
      <c r="D75" s="55">
        <v>1.5299999999999999E-2</v>
      </c>
      <c r="E75" s="55">
        <v>2.2200000000000001E-2</v>
      </c>
      <c r="F75" s="55">
        <v>2.3999999999999998E-3</v>
      </c>
      <c r="G75" s="55">
        <f>+corporate_municipal!B1737/100</f>
        <v>2.6740476190476193E-2</v>
      </c>
      <c r="H75" s="55">
        <f>+corporate_municipal!D1737/100</f>
        <v>3.9492857142857135E-2</v>
      </c>
      <c r="I75" s="55">
        <f>+corporate_municipal!G1737/100</f>
        <v>2.2261904761904764E-2</v>
      </c>
      <c r="J75" s="55">
        <f>+corporate_municipal!J1737/100</f>
        <v>3.2952380952380962E-2</v>
      </c>
      <c r="K75" s="55">
        <v>1.95E-2</v>
      </c>
      <c r="L75" s="55">
        <f>AVERAGE(0.07%,0.62%,E75)</f>
        <v>9.7000000000000003E-3</v>
      </c>
      <c r="M75" s="55">
        <v>5.2611999999999999E-2</v>
      </c>
      <c r="N75" s="30"/>
    </row>
    <row r="76" spans="2:14" ht="11.25" hidden="1" customHeight="1" x14ac:dyDescent="0.15">
      <c r="B76" s="18">
        <v>41122</v>
      </c>
      <c r="C76" s="56">
        <v>1E-3</v>
      </c>
      <c r="D76" s="55">
        <v>1.6799999999999999E-2</v>
      </c>
      <c r="E76" s="55">
        <v>2.4E-2</v>
      </c>
      <c r="F76" s="55">
        <v>1.9E-3</v>
      </c>
      <c r="G76" s="55">
        <f>+corporate_municipal!B1765/100</f>
        <v>2.5458695652173916E-2</v>
      </c>
      <c r="H76" s="55">
        <f>+corporate_municipal!D1765/100</f>
        <v>3.9423913043478261E-2</v>
      </c>
      <c r="I76" s="55">
        <f>+corporate_municipal!G1765/100</f>
        <v>2.0990909090909091E-2</v>
      </c>
      <c r="J76" s="55">
        <f>+corporate_municipal!J1765/100</f>
        <v>2.8990909090909095E-2</v>
      </c>
      <c r="K76" s="55">
        <v>1.95E-2</v>
      </c>
      <c r="L76" s="55">
        <f>AVERAGE(0.09%,0.71%,E76)</f>
        <v>1.0666666666666666E-2</v>
      </c>
      <c r="M76" s="55">
        <v>5.2363E-2</v>
      </c>
      <c r="N76" s="30"/>
    </row>
    <row r="77" spans="2:14" ht="11.25" hidden="1" customHeight="1" x14ac:dyDescent="0.15">
      <c r="B77" s="18">
        <v>41153</v>
      </c>
      <c r="C77" s="56">
        <v>1.1000000000000001E-3</v>
      </c>
      <c r="D77" s="55">
        <v>1.72E-2</v>
      </c>
      <c r="E77" s="55">
        <v>2.4899999999999999E-2</v>
      </c>
      <c r="F77" s="55">
        <v>1.6999999999999999E-3</v>
      </c>
      <c r="G77" s="55">
        <f>+corporate_municipal!B1789/100</f>
        <v>2.6149999999999993E-2</v>
      </c>
      <c r="H77" s="55">
        <f>+corporate_municipal!D1789/100</f>
        <v>3.7747368421052634E-2</v>
      </c>
      <c r="I77" s="55">
        <f>+corporate_municipal!G1789/100</f>
        <v>2.0736842105263154E-2</v>
      </c>
      <c r="J77" s="55">
        <f>+corporate_municipal!J1789/100</f>
        <v>2.976052631578947E-2</v>
      </c>
      <c r="K77" s="55">
        <v>1.95E-2</v>
      </c>
      <c r="L77" s="55">
        <f>AVERAGE(0.08%,0.67%,E77)</f>
        <v>1.0799999999999999E-2</v>
      </c>
      <c r="M77" s="55">
        <v>5.2241999999999997E-2</v>
      </c>
      <c r="N77" s="30"/>
    </row>
    <row r="78" spans="2:14" ht="11.25" hidden="1" customHeight="1" x14ac:dyDescent="0.15">
      <c r="B78" s="18">
        <v>41183</v>
      </c>
      <c r="C78" s="56">
        <v>1E-3</v>
      </c>
      <c r="D78" s="55">
        <v>1.7500000000000002E-2</v>
      </c>
      <c r="E78" s="55">
        <v>2.5100000000000001E-2</v>
      </c>
      <c r="F78" s="55">
        <v>1.9E-3</v>
      </c>
      <c r="G78" s="55">
        <f>+corporate_municipal!B1815/100</f>
        <v>2.5192857142857142E-2</v>
      </c>
      <c r="H78" s="55">
        <f>+corporate_municipal!D1815/100</f>
        <v>3.6538095238095245E-2</v>
      </c>
      <c r="I78" s="55">
        <f>+corporate_municipal!G1815/100</f>
        <v>2.0850000000000004E-2</v>
      </c>
      <c r="J78" s="55">
        <f>+corporate_municipal!J1815/100</f>
        <v>2.949761904761905E-2</v>
      </c>
      <c r="K78" s="55">
        <v>1.95E-2</v>
      </c>
      <c r="L78" s="55">
        <f>AVERAGE(0.11%,0.71%,E78)</f>
        <v>1.1099999999999999E-2</v>
      </c>
      <c r="M78" s="55">
        <v>5.3595999999999998E-2</v>
      </c>
      <c r="N78" s="30"/>
    </row>
    <row r="79" spans="2:14" ht="11.25" hidden="1" customHeight="1" x14ac:dyDescent="0.15">
      <c r="B79" s="18">
        <v>41214</v>
      </c>
      <c r="C79" s="56">
        <v>8.9999999999999998E-4</v>
      </c>
      <c r="D79" s="55">
        <v>1.6500000000000001E-2</v>
      </c>
      <c r="E79" s="55">
        <v>2.3900000000000001E-2</v>
      </c>
      <c r="F79" s="55">
        <v>2.0999999999999999E-3</v>
      </c>
      <c r="G79" s="55">
        <f>+corporate_municipal!B1840/100</f>
        <v>2.5044117647058817E-2</v>
      </c>
      <c r="H79" s="55">
        <f>+corporate_municipal!D1840/100</f>
        <v>3.6335294117647063E-2</v>
      </c>
      <c r="I79" s="55">
        <f>+corporate_municipal!G1840/100</f>
        <v>1.9527499999999996E-2</v>
      </c>
      <c r="J79" s="55">
        <f>+corporate_municipal!J1840/100</f>
        <v>2.8537500000000004E-2</v>
      </c>
      <c r="K79" s="55">
        <v>1.95E-2</v>
      </c>
      <c r="L79" s="55">
        <f>AVERAGE(0.12%,0.67%,E79)</f>
        <v>1.06E-2</v>
      </c>
      <c r="M79" s="55">
        <v>5.3852999999999998E-2</v>
      </c>
      <c r="N79" s="30"/>
    </row>
    <row r="80" spans="2:14" ht="11.25" hidden="1" customHeight="1" x14ac:dyDescent="0.15">
      <c r="B80" s="18">
        <v>41244</v>
      </c>
      <c r="C80" s="56">
        <v>6.9999999999999999E-4</v>
      </c>
      <c r="D80" s="55">
        <v>1.72E-2</v>
      </c>
      <c r="E80" s="55">
        <v>2.47E-2</v>
      </c>
      <c r="F80" s="55">
        <v>1.6999999999999999E-3</v>
      </c>
      <c r="G80" s="55">
        <f>+corporate_municipal!B1865/100</f>
        <v>2.5317500000000003E-2</v>
      </c>
      <c r="H80" s="55">
        <f>+corporate_municipal!D1865/100</f>
        <v>3.7427499999999995E-2</v>
      </c>
      <c r="I80" s="55">
        <f>+corporate_municipal!G1865/100</f>
        <v>2.0265000000000005E-2</v>
      </c>
      <c r="J80" s="55">
        <f>+corporate_municipal!J1865/100</f>
        <v>2.81175E-2</v>
      </c>
      <c r="K80" s="55">
        <v>1.95E-2</v>
      </c>
      <c r="L80" s="55">
        <f>AVERAGE(0.04%,0.7%,E80)</f>
        <v>1.0699999999999999E-2</v>
      </c>
      <c r="M80" s="55">
        <v>5.4440000000000002E-2</v>
      </c>
      <c r="N80" s="30"/>
    </row>
    <row r="81" spans="2:14" ht="11.25" hidden="1" customHeight="1" x14ac:dyDescent="0.15">
      <c r="B81" s="18">
        <v>41275</v>
      </c>
      <c r="C81" s="56">
        <v>6.9999999999999999E-4</v>
      </c>
      <c r="D81" s="55">
        <v>1.9099999999999999E-2</v>
      </c>
      <c r="E81" s="55">
        <v>2.6800000000000001E-2</v>
      </c>
      <c r="F81" s="55">
        <v>1.9E-3</v>
      </c>
      <c r="G81" s="55">
        <f>+corporate_municipal!B1891/100</f>
        <v>2.7988095238095242E-2</v>
      </c>
      <c r="H81" s="55">
        <f>+corporate_municipal!D1891/100</f>
        <v>3.9114285714285719E-2</v>
      </c>
      <c r="I81" s="55">
        <f>+corporate_municipal!G1891/100</f>
        <v>2.0992857142857143E-2</v>
      </c>
      <c r="J81" s="55">
        <f>+corporate_municipal!J1891/100</f>
        <v>2.6907142857142859E-2</v>
      </c>
      <c r="K81" s="55">
        <v>1.95E-2</v>
      </c>
      <c r="L81" s="55">
        <f>AVERAGE(0.05%,0.81%,E81)</f>
        <v>1.18E-2</v>
      </c>
      <c r="M81" s="55">
        <v>5.4550000000000001E-2</v>
      </c>
      <c r="N81" s="30"/>
    </row>
    <row r="82" spans="2:14" ht="11.25" hidden="1" customHeight="1" x14ac:dyDescent="0.15">
      <c r="B82" s="18">
        <v>41306</v>
      </c>
      <c r="C82" s="56">
        <v>1E-3</v>
      </c>
      <c r="D82" s="55">
        <v>1.9800000000000002E-2</v>
      </c>
      <c r="E82" s="55">
        <v>2.7799999999999998E-2</v>
      </c>
      <c r="F82" s="55">
        <v>1.4E-3</v>
      </c>
      <c r="G82" s="55">
        <f>+corporate_municipal!B1915/100</f>
        <v>2.9600000000000005E-2</v>
      </c>
      <c r="H82" s="55">
        <f>+corporate_municipal!D1915/100</f>
        <v>4.0602631578947362E-2</v>
      </c>
      <c r="I82" s="55">
        <f>+corporate_municipal!G1915/100</f>
        <v>1.846578947368421E-2</v>
      </c>
      <c r="J82" s="55">
        <f>+corporate_municipal!J1915/100</f>
        <v>2.8631578947368421E-2</v>
      </c>
      <c r="K82" s="55">
        <v>1.95E-2</v>
      </c>
      <c r="L82" s="55">
        <f>AVERAGE(0.08%,0.85%,E82)</f>
        <v>1.2366666666666666E-2</v>
      </c>
      <c r="M82" s="55">
        <v>5.4359999999999999E-2</v>
      </c>
      <c r="N82" s="30"/>
    </row>
    <row r="83" spans="2:14" ht="11.25" hidden="1" customHeight="1" x14ac:dyDescent="0.15">
      <c r="B83" s="18">
        <v>41334</v>
      </c>
      <c r="C83" s="56">
        <v>8.9999999999999998E-4</v>
      </c>
      <c r="D83" s="55">
        <v>1.9599999999999999E-2</v>
      </c>
      <c r="E83" s="55">
        <v>2.7799999999999998E-2</v>
      </c>
      <c r="F83" s="55">
        <v>1.5E-3</v>
      </c>
      <c r="G83" s="55">
        <f>+corporate_municipal!B1939/100</f>
        <v>2.9752631578947364E-2</v>
      </c>
      <c r="H83" s="55">
        <f>+corporate_municipal!D1939/100</f>
        <v>4.1228947368421059E-2</v>
      </c>
      <c r="I83" s="55">
        <f>+corporate_municipal!G1939/100</f>
        <v>2.139736842105263E-2</v>
      </c>
      <c r="J83" s="55">
        <f>+corporate_municipal!J1939/100</f>
        <v>3.0952631578947374E-2</v>
      </c>
      <c r="K83" s="55">
        <v>2.06E-2</v>
      </c>
      <c r="L83" s="55">
        <f>AVERAGE(0.08%,0.82%,E83)</f>
        <v>1.2266666666666667E-2</v>
      </c>
      <c r="M83" s="55">
        <v>5.45E-2</v>
      </c>
      <c r="N83" s="30"/>
    </row>
    <row r="84" spans="2:14" ht="11.25" hidden="1" customHeight="1" x14ac:dyDescent="0.15">
      <c r="B84" s="18">
        <v>41365</v>
      </c>
      <c r="C84" s="56">
        <v>5.9999999999999995E-4</v>
      </c>
      <c r="D84" s="55">
        <v>1.7600000000000001E-2</v>
      </c>
      <c r="E84" s="55">
        <v>2.5499999999999998E-2</v>
      </c>
      <c r="F84" s="55">
        <v>1.6000000000000001E-3</v>
      </c>
      <c r="G84" s="55">
        <f>+corporate_municipal!B1966/100</f>
        <v>2.8503333333333335E-2</v>
      </c>
      <c r="H84" s="55">
        <f>+corporate_municipal!D1966/100</f>
        <v>4.1076666666666671E-2</v>
      </c>
      <c r="I84" s="55">
        <f>+corporate_municipal!G1966/100</f>
        <v>2.0639999999999995E-2</v>
      </c>
      <c r="J84" s="55">
        <f>+corporate_municipal!J1966/100</f>
        <v>3.2980000000000002E-2</v>
      </c>
      <c r="K84" s="55">
        <v>2.06E-2</v>
      </c>
      <c r="L84" s="55">
        <f>AVERAGE(0.05%,0.71%,E84)</f>
        <v>1.1033333333333332E-2</v>
      </c>
      <c r="M84" s="55">
        <v>5.416E-2</v>
      </c>
      <c r="N84" s="30"/>
    </row>
    <row r="85" spans="2:14" ht="11.25" hidden="1" customHeight="1" x14ac:dyDescent="0.15">
      <c r="B85" s="18">
        <v>41395</v>
      </c>
      <c r="C85" s="56">
        <v>4.0000000000000002E-4</v>
      </c>
      <c r="D85" s="55">
        <v>1.9300000000000001E-2</v>
      </c>
      <c r="E85" s="55">
        <v>2.7300000000000001E-2</v>
      </c>
      <c r="F85" s="55">
        <v>1.4E-3</v>
      </c>
      <c r="G85" s="55">
        <f>+corporate_municipal!B1993/100</f>
        <v>2.7837500000000005E-2</v>
      </c>
      <c r="H85" s="55">
        <f>+corporate_municipal!D1993/100</f>
        <v>4.0278124999999998E-2</v>
      </c>
      <c r="I85" s="55">
        <f>+corporate_municipal!G1993/100</f>
        <v>2.1184375000000002E-2</v>
      </c>
      <c r="J85" s="55">
        <f>+corporate_municipal!J1993/100</f>
        <v>3.2700000000000007E-2</v>
      </c>
      <c r="K85" s="55">
        <v>2.06E-2</v>
      </c>
      <c r="L85" s="55">
        <f>AVERAGE(0.02%,0.84%,E85)</f>
        <v>1.1966666666666667E-2</v>
      </c>
      <c r="M85" s="55">
        <v>5.4100000000000002E-2</v>
      </c>
      <c r="N85" s="30"/>
    </row>
    <row r="86" spans="2:14" ht="11.25" hidden="1" customHeight="1" x14ac:dyDescent="0.15">
      <c r="B86" s="18">
        <v>41426</v>
      </c>
      <c r="C86" s="56">
        <v>5.0000000000000001E-4</v>
      </c>
      <c r="D86" s="55">
        <v>2.3E-2</v>
      </c>
      <c r="E86" s="55">
        <v>3.0700000000000002E-2</v>
      </c>
      <c r="F86" s="55">
        <v>1.4E-3</v>
      </c>
      <c r="G86" s="55">
        <f>+corporate_municipal!B2018/100</f>
        <v>3.3270000000000001E-2</v>
      </c>
      <c r="H86" s="55">
        <f>+corporate_municipal!D2018/100</f>
        <v>4.3542500000000005E-2</v>
      </c>
      <c r="I86" s="55">
        <f>+corporate_municipal!G2018/100</f>
        <v>2.6922500000000002E-2</v>
      </c>
      <c r="J86" s="55">
        <f>+corporate_municipal!J2018/100</f>
        <v>3.9072500000000003E-2</v>
      </c>
      <c r="K86" s="55">
        <v>2.06E-2</v>
      </c>
      <c r="L86" s="55">
        <f>AVERAGE(0.03%,1.2%,E86)</f>
        <v>1.4333333333333335E-2</v>
      </c>
      <c r="M86" s="55">
        <v>5.5800000000000002E-2</v>
      </c>
      <c r="N86" s="30"/>
    </row>
    <row r="87" spans="2:14" ht="11.25" hidden="1" customHeight="1" x14ac:dyDescent="0.15">
      <c r="B87" s="18">
        <v>41456</v>
      </c>
      <c r="C87" s="56">
        <v>4.0000000000000002E-4</v>
      </c>
      <c r="D87" s="55">
        <v>2.58E-2</v>
      </c>
      <c r="E87" s="55">
        <v>3.3099999999999997E-2</v>
      </c>
      <c r="F87" s="55">
        <v>1.4E-3</v>
      </c>
      <c r="G87" s="55">
        <f>+corporate_municipal!B2045/100</f>
        <v>3.4413636363636362E-2</v>
      </c>
      <c r="H87" s="55">
        <f>+corporate_municipal!D2045/100</f>
        <v>4.4513636363636359E-2</v>
      </c>
      <c r="I87" s="55">
        <f>+corporate_municipal!G2045/100</f>
        <v>2.8684090909090906E-2</v>
      </c>
      <c r="J87" s="55">
        <f>+corporate_municipal!J2045/100</f>
        <v>4.44409090909091E-2</v>
      </c>
      <c r="K87" s="55">
        <v>2.06E-2</v>
      </c>
      <c r="L87" s="55">
        <f>AVERAGE(0.02%,1.4%,E87)</f>
        <v>1.5766666666666665E-2</v>
      </c>
      <c r="M87" s="55">
        <v>5.7029000000000003E-2</v>
      </c>
      <c r="N87" s="30"/>
    </row>
    <row r="88" spans="2:14" ht="11.25" hidden="1" customHeight="1" x14ac:dyDescent="0.15">
      <c r="B88" s="18">
        <v>41487</v>
      </c>
      <c r="C88" s="56">
        <v>4.0000000000000002E-4</v>
      </c>
      <c r="D88" s="55">
        <v>2.7400000000000001E-2</v>
      </c>
      <c r="E88" s="55">
        <v>3.49E-2</v>
      </c>
      <c r="F88" s="55">
        <v>1.1999999999999999E-3</v>
      </c>
      <c r="G88" s="55">
        <f>+corporate_municipal!B2072/100</f>
        <v>3.6900000000000002E-2</v>
      </c>
      <c r="H88" s="55">
        <f>+corporate_municipal!D2072/100</f>
        <v>4.535227272727272E-2</v>
      </c>
      <c r="I88" s="55">
        <f>+corporate_municipal!G2072/100</f>
        <v>2.9993181818181815E-2</v>
      </c>
      <c r="J88" s="55">
        <f>+corporate_municipal!J2072/100</f>
        <v>4.8247727272727269E-2</v>
      </c>
      <c r="K88" s="55">
        <v>2.06E-2</v>
      </c>
      <c r="L88" s="55">
        <f>AVERAGE(0.04%,1.52%,E88)</f>
        <v>1.6833333333333336E-2</v>
      </c>
      <c r="M88" s="55">
        <v>5.8361000000000003E-2</v>
      </c>
      <c r="N88" s="30"/>
    </row>
    <row r="89" spans="2:14" ht="11.25" hidden="1" customHeight="1" x14ac:dyDescent="0.15">
      <c r="B89" s="18">
        <v>41518</v>
      </c>
      <c r="C89" s="56">
        <v>2.0000000000000001E-4</v>
      </c>
      <c r="D89" s="55">
        <v>2.81E-2</v>
      </c>
      <c r="E89" s="55">
        <v>3.5299999999999998E-2</v>
      </c>
      <c r="F89" s="55">
        <v>1.1000000000000001E-3</v>
      </c>
      <c r="G89" s="55">
        <f>+corporate_municipal!B2097/100</f>
        <v>3.8114999999999996E-2</v>
      </c>
      <c r="H89" s="55">
        <f>+corporate_municipal!D2097/100</f>
        <v>4.6890000000000001E-2</v>
      </c>
      <c r="I89" s="55">
        <f>+corporate_municipal!G2097/100</f>
        <v>3.1667500000000001E-2</v>
      </c>
      <c r="J89" s="55">
        <f>+corporate_municipal!J2097/100</f>
        <v>4.6669999999999996E-2</v>
      </c>
      <c r="K89" s="55">
        <v>2.06E-2</v>
      </c>
      <c r="L89" s="55">
        <f>AVERAGE(0.02%,1.6%,E89)</f>
        <v>1.7166666666666667E-2</v>
      </c>
      <c r="M89" s="55">
        <v>5.8568000000000002E-2</v>
      </c>
      <c r="N89" s="30"/>
    </row>
    <row r="90" spans="2:14" ht="11.25" hidden="1" customHeight="1" x14ac:dyDescent="0.15">
      <c r="B90" s="18">
        <v>41548</v>
      </c>
      <c r="C90" s="56">
        <v>5.0000000000000001E-4</v>
      </c>
      <c r="D90" s="55">
        <v>2.6200000000000001E-2</v>
      </c>
      <c r="E90" s="55">
        <v>3.3799999999999997E-2</v>
      </c>
      <c r="F90" s="55">
        <v>1.1999999999999999E-3</v>
      </c>
      <c r="G90" s="55">
        <f>+corporate_municipal!B2124/100</f>
        <v>3.5638636363636365E-2</v>
      </c>
      <c r="H90" s="55">
        <f>+corporate_municipal!D2124/100</f>
        <v>4.6495454545454534E-2</v>
      </c>
      <c r="I90" s="55">
        <f>+corporate_municipal!G2124/100</f>
        <v>3.0218181818181821E-2</v>
      </c>
      <c r="J90" s="55">
        <f>+corporate_municipal!J2124/100</f>
        <v>4.5161363636363631E-2</v>
      </c>
      <c r="K90" s="55">
        <v>2.06E-2</v>
      </c>
      <c r="L90" s="55">
        <f>AVERAGE(0.11%,1.37%,E90)</f>
        <v>1.6199999999999999E-2</v>
      </c>
      <c r="M90" s="55">
        <v>5.8507999999999998E-2</v>
      </c>
      <c r="N90" s="30"/>
    </row>
    <row r="91" spans="2:14" ht="11.25" hidden="1" customHeight="1" x14ac:dyDescent="0.15">
      <c r="B91" s="18">
        <v>41579</v>
      </c>
      <c r="C91" s="56">
        <v>6.9999999999999999E-4</v>
      </c>
      <c r="D91" s="55">
        <v>2.7199999999999998E-2</v>
      </c>
      <c r="E91" s="55">
        <v>3.5000000000000003E-2</v>
      </c>
      <c r="F91" s="55">
        <v>1.1999999999999999E-3</v>
      </c>
      <c r="G91" s="55">
        <f>+corporate_municipal!B2148/100</f>
        <v>3.6363157894736847E-2</v>
      </c>
      <c r="H91" s="55">
        <f>+corporate_municipal!D2148/100</f>
        <v>4.6257894736842123E-2</v>
      </c>
      <c r="I91" s="55">
        <f>+corporate_municipal!G2148/100</f>
        <v>3.0355263157894736E-2</v>
      </c>
      <c r="J91" s="55">
        <f>+corporate_municipal!J2148/100</f>
        <v>4.5476315789473684E-2</v>
      </c>
      <c r="K91" s="55">
        <v>2.06E-2</v>
      </c>
      <c r="L91" s="55">
        <f>AVERAGE(0.05%,1.37%,E91)</f>
        <v>1.6400000000000001E-2</v>
      </c>
      <c r="M91" s="55">
        <v>5.7910999999999997E-2</v>
      </c>
      <c r="N91" s="30"/>
    </row>
    <row r="92" spans="2:14" ht="11.25" hidden="1" customHeight="1" x14ac:dyDescent="0.15">
      <c r="B92" s="18">
        <v>41609</v>
      </c>
      <c r="C92" s="56">
        <v>6.9999999999999999E-4</v>
      </c>
      <c r="D92" s="55">
        <v>2.9000000000000001E-2</v>
      </c>
      <c r="E92" s="55">
        <v>3.6299999999999999E-2</v>
      </c>
      <c r="F92" s="55">
        <v>1.4E-3</v>
      </c>
      <c r="G92" s="55">
        <f>+corporate_municipal!B2174/100</f>
        <v>3.7721428571428572E-2</v>
      </c>
      <c r="H92" s="55">
        <f>+corporate_municipal!D2174/100</f>
        <v>4.8240476190476195E-2</v>
      </c>
      <c r="I92" s="55">
        <f>+corporate_municipal!G2174/100</f>
        <v>3.3164285714285716E-2</v>
      </c>
      <c r="J92" s="55">
        <f>+corporate_municipal!J2174/100</f>
        <v>4.558333333333333E-2</v>
      </c>
      <c r="K92" s="55">
        <v>2.06E-2</v>
      </c>
      <c r="L92" s="55">
        <f>AVERAGE(0.02%,1.58%,E92)</f>
        <v>1.7433333333333332E-2</v>
      </c>
      <c r="M92" s="55">
        <v>5.7988999999999999E-2</v>
      </c>
      <c r="N92" s="30"/>
    </row>
    <row r="93" spans="2:14" ht="11.25" hidden="1" customHeight="1" x14ac:dyDescent="0.15">
      <c r="B93" s="18">
        <v>41640</v>
      </c>
      <c r="C93" s="56">
        <v>4.0000000000000002E-4</v>
      </c>
      <c r="D93" s="55">
        <v>2.86E-2</v>
      </c>
      <c r="E93" s="55">
        <v>3.5200000000000002E-2</v>
      </c>
      <c r="F93" s="55">
        <v>1.1999999999999999E-3</v>
      </c>
      <c r="G93" s="55">
        <f>+corporate_municipal!B2200/100</f>
        <v>3.6909523809523802E-2</v>
      </c>
      <c r="H93" s="55">
        <f>+corporate_municipal!D2200/100</f>
        <v>4.6659523809523797E-2</v>
      </c>
      <c r="I93" s="55">
        <f>+corporate_municipal!G2200/100</f>
        <v>2.8021428571428572E-2</v>
      </c>
      <c r="J93" s="55">
        <f>+corporate_municipal!J2200/100</f>
        <v>4.2357142857142857E-2</v>
      </c>
      <c r="K93" s="55">
        <v>2.06E-2</v>
      </c>
      <c r="L93" s="55">
        <f>AVERAGE(0.02%,1.65%,E93)</f>
        <v>1.7299999999999999E-2</v>
      </c>
      <c r="M93" s="55">
        <v>5.7757000000000003E-2</v>
      </c>
      <c r="N93" s="30"/>
    </row>
    <row r="94" spans="2:14" ht="11.25" hidden="1" customHeight="1" x14ac:dyDescent="0.15">
      <c r="B94" s="18">
        <v>41671</v>
      </c>
      <c r="C94" s="56">
        <v>5.0000000000000001E-4</v>
      </c>
      <c r="D94" s="55">
        <v>2.7099999999999999E-2</v>
      </c>
      <c r="E94" s="55">
        <v>3.3799999999999997E-2</v>
      </c>
      <c r="F94" s="55">
        <v>1.2999999999999999E-3</v>
      </c>
      <c r="G94" s="55">
        <f>+corporate_municipal!B2224/100</f>
        <v>3.5505263157894734E-2</v>
      </c>
      <c r="H94" s="55">
        <f>+corporate_municipal!D2224/100</f>
        <v>4.4657894736842112E-2</v>
      </c>
      <c r="I94" s="55">
        <f>+corporate_municipal!G2224/100</f>
        <v>2.5265789473684207E-2</v>
      </c>
      <c r="J94" s="55">
        <f>+corporate_municipal!J2224/100</f>
        <v>4.0368421052631581E-2</v>
      </c>
      <c r="K94" s="55">
        <v>2.06E-2</v>
      </c>
      <c r="L94" s="55">
        <f>AVERAGE(0.05%,1.52%,E94)</f>
        <v>1.6499999999999997E-2</v>
      </c>
      <c r="M94" s="55">
        <v>5.7162999999999999E-2</v>
      </c>
      <c r="N94" s="30"/>
    </row>
    <row r="95" spans="2:14" ht="11.25" hidden="1" customHeight="1" x14ac:dyDescent="0.15">
      <c r="B95" s="18">
        <v>41699</v>
      </c>
      <c r="C95" s="56">
        <v>5.0000000000000001E-4</v>
      </c>
      <c r="D95" s="55">
        <v>2.7199999999999998E-2</v>
      </c>
      <c r="E95" s="55">
        <v>3.3500000000000002E-2</v>
      </c>
      <c r="F95" s="55">
        <v>1.1999999999999999E-3</v>
      </c>
      <c r="G95" s="55">
        <f>+corporate_municipal!B2250/100</f>
        <v>3.5402380952380963E-2</v>
      </c>
      <c r="H95" s="55">
        <f>+corporate_municipal!D2250/100</f>
        <v>4.476190476190476E-2</v>
      </c>
      <c r="I95" s="55">
        <f>+corporate_municipal!G2250/100</f>
        <v>2.2630952380952384E-2</v>
      </c>
      <c r="J95" s="55">
        <f>+corporate_municipal!J2250/100</f>
        <v>3.9714285714285709E-2</v>
      </c>
      <c r="K95" s="55">
        <v>2.06E-2</v>
      </c>
      <c r="L95" s="55">
        <f>AVERAGE(0.05%,1.64%,E95)</f>
        <v>1.6799999999999999E-2</v>
      </c>
      <c r="M95" s="55">
        <v>5.6444000000000001E-2</v>
      </c>
      <c r="N95" s="30"/>
    </row>
    <row r="96" spans="2:14" ht="11.25" hidden="1" customHeight="1" x14ac:dyDescent="0.15">
      <c r="B96" s="18">
        <v>41730</v>
      </c>
      <c r="C96" s="56">
        <v>2.9999999999999997E-4</v>
      </c>
      <c r="D96" s="55">
        <v>2.7099999999999999E-2</v>
      </c>
      <c r="E96" s="55">
        <v>3.27E-2</v>
      </c>
      <c r="F96" s="55">
        <v>1.1999999999999999E-3</v>
      </c>
      <c r="G96" s="55">
        <f>+corporate_municipal!B2276/100</f>
        <v>3.4492857142857145E-2</v>
      </c>
      <c r="H96" s="55">
        <f>+corporate_municipal!D2276/100</f>
        <v>4.4580952380952381E-2</v>
      </c>
      <c r="I96" s="55">
        <f>+corporate_municipal!G2276/100</f>
        <v>2.1404761904761906E-2</v>
      </c>
      <c r="J96" s="55">
        <f>+corporate_municipal!J2276/100</f>
        <v>3.6909523809523809E-2</v>
      </c>
      <c r="K96" s="55">
        <v>2.1100000000000001E-2</v>
      </c>
      <c r="L96" s="55">
        <f>AVERAGE(0.02%,1.7%,E96)</f>
        <v>1.6633333333333333E-2</v>
      </c>
      <c r="M96" s="55">
        <v>5.5183999999999997E-2</v>
      </c>
      <c r="N96" s="30"/>
    </row>
    <row r="97" spans="2:14" ht="11.25" hidden="1" customHeight="1" x14ac:dyDescent="0.15">
      <c r="B97" s="18">
        <v>41760</v>
      </c>
      <c r="C97" s="56">
        <v>2.9999999999999997E-4</v>
      </c>
      <c r="D97" s="55">
        <v>2.5600000000000001E-2</v>
      </c>
      <c r="E97" s="55">
        <v>3.1199999999999999E-2</v>
      </c>
      <c r="F97" s="55">
        <v>1.1000000000000001E-3</v>
      </c>
      <c r="G97" s="55">
        <f>+corporate_municipal!B2302/100</f>
        <v>3.3147619047619051E-2</v>
      </c>
      <c r="H97" s="55">
        <f>+corporate_municipal!D2302/100</f>
        <v>4.363333333333333E-2</v>
      </c>
      <c r="I97" s="55">
        <f>+corporate_municipal!G2302/100</f>
        <v>2.2073809523809523E-2</v>
      </c>
      <c r="J97" s="55">
        <f>+corporate_municipal!J2302/100</f>
        <v>3.6090476190476187E-2</v>
      </c>
      <c r="K97" s="55">
        <v>2.1100000000000001E-2</v>
      </c>
      <c r="L97" s="55">
        <f>AVERAGE(0.03%,1.59%,E97)</f>
        <v>1.5799999999999998E-2</v>
      </c>
      <c r="M97" s="55">
        <v>5.3525999999999997E-2</v>
      </c>
      <c r="N97" s="30"/>
    </row>
    <row r="98" spans="2:14" ht="11.25" hidden="1" customHeight="1" x14ac:dyDescent="0.15">
      <c r="B98" s="18">
        <v>41791</v>
      </c>
      <c r="C98" s="56">
        <v>4.0000000000000002E-4</v>
      </c>
      <c r="D98" s="55">
        <v>2.5999999999999999E-2</v>
      </c>
      <c r="E98" s="55">
        <v>3.15E-2</v>
      </c>
      <c r="F98" s="55">
        <v>1.1000000000000001E-3</v>
      </c>
      <c r="G98" s="55">
        <f>+corporate_municipal!B2328/100</f>
        <v>3.3535714285714287E-2</v>
      </c>
      <c r="H98" s="55">
        <f>+corporate_municipal!D2328/100</f>
        <v>4.4245238095238094E-2</v>
      </c>
      <c r="I98" s="55">
        <f>+corporate_municipal!G2328/100</f>
        <v>2.2566666666666669E-2</v>
      </c>
      <c r="J98" s="55">
        <f>+corporate_municipal!J2328/100</f>
        <v>3.722380952380952E-2</v>
      </c>
      <c r="K98" s="55">
        <v>2.1100000000000001E-2</v>
      </c>
      <c r="L98" s="55">
        <f>AVERAGE(0.02%,1.68%,E98)</f>
        <v>1.6166666666666666E-2</v>
      </c>
      <c r="M98" s="55">
        <v>5.4066999999999997E-2</v>
      </c>
      <c r="N98" s="30"/>
    </row>
    <row r="99" spans="2:14" ht="11.25" hidden="1" customHeight="1" x14ac:dyDescent="0.15">
      <c r="B99" s="18">
        <v>41821</v>
      </c>
      <c r="C99" s="56">
        <v>2.9999999999999997E-4</v>
      </c>
      <c r="D99" s="55">
        <v>2.5399999999999999E-2</v>
      </c>
      <c r="E99" s="55">
        <v>3.0700000000000002E-2</v>
      </c>
      <c r="F99" s="55">
        <v>1.2999999999999999E-3</v>
      </c>
      <c r="G99" s="55">
        <f>+corporate_municipal!B2355/100</f>
        <v>3.3409090909090909E-2</v>
      </c>
      <c r="H99" s="55">
        <f>+corporate_municipal!D2355/100</f>
        <v>4.4204545454545448E-2</v>
      </c>
      <c r="I99" s="55">
        <f>+corporate_municipal!G2355/100</f>
        <v>2.2902272727272726E-2</v>
      </c>
      <c r="J99" s="55">
        <f>+corporate_municipal!J2355/100</f>
        <v>3.6713636363636365E-2</v>
      </c>
      <c r="K99" s="55">
        <v>2.1100000000000001E-2</v>
      </c>
      <c r="L99" s="55">
        <f>AVERAGE(0.02%,1.7%,E99)</f>
        <v>1.5966666666666667E-2</v>
      </c>
      <c r="M99" s="55">
        <f>AVERAGE(M96:M98)</f>
        <v>5.4259000000000002E-2</v>
      </c>
      <c r="N99" s="30"/>
    </row>
    <row r="100" spans="2:14" ht="11.25" hidden="1" customHeight="1" x14ac:dyDescent="0.15">
      <c r="B100" s="18">
        <v>41852</v>
      </c>
      <c r="C100" s="56">
        <v>2.9999999999999997E-4</v>
      </c>
      <c r="D100" s="55">
        <v>2.4199999999999999E-2</v>
      </c>
      <c r="E100" s="55">
        <v>2.9399999999999999E-2</v>
      </c>
      <c r="F100" s="55">
        <v>1.2999999999999999E-3</v>
      </c>
      <c r="G100" s="55">
        <f>+corporate_municipal!B2381/100</f>
        <v>3.2709523809523813E-2</v>
      </c>
      <c r="H100" s="55">
        <f>+corporate_municipal!D2381/100</f>
        <v>4.3661904761904763E-2</v>
      </c>
      <c r="I100" s="55">
        <f>+corporate_municipal!G2381/100</f>
        <v>2.2995238095238096E-2</v>
      </c>
      <c r="J100" s="55">
        <f>+corporate_municipal!J2381/100</f>
        <v>3.7383333333333331E-2</v>
      </c>
      <c r="K100" s="55">
        <v>2.1100000000000001E-2</v>
      </c>
      <c r="L100" s="55">
        <f>AVERAGE(0.03%,1.63%,E100)</f>
        <v>1.5333333333333332E-2</v>
      </c>
      <c r="M100" s="55">
        <v>5.1321176470588238E-2</v>
      </c>
      <c r="N100" s="30"/>
    </row>
    <row r="101" spans="2:14" ht="11.25" hidden="1" customHeight="1" x14ac:dyDescent="0.15">
      <c r="B101" s="18">
        <v>41883</v>
      </c>
      <c r="C101" s="56">
        <v>2.0000000000000001E-4</v>
      </c>
      <c r="D101" s="55">
        <v>2.53E-2</v>
      </c>
      <c r="E101" s="55">
        <v>3.0099999999999998E-2</v>
      </c>
      <c r="F101" s="55">
        <v>1.1999999999999999E-3</v>
      </c>
      <c r="G101" s="55">
        <f>+corporate_municipal!B2407/100</f>
        <v>3.4180952380952388E-2</v>
      </c>
      <c r="H101" s="55">
        <f>+corporate_municipal!D2407/100</f>
        <v>4.3988095238095229E-2</v>
      </c>
      <c r="I101" s="55">
        <f>+corporate_municipal!G2407/100</f>
        <v>1.8940476190476192E-2</v>
      </c>
      <c r="J101" s="55">
        <f>+corporate_municipal!J2407/100</f>
        <v>3.5614285714285716E-2</v>
      </c>
      <c r="K101" s="55">
        <v>2.1100000000000001E-2</v>
      </c>
      <c r="L101" s="55">
        <f>AVERAGE(0.01%,1.77%,E101)</f>
        <v>1.5966666666666667E-2</v>
      </c>
      <c r="M101" s="55">
        <v>5.0135476190476189E-2</v>
      </c>
      <c r="N101" s="30"/>
    </row>
    <row r="102" spans="2:14" ht="11.25" hidden="1" customHeight="1" x14ac:dyDescent="0.15">
      <c r="B102" s="18">
        <v>41913</v>
      </c>
      <c r="C102" s="56">
        <v>2.0000000000000001E-4</v>
      </c>
      <c r="D102" s="55">
        <v>2.3E-2</v>
      </c>
      <c r="E102" s="55">
        <v>2.7699999999999999E-2</v>
      </c>
      <c r="F102" s="55">
        <v>1.1999999999999999E-3</v>
      </c>
      <c r="G102" s="55">
        <f>+corporate_municipal!B2434/100</f>
        <v>3.1756818181818178E-2</v>
      </c>
      <c r="H102" s="55">
        <f>+corporate_municipal!D2434/100</f>
        <v>4.1968181818181821E-2</v>
      </c>
      <c r="I102" s="55">
        <f>+corporate_municipal!G2434/100</f>
        <v>2.0861363636363636E-2</v>
      </c>
      <c r="J102" s="55">
        <f>+corporate_municipal!J2434/100</f>
        <v>3.277272727272728E-2</v>
      </c>
      <c r="K102" s="55">
        <v>2.1100000000000001E-2</v>
      </c>
      <c r="L102" s="55">
        <f>AVERAGE(0.02%,1.55%,E102)</f>
        <v>1.4466666666666664E-2</v>
      </c>
      <c r="M102" s="55">
        <v>4.846194828722003E-2</v>
      </c>
      <c r="N102" s="30"/>
    </row>
    <row r="103" spans="2:14" ht="11.25" hidden="1" customHeight="1" x14ac:dyDescent="0.15">
      <c r="B103" s="18">
        <v>41944</v>
      </c>
      <c r="C103" s="56">
        <v>2.0000000000000001E-4</v>
      </c>
      <c r="D103" s="55">
        <v>2.3300000000000001E-2</v>
      </c>
      <c r="E103" s="55">
        <v>2.76E-2</v>
      </c>
      <c r="F103" s="55">
        <v>1.2999999999999999E-3</v>
      </c>
      <c r="G103" s="55">
        <f>+corporate_municipal!B2457/100</f>
        <v>3.2036111111111112E-2</v>
      </c>
      <c r="H103" s="55">
        <f>+corporate_municipal!D2457/100</f>
        <v>4.1944444444444444E-2</v>
      </c>
      <c r="I103" s="55">
        <f>+corporate_municipal!G2457/100</f>
        <v>2.3363888888888892E-2</v>
      </c>
      <c r="J103" s="55">
        <f>+corporate_municipal!J2457/100</f>
        <v>3.480277777777778E-2</v>
      </c>
      <c r="K103" s="55">
        <v>2.1100000000000001E-2</v>
      </c>
      <c r="L103" s="55">
        <f>AVERAGE(0.04%,1.62%,E103)</f>
        <v>1.4733333333333334E-2</v>
      </c>
      <c r="M103" s="55">
        <v>4.8394298245614045E-2</v>
      </c>
      <c r="N103" s="30"/>
    </row>
    <row r="104" spans="2:14" ht="11.25" hidden="1" customHeight="1" x14ac:dyDescent="0.15">
      <c r="B104" s="18">
        <v>41974</v>
      </c>
      <c r="C104" s="56">
        <v>2.9999999999999997E-4</v>
      </c>
      <c r="D104" s="55">
        <v>2.2100000000000002E-2</v>
      </c>
      <c r="E104" s="55">
        <v>2.5499999999999998E-2</v>
      </c>
      <c r="F104" s="55">
        <v>1.5E-3</v>
      </c>
      <c r="G104" s="55">
        <f>+corporate_municipal!B2484/100</f>
        <v>3.2095454545454552E-2</v>
      </c>
      <c r="H104" s="55">
        <f>+corporate_municipal!D2484/100</f>
        <v>4.2004545454545454E-2</v>
      </c>
      <c r="I104" s="55">
        <f>+corporate_municipal!G2484/100</f>
        <v>2.2261363636363642E-2</v>
      </c>
      <c r="J104" s="55">
        <f>+corporate_municipal!J2484/100</f>
        <v>3.320909090909091E-2</v>
      </c>
      <c r="K104" s="55">
        <v>2.1100000000000001E-2</v>
      </c>
      <c r="L104" s="55">
        <f>AVERAGE(0.03%,1.64%,E104)</f>
        <v>1.4066666666666667E-2</v>
      </c>
      <c r="M104" s="55">
        <v>4.8700977272727271E-2</v>
      </c>
      <c r="N104" s="30"/>
    </row>
    <row r="105" spans="2:14" ht="11.25" hidden="1" customHeight="1" x14ac:dyDescent="0.15">
      <c r="B105" s="18">
        <v>42005</v>
      </c>
      <c r="C105" s="56">
        <v>2.9999999999999997E-4</v>
      </c>
      <c r="D105" s="55">
        <v>1.8800000000000001E-2</v>
      </c>
      <c r="E105" s="55">
        <v>2.1999999999999999E-2</v>
      </c>
      <c r="F105" s="55">
        <v>1.6000000000000001E-3</v>
      </c>
      <c r="G105" s="55">
        <f>+corporate_municipal!B2509/100</f>
        <v>2.9325E-2</v>
      </c>
      <c r="H105" s="55">
        <f>+corporate_municipal!D2509/100</f>
        <v>3.6090000000000004E-2</v>
      </c>
      <c r="I105" s="55">
        <f>+corporate_municipal!G2509/100</f>
        <v>2.0469999999999999E-2</v>
      </c>
      <c r="J105" s="55">
        <f>+corporate_municipal!J2509/100</f>
        <v>3.1217500000000006E-2</v>
      </c>
      <c r="K105" s="55">
        <v>2.1100000000000001E-2</v>
      </c>
      <c r="L105" s="55">
        <f>AVERAGE(0.02%,1.37%,E105)</f>
        <v>1.1966666666666667E-2</v>
      </c>
      <c r="M105" s="55">
        <v>4.848800000000001E-2</v>
      </c>
      <c r="N105" s="30"/>
    </row>
    <row r="106" spans="2:14" ht="11.25" hidden="1" customHeight="1" x14ac:dyDescent="0.15">
      <c r="B106" s="18">
        <v>42036</v>
      </c>
      <c r="C106" s="56">
        <v>2.0000000000000001E-4</v>
      </c>
      <c r="D106" s="55">
        <v>1.9800000000000002E-2</v>
      </c>
      <c r="E106" s="55">
        <v>2.3400000000000001E-2</v>
      </c>
      <c r="F106" s="55">
        <v>1.5E-3</v>
      </c>
      <c r="G106" s="55">
        <f>+corporate_municipal!B2533/100</f>
        <v>2.9173684210526317E-2</v>
      </c>
      <c r="H106" s="55">
        <f>+corporate_municipal!D2533/100</f>
        <v>3.5089473684210531E-2</v>
      </c>
      <c r="I106" s="55">
        <f>+corporate_municipal!G2533/100</f>
        <v>2.0978947368421052E-2</v>
      </c>
      <c r="J106" s="55">
        <f>+corporate_municipal!J2533/100</f>
        <v>3.175E-2</v>
      </c>
      <c r="K106" s="55">
        <v>2.1100000000000001E-2</v>
      </c>
      <c r="L106" s="55">
        <f>AVERAGE(0.02%,1.47%,E106)</f>
        <v>1.2766666666666667E-2</v>
      </c>
      <c r="M106" s="55">
        <v>4.9540000000000001E-2</v>
      </c>
      <c r="N106" s="30"/>
    </row>
    <row r="107" spans="2:14" ht="11.25" hidden="1" customHeight="1" x14ac:dyDescent="0.15">
      <c r="B107" s="18">
        <v>42064</v>
      </c>
      <c r="C107" s="56">
        <v>2.9999999999999997E-4</v>
      </c>
      <c r="D107" s="55">
        <v>2.0400000000000001E-2</v>
      </c>
      <c r="E107" s="55">
        <v>2.41E-2</v>
      </c>
      <c r="F107" s="55">
        <v>1.4E-3</v>
      </c>
      <c r="G107" s="55">
        <f>+corporate_municipal!B2560/100</f>
        <v>2.9031818181818179E-2</v>
      </c>
      <c r="H107" s="55">
        <f>+corporate_municipal!D2560/100</f>
        <v>3.7304545454545465E-2</v>
      </c>
      <c r="I107" s="55">
        <f>+corporate_municipal!G2560/100</f>
        <v>2.0743181818181817E-2</v>
      </c>
      <c r="J107" s="55">
        <f>+corporate_municipal!J2560/100</f>
        <v>2.8713636363636361E-2</v>
      </c>
      <c r="K107" s="55">
        <v>2.1100000000000001E-2</v>
      </c>
      <c r="L107" s="55">
        <f>AVERAGE(0.02%,1.52%,E107)</f>
        <v>1.3166666666666667E-2</v>
      </c>
      <c r="M107" s="55">
        <v>4.999E-2</v>
      </c>
      <c r="N107" s="30"/>
    </row>
    <row r="108" spans="2:14" ht="11.25" hidden="1" customHeight="1" x14ac:dyDescent="0.15">
      <c r="B108" s="18">
        <v>42095</v>
      </c>
      <c r="C108" s="56">
        <v>2.0000000000000001E-4</v>
      </c>
      <c r="D108" s="55">
        <v>1.9400000000000001E-2</v>
      </c>
      <c r="E108" s="55">
        <v>2.3300000000000001E-2</v>
      </c>
      <c r="F108" s="55">
        <v>1.2999999999999999E-3</v>
      </c>
      <c r="G108" s="55">
        <f>+corporate_municipal!B2586/100</f>
        <v>2.8073809523809525E-2</v>
      </c>
      <c r="H108" s="55">
        <f>+corporate_municipal!D2586/100</f>
        <v>3.7169047619047615E-2</v>
      </c>
      <c r="I108" s="55">
        <f>+corporate_municipal!G2586/100</f>
        <v>2.1947619047619053E-2</v>
      </c>
      <c r="J108" s="55">
        <f>+corporate_municipal!J2586/100</f>
        <v>3.1126190476190474E-2</v>
      </c>
      <c r="K108" s="55">
        <v>2.1100000000000001E-2</v>
      </c>
      <c r="L108" s="55">
        <f>AVERAGE(0.02%,1.35%,E108)</f>
        <v>1.2333333333333335E-2</v>
      </c>
      <c r="M108" s="55">
        <v>5.0029999999999998E-2</v>
      </c>
      <c r="N108" s="30"/>
    </row>
    <row r="109" spans="2:14" ht="11.25" hidden="1" customHeight="1" x14ac:dyDescent="0.15">
      <c r="B109" s="18">
        <v>42125</v>
      </c>
      <c r="C109" s="56">
        <v>2.0000000000000001E-4</v>
      </c>
      <c r="D109" s="55">
        <v>2.1999999999999999E-2</v>
      </c>
      <c r="E109" s="55">
        <v>2.69E-2</v>
      </c>
      <c r="F109" s="55">
        <v>1.5E-3</v>
      </c>
      <c r="G109" s="55">
        <f>+corporate_municipal!B2611/100</f>
        <v>3.1382500000000001E-2</v>
      </c>
      <c r="H109" s="55">
        <f>+corporate_municipal!D2611/100</f>
        <v>4.0930000000000001E-2</v>
      </c>
      <c r="I109" s="55">
        <f>+corporate_municipal!G2611/100</f>
        <v>2.5219999999999999E-2</v>
      </c>
      <c r="J109" s="55">
        <f>+corporate_municipal!J2611/100</f>
        <v>3.7515E-2</v>
      </c>
      <c r="K109" s="55">
        <v>2.1399999999999999E-2</v>
      </c>
      <c r="L109" s="55">
        <f>AVERAGE(0.01%,1.54%,E109)</f>
        <v>1.4133333333333333E-2</v>
      </c>
      <c r="M109" s="55">
        <v>5.014405454545455E-2</v>
      </c>
      <c r="N109" s="30"/>
    </row>
    <row r="110" spans="2:14" ht="11.25" hidden="1" customHeight="1" x14ac:dyDescent="0.15">
      <c r="B110" s="18">
        <v>42156</v>
      </c>
      <c r="C110" s="56">
        <v>2.0000000000000001E-4</v>
      </c>
      <c r="D110" s="55">
        <v>2.3599999999999999E-2</v>
      </c>
      <c r="E110" s="55">
        <v>2.8500000000000001E-2</v>
      </c>
      <c r="F110" s="55">
        <v>1.8E-3</v>
      </c>
      <c r="G110" s="55">
        <f>+corporate_municipal!B2638/100</f>
        <v>3.388181818181818E-2</v>
      </c>
      <c r="H110" s="55">
        <f>+corporate_municipal!D2638/100</f>
        <v>4.2897727272727268E-2</v>
      </c>
      <c r="I110" s="55">
        <f>+corporate_municipal!G2638/100</f>
        <v>2.5340909090909091E-2</v>
      </c>
      <c r="J110" s="55">
        <f>+corporate_municipal!J2638/100</f>
        <v>3.7595454545454543E-2</v>
      </c>
      <c r="K110" s="55">
        <v>2.1399999999999999E-2</v>
      </c>
      <c r="L110" s="55">
        <f>AVERAGE(0.01%,1.68%,E110)</f>
        <v>1.5133333333333332E-2</v>
      </c>
      <c r="M110" s="55">
        <v>4.8350000000000004E-2</v>
      </c>
      <c r="N110" s="30"/>
    </row>
    <row r="111" spans="2:14" ht="11.25" hidden="1" customHeight="1" x14ac:dyDescent="0.15">
      <c r="B111" s="18">
        <v>42186</v>
      </c>
      <c r="C111" s="56">
        <v>2.9999999999999997E-4</v>
      </c>
      <c r="D111" s="55">
        <v>2.3199999999999998E-2</v>
      </c>
      <c r="E111" s="55">
        <v>2.7699999999999999E-2</v>
      </c>
      <c r="F111" s="55">
        <v>1.9E-3</v>
      </c>
      <c r="G111" s="55">
        <f>+corporate_municipal!B2665/100</f>
        <v>3.4304545454545456E-2</v>
      </c>
      <c r="H111" s="55">
        <f>+corporate_municipal!D2665/100</f>
        <v>4.3002272727272729E-2</v>
      </c>
      <c r="I111" s="55">
        <f>+corporate_municipal!G2665/100</f>
        <v>2.5763636363636364E-2</v>
      </c>
      <c r="J111" s="55">
        <f>+corporate_municipal!J2665/100</f>
        <v>3.6845454545454549E-2</v>
      </c>
      <c r="K111" s="55">
        <v>2.1399999999999999E-2</v>
      </c>
      <c r="L111" s="55">
        <f>AVERAGE(0.03%,1.63%,E111)</f>
        <v>1.4766666666666666E-2</v>
      </c>
      <c r="M111" s="55">
        <v>5.0370454545454565E-2</v>
      </c>
      <c r="N111" s="30"/>
    </row>
    <row r="112" spans="2:14" ht="11.25" hidden="1" customHeight="1" x14ac:dyDescent="0.15">
      <c r="B112" s="18">
        <v>42217</v>
      </c>
      <c r="C112" s="56">
        <v>6.9999999999999999E-4</v>
      </c>
      <c r="D112" s="55">
        <v>2.1700000000000001E-2</v>
      </c>
      <c r="E112" s="55">
        <v>2.5499999999999998E-2</v>
      </c>
      <c r="F112" s="55">
        <v>2.5999999999999999E-3</v>
      </c>
      <c r="G112" s="55">
        <f>+corporate_municipal!B2691/100</f>
        <v>3.3769047619047622E-2</v>
      </c>
      <c r="H112" s="55">
        <f>+corporate_municipal!D2691/100</f>
        <v>4.1447619047619053E-2</v>
      </c>
      <c r="I112" s="55">
        <f>+corporate_municipal!G2691/100</f>
        <v>2.6711904761904767E-2</v>
      </c>
      <c r="J112" s="55">
        <f>+corporate_municipal!J2691/100</f>
        <v>3.5633333333333322E-2</v>
      </c>
      <c r="K112" s="55">
        <v>2.1399999999999999E-2</v>
      </c>
      <c r="L112" s="55">
        <f>AVERAGE(0.04%,1.54%,E112)</f>
        <v>1.3766666666666668E-2</v>
      </c>
      <c r="M112" s="55">
        <v>5.0328138528138541E-2</v>
      </c>
      <c r="N112" s="30"/>
    </row>
    <row r="113" spans="2:14" ht="11.25" hidden="1" customHeight="1" x14ac:dyDescent="0.15">
      <c r="B113" s="18">
        <v>42248</v>
      </c>
      <c r="C113" s="56">
        <v>2.0000000000000001E-4</v>
      </c>
      <c r="D113" s="55">
        <v>2.1700000000000001E-2</v>
      </c>
      <c r="E113" s="55">
        <v>2.6200000000000001E-2</v>
      </c>
      <c r="F113" s="55">
        <v>2.7000000000000001E-3</v>
      </c>
      <c r="G113" s="55">
        <f>+corporate_municipal!B2717/100</f>
        <v>3.3147619047619044E-2</v>
      </c>
      <c r="H113" s="55">
        <f>+corporate_municipal!D2717/100</f>
        <v>4.1973809523809517E-2</v>
      </c>
      <c r="I113" s="55">
        <f>+corporate_municipal!G2717/100</f>
        <v>2.5983333333333331E-2</v>
      </c>
      <c r="J113" s="55">
        <f>+corporate_municipal!J2717/100</f>
        <v>3.5497619047619049E-2</v>
      </c>
      <c r="K113" s="55">
        <v>2.1399999999999999E-2</v>
      </c>
      <c r="L113" s="55">
        <f>AVERAGE(0.01%,1.49%,E113)</f>
        <v>1.3733333333333334E-2</v>
      </c>
      <c r="M113" s="55">
        <v>5.1092857142857148E-2</v>
      </c>
      <c r="N113" s="30"/>
    </row>
    <row r="114" spans="2:14" ht="11.25" hidden="1" customHeight="1" x14ac:dyDescent="0.15">
      <c r="B114" s="18">
        <v>42278</v>
      </c>
      <c r="C114" s="56">
        <v>2.0000000000000001E-4</v>
      </c>
      <c r="D114" s="55">
        <v>2.07E-2</v>
      </c>
      <c r="E114" s="55">
        <v>2.5000000000000001E-2</v>
      </c>
      <c r="F114" s="55">
        <v>2.5000000000000001E-3</v>
      </c>
      <c r="G114" s="55">
        <f>+corporate_municipal!B2743/100</f>
        <v>3.0590476190476189E-2</v>
      </c>
      <c r="H114" s="55">
        <f>+corporate_municipal!D2743/100</f>
        <v>4.0307142857142868E-2</v>
      </c>
      <c r="I114" s="55">
        <f>+corporate_municipal!G2743/100</f>
        <v>2.3988095238095239E-2</v>
      </c>
      <c r="J114" s="55">
        <f>+corporate_municipal!J2743/100</f>
        <v>3.5428571428571427E-2</v>
      </c>
      <c r="K114" s="55">
        <v>2.1399999999999999E-2</v>
      </c>
      <c r="L114" s="55">
        <f>AVERAGE(0.01%,1.39%,E114)</f>
        <v>1.2999999999999999E-2</v>
      </c>
      <c r="M114" s="55">
        <v>5.0672520661157024E-2</v>
      </c>
      <c r="N114" s="30"/>
    </row>
    <row r="115" spans="2:14" ht="11.25" hidden="1" customHeight="1" x14ac:dyDescent="0.15">
      <c r="B115" s="18">
        <v>42309</v>
      </c>
      <c r="C115" s="56">
        <v>1.2999999999999999E-3</v>
      </c>
      <c r="D115" s="55">
        <v>2.2599999999999999E-2</v>
      </c>
      <c r="E115" s="55">
        <v>2.69E-2</v>
      </c>
      <c r="F115" s="55">
        <v>3.0000000000000001E-3</v>
      </c>
      <c r="G115" s="55">
        <f>+corporate_municipal!B2767/100</f>
        <v>3.1384210526315792E-2</v>
      </c>
      <c r="H115" s="55">
        <f>+corporate_municipal!D2767/100</f>
        <v>4.20578947368421E-2</v>
      </c>
      <c r="I115" s="55">
        <f>+corporate_municipal!G2767/100</f>
        <v>2.4557894736842112E-2</v>
      </c>
      <c r="J115" s="55">
        <f>+corporate_municipal!J2767/100</f>
        <v>3.5060526315789479E-2</v>
      </c>
      <c r="K115" s="55">
        <v>2.1399999999999999E-2</v>
      </c>
      <c r="L115" s="55">
        <f>AVERAGE(0.07%,1.67%,E115)</f>
        <v>1.4766666666666666E-2</v>
      </c>
      <c r="M115" s="55">
        <v>4.9656792929292932E-2</v>
      </c>
      <c r="N115" s="30"/>
    </row>
    <row r="116" spans="2:14" ht="11.25" hidden="1" customHeight="1" x14ac:dyDescent="0.15">
      <c r="B116" s="18">
        <v>42339</v>
      </c>
      <c r="C116" s="56">
        <v>2.3E-3</v>
      </c>
      <c r="D116" s="55">
        <v>2.24E-2</v>
      </c>
      <c r="E116" s="55">
        <v>2.6100000000000002E-2</v>
      </c>
      <c r="F116" s="55">
        <v>5.4000000000000003E-3</v>
      </c>
      <c r="G116" s="55">
        <f>+corporate_municipal!B2794/100</f>
        <v>3.1474999999999996E-2</v>
      </c>
      <c r="H116" s="55">
        <f>+corporate_municipal!D2794/100</f>
        <v>4.2090909090909089E-2</v>
      </c>
      <c r="I116" s="55">
        <f>+corporate_municipal!G2794/100</f>
        <v>2.2959090909090908E-2</v>
      </c>
      <c r="J116" s="55">
        <f>+corporate_municipal!J2794/100</f>
        <v>3.1634090909090903E-2</v>
      </c>
      <c r="K116" s="55">
        <v>2.1399999999999999E-2</v>
      </c>
      <c r="L116" s="55">
        <f>AVERAGE(0.17%,1.7%,E116)</f>
        <v>1.4933333333333335E-2</v>
      </c>
      <c r="M116" s="55">
        <v>4.8954545454545473E-2</v>
      </c>
      <c r="N116" s="30"/>
    </row>
    <row r="117" spans="2:14" ht="11.25" hidden="1" customHeight="1" x14ac:dyDescent="0.15">
      <c r="B117" s="18">
        <v>42370</v>
      </c>
      <c r="C117" s="56">
        <v>2.5999999999999999E-3</v>
      </c>
      <c r="D117" s="55">
        <v>2.0899999999999998E-2</v>
      </c>
      <c r="E117" s="55">
        <v>2.4899999999999999E-2</v>
      </c>
      <c r="F117" s="55">
        <v>5.7000000000000002E-3</v>
      </c>
      <c r="G117" s="55">
        <f>+corporate_municipal!B2814/100</f>
        <v>3.0979999999999994E-2</v>
      </c>
      <c r="H117" s="55">
        <f>+corporate_municipal!D2814/100</f>
        <v>4.1676666666666667E-2</v>
      </c>
      <c r="I117" s="55">
        <f>+corporate_municipal!G2814/100</f>
        <v>1.9783333333333333E-2</v>
      </c>
      <c r="J117" s="55">
        <f>+corporate_municipal!J2814/100</f>
        <v>2.7373333333333333E-2</v>
      </c>
      <c r="K117" s="55">
        <v>2.1399999999999999E-2</v>
      </c>
      <c r="L117" s="55">
        <f>AVERAGE(0.23%,1.52%,E117)</f>
        <v>1.4133333333333333E-2</v>
      </c>
      <c r="M117" s="55">
        <v>4.8608187134502927E-2</v>
      </c>
      <c r="N117" s="30"/>
    </row>
    <row r="118" spans="2:14" ht="11.25" hidden="1" customHeight="1" x14ac:dyDescent="0.15">
      <c r="B118" s="18">
        <v>42401</v>
      </c>
      <c r="C118" s="56">
        <v>3.0999999999999999E-3</v>
      </c>
      <c r="D118" s="55">
        <v>1.78E-2</v>
      </c>
      <c r="E118" s="55">
        <v>2.1999999999999999E-2</v>
      </c>
      <c r="F118" s="55">
        <v>5.4000000000000003E-3</v>
      </c>
      <c r="G118" s="55">
        <f>+corporate_municipal!B2839/100</f>
        <v>2.8379999999999996E-2</v>
      </c>
      <c r="H118" s="55">
        <f>+corporate_municipal!D2839/100</f>
        <v>4.2105000000000004E-2</v>
      </c>
      <c r="I118" s="55">
        <f>+corporate_municipal!G2839/100</f>
        <v>1.82475E-2</v>
      </c>
      <c r="J118" s="55">
        <f>+corporate_municipal!J2839/100</f>
        <v>2.7830000000000004E-2</v>
      </c>
      <c r="K118" s="55">
        <v>2.1399999999999999E-2</v>
      </c>
      <c r="L118" s="55">
        <f>AVERAGE(0.26%,1.22%,E118)</f>
        <v>1.2266666666666667E-2</v>
      </c>
      <c r="M118" s="55">
        <v>4.8907944444444448E-2</v>
      </c>
      <c r="N118" s="30"/>
    </row>
    <row r="119" spans="2:14" ht="11.25" hidden="1" customHeight="1" x14ac:dyDescent="0.15">
      <c r="B119" s="18">
        <v>42430</v>
      </c>
      <c r="C119" s="56">
        <v>3.0000000000000001E-3</v>
      </c>
      <c r="D119" s="55">
        <v>1.89E-2</v>
      </c>
      <c r="E119" s="55">
        <v>2.2800000000000001E-2</v>
      </c>
      <c r="F119" s="55">
        <v>5.4999999999999997E-3</v>
      </c>
      <c r="G119" s="55">
        <f>+corporate_municipal!B2866/100</f>
        <v>2.7800000000000002E-2</v>
      </c>
      <c r="H119" s="55">
        <f>+corporate_municipal!D2866/100</f>
        <v>4.0415909090909086E-2</v>
      </c>
      <c r="I119" s="55">
        <f>+corporate_municipal!G2866/100</f>
        <v>1.9793181818181814E-2</v>
      </c>
      <c r="J119" s="55">
        <f>+corporate_municipal!J2866/100</f>
        <v>2.945227272727273E-2</v>
      </c>
      <c r="K119" s="55">
        <v>2.1399999999999999E-2</v>
      </c>
      <c r="L119" s="55">
        <f>AVERAGE(0.25%,1.38%,E119)</f>
        <v>1.3033333333333333E-2</v>
      </c>
      <c r="M119" s="55">
        <v>4.8521969696969695E-2</v>
      </c>
      <c r="N119" s="30"/>
    </row>
    <row r="120" spans="2:14" ht="11.25" hidden="1" customHeight="1" x14ac:dyDescent="0.15">
      <c r="B120" s="18">
        <v>42461</v>
      </c>
      <c r="C120" s="56">
        <v>2.3E-3</v>
      </c>
      <c r="D120" s="55">
        <v>1.8100000000000002E-2</v>
      </c>
      <c r="E120" s="55">
        <v>2.2100000000000002E-2</v>
      </c>
      <c r="F120" s="55">
        <v>5.4999999999999997E-3</v>
      </c>
      <c r="G120" s="55">
        <f>+corporate_municipal!B2892/100</f>
        <v>2.5871428571428573E-2</v>
      </c>
      <c r="H120" s="55">
        <f>+corporate_municipal!D2892/100</f>
        <v>3.8366666666666667E-2</v>
      </c>
      <c r="I120" s="55">
        <f>+corporate_municipal!G2892/100</f>
        <v>1.7926190476190478E-2</v>
      </c>
      <c r="J120" s="55">
        <f>+corporate_municipal!J2892/100</f>
        <v>2.5769047619047619E-2</v>
      </c>
      <c r="K120" s="55">
        <v>2.18E-2</v>
      </c>
      <c r="L120" s="55">
        <f>AVERAGE(0.19%,1.26%,E120)</f>
        <v>1.2200000000000001E-2</v>
      </c>
      <c r="M120" s="55">
        <v>4.8627259259259252E-2</v>
      </c>
      <c r="N120" s="30"/>
    </row>
    <row r="121" spans="2:14" ht="11.25" hidden="1" customHeight="1" x14ac:dyDescent="0.15">
      <c r="B121" s="18">
        <v>42491</v>
      </c>
      <c r="C121" s="56">
        <v>2.8E-3</v>
      </c>
      <c r="D121" s="55">
        <v>1.8100000000000002E-2</v>
      </c>
      <c r="E121" s="55">
        <v>2.2200000000000001E-2</v>
      </c>
      <c r="F121" s="55">
        <v>5.7000000000000002E-3</v>
      </c>
      <c r="G121" s="55">
        <f>+corporate_municipal!B2918/100</f>
        <v>2.6497619047619048E-2</v>
      </c>
      <c r="H121" s="55">
        <f>+corporate_municipal!D2918/100</f>
        <v>3.8245238095238089E-2</v>
      </c>
      <c r="I121" s="55">
        <f>+corporate_municipal!G2918/100</f>
        <v>1.6371428571428571E-2</v>
      </c>
      <c r="J121" s="55">
        <f>+corporate_municipal!J2918/100</f>
        <v>2.817619047619048E-2</v>
      </c>
      <c r="K121" s="55">
        <v>2.18E-2</v>
      </c>
      <c r="L121" s="55">
        <f>AVERAGE(0.23%,1.3%,E121)</f>
        <v>1.2500000000000002E-2</v>
      </c>
      <c r="M121" s="55">
        <v>4.822116402116404E-2</v>
      </c>
      <c r="N121" s="30"/>
    </row>
    <row r="122" spans="2:14" ht="11.25" hidden="1" customHeight="1" x14ac:dyDescent="0.15">
      <c r="B122" s="18">
        <v>42522</v>
      </c>
      <c r="C122" s="56">
        <v>2.7000000000000001E-3</v>
      </c>
      <c r="D122" s="55">
        <v>1.6400000000000001E-2</v>
      </c>
      <c r="E122" s="55">
        <v>2.0199999999999999E-2</v>
      </c>
      <c r="F122" s="55">
        <v>5.4999999999999997E-3</v>
      </c>
      <c r="G122" s="55">
        <f>+corporate_municipal!B2945/100</f>
        <v>2.5420454545454545E-2</v>
      </c>
      <c r="H122" s="55">
        <f>+corporate_municipal!D2945/100</f>
        <v>3.6840909090909098E-2</v>
      </c>
      <c r="I122" s="55">
        <f>+corporate_municipal!G2945/100</f>
        <v>1.5886363636363636E-2</v>
      </c>
      <c r="J122" s="55">
        <f>+corporate_municipal!J2945/100</f>
        <v>2.6302272727272733E-2</v>
      </c>
      <c r="K122" s="55">
        <v>2.18E-2</v>
      </c>
      <c r="L122" s="55">
        <f>AVERAGE(0.22%,1.17%,E122)</f>
        <v>1.1366666666666666E-2</v>
      </c>
      <c r="M122" s="55">
        <v>4.7972474747474743E-2</v>
      </c>
      <c r="N122" s="30"/>
    </row>
    <row r="123" spans="2:14" ht="11.25" hidden="1" customHeight="1" x14ac:dyDescent="0.15">
      <c r="B123" s="18">
        <v>42552</v>
      </c>
      <c r="C123" s="56">
        <v>3.0000000000000001E-3</v>
      </c>
      <c r="D123" s="55">
        <v>1.4999999999999999E-2</v>
      </c>
      <c r="E123" s="55">
        <v>1.8200000000000001E-2</v>
      </c>
      <c r="F123" s="55">
        <v>6.1999999999999998E-3</v>
      </c>
      <c r="G123" s="55">
        <f>+corporate_municipal!B2970/100</f>
        <v>2.3365E-2</v>
      </c>
      <c r="H123" s="55">
        <f>+corporate_municipal!D2970/100</f>
        <v>3.4947499999999999E-2</v>
      </c>
      <c r="I123" s="55">
        <f>+corporate_municipal!G2970/100</f>
        <v>1.5627500000000003E-2</v>
      </c>
      <c r="J123" s="55">
        <f>+corporate_municipal!J2970/100</f>
        <v>2.4942499999999999E-2</v>
      </c>
      <c r="K123" s="55">
        <v>2.18E-2</v>
      </c>
      <c r="L123" s="55">
        <f>AVERAGE(0.26%,1.07%,E123)</f>
        <v>1.0500000000000001E-2</v>
      </c>
      <c r="M123" s="55">
        <v>4.7644722222222213E-2</v>
      </c>
      <c r="N123" s="30"/>
    </row>
    <row r="124" spans="2:14" ht="11.25" hidden="1" customHeight="1" x14ac:dyDescent="0.15">
      <c r="B124" s="18">
        <v>42583</v>
      </c>
      <c r="C124" s="56">
        <v>3.0000000000000001E-3</v>
      </c>
      <c r="D124" s="55">
        <v>1.5599999999999999E-2</v>
      </c>
      <c r="E124" s="55">
        <v>1.89E-2</v>
      </c>
      <c r="F124" s="55">
        <v>7.3000000000000001E-3</v>
      </c>
      <c r="G124" s="55">
        <f>+corporate_municipal!B2998/100</f>
        <v>2.3365217391304351E-2</v>
      </c>
      <c r="H124" s="55">
        <f>+corporate_municipal!D2998/100</f>
        <v>3.4328260869565218E-2</v>
      </c>
      <c r="I124" s="55">
        <f>+corporate_municipal!G2998/100</f>
        <v>1.6371739130434784E-2</v>
      </c>
      <c r="J124" s="55">
        <f>+corporate_municipal!J2998/100</f>
        <v>2.4508695652173916E-2</v>
      </c>
      <c r="K124" s="55">
        <v>2.18E-2</v>
      </c>
      <c r="L124" s="55">
        <f>AVERAGE(0.26%,1.13%,E124)</f>
        <v>1.0933333333333331E-2</v>
      </c>
      <c r="M124" s="55">
        <v>4.740981877599524E-2</v>
      </c>
      <c r="N124" s="30"/>
    </row>
    <row r="125" spans="2:14" ht="11.25" hidden="1" customHeight="1" x14ac:dyDescent="0.15">
      <c r="B125" s="18">
        <v>42614</v>
      </c>
      <c r="C125" s="56">
        <v>2.8999999999999998E-3</v>
      </c>
      <c r="D125" s="55">
        <v>1.6299999999999999E-2</v>
      </c>
      <c r="E125" s="55">
        <v>2.0199999999999999E-2</v>
      </c>
      <c r="F125" s="55">
        <v>7.4999999999999997E-3</v>
      </c>
      <c r="G125" s="55">
        <f>+corporate_municipal!B3024/100</f>
        <v>2.388809523809524E-2</v>
      </c>
      <c r="H125" s="55">
        <f>+corporate_municipal!D3024/100</f>
        <v>3.5692857142857151E-2</v>
      </c>
      <c r="I125" s="55">
        <f>+corporate_municipal!G3024/100</f>
        <v>1.7552380952380951E-2</v>
      </c>
      <c r="J125" s="55">
        <f>+corporate_municipal!J3024/100</f>
        <v>2.3273809523809526E-2</v>
      </c>
      <c r="K125" s="55">
        <v>2.18E-2</v>
      </c>
      <c r="L125" s="55">
        <f>AVERAGE(0.19%,1.18%,E125)</f>
        <v>1.1299999999999999E-2</v>
      </c>
      <c r="M125" s="55">
        <v>4.6951058201058202E-2</v>
      </c>
      <c r="N125" s="30"/>
    </row>
    <row r="126" spans="2:14" ht="11.25" hidden="1" customHeight="1" x14ac:dyDescent="0.15">
      <c r="B126" s="18">
        <v>42644</v>
      </c>
      <c r="C126" s="56">
        <v>3.3E-3</v>
      </c>
      <c r="D126" s="55">
        <v>1.7600000000000001E-2</v>
      </c>
      <c r="E126" s="55">
        <v>2.1700000000000001E-2</v>
      </c>
      <c r="F126" s="55">
        <v>7.1999999999999998E-3</v>
      </c>
      <c r="G126" s="55">
        <f>+corporate_municipal!B3050/100</f>
        <v>2.4297500000000003E-2</v>
      </c>
      <c r="H126" s="55">
        <f>+corporate_municipal!D3050/100</f>
        <v>3.3027500000000001E-2</v>
      </c>
      <c r="I126" s="55">
        <f>+corporate_municipal!G3050/100</f>
        <v>1.9779999999999999E-2</v>
      </c>
      <c r="J126" s="55">
        <f>+corporate_municipal!J3050/100</f>
        <v>2.6747500000000004E-2</v>
      </c>
      <c r="K126" s="55">
        <v>2.18E-2</v>
      </c>
      <c r="L126" s="55">
        <f>AVERAGE(0.24%,1.27%,E126)</f>
        <v>1.2266666666666667E-2</v>
      </c>
      <c r="M126" s="55">
        <v>4.7090211640211641E-2</v>
      </c>
      <c r="N126" s="30"/>
    </row>
    <row r="127" spans="2:14" ht="11.25" hidden="1" customHeight="1" x14ac:dyDescent="0.15">
      <c r="B127" s="18">
        <v>42675</v>
      </c>
      <c r="C127" s="56">
        <v>4.4999999999999997E-3</v>
      </c>
      <c r="D127" s="55">
        <v>2.1399999999999999E-2</v>
      </c>
      <c r="E127" s="55">
        <v>2.5399999999999999E-2</v>
      </c>
      <c r="F127" s="55">
        <v>7.1000000000000004E-3</v>
      </c>
      <c r="G127" s="55">
        <f>+corporate_municipal!B3075/100</f>
        <v>2.7992500000000003E-2</v>
      </c>
      <c r="H127" s="55">
        <f>+corporate_municipal!D3075/100</f>
        <v>3.9172499999999992E-2</v>
      </c>
      <c r="I127" s="55">
        <f>+corporate_municipal!G3075/100</f>
        <v>2.22825E-2</v>
      </c>
      <c r="J127" s="55">
        <f>+corporate_municipal!J3075/100</f>
        <v>3.0787499999999995E-2</v>
      </c>
      <c r="K127" s="55">
        <v>2.18E-2</v>
      </c>
      <c r="L127" s="55">
        <f>AVERAGE(0.3%,1.6%,E127)</f>
        <v>1.4799999999999999E-2</v>
      </c>
      <c r="M127" s="55">
        <v>4.8353703703703704E-2</v>
      </c>
      <c r="N127" s="30"/>
    </row>
    <row r="128" spans="2:14" ht="11.25" hidden="1" customHeight="1" x14ac:dyDescent="0.15">
      <c r="B128" s="18">
        <v>42705</v>
      </c>
      <c r="C128" s="56">
        <v>5.1000000000000004E-3</v>
      </c>
      <c r="D128" s="55">
        <v>2.4899999999999999E-2</v>
      </c>
      <c r="E128" s="55">
        <v>2.8400000000000002E-2</v>
      </c>
      <c r="F128" s="55">
        <v>8.6999999999999994E-3</v>
      </c>
      <c r="G128" s="55">
        <f>+corporate_municipal!B3101/100</f>
        <v>3.1178571428571424E-2</v>
      </c>
      <c r="H128" s="55">
        <f>+corporate_municipal!D3101/100</f>
        <v>4.0890476190476192E-2</v>
      </c>
      <c r="I128" s="55">
        <f>+corporate_municipal!G3101/100</f>
        <v>2.6478571428571431E-2</v>
      </c>
      <c r="J128" s="55">
        <f>+corporate_municipal!J3101/100</f>
        <v>3.6057142857142857E-2</v>
      </c>
      <c r="K128" s="55">
        <v>2.18E-2</v>
      </c>
      <c r="L128" s="55">
        <f>AVERAGE(0.42%,1.96%,E128)</f>
        <v>1.7399999999999999E-2</v>
      </c>
      <c r="M128" s="55">
        <v>4.9046560846560838E-2</v>
      </c>
      <c r="N128" s="30"/>
    </row>
    <row r="129" spans="2:17" ht="11.25" hidden="1" customHeight="1" x14ac:dyDescent="0.15">
      <c r="B129" s="18">
        <v>42736</v>
      </c>
      <c r="C129" s="56">
        <v>5.1999999999999998E-3</v>
      </c>
      <c r="D129" s="55">
        <v>2.4299999999999999E-2</v>
      </c>
      <c r="E129" s="55">
        <v>2.75E-2</v>
      </c>
      <c r="F129" s="55">
        <v>8.9999999999999993E-3</v>
      </c>
      <c r="G129" s="55">
        <f>+corporate_municipal!B3126/100</f>
        <v>3.0347499999999999E-2</v>
      </c>
      <c r="H129" s="55">
        <f>+corporate_municipal!D3126/100</f>
        <v>3.8647500000000001E-2</v>
      </c>
      <c r="I129" s="55">
        <f>+corporate_municipal!G3126/100</f>
        <v>2.4422500000000003E-2</v>
      </c>
      <c r="J129" s="55">
        <f>+corporate_municipal!J3126/100</f>
        <v>3.4539999999999994E-2</v>
      </c>
      <c r="K129" s="55">
        <v>2.18E-2</v>
      </c>
      <c r="L129" s="55">
        <f>AVERAGE(0.5%,1.92%,E129)</f>
        <v>1.7233333333333333E-2</v>
      </c>
      <c r="M129" s="55">
        <v>4.9393333333333331E-2</v>
      </c>
      <c r="N129" s="30"/>
    </row>
    <row r="130" spans="2:17" ht="11.25" hidden="1" customHeight="1" x14ac:dyDescent="0.15">
      <c r="B130" s="18">
        <v>42767</v>
      </c>
      <c r="C130" s="56">
        <v>5.3E-3</v>
      </c>
      <c r="D130" s="55">
        <v>2.4199999999999999E-2</v>
      </c>
      <c r="E130" s="55">
        <v>2.76E-2</v>
      </c>
      <c r="F130" s="55">
        <v>8.6999999999999994E-3</v>
      </c>
      <c r="G130" s="55">
        <f>+corporate_municipal!B3150/100</f>
        <v>3.0939473684210527E-2</v>
      </c>
      <c r="H130" s="55">
        <f>+corporate_municipal!D3150/100</f>
        <v>3.8928947368421049E-2</v>
      </c>
      <c r="I130" s="55">
        <f>+corporate_municipal!G3150/100</f>
        <v>2.4910526315789473E-2</v>
      </c>
      <c r="J130" s="55">
        <f>+corporate_municipal!J3150/100</f>
        <v>3.3426315789473679E-2</v>
      </c>
      <c r="K130" s="55">
        <v>2.18E-2</v>
      </c>
      <c r="L130" s="55">
        <f>AVERAGE(0.48%,1.9%,E130)</f>
        <v>1.7133333333333334E-2</v>
      </c>
      <c r="M130" s="55">
        <v>4.9558371806709751E-2</v>
      </c>
      <c r="N130" s="30"/>
    </row>
    <row r="131" spans="2:17" ht="11.25" hidden="1" customHeight="1" x14ac:dyDescent="0.15">
      <c r="B131" s="18">
        <v>42795</v>
      </c>
      <c r="C131" s="56">
        <v>7.4999999999999997E-3</v>
      </c>
      <c r="D131" s="55">
        <v>2.4799999999999999E-2</v>
      </c>
      <c r="E131" s="55">
        <v>2.8299999999999999E-2</v>
      </c>
      <c r="F131" s="55">
        <v>9.7999999999999997E-3</v>
      </c>
      <c r="G131" s="55">
        <f>+corporate_municipal!B3178/100</f>
        <v>3.1854347826086954E-2</v>
      </c>
      <c r="H131" s="55">
        <f>+corporate_municipal!D3178/100</f>
        <v>3.9941304347826091E-2</v>
      </c>
      <c r="I131" s="55">
        <f>+corporate_municipal!G3178/100</f>
        <v>2.4330434782608698E-2</v>
      </c>
      <c r="J131" s="55">
        <f>+corporate_municipal!J3178/100</f>
        <v>3.3226086956521739E-2</v>
      </c>
      <c r="K131" s="55">
        <v>2.18E-2</v>
      </c>
      <c r="L131" s="55">
        <f>AVERAGE(0.66%,2.01%,E131)</f>
        <v>1.833333333333333E-2</v>
      </c>
      <c r="M131" s="55">
        <v>4.9474370709382147E-2</v>
      </c>
      <c r="N131" s="30"/>
      <c r="P131" s="130"/>
    </row>
    <row r="132" spans="2:17" ht="11.25" hidden="1" customHeight="1" x14ac:dyDescent="0.15">
      <c r="B132" s="18">
        <v>42826</v>
      </c>
      <c r="C132" s="56">
        <v>8.0999999999999996E-3</v>
      </c>
      <c r="D132" s="55">
        <v>2.3E-2</v>
      </c>
      <c r="E132" s="55">
        <v>2.6700000000000002E-2</v>
      </c>
      <c r="F132" s="55">
        <v>1.03E-2</v>
      </c>
      <c r="G132" s="55">
        <f>+corporate_municipal!B3202/100</f>
        <v>2.9857894736842104E-2</v>
      </c>
      <c r="H132" s="55">
        <f>+corporate_municipal!D3202/100</f>
        <v>3.8889473684210529E-2</v>
      </c>
      <c r="I132" s="55">
        <f>+corporate_municipal!G3202/100</f>
        <v>2.1723684210526315E-2</v>
      </c>
      <c r="J132" s="55">
        <f>+corporate_municipal!J3202/100</f>
        <v>3.3410526315789474E-2</v>
      </c>
      <c r="K132" s="55">
        <v>2.1792700000000002E-2</v>
      </c>
      <c r="L132" s="55">
        <f>AVERAGE(0.75%,1.82%,E132)</f>
        <v>1.7466666666666669E-2</v>
      </c>
      <c r="M132" s="55">
        <v>5.0078116343490311E-2</v>
      </c>
      <c r="N132" s="30"/>
      <c r="P132" s="130"/>
    </row>
    <row r="133" spans="2:17" ht="11.25" hidden="1" customHeight="1" x14ac:dyDescent="0.15">
      <c r="B133" s="18">
        <v>42856</v>
      </c>
      <c r="C133" s="56">
        <v>8.9999999999999993E-3</v>
      </c>
      <c r="D133" s="55">
        <v>2.3E-2</v>
      </c>
      <c r="E133" s="55">
        <v>2.7E-2</v>
      </c>
      <c r="F133" s="55">
        <v>1.0500000000000001E-2</v>
      </c>
      <c r="G133" s="55">
        <f>+corporate_municipal!B3229/100</f>
        <v>2.9320454545454545E-2</v>
      </c>
      <c r="H133" s="55">
        <f>+corporate_municipal!D3229/100</f>
        <v>3.8725000000000002E-2</v>
      </c>
      <c r="I133" s="55">
        <f>+corporate_municipal!G3229/100</f>
        <v>2.1184090909090906E-2</v>
      </c>
      <c r="J133" s="55">
        <f>+corporate_municipal!J3229/100</f>
        <v>3.1405681818181819E-2</v>
      </c>
      <c r="K133" s="55">
        <v>2.1792700000000002E-2</v>
      </c>
      <c r="L133" s="55">
        <f>AVERAGE(0.73%,1.84%,E133)</f>
        <v>1.7566666666666664E-2</v>
      </c>
      <c r="M133" s="55">
        <v>4.9794976076555031E-2</v>
      </c>
      <c r="N133" s="30"/>
      <c r="P133" s="130"/>
    </row>
    <row r="134" spans="2:17" ht="11.25" hidden="1" customHeight="1" x14ac:dyDescent="0.15">
      <c r="B134" s="18">
        <v>42887</v>
      </c>
      <c r="C134" s="56">
        <v>0.01</v>
      </c>
      <c r="D134" s="55">
        <v>2.1899999999999999E-2</v>
      </c>
      <c r="E134" s="55">
        <v>2.5399999999999999E-2</v>
      </c>
      <c r="F134" s="55">
        <v>1.1599999999999999E-2</v>
      </c>
      <c r="G134" s="55">
        <f>+corporate_municipal!B3256/100</f>
        <v>2.8281818181818182E-2</v>
      </c>
      <c r="H134" s="55">
        <f>+corporate_municipal!D3256/100</f>
        <v>3.7159090909090906E-2</v>
      </c>
      <c r="I134" s="55">
        <f>+corporate_municipal!G3256/100</f>
        <v>2.0299999999999999E-2</v>
      </c>
      <c r="J134" s="55">
        <f>+corporate_municipal!J3256/100</f>
        <v>3.1643181818181813E-2</v>
      </c>
      <c r="K134" s="55">
        <v>2.1792700000000002E-2</v>
      </c>
      <c r="L134" s="55">
        <f>AVERAGE(0.84%,1.77%,E134)</f>
        <v>1.7166666666666667E-2</v>
      </c>
      <c r="M134" s="55">
        <v>4.9260526315789477E-2</v>
      </c>
      <c r="N134" s="30"/>
      <c r="P134" s="130"/>
    </row>
    <row r="135" spans="2:17" ht="11.25" hidden="1" customHeight="1" x14ac:dyDescent="0.15">
      <c r="B135" s="18">
        <v>42917</v>
      </c>
      <c r="C135" s="56">
        <v>1.09E-2</v>
      </c>
      <c r="D135" s="55">
        <v>2.3199999999999998E-2</v>
      </c>
      <c r="E135" s="55">
        <v>2.6499999999999999E-2</v>
      </c>
      <c r="F135" s="55">
        <v>1.2200000000000001E-2</v>
      </c>
      <c r="G135" s="55">
        <f>+corporate_municipal!B3281/100</f>
        <v>2.9162499999999997E-2</v>
      </c>
      <c r="H135" s="55">
        <f>+corporate_municipal!D3281/100</f>
        <v>3.7629999999999997E-2</v>
      </c>
      <c r="I135" s="55">
        <f>+corporate_municipal!G3281/100</f>
        <v>2.0417499999999995E-2</v>
      </c>
      <c r="J135" s="55">
        <f>+corporate_municipal!J3281/100</f>
        <v>3.261E-2</v>
      </c>
      <c r="K135" s="55">
        <v>2.1792700000000002E-2</v>
      </c>
      <c r="L135" s="55">
        <f>AVERAGE(0.97%,1.87%,E135)</f>
        <v>1.83E-2</v>
      </c>
      <c r="M135" s="55">
        <v>4.9485263157894734E-2</v>
      </c>
      <c r="N135" s="30"/>
      <c r="P135" s="130"/>
    </row>
    <row r="136" spans="2:17" ht="11.25" hidden="1" customHeight="1" x14ac:dyDescent="0.15">
      <c r="B136" s="18">
        <v>42948</v>
      </c>
      <c r="C136" s="56">
        <v>1.03E-2</v>
      </c>
      <c r="D136" s="55">
        <v>2.2100000000000002E-2</v>
      </c>
      <c r="E136" s="55">
        <v>2.5499999999999998E-2</v>
      </c>
      <c r="F136" s="55">
        <v>1.2500000000000001E-2</v>
      </c>
      <c r="G136" s="55">
        <f>+corporate_municipal!B3309/100</f>
        <v>2.8745652173913047E-2</v>
      </c>
      <c r="H136" s="55">
        <f>+corporate_municipal!D3309/100</f>
        <v>3.7069565217391312E-2</v>
      </c>
      <c r="I136" s="55">
        <f>+corporate_municipal!G3309/100</f>
        <v>1.9961956521739134E-2</v>
      </c>
      <c r="J136" s="55">
        <f>+corporate_municipal!J3309/100</f>
        <v>3.0772826086956525E-2</v>
      </c>
      <c r="K136" s="55">
        <v>2.1792700000000002E-2</v>
      </c>
      <c r="L136" s="55">
        <f>AVERAGE(0.98%,1.78%,E136)</f>
        <v>1.7699999999999997E-2</v>
      </c>
      <c r="M136" s="55">
        <v>4.8981922196796333E-2</v>
      </c>
      <c r="N136" s="30"/>
      <c r="P136" s="130"/>
    </row>
    <row r="137" spans="2:17" ht="11.25" hidden="1" customHeight="1" x14ac:dyDescent="0.15">
      <c r="B137" s="18">
        <v>42979</v>
      </c>
      <c r="C137" s="56">
        <v>1.0500000000000001E-2</v>
      </c>
      <c r="D137" s="55">
        <v>2.1999999999999999E-2</v>
      </c>
      <c r="E137" s="55">
        <v>2.53E-2</v>
      </c>
      <c r="F137" s="55">
        <v>1.2500000000000001E-2</v>
      </c>
      <c r="G137" s="55">
        <f>+corporate_municipal!B3334/100</f>
        <v>2.8842499999999997E-2</v>
      </c>
      <c r="H137" s="55">
        <f>+corporate_municipal!D3334/100</f>
        <v>3.68975E-2</v>
      </c>
      <c r="I137" s="55">
        <f>+corporate_municipal!G3334/100</f>
        <v>2.12275E-2</v>
      </c>
      <c r="J137" s="55">
        <f>+corporate_municipal!J3334/100</f>
        <v>3.0158750000000002E-2</v>
      </c>
      <c r="K137" s="55">
        <v>2.1792700000000002E-2</v>
      </c>
      <c r="L137" s="55">
        <f>AVERAGE(0.99%,1.8%,E137)</f>
        <v>1.7733333333333334E-2</v>
      </c>
      <c r="M137" s="55">
        <v>4.9941421052631586E-2</v>
      </c>
      <c r="N137" s="30"/>
      <c r="P137" s="130"/>
    </row>
    <row r="138" spans="2:17" ht="11.25" hidden="1" customHeight="1" x14ac:dyDescent="0.15">
      <c r="B138" s="18">
        <v>43009</v>
      </c>
      <c r="C138" s="56">
        <v>1.09E-2</v>
      </c>
      <c r="D138" s="55">
        <v>2.3599999999999999E-2</v>
      </c>
      <c r="E138" s="55">
        <v>2.6499999999999999E-2</v>
      </c>
      <c r="F138" s="55">
        <v>1.26E-2</v>
      </c>
      <c r="G138" s="55">
        <f>+corporate_municipal!B3360/100</f>
        <v>2.9614285714285718E-2</v>
      </c>
      <c r="H138" s="55">
        <f>+corporate_municipal!D3360/100</f>
        <v>3.7042857142857148E-2</v>
      </c>
      <c r="I138" s="55">
        <f>+corporate_municipal!G3360/100</f>
        <v>2.2667857142857146E-2</v>
      </c>
      <c r="J138" s="55">
        <f>+corporate_municipal!J3360/100</f>
        <v>3.1683333333333341E-2</v>
      </c>
      <c r="K138" s="55">
        <v>2.1792700000000002E-2</v>
      </c>
      <c r="L138" s="55">
        <f>AVERAGE(1%,1.98%,E138)</f>
        <v>1.8766666666666668E-2</v>
      </c>
      <c r="M138" s="55">
        <v>4.8569919786096261E-2</v>
      </c>
      <c r="N138" s="30"/>
      <c r="P138" s="130"/>
    </row>
    <row r="139" spans="2:17" ht="11.25" hidden="1" customHeight="1" x14ac:dyDescent="0.15">
      <c r="B139" s="18">
        <v>43040</v>
      </c>
      <c r="C139" s="56">
        <v>1.2500000000000001E-2</v>
      </c>
      <c r="D139" s="55">
        <v>2.35E-2</v>
      </c>
      <c r="E139" s="55">
        <v>2.5999999999999999E-2</v>
      </c>
      <c r="F139" s="55">
        <v>1.32E-2</v>
      </c>
      <c r="G139" s="55">
        <f>+corporate_municipal!B3386/100</f>
        <v>2.7790476190476192E-2</v>
      </c>
      <c r="H139" s="55">
        <f>+corporate_municipal!D3386/100</f>
        <v>3.701666666666667E-2</v>
      </c>
      <c r="I139" s="55">
        <f>+corporate_municipal!G3386/100</f>
        <v>2.1779761904761906E-2</v>
      </c>
      <c r="J139" s="55">
        <f>+corporate_municipal!J3386/100</f>
        <v>3.1097619047619044E-2</v>
      </c>
      <c r="K139" s="55">
        <v>2.1792700000000002E-2</v>
      </c>
      <c r="L139" s="55">
        <f>AVERAGE(1.09%,2.05%,E139)</f>
        <v>1.9133333333333332E-2</v>
      </c>
      <c r="M139" s="55">
        <v>4.7676470588235292E-2</v>
      </c>
      <c r="N139" s="30"/>
      <c r="P139" s="130"/>
    </row>
    <row r="140" spans="2:17" ht="11.25" hidden="1" customHeight="1" x14ac:dyDescent="0.15">
      <c r="B140" s="18">
        <v>43070</v>
      </c>
      <c r="C140" s="56">
        <v>1.34E-2</v>
      </c>
      <c r="D140" s="55">
        <v>2.4E-2</v>
      </c>
      <c r="E140" s="55">
        <v>2.5999999999999999E-2</v>
      </c>
      <c r="F140" s="55">
        <v>1.5299999999999999E-2</v>
      </c>
      <c r="G140" s="55">
        <f>+corporate_municipal!B3411/100</f>
        <v>2.9607499999999991E-2</v>
      </c>
      <c r="H140" s="55">
        <f>+corporate_municipal!D3411/100</f>
        <v>3.644E-2</v>
      </c>
      <c r="I140" s="55">
        <f>+corporate_municipal!G3411/100</f>
        <v>2.292375E-2</v>
      </c>
      <c r="J140" s="55">
        <f>+corporate_municipal!J3411/100</f>
        <v>3.1111250000000003E-2</v>
      </c>
      <c r="K140" s="55">
        <v>2.1792700000000002E-2</v>
      </c>
      <c r="L140" s="55">
        <f>AVERAGE(1.2%,2.18%,E140)</f>
        <v>1.9933333333333331E-2</v>
      </c>
      <c r="M140" s="55">
        <v>4.7446176470588242E-2</v>
      </c>
      <c r="N140" s="30"/>
      <c r="P140" s="130"/>
      <c r="Q140" s="145"/>
    </row>
    <row r="141" spans="2:17" ht="11.25" hidden="1" customHeight="1" x14ac:dyDescent="0.15">
      <c r="B141" s="18">
        <v>43101</v>
      </c>
      <c r="C141" s="56">
        <f>+'federal reserve'!C78</f>
        <v>1.43E-2</v>
      </c>
      <c r="D141" s="55">
        <f>+'federal reserve'!E78</f>
        <v>2.58E-2</v>
      </c>
      <c r="E141" s="55">
        <f>+'federal reserve'!F78</f>
        <v>2.7300000000000001E-2</v>
      </c>
      <c r="F141" s="55">
        <f>+'federal reserve'!G78</f>
        <v>1.67E-2</v>
      </c>
      <c r="G141" s="55">
        <f>+corporate_municipal!B3437/100</f>
        <v>3.1257142857142851E-2</v>
      </c>
      <c r="H141" s="55">
        <f>+corporate_municipal!D3437/100</f>
        <v>3.668571428571428E-2</v>
      </c>
      <c r="I141" s="55">
        <f>+corporate_municipal!G3437/100</f>
        <v>2.2942857142857143E-2</v>
      </c>
      <c r="J141" s="55">
        <f>+corporate_municipal!J3437/100</f>
        <v>3.2440476190476193E-2</v>
      </c>
      <c r="K141" s="55">
        <v>2.1792700000000002E-2</v>
      </c>
      <c r="L141" s="55">
        <f>+'federal reserve'!H78</f>
        <v>2.1366666666666669E-2</v>
      </c>
      <c r="M141" s="55">
        <v>4.7374867724867722E-2</v>
      </c>
      <c r="N141" s="30"/>
      <c r="P141" s="130"/>
      <c r="Q141" s="145"/>
    </row>
    <row r="142" spans="2:17" ht="11.25" hidden="1" customHeight="1" x14ac:dyDescent="0.15">
      <c r="B142" s="18">
        <v>43132</v>
      </c>
      <c r="C142" s="56">
        <f>+'federal reserve'!C79</f>
        <v>1.5900000000000001E-2</v>
      </c>
      <c r="D142" s="55">
        <f>+'federal reserve'!E79</f>
        <v>2.86E-2</v>
      </c>
      <c r="E142" s="55">
        <f>+'federal reserve'!F79</f>
        <v>3.0200000000000001E-2</v>
      </c>
      <c r="F142" s="55">
        <f>+'federal reserve'!G79</f>
        <v>1.78E-2</v>
      </c>
      <c r="G142" s="55">
        <f>+corporate_municipal!B3461/100</f>
        <v>3.416315789473684E-2</v>
      </c>
      <c r="H142" s="55">
        <f>+corporate_municipal!D3461/100</f>
        <v>3.9247368421052628E-2</v>
      </c>
      <c r="I142" s="55">
        <f>+corporate_municipal!G3461/100</f>
        <v>2.5350000000000001E-2</v>
      </c>
      <c r="J142" s="55">
        <f>+corporate_municipal!J3461/100</f>
        <v>3.429473684210526E-2</v>
      </c>
      <c r="K142" s="55">
        <v>2.1792700000000002E-2</v>
      </c>
      <c r="L142" s="55">
        <f>+'federal reserve'!H79</f>
        <v>2.3333333333333334E-2</v>
      </c>
      <c r="M142" s="55">
        <v>4.8185672514619887E-2</v>
      </c>
      <c r="N142" s="30"/>
      <c r="P142" s="173"/>
      <c r="Q142" s="145"/>
    </row>
    <row r="143" spans="2:17" ht="11.25" hidden="1" customHeight="1" x14ac:dyDescent="0.15">
      <c r="B143" s="18">
        <v>43160</v>
      </c>
      <c r="C143" s="56">
        <f>+'federal reserve'!C80</f>
        <v>1.7299999999999999E-2</v>
      </c>
      <c r="D143" s="55">
        <f>+'federal reserve'!E80</f>
        <v>2.8400000000000002E-2</v>
      </c>
      <c r="E143" s="55">
        <f>+'federal reserve'!F80</f>
        <v>2.9700000000000001E-2</v>
      </c>
      <c r="F143" s="55">
        <f>+'federal reserve'!G80</f>
        <v>2.0799999999999999E-2</v>
      </c>
      <c r="G143" s="55">
        <f>+corporate_municipal!B3487/100</f>
        <v>3.4945238095238099E-2</v>
      </c>
      <c r="H143" s="55">
        <f>+corporate_municipal!D3487/100</f>
        <v>4.001666666666668E-2</v>
      </c>
      <c r="I143" s="55">
        <f>+corporate_municipal!G3487/100</f>
        <v>2.5402380952380951E-2</v>
      </c>
      <c r="J143" s="55">
        <f>+corporate_municipal!J3487/100</f>
        <v>3.4861904761904768E-2</v>
      </c>
      <c r="K143" s="55">
        <v>2.1792700000000002E-2</v>
      </c>
      <c r="L143" s="55">
        <f>+'federal reserve'!H80</f>
        <v>2.4133333333333336E-2</v>
      </c>
      <c r="M143" s="55">
        <v>4.870583333333333E-2</v>
      </c>
      <c r="N143" s="30"/>
      <c r="P143" s="173"/>
      <c r="Q143" s="145"/>
    </row>
    <row r="144" spans="2:17" ht="11.25" hidden="1" customHeight="1" x14ac:dyDescent="0.15">
      <c r="B144" s="18">
        <v>43191</v>
      </c>
      <c r="C144" s="56">
        <f>+'federal reserve'!C81</f>
        <v>1.7899999999999999E-2</v>
      </c>
      <c r="D144" s="55">
        <f>+'federal reserve'!E81</f>
        <v>2.87E-2</v>
      </c>
      <c r="E144" s="55">
        <f>+'federal reserve'!F81</f>
        <v>2.9600000000000001E-2</v>
      </c>
      <c r="F144" s="55">
        <f>+'federal reserve'!G81</f>
        <v>2.1999999999999999E-2</v>
      </c>
      <c r="G144" s="55">
        <f>+corporate_municipal!B3513/100</f>
        <v>3.602380952380952E-2</v>
      </c>
      <c r="H144" s="55">
        <f>+corporate_municipal!D3513/100</f>
        <v>4.0097619047619056E-2</v>
      </c>
      <c r="I144" s="55">
        <f>+corporate_municipal!G3513/100</f>
        <v>2.4627380952380956E-2</v>
      </c>
      <c r="J144" s="55">
        <f>+corporate_municipal!J3513/100</f>
        <v>3.4552380952380952E-2</v>
      </c>
      <c r="K144" s="55">
        <v>2.1792700000000002E-2</v>
      </c>
      <c r="L144" s="55">
        <f>+'federal reserve'!H81</f>
        <v>2.4400000000000002E-2</v>
      </c>
      <c r="M144" s="55">
        <v>4.8476984126984125E-2</v>
      </c>
      <c r="N144" s="30"/>
      <c r="P144" s="173"/>
      <c r="Q144" s="145"/>
    </row>
    <row r="145" spans="2:18" ht="11.25" hidden="1" customHeight="1" x14ac:dyDescent="0.15">
      <c r="B145" s="18">
        <v>43221</v>
      </c>
      <c r="C145" s="56">
        <f>+'federal reserve'!C82</f>
        <v>1.9E-2</v>
      </c>
      <c r="D145" s="55">
        <f>+'federal reserve'!E82</f>
        <v>2.98E-2</v>
      </c>
      <c r="E145" s="55">
        <f>+'federal reserve'!F82</f>
        <v>3.0499999999999999E-2</v>
      </c>
      <c r="F145" s="55">
        <f>+'federal reserve'!G82</f>
        <v>2.1600000000000001E-2</v>
      </c>
      <c r="G145" s="55">
        <f>+corporate_municipal!B3540/100</f>
        <v>3.7715909090909085E-2</v>
      </c>
      <c r="H145" s="55">
        <f>+corporate_municipal!D3540/100</f>
        <v>4.164090909090909E-2</v>
      </c>
      <c r="I145" s="55">
        <f>+corporate_municipal!G3540/100</f>
        <v>2.5130681818181819E-2</v>
      </c>
      <c r="J145" s="55">
        <f>+corporate_municipal!J3540/100</f>
        <v>3.4303409090909093E-2</v>
      </c>
      <c r="K145" s="55">
        <v>2.1944399999999999E-2</v>
      </c>
      <c r="L145" s="55">
        <f>+'federal reserve'!H82</f>
        <v>2.526666666666667E-2</v>
      </c>
      <c r="M145" s="55">
        <v>4.8561868686868667E-2</v>
      </c>
      <c r="N145" s="30"/>
      <c r="P145" s="173"/>
      <c r="Q145" s="145"/>
    </row>
    <row r="146" spans="2:18" ht="11.25" hidden="1" customHeight="1" x14ac:dyDescent="0.15">
      <c r="B146" s="18">
        <v>43252</v>
      </c>
      <c r="C146" s="56">
        <f>+'federal reserve'!C83</f>
        <v>1.9400000000000001E-2</v>
      </c>
      <c r="D146" s="55">
        <f>+'federal reserve'!E83</f>
        <v>2.9100000000000001E-2</v>
      </c>
      <c r="E146" s="55">
        <f>+'federal reserve'!F83</f>
        <v>2.98E-2</v>
      </c>
      <c r="F146" s="55">
        <f>+'federal reserve'!G83</f>
        <v>2.1899999999999999E-2</v>
      </c>
      <c r="G146" s="55">
        <f>+corporate_municipal!B3566/100</f>
        <v>3.7157142857142854E-2</v>
      </c>
      <c r="H146" s="55">
        <f>+corporate_municipal!D3566/100</f>
        <v>4.1985714285714286E-2</v>
      </c>
      <c r="I146" s="55">
        <f>+corporate_municipal!G3566/100</f>
        <v>2.5119047619047617E-2</v>
      </c>
      <c r="J146" s="55">
        <f>+corporate_municipal!J3566/100</f>
        <v>3.4745238095238093E-2</v>
      </c>
      <c r="K146" s="55">
        <v>2.1944399999999999E-2</v>
      </c>
      <c r="L146" s="55">
        <f>+'federal reserve'!H83</f>
        <v>2.523333333333333E-2</v>
      </c>
      <c r="M146" s="55">
        <v>4.8424603174603155E-2</v>
      </c>
      <c r="N146" s="30"/>
      <c r="P146" s="173"/>
      <c r="Q146" s="145"/>
    </row>
    <row r="147" spans="2:18" ht="11.25" hidden="1" customHeight="1" x14ac:dyDescent="0.15">
      <c r="B147" s="18">
        <v>43282</v>
      </c>
      <c r="C147" s="56">
        <f>+'federal reserve'!C84</f>
        <v>1.9900000000000001E-2</v>
      </c>
      <c r="D147" s="55">
        <f>+'federal reserve'!E84</f>
        <v>2.8899999999999999E-2</v>
      </c>
      <c r="E147" s="55">
        <f>+'federal reserve'!F84</f>
        <v>2.9399999999999999E-2</v>
      </c>
      <c r="F147" s="55">
        <f>+'federal reserve'!G84</f>
        <v>2.1700000000000001E-2</v>
      </c>
      <c r="G147" s="55">
        <f>+corporate_municipal!B3592/100</f>
        <v>3.6011904761904766E-2</v>
      </c>
      <c r="H147" s="55">
        <f>+corporate_municipal!D3592/100</f>
        <v>4.105952380952381E-2</v>
      </c>
      <c r="I147" s="55">
        <f>+corporate_municipal!G3592/100</f>
        <v>2.4709523809523813E-2</v>
      </c>
      <c r="J147" s="55">
        <f>+corporate_municipal!J3592/100</f>
        <v>3.3403571428571428E-2</v>
      </c>
      <c r="K147" s="55">
        <v>2.1944399999999999E-2</v>
      </c>
      <c r="L147" s="55">
        <f>+'federal reserve'!H84</f>
        <v>2.5366666666666666E-2</v>
      </c>
      <c r="M147" s="55">
        <v>4.8383862433862432E-2</v>
      </c>
      <c r="N147" s="30"/>
      <c r="P147" s="173"/>
      <c r="Q147" s="145"/>
    </row>
    <row r="148" spans="2:18" ht="11.25" hidden="1" customHeight="1" x14ac:dyDescent="0.15">
      <c r="B148" s="18">
        <v>43313</v>
      </c>
      <c r="C148" s="56">
        <f>+'federal reserve'!C85</f>
        <v>2.07E-2</v>
      </c>
      <c r="D148" s="55">
        <f>+'federal reserve'!E85</f>
        <v>2.8899999999999999E-2</v>
      </c>
      <c r="E148" s="55">
        <f>+'federal reserve'!F85</f>
        <v>2.9700000000000001E-2</v>
      </c>
      <c r="F148" s="55">
        <f>+'federal reserve'!G85</f>
        <v>2.1899999999999999E-2</v>
      </c>
      <c r="G148" s="55">
        <f>+corporate_municipal!B3620/100</f>
        <v>3.5773913043478267E-2</v>
      </c>
      <c r="H148" s="55">
        <f>+corporate_municipal!D3620/100</f>
        <v>4.1176086956521731E-2</v>
      </c>
      <c r="I148" s="55">
        <f>+corporate_municipal!G3620/100</f>
        <v>2.4810869565217396E-2</v>
      </c>
      <c r="J148" s="55">
        <f>+corporate_municipal!J3620/100</f>
        <v>3.4038043478260872E-2</v>
      </c>
      <c r="K148" s="55">
        <v>2.1944399999999999E-2</v>
      </c>
      <c r="L148" s="55">
        <f>+'federal reserve'!H85</f>
        <v>2.5600000000000001E-2</v>
      </c>
      <c r="M148" s="55">
        <v>4.8227777777777779E-2</v>
      </c>
      <c r="N148" s="30"/>
      <c r="P148" s="173"/>
      <c r="Q148" s="177"/>
    </row>
    <row r="149" spans="2:18" ht="11.25" hidden="1" customHeight="1" x14ac:dyDescent="0.15">
      <c r="B149" s="18">
        <v>43344</v>
      </c>
      <c r="C149" s="56">
        <f>+'federal reserve'!C86</f>
        <v>2.1700000000000001E-2</v>
      </c>
      <c r="D149" s="55">
        <f>+'federal reserve'!E86</f>
        <v>0.03</v>
      </c>
      <c r="E149" s="55">
        <f>+'federal reserve'!F86</f>
        <v>3.0800000000000001E-2</v>
      </c>
      <c r="F149" s="55">
        <f>+'federal reserve'!G86</f>
        <v>2.24E-2</v>
      </c>
      <c r="G149" s="55">
        <f>+corporate_municipal!B3644/100</f>
        <v>3.677368421052632E-2</v>
      </c>
      <c r="H149" s="55">
        <f>+corporate_municipal!D3644/100</f>
        <v>4.1476315789473688E-2</v>
      </c>
      <c r="I149" s="55">
        <f>+corporate_municipal!G3644/100</f>
        <v>2.5834210526315786E-2</v>
      </c>
      <c r="J149" s="55">
        <f>+corporate_municipal!J3644/100</f>
        <v>3.3315789473684208E-2</v>
      </c>
      <c r="K149" s="55">
        <v>2.1944399999999999E-2</v>
      </c>
      <c r="L149" s="55">
        <f>+'federal reserve'!H86</f>
        <v>2.6700000000000002E-2</v>
      </c>
      <c r="M149" s="55">
        <v>4.894699002407981E-2</v>
      </c>
      <c r="N149" s="30"/>
      <c r="P149" s="173"/>
      <c r="Q149" s="177"/>
    </row>
    <row r="150" spans="2:18" ht="11.25" hidden="1" customHeight="1" x14ac:dyDescent="0.15">
      <c r="B150" s="18">
        <v>43374</v>
      </c>
      <c r="C150" s="56">
        <f>+'federal reserve'!C87</f>
        <v>2.29E-2</v>
      </c>
      <c r="D150" s="55">
        <f>+'federal reserve'!E87</f>
        <v>3.15E-2</v>
      </c>
      <c r="E150" s="55">
        <f>+'federal reserve'!F87</f>
        <v>3.27E-2</v>
      </c>
      <c r="F150" s="55">
        <f>+'federal reserve'!G87</f>
        <v>2.3699999999999999E-2</v>
      </c>
      <c r="G150" s="55">
        <f>+corporate_municipal!B3671/100</f>
        <v>3.849772727272726E-2</v>
      </c>
      <c r="H150" s="55">
        <f>+corporate_municipal!D3671/100</f>
        <v>4.3993181818181813E-2</v>
      </c>
      <c r="I150" s="55">
        <f>+corporate_municipal!G3671/100</f>
        <v>2.7654545454545456E-2</v>
      </c>
      <c r="J150" s="55">
        <f>+corporate_municipal!J3671/100</f>
        <v>3.6552272727272725E-2</v>
      </c>
      <c r="K150" s="55">
        <v>2.1944399999999999E-2</v>
      </c>
      <c r="L150" s="55">
        <f>+'federal reserve'!H87</f>
        <v>2.8133333333333333E-2</v>
      </c>
      <c r="M150" s="55">
        <v>4.9398465473145803E-2</v>
      </c>
      <c r="N150" s="30"/>
      <c r="P150" s="173"/>
      <c r="Q150" s="177"/>
    </row>
    <row r="151" spans="2:18" ht="11.25" hidden="1" customHeight="1" x14ac:dyDescent="0.15">
      <c r="B151" s="18">
        <v>43405</v>
      </c>
      <c r="C151" s="56">
        <f>+'federal reserve'!C88</f>
        <v>2.3699999999999999E-2</v>
      </c>
      <c r="D151" s="55">
        <f>+'federal reserve'!E88</f>
        <v>3.1199999999999999E-2</v>
      </c>
      <c r="E151" s="55">
        <f>+'federal reserve'!F88</f>
        <v>3.27E-2</v>
      </c>
      <c r="F151" s="55">
        <f>+'federal reserve'!G88</f>
        <v>2.5600000000000001E-2</v>
      </c>
      <c r="G151" s="55">
        <f>+corporate_municipal!B3696/100</f>
        <v>3.8875E-2</v>
      </c>
      <c r="H151" s="55">
        <f>+corporate_municipal!D3696/100</f>
        <v>4.5019999999999998E-2</v>
      </c>
      <c r="I151" s="55">
        <f>+corporate_municipal!G3696/100</f>
        <v>2.8988750000000004E-2</v>
      </c>
      <c r="J151" s="55">
        <f>+corporate_municipal!J3696/100</f>
        <v>3.8795000000000003E-2</v>
      </c>
      <c r="K151" s="55">
        <v>2.1944399999999999E-2</v>
      </c>
      <c r="L151" s="55">
        <f>+'federal reserve'!H88</f>
        <v>2.8200000000000003E-2</v>
      </c>
      <c r="M151" s="55">
        <v>4.94750700280112E-2</v>
      </c>
      <c r="N151" s="30"/>
      <c r="P151" s="173"/>
      <c r="Q151" s="177"/>
    </row>
    <row r="152" spans="2:18" ht="11.25" hidden="1" customHeight="1" x14ac:dyDescent="0.15">
      <c r="B152" s="18">
        <v>43435</v>
      </c>
      <c r="C152" s="56">
        <f>+'federal reserve'!C89</f>
        <v>2.41E-2</v>
      </c>
      <c r="D152" s="55">
        <f>+'federal reserve'!E89</f>
        <v>2.8299999999999999E-2</v>
      </c>
      <c r="E152" s="55">
        <f>+'federal reserve'!F89</f>
        <v>2.98E-2</v>
      </c>
      <c r="F152" s="55">
        <f>+'federal reserve'!G89</f>
        <v>2.69E-2</v>
      </c>
      <c r="G152" s="55">
        <f>+corporate_municipal!B3720/100</f>
        <v>3.7163157894736842E-2</v>
      </c>
      <c r="H152" s="55">
        <f>+corporate_municipal!D3720/100</f>
        <v>4.4034210526315787E-2</v>
      </c>
      <c r="I152" s="55">
        <f>+corporate_municipal!G3720/100</f>
        <v>2.7414473684210527E-2</v>
      </c>
      <c r="J152" s="55">
        <f>+corporate_municipal!J3720/100</f>
        <v>3.5790789473684213E-2</v>
      </c>
      <c r="K152" s="55">
        <v>2.1944399999999999E-2</v>
      </c>
      <c r="L152" s="55">
        <f>+'federal reserve'!H89</f>
        <v>2.6766666666666671E-2</v>
      </c>
      <c r="M152" s="55">
        <v>4.9651083591331281E-2</v>
      </c>
      <c r="N152" s="30"/>
      <c r="P152" s="173"/>
      <c r="Q152" s="177"/>
    </row>
    <row r="153" spans="2:18" ht="11.25" hidden="1" customHeight="1" x14ac:dyDescent="0.2">
      <c r="B153" s="18">
        <v>43466</v>
      </c>
      <c r="C153" s="56">
        <f>+'federal reserve'!C90</f>
        <v>2.4199999999999999E-2</v>
      </c>
      <c r="D153" s="55">
        <f>+'federal reserve'!E90</f>
        <v>2.7099999999999999E-2</v>
      </c>
      <c r="E153" s="55">
        <f>+'federal reserve'!F90</f>
        <v>2.8899999999999999E-2</v>
      </c>
      <c r="F153" s="55">
        <f>+'federal reserve'!G90</f>
        <v>2.5899999999999999E-2</v>
      </c>
      <c r="G153" s="55">
        <f>+corporate_municipal!B3746/100</f>
        <v>3.6004761904761907E-2</v>
      </c>
      <c r="H153" s="55">
        <f>+corporate_municipal!D3746/100</f>
        <v>4.3535714285714275E-2</v>
      </c>
      <c r="I153" s="55">
        <f>+corporate_municipal!G3746/100</f>
        <v>2.4817857142857142E-2</v>
      </c>
      <c r="J153" s="55">
        <f>+corporate_municipal!J3746/100</f>
        <v>3.3764285714285719E-2</v>
      </c>
      <c r="K153" s="55">
        <v>2.1944399999999999E-2</v>
      </c>
      <c r="L153" s="55">
        <f>+'federal reserve'!H90</f>
        <v>2.6099999999999998E-2</v>
      </c>
      <c r="M153" s="55">
        <v>4.9339495798319331E-2</v>
      </c>
      <c r="N153" s="30"/>
      <c r="P153"/>
      <c r="Q153"/>
      <c r="R153"/>
    </row>
    <row r="154" spans="2:18" ht="11.25" hidden="1" customHeight="1" x14ac:dyDescent="0.2">
      <c r="B154" s="18">
        <v>43497</v>
      </c>
      <c r="C154" s="56">
        <f>+'federal reserve'!C91</f>
        <v>2.4400000000000002E-2</v>
      </c>
      <c r="D154" s="55">
        <f>+'federal reserve'!E91</f>
        <v>2.6800000000000001E-2</v>
      </c>
      <c r="E154" s="55">
        <f>+'federal reserve'!F91</f>
        <v>2.87E-2</v>
      </c>
      <c r="F154" s="55">
        <f>+'federal reserve'!G91</f>
        <v>2.4899999999999999E-2</v>
      </c>
      <c r="G154" s="55">
        <f>+corporate_municipal!B3770/100</f>
        <v>3.45578947368421E-2</v>
      </c>
      <c r="H154" s="55">
        <f>+corporate_municipal!D3770/100</f>
        <v>4.1513157894736849E-2</v>
      </c>
      <c r="I154" s="55">
        <f>+corporate_municipal!G3770/100</f>
        <v>2.233421052631579E-2</v>
      </c>
      <c r="J154" s="55">
        <f>+corporate_municipal!J3770/100</f>
        <v>3.2438157894736842E-2</v>
      </c>
      <c r="K154" s="55">
        <v>2.1944399999999999E-2</v>
      </c>
      <c r="L154" s="55">
        <f>+'federal reserve'!H91</f>
        <v>2.5966666666666666E-2</v>
      </c>
      <c r="M154" s="55">
        <v>4.8908668730650161E-2</v>
      </c>
      <c r="N154" s="30"/>
      <c r="P154"/>
      <c r="Q154"/>
      <c r="R154"/>
    </row>
    <row r="155" spans="2:18" ht="11.25" hidden="1" customHeight="1" x14ac:dyDescent="0.2">
      <c r="B155" s="18">
        <v>43525</v>
      </c>
      <c r="C155" s="56">
        <f>+'federal reserve'!C92</f>
        <v>2.4500000000000001E-2</v>
      </c>
      <c r="D155" s="55">
        <f>+'federal reserve'!E92</f>
        <v>2.5700000000000001E-2</v>
      </c>
      <c r="E155" s="55">
        <f>+'federal reserve'!F92</f>
        <v>2.8000000000000001E-2</v>
      </c>
      <c r="F155" s="55">
        <f>+'federal reserve'!G92</f>
        <v>2.4799999999999999E-2</v>
      </c>
      <c r="G155" s="55">
        <f>+corporate_municipal!B3796/100</f>
        <v>3.2995238095238098E-2</v>
      </c>
      <c r="H155" s="55">
        <f>+corporate_municipal!D3796/100</f>
        <v>4.0245238095238084E-2</v>
      </c>
      <c r="I155" s="55">
        <f>+corporate_municipal!G3796/100</f>
        <v>2.0665476190476196E-2</v>
      </c>
      <c r="J155" s="55">
        <f>+corporate_municipal!J3796/100</f>
        <v>3.2178571428571424E-2</v>
      </c>
      <c r="K155" s="55">
        <v>2.1589899999999999E-2</v>
      </c>
      <c r="L155" s="55">
        <f>+'federal reserve'!H92</f>
        <v>2.5400000000000002E-2</v>
      </c>
      <c r="M155" s="55">
        <v>4.8721297889785284E-2</v>
      </c>
      <c r="N155" s="30"/>
      <c r="P155"/>
      <c r="Q155"/>
      <c r="R155"/>
    </row>
    <row r="156" spans="2:18" ht="11.25" hidden="1" customHeight="1" x14ac:dyDescent="0.2">
      <c r="B156" s="18">
        <v>43556</v>
      </c>
      <c r="C156" s="56">
        <f>+'federal reserve'!C93</f>
        <v>2.4299999999999999E-2</v>
      </c>
      <c r="D156" s="55">
        <f>+'federal reserve'!E93</f>
        <v>2.53E-2</v>
      </c>
      <c r="E156" s="55">
        <f>+'federal reserve'!F93</f>
        <v>2.76E-2</v>
      </c>
      <c r="F156" s="55">
        <f>+'federal reserve'!G93</f>
        <v>2.47E-2</v>
      </c>
      <c r="G156" s="55">
        <f>+corporate_municipal!B3822/100</f>
        <v>3.1761904761904762E-2</v>
      </c>
      <c r="H156" s="55">
        <f>+corporate_municipal!D3822/100</f>
        <v>3.8719047619047625E-2</v>
      </c>
      <c r="I156" s="55">
        <f>+corporate_municipal!G3822/100</f>
        <v>2.0069047619047618E-2</v>
      </c>
      <c r="J156" s="55">
        <f>+corporate_municipal!J3822/100</f>
        <v>3.0079761904761904E-2</v>
      </c>
      <c r="K156" s="55">
        <v>2.1589899999999999E-2</v>
      </c>
      <c r="L156" s="55">
        <f>+'federal reserve'!H93</f>
        <v>2.5066666666666668E-2</v>
      </c>
      <c r="M156" s="55">
        <v>4.8483116883116892E-2</v>
      </c>
      <c r="N156" s="30"/>
      <c r="P156"/>
      <c r="Q156"/>
      <c r="R156"/>
    </row>
    <row r="157" spans="2:18" ht="11.25" hidden="1" customHeight="1" x14ac:dyDescent="0.2">
      <c r="B157" s="18">
        <v>43586</v>
      </c>
      <c r="C157" s="56">
        <f>+'federal reserve'!C94</f>
        <v>2.4E-2</v>
      </c>
      <c r="D157" s="55">
        <f>+'federal reserve'!E94</f>
        <v>2.4E-2</v>
      </c>
      <c r="E157" s="55">
        <f>+'federal reserve'!F94</f>
        <v>2.63E-2</v>
      </c>
      <c r="F157" s="55">
        <f>+'federal reserve'!G94</f>
        <v>2.4400000000000002E-2</v>
      </c>
      <c r="G157" s="55">
        <f>+corporate_municipal!B3849/100</f>
        <v>3.1009090909090906E-2</v>
      </c>
      <c r="H157" s="55">
        <f>+corporate_municipal!D3849/100</f>
        <v>3.7831818181818182E-2</v>
      </c>
      <c r="I157" s="55">
        <f>+corporate_municipal!G3849/100</f>
        <v>1.8899999999999997E-2</v>
      </c>
      <c r="J157" s="55">
        <f>+corporate_municipal!J3849/100</f>
        <v>2.7804545454545453E-2</v>
      </c>
      <c r="K157" s="55">
        <v>2.1589899999999999E-2</v>
      </c>
      <c r="L157" s="55">
        <f>+'federal reserve'!H94</f>
        <v>2.4066666666666667E-2</v>
      </c>
      <c r="M157" s="55">
        <v>4.8767768595041311E-2</v>
      </c>
      <c r="N157" s="30"/>
      <c r="P157"/>
      <c r="Q157"/>
      <c r="R157" s="179"/>
    </row>
    <row r="158" spans="2:18" ht="11.25" hidden="1" customHeight="1" x14ac:dyDescent="0.2">
      <c r="B158" s="18">
        <v>43617</v>
      </c>
      <c r="C158" s="56">
        <f>+'federal reserve'!C95</f>
        <v>2.2200000000000001E-2</v>
      </c>
      <c r="D158" s="55">
        <f>+'federal reserve'!E95</f>
        <v>2.07E-2</v>
      </c>
      <c r="E158" s="55">
        <f>+'federal reserve'!F95</f>
        <v>2.3599999999999999E-2</v>
      </c>
      <c r="F158" s="55">
        <f>+'federal reserve'!G95</f>
        <v>2.3E-2</v>
      </c>
      <c r="G158" s="55">
        <f>+corporate_municipal!B3874/100</f>
        <v>2.7682500000000002E-2</v>
      </c>
      <c r="H158" s="55">
        <f>+corporate_municipal!D3874/100</f>
        <v>3.5915000000000002E-2</v>
      </c>
      <c r="I158" s="55">
        <f>+corporate_municipal!G3874/100</f>
        <v>1.8335000000000001E-2</v>
      </c>
      <c r="J158" s="55">
        <f>+corporate_municipal!J3874/100</f>
        <v>2.6626250000000004E-2</v>
      </c>
      <c r="K158" s="55">
        <v>2.1589899999999999E-2</v>
      </c>
      <c r="L158" s="55">
        <f>+'federal reserve'!H95</f>
        <v>2.1366666666666669E-2</v>
      </c>
      <c r="M158" s="55">
        <v>4.8234090909090907E-2</v>
      </c>
      <c r="N158" s="30"/>
      <c r="P158"/>
      <c r="Q158"/>
      <c r="R158" s="179"/>
    </row>
    <row r="159" spans="2:18" ht="11.25" hidden="1" customHeight="1" x14ac:dyDescent="0.2">
      <c r="B159" s="18">
        <v>43647</v>
      </c>
      <c r="C159" s="56">
        <f>+'federal reserve'!C96</f>
        <v>2.1499999999999998E-2</v>
      </c>
      <c r="D159" s="55">
        <f>+'federal reserve'!E96</f>
        <v>2.06E-2</v>
      </c>
      <c r="E159" s="55">
        <f>+'federal reserve'!F96</f>
        <v>2.3599999999999999E-2</v>
      </c>
      <c r="F159" s="55">
        <f>+'federal reserve'!G96</f>
        <v>2.2200000000000001E-2</v>
      </c>
      <c r="G159" s="55">
        <f>+corporate_municipal!B3901/100</f>
        <v>2.6195454545454546E-2</v>
      </c>
      <c r="H159" s="55">
        <f>+corporate_municipal!D3901/100</f>
        <v>3.7793181818181816E-2</v>
      </c>
      <c r="I159" s="55">
        <f>+corporate_municipal!G3901/100</f>
        <v>1.7762500000000001E-2</v>
      </c>
      <c r="J159" s="55">
        <f>+corporate_municipal!J3901/100</f>
        <v>2.5643181818181811E-2</v>
      </c>
      <c r="K159" s="55">
        <v>2.1589899999999999E-2</v>
      </c>
      <c r="L159" s="55">
        <f>+'federal reserve'!H96</f>
        <v>2.1133333333333334E-2</v>
      </c>
      <c r="M159" s="55">
        <v>4.7874793388429752E-2</v>
      </c>
      <c r="N159" s="30"/>
      <c r="P159"/>
      <c r="Q159"/>
      <c r="R159" s="179"/>
    </row>
    <row r="160" spans="2:18" ht="11.25" hidden="1" customHeight="1" x14ac:dyDescent="0.2">
      <c r="B160" s="18">
        <v>43678</v>
      </c>
      <c r="C160" s="56">
        <f>+'federal reserve'!C97</f>
        <v>1.9900000000000001E-2</v>
      </c>
      <c r="D160" s="55">
        <f>+'federal reserve'!E97</f>
        <v>1.6299999999999999E-2</v>
      </c>
      <c r="E160" s="55">
        <f>+'federal reserve'!F97</f>
        <v>1.9099999999999999E-2</v>
      </c>
      <c r="F160" s="55">
        <f>+'federal reserve'!G97</f>
        <v>2.06E-2</v>
      </c>
      <c r="G160" s="55">
        <f>+corporate_municipal!B3928/100</f>
        <v>2.2545454545454549E-2</v>
      </c>
      <c r="H160" s="55">
        <f>+corporate_municipal!D3928/100</f>
        <v>3.2122727272727275E-2</v>
      </c>
      <c r="I160" s="55">
        <f>+corporate_municipal!G3928/100</f>
        <v>1.4610227272727271E-2</v>
      </c>
      <c r="J160" s="55">
        <f>+corporate_municipal!J3928/100</f>
        <v>2.0760227272727274E-2</v>
      </c>
      <c r="K160" s="55">
        <v>2.1589899999999999E-2</v>
      </c>
      <c r="L160" s="55">
        <f>+'federal reserve'!H97</f>
        <v>1.8233333333333334E-2</v>
      </c>
      <c r="M160" s="55">
        <v>4.7345041322314055E-2</v>
      </c>
      <c r="N160" s="30"/>
      <c r="P160"/>
      <c r="Q160"/>
      <c r="R160" s="179"/>
    </row>
    <row r="161" spans="2:18" ht="11.25" hidden="1" customHeight="1" x14ac:dyDescent="0.2">
      <c r="B161" s="18">
        <v>43709</v>
      </c>
      <c r="C161" s="56">
        <f>+'federal reserve'!C98</f>
        <v>1.9300000000000001E-2</v>
      </c>
      <c r="D161" s="55">
        <f>+'federal reserve'!E98</f>
        <v>1.7000000000000001E-2</v>
      </c>
      <c r="E161" s="55">
        <f>+'federal reserve'!F98</f>
        <v>1.9699999999999999E-2</v>
      </c>
      <c r="F161" s="55">
        <f>+'federal reserve'!G98</f>
        <v>2.0299999999999999E-2</v>
      </c>
      <c r="G161" s="55">
        <f>+corporate_municipal!B3953/100</f>
        <v>2.3475000000000003E-2</v>
      </c>
      <c r="H161" s="55">
        <f>+corporate_municipal!D3953/100</f>
        <v>3.1879999999999999E-2</v>
      </c>
      <c r="I161" s="55">
        <f>+corporate_municipal!G3953/100</f>
        <v>1.6293749999999999E-2</v>
      </c>
      <c r="J161" s="55">
        <f>+corporate_municipal!J3953/100</f>
        <v>2.203625E-2</v>
      </c>
      <c r="K161" s="55">
        <v>2.1589899999999999E-2</v>
      </c>
      <c r="L161" s="55">
        <f>+'federal reserve'!H98</f>
        <v>1.8433333333333333E-2</v>
      </c>
      <c r="M161" s="55">
        <v>4.6846818181818184E-2</v>
      </c>
      <c r="N161" s="30"/>
      <c r="P161"/>
      <c r="Q161"/>
      <c r="R161" s="179"/>
    </row>
    <row r="162" spans="2:18" ht="11.25" hidden="1" customHeight="1" x14ac:dyDescent="0.2">
      <c r="B162" s="18">
        <v>43739</v>
      </c>
      <c r="C162" s="56">
        <f>+'federal reserve'!C99</f>
        <v>1.6799999999999999E-2</v>
      </c>
      <c r="D162" s="55">
        <f>+'federal reserve'!E99</f>
        <v>1.7100000000000001E-2</v>
      </c>
      <c r="E162" s="55">
        <f>+'federal reserve'!F99</f>
        <v>0.02</v>
      </c>
      <c r="F162" s="55">
        <f>+'federal reserve'!G99</f>
        <v>1.8800000000000001E-2</v>
      </c>
      <c r="G162" s="55">
        <f>+corporate_municipal!B3980/100</f>
        <v>2.2979545454545454E-2</v>
      </c>
      <c r="H162" s="55">
        <f>+corporate_municipal!D3980/100</f>
        <v>3.1724999999999996E-2</v>
      </c>
      <c r="I162" s="55">
        <f>+corporate_municipal!G3980/100</f>
        <v>1.6847727272727275E-2</v>
      </c>
      <c r="J162" s="55">
        <f>+corporate_municipal!J3980/100</f>
        <v>2.3721590909090907E-2</v>
      </c>
      <c r="K162" s="55">
        <v>2.1589899999999999E-2</v>
      </c>
      <c r="L162" s="55">
        <f>+'federal reserve'!H99</f>
        <v>1.7533333333333331E-2</v>
      </c>
      <c r="M162" s="55">
        <v>4.6968449197860959E-2</v>
      </c>
      <c r="N162" s="30"/>
      <c r="P162"/>
      <c r="Q162"/>
      <c r="R162" s="179"/>
    </row>
    <row r="163" spans="2:18" ht="11.25" hidden="1" customHeight="1" x14ac:dyDescent="0.2">
      <c r="B163" s="18">
        <v>43770</v>
      </c>
      <c r="C163" s="56">
        <f>+'federal reserve'!C100</f>
        <v>1.5699999999999999E-2</v>
      </c>
      <c r="D163" s="55">
        <f>+'federal reserve'!E100</f>
        <v>1.8100000000000002E-2</v>
      </c>
      <c r="E163" s="55">
        <f>+'federal reserve'!F100</f>
        <v>2.1299999999999999E-2</v>
      </c>
      <c r="F163" s="55">
        <f>+'federal reserve'!G100</f>
        <v>1.77E-2</v>
      </c>
      <c r="G163" s="55">
        <f>+corporate_municipal!B4004/100</f>
        <v>2.3834210526315784E-2</v>
      </c>
      <c r="H163" s="55">
        <f>+corporate_municipal!D4004/100</f>
        <v>3.1899999999999998E-2</v>
      </c>
      <c r="I163" s="55">
        <f>+corporate_municipal!G4004/100</f>
        <v>1.7290789473684211E-2</v>
      </c>
      <c r="J163" s="55">
        <f>+corporate_municipal!J4004/100</f>
        <v>2.5664473684210529E-2</v>
      </c>
      <c r="K163" s="55">
        <v>2.1589899999999999E-2</v>
      </c>
      <c r="L163" s="55">
        <f>+'federal reserve'!H100</f>
        <v>1.7833333333333336E-2</v>
      </c>
      <c r="M163" s="55">
        <v>4.7098636363636363E-2</v>
      </c>
      <c r="N163" s="30"/>
      <c r="P163"/>
      <c r="Q163"/>
      <c r="R163" s="179"/>
    </row>
    <row r="164" spans="2:18" ht="11.25" hidden="1" customHeight="1" x14ac:dyDescent="0.2">
      <c r="B164" s="18">
        <v>43800</v>
      </c>
      <c r="C164" s="56">
        <f>+'federal reserve'!C101</f>
        <v>1.5699999999999999E-2</v>
      </c>
      <c r="D164" s="55">
        <f>+'federal reserve'!E101</f>
        <v>1.8599999999999998E-2</v>
      </c>
      <c r="E164" s="55">
        <f>+'federal reserve'!F101</f>
        <v>2.1600000000000001E-2</v>
      </c>
      <c r="F164" s="55">
        <f>+'federal reserve'!G101</f>
        <v>1.7600000000000001E-2</v>
      </c>
      <c r="G164" s="55">
        <f>+corporate_municipal!B4030/100</f>
        <v>2.3959523809523809E-2</v>
      </c>
      <c r="H164" s="55">
        <f>+corporate_municipal!D4030/100</f>
        <v>3.1880952380952378E-2</v>
      </c>
      <c r="I164" s="55">
        <f>+corporate_municipal!G4030/100</f>
        <v>1.6444047619047622E-2</v>
      </c>
      <c r="J164" s="55">
        <f>+corporate_municipal!J4030/100</f>
        <v>2.5046428571428577E-2</v>
      </c>
      <c r="K164" s="55">
        <v>2.1589899999999999E-2</v>
      </c>
      <c r="L164" s="55">
        <f>+'federal reserve'!H101</f>
        <v>1.7966666666666666E-2</v>
      </c>
      <c r="M164" s="55">
        <v>4.7035497835497826E-2</v>
      </c>
      <c r="N164" s="30"/>
      <c r="P164"/>
      <c r="Q164"/>
      <c r="R164" s="179"/>
    </row>
    <row r="165" spans="2:18" ht="11.25" hidden="1" customHeight="1" x14ac:dyDescent="0.2">
      <c r="B165" s="18">
        <v>43831</v>
      </c>
      <c r="C165" s="56">
        <f>+'federal reserve'!C102</f>
        <v>1.55E-2</v>
      </c>
      <c r="D165" s="55">
        <f>+'federal reserve'!E102</f>
        <v>1.7600000000000001E-2</v>
      </c>
      <c r="E165" s="55">
        <f>+'federal reserve'!F102</f>
        <v>2.07E-2</v>
      </c>
      <c r="F165" s="55">
        <f>+'federal reserve'!G102</f>
        <v>1.6500000000000001E-2</v>
      </c>
      <c r="G165" s="55">
        <f>+corporate_municipal!B4056/100</f>
        <v>2.3102380952380958E-2</v>
      </c>
      <c r="H165" s="55">
        <f>+corporate_municipal!D4056/100</f>
        <v>3.045714285714286E-2</v>
      </c>
      <c r="I165" s="55">
        <f>+corporate_municipal!G4056/100</f>
        <v>1.4345238095238093E-2</v>
      </c>
      <c r="J165" s="55">
        <f>+corporate_municipal!J4056/100</f>
        <v>2.2382142857142861E-2</v>
      </c>
      <c r="K165" s="55">
        <v>2.1589899999999999E-2</v>
      </c>
      <c r="L165" s="55">
        <f>+'federal reserve'!H102</f>
        <v>1.7199999999999997E-2</v>
      </c>
      <c r="M165" s="55">
        <v>4.6628138528138539E-2</v>
      </c>
      <c r="N165" s="30"/>
      <c r="P165"/>
      <c r="Q165"/>
      <c r="R165" s="179"/>
    </row>
    <row r="166" spans="2:18" ht="11.25" hidden="1" customHeight="1" x14ac:dyDescent="0.2">
      <c r="B166" s="18">
        <v>43862</v>
      </c>
      <c r="C166" s="56">
        <f>+'federal reserve'!C103</f>
        <v>1.54E-2</v>
      </c>
      <c r="D166" s="55">
        <f>+'federal reserve'!E103</f>
        <v>1.4999999999999999E-2</v>
      </c>
      <c r="E166" s="55">
        <f>+'federal reserve'!F103</f>
        <v>1.8100000000000002E-2</v>
      </c>
      <c r="F166" s="55">
        <f>+'federal reserve'!G103</f>
        <v>1.5900000000000001E-2</v>
      </c>
      <c r="G166" s="55">
        <f>+corporate_municipal!B4080/100</f>
        <v>2.0976315789473687E-2</v>
      </c>
      <c r="H166" s="55">
        <f>+corporate_municipal!D4080/100</f>
        <v>2.8531578947368418E-2</v>
      </c>
      <c r="I166" s="55">
        <f>+corporate_municipal!G4080/100</f>
        <v>1.1474999999999999E-2</v>
      </c>
      <c r="J166" s="55">
        <f>+corporate_municipal!J4080/100</f>
        <v>2.1317105263157898E-2</v>
      </c>
      <c r="K166" s="55">
        <v>2.1176400000000001E-2</v>
      </c>
      <c r="L166" s="55">
        <f>+'federal reserve'!H103</f>
        <v>1.5700000000000002E-2</v>
      </c>
      <c r="M166" s="55">
        <v>4.5797129186602871E-2</v>
      </c>
      <c r="N166" s="30"/>
      <c r="P166"/>
      <c r="Q166"/>
      <c r="R166" s="179"/>
    </row>
    <row r="167" spans="2:18" ht="11.25" hidden="1" customHeight="1" x14ac:dyDescent="0.2">
      <c r="B167" s="18">
        <v>43891</v>
      </c>
      <c r="C167" s="56">
        <f>+'federal reserve'!C104</f>
        <v>3.0000000000000001E-3</v>
      </c>
      <c r="D167" s="55">
        <f>+'federal reserve'!E104</f>
        <v>8.6999999999999994E-3</v>
      </c>
      <c r="E167" s="55">
        <f>+'federal reserve'!F104</f>
        <v>1.26E-2</v>
      </c>
      <c r="F167" s="55">
        <f>+'federal reserve'!G104</f>
        <v>1.35E-2</v>
      </c>
      <c r="G167" s="55">
        <f>+corporate_municipal!B4107/100</f>
        <v>2.2811363636363633E-2</v>
      </c>
      <c r="H167" s="55">
        <f>+corporate_municipal!D4107/100</f>
        <v>2.9997727272727273E-2</v>
      </c>
      <c r="I167" s="55">
        <f>+corporate_municipal!G4107/100</f>
        <v>1.4425E-2</v>
      </c>
      <c r="J167" s="55">
        <f>+corporate_municipal!J4107/100</f>
        <v>2.4313636363636367E-2</v>
      </c>
      <c r="K167" s="55">
        <v>2.1176400000000001E-2</v>
      </c>
      <c r="L167" s="55">
        <f>+'federal reserve'!H104</f>
        <v>7.4000000000000003E-3</v>
      </c>
      <c r="M167" s="55">
        <v>4.6513223140495878E-2</v>
      </c>
      <c r="N167" s="30"/>
      <c r="P167"/>
      <c r="Q167"/>
      <c r="R167" s="179"/>
    </row>
    <row r="168" spans="2:18" ht="11.25" hidden="1" customHeight="1" x14ac:dyDescent="0.2">
      <c r="B168" s="18">
        <v>43922</v>
      </c>
      <c r="C168" s="56">
        <f>+'federal reserve'!C105</f>
        <v>1.4E-3</v>
      </c>
      <c r="D168" s="55">
        <f>+'federal reserve'!E105</f>
        <v>6.6E-3</v>
      </c>
      <c r="E168" s="55">
        <f>+'federal reserve'!F105</f>
        <v>1.06E-2</v>
      </c>
      <c r="F168" s="180" t="str">
        <f>+'federal reserve'!G105</f>
        <v>ND</v>
      </c>
      <c r="G168" s="55">
        <f>+corporate_municipal!B4133/100</f>
        <v>1.8992857142857141E-2</v>
      </c>
      <c r="H168" s="55">
        <f>+corporate_municipal!D4133/100</f>
        <v>2.6269047619047622E-2</v>
      </c>
      <c r="I168" s="55">
        <f>+corporate_municipal!G4133/100</f>
        <v>1.4747619047619048E-2</v>
      </c>
      <c r="J168" s="55">
        <f>+corporate_municipal!J4133/100</f>
        <v>2.2844047619047618E-2</v>
      </c>
      <c r="K168" s="55">
        <v>2.1176400000000001E-2</v>
      </c>
      <c r="L168" s="55">
        <f>+'federal reserve'!H105</f>
        <v>5.1999999999999998E-3</v>
      </c>
      <c r="M168" s="55">
        <v>4.6905627705627707E-2</v>
      </c>
      <c r="N168" s="30"/>
      <c r="P168"/>
      <c r="Q168"/>
      <c r="R168" s="179"/>
    </row>
    <row r="169" spans="2:18" ht="11.25" hidden="1" customHeight="1" x14ac:dyDescent="0.2">
      <c r="B169" s="18">
        <v>43952</v>
      </c>
      <c r="C169" s="56">
        <f>+'federal reserve'!C106</f>
        <v>1.2999999999999999E-3</v>
      </c>
      <c r="D169" s="55">
        <f>+'federal reserve'!E106</f>
        <v>6.7000000000000002E-3</v>
      </c>
      <c r="E169" s="55">
        <f>+'federal reserve'!F106</f>
        <v>1.12E-2</v>
      </c>
      <c r="F169" s="180">
        <f>+'federal reserve'!G106</f>
        <v>1.6999999999999999E-3</v>
      </c>
      <c r="G169" s="55">
        <f>+corporate_municipal!B4158/100</f>
        <v>1.7599999999999998E-2</v>
      </c>
      <c r="H169" s="55">
        <f>+corporate_municipal!D4158/100</f>
        <v>2.6880000000000001E-2</v>
      </c>
      <c r="I169" s="55">
        <f>+corporate_municipal!G4158/100</f>
        <v>1.4316250000000001E-2</v>
      </c>
      <c r="J169" s="55">
        <f>+corporate_municipal!J4158/100</f>
        <v>2.2977499999999998E-2</v>
      </c>
      <c r="K169" s="55">
        <v>2.1176400000000001E-2</v>
      </c>
      <c r="L169" s="55">
        <f>+'federal reserve'!H106</f>
        <v>5.1999999999999998E-3</v>
      </c>
      <c r="M169" s="55">
        <v>4.638363636363637E-2</v>
      </c>
      <c r="N169" s="30"/>
      <c r="P169"/>
      <c r="Q169"/>
      <c r="R169" s="179"/>
    </row>
    <row r="170" spans="2:18" ht="11.25" hidden="1" customHeight="1" x14ac:dyDescent="0.2">
      <c r="B170" s="18">
        <v>43983</v>
      </c>
      <c r="C170" s="56">
        <f>+'federal reserve'!C107</f>
        <v>1.6000000000000001E-3</v>
      </c>
      <c r="D170" s="55">
        <f>+'federal reserve'!E107</f>
        <v>7.3000000000000001E-3</v>
      </c>
      <c r="E170" s="55">
        <f>+'federal reserve'!F107</f>
        <v>1.2699999999999999E-2</v>
      </c>
      <c r="F170" s="180">
        <f>+'federal reserve'!G107</f>
        <v>2E-3</v>
      </c>
      <c r="G170" s="55">
        <f>+corporate_municipal!B4185/100</f>
        <v>1.4890909090909092E-2</v>
      </c>
      <c r="H170" s="55">
        <f>+corporate_municipal!D4185/100</f>
        <v>2.497727272727273E-2</v>
      </c>
      <c r="I170" s="55">
        <f>+corporate_municipal!G4185/100</f>
        <v>1.1209090909090912E-2</v>
      </c>
      <c r="J170" s="55">
        <f>+corporate_municipal!J4185/100</f>
        <v>1.9029545454545452E-2</v>
      </c>
      <c r="K170" s="55">
        <v>2.1176400000000001E-2</v>
      </c>
      <c r="L170" s="55">
        <f>+'federal reserve'!H107</f>
        <v>5.7999999999999996E-3</v>
      </c>
      <c r="M170" s="55">
        <v>4.5735950413223099E-2</v>
      </c>
      <c r="N170" s="30"/>
      <c r="P170"/>
      <c r="Q170"/>
      <c r="R170" s="179"/>
    </row>
    <row r="171" spans="2:18" ht="11.25" hidden="1" customHeight="1" x14ac:dyDescent="0.2">
      <c r="B171" s="18">
        <v>44013</v>
      </c>
      <c r="C171" s="56">
        <f>+'federal reserve'!C108</f>
        <v>1.2999999999999999E-3</v>
      </c>
      <c r="D171" s="55">
        <f>+'federal reserve'!E108</f>
        <v>6.1999999999999998E-3</v>
      </c>
      <c r="E171" s="55">
        <f>+'federal reserve'!F108</f>
        <v>1.09E-2</v>
      </c>
      <c r="F171" s="180">
        <f>+'federal reserve'!G108</f>
        <v>1.8E-3</v>
      </c>
      <c r="G171" s="55">
        <f>+corporate_municipal!B4213/100</f>
        <v>1.2538636363636365E-2</v>
      </c>
      <c r="H171" s="55">
        <f>+corporate_municipal!D4213/100</f>
        <v>2.1831818181818181E-2</v>
      </c>
      <c r="I171" s="55">
        <f>+corporate_municipal!G4213/100</f>
        <v>1.001818181818182E-2</v>
      </c>
      <c r="J171" s="55">
        <f>+corporate_municipal!J4213/100</f>
        <v>1.8043181818181816E-2</v>
      </c>
      <c r="K171" s="55">
        <v>2.1176400000000001E-2</v>
      </c>
      <c r="L171" s="55">
        <f>+'federal reserve'!H108</f>
        <v>4.9333333333333338E-3</v>
      </c>
      <c r="M171" s="55">
        <v>4.5893675889328064E-2</v>
      </c>
      <c r="N171" s="30"/>
      <c r="P171"/>
      <c r="Q171"/>
      <c r="R171" s="179"/>
    </row>
    <row r="172" spans="2:18" ht="11.25" hidden="1" customHeight="1" x14ac:dyDescent="0.2">
      <c r="B172" s="18">
        <v>44044</v>
      </c>
      <c r="C172" s="56">
        <f>+'federal reserve'!C109</f>
        <v>1E-3</v>
      </c>
      <c r="D172" s="55">
        <f>+'federal reserve'!E109</f>
        <v>6.4999999999999997E-3</v>
      </c>
      <c r="E172" s="55">
        <f>+'federal reserve'!F109</f>
        <v>1.14E-2</v>
      </c>
      <c r="F172" s="180">
        <f>+'federal reserve'!G109</f>
        <v>1.5E-3</v>
      </c>
      <c r="G172" s="55">
        <f>+corporate_municipal!B4239/100</f>
        <v>1.2178571428571429E-2</v>
      </c>
      <c r="H172" s="55">
        <f>+corporate_municipal!D4239/100</f>
        <v>2.2652380952380952E-2</v>
      </c>
      <c r="I172" s="55">
        <f>+corporate_municipal!G4239/100</f>
        <v>8.083333333333333E-3</v>
      </c>
      <c r="J172" s="55">
        <f>+corporate_municipal!J4239/100</f>
        <v>1.6088095238095238E-2</v>
      </c>
      <c r="K172" s="55">
        <v>2.1176400000000001E-2</v>
      </c>
      <c r="L172" s="55">
        <f>+'federal reserve'!H109</f>
        <v>4.966666666666667E-3</v>
      </c>
      <c r="M172" s="55">
        <v>4.5441125541125546E-2</v>
      </c>
      <c r="N172" s="30"/>
      <c r="P172"/>
      <c r="Q172"/>
      <c r="R172" s="179"/>
    </row>
    <row r="173" spans="2:18" ht="11.25" hidden="1" customHeight="1" x14ac:dyDescent="0.2">
      <c r="B173" s="205">
        <v>44075</v>
      </c>
      <c r="C173" s="56">
        <f>+'federal reserve'!C110</f>
        <v>1.1000000000000001E-3</v>
      </c>
      <c r="D173" s="55">
        <f>+'federal reserve'!E110</f>
        <v>6.7999999999999996E-3</v>
      </c>
      <c r="E173" s="55">
        <f>+'federal reserve'!F110</f>
        <v>1.21E-2</v>
      </c>
      <c r="F173" s="180">
        <f>+'federal reserve'!G110</f>
        <v>1.2999999999999999E-3</v>
      </c>
      <c r="G173" s="55">
        <f>+corporate_municipal!B4265/100</f>
        <v>1.2688095238095238E-2</v>
      </c>
      <c r="H173" s="55">
        <f>+corporate_municipal!D4265/100</f>
        <v>2.4766666666666669E-2</v>
      </c>
      <c r="I173" s="55">
        <f>+corporate_municipal!G4265/100</f>
        <v>1.0260714285714284E-2</v>
      </c>
      <c r="J173" s="55">
        <f>+corporate_municipal!J4265/100</f>
        <v>1.8472619047619047E-2</v>
      </c>
      <c r="K173" s="55">
        <v>2.1176400000000001E-2</v>
      </c>
      <c r="L173" s="55">
        <f>+'federal reserve'!H110</f>
        <v>5.2333333333333329E-3</v>
      </c>
      <c r="M173" s="55">
        <v>4.5029870129870107E-2</v>
      </c>
      <c r="N173" s="30"/>
      <c r="P173"/>
      <c r="Q173"/>
      <c r="R173" s="179"/>
    </row>
    <row r="174" spans="2:18" ht="11.25" hidden="1" customHeight="1" x14ac:dyDescent="0.2">
      <c r="B174" s="205">
        <v>44105</v>
      </c>
      <c r="C174" s="56">
        <f>+'federal reserve'!C111</f>
        <v>1E-3</v>
      </c>
      <c r="D174" s="55">
        <f>+'federal reserve'!E111</f>
        <v>7.9000000000000008E-3</v>
      </c>
      <c r="E174" s="55">
        <f>+'federal reserve'!F111</f>
        <v>1.34E-2</v>
      </c>
      <c r="F174" s="180">
        <f>+'federal reserve'!G111</f>
        <v>1.1999999999999999E-3</v>
      </c>
      <c r="G174" s="55">
        <f>+corporate_municipal!B4291/100</f>
        <v>1.3638095238095237E-2</v>
      </c>
      <c r="H174" s="55">
        <f>+corporate_municipal!D4291/100</f>
        <v>2.5597619047619046E-2</v>
      </c>
      <c r="I174" s="55">
        <f>+corporate_municipal!G4291/100</f>
        <v>1.0748809523809523E-2</v>
      </c>
      <c r="J174" s="55">
        <f>+corporate_municipal!J4291/100</f>
        <v>2.017261904761905E-2</v>
      </c>
      <c r="K174" s="55">
        <v>2.1176400000000001E-2</v>
      </c>
      <c r="L174" s="55">
        <f>+'federal reserve'!H111</f>
        <v>5.8999999999999999E-3</v>
      </c>
      <c r="M174" s="55">
        <v>4.5053305785123961E-2</v>
      </c>
      <c r="N174" s="30"/>
      <c r="P174"/>
      <c r="Q174"/>
      <c r="R174" s="179"/>
    </row>
    <row r="175" spans="2:18" ht="11.25" hidden="1" customHeight="1" x14ac:dyDescent="0.2">
      <c r="B175" s="205">
        <v>44136</v>
      </c>
      <c r="C175" s="56">
        <f>+'federal reserve'!C112</f>
        <v>8.9999999999999998E-4</v>
      </c>
      <c r="D175" s="55">
        <f>+'federal reserve'!E112</f>
        <v>8.6999999999999994E-3</v>
      </c>
      <c r="E175" s="55">
        <f>+'federal reserve'!F112</f>
        <v>1.4E-2</v>
      </c>
      <c r="F175" s="180">
        <f>+'federal reserve'!G112</f>
        <v>1.6000000000000001E-3</v>
      </c>
      <c r="G175" s="55">
        <f>+corporate_municipal!B4315/100</f>
        <v>1.3431578947368416E-2</v>
      </c>
      <c r="H175" s="55">
        <f>+corporate_municipal!D4315/100</f>
        <v>2.4436842105263156E-2</v>
      </c>
      <c r="I175" s="55">
        <f>+corporate_municipal!G4315/100</f>
        <v>9.6157894736842112E-3</v>
      </c>
      <c r="J175" s="55">
        <f>+corporate_municipal!J4315/100</f>
        <v>1.8432894736842106E-2</v>
      </c>
      <c r="K175" s="55">
        <v>2.1176400000000001E-2</v>
      </c>
      <c r="L175" s="55">
        <f>+'federal reserve'!H112</f>
        <v>6.2666666666666669E-3</v>
      </c>
      <c r="M175" s="55">
        <v>4.487212121212121E-2</v>
      </c>
      <c r="N175" s="30"/>
      <c r="P175"/>
      <c r="Q175"/>
      <c r="R175" s="179"/>
    </row>
    <row r="176" spans="2:18" ht="11.25" hidden="1" customHeight="1" x14ac:dyDescent="0.2">
      <c r="B176" s="205">
        <v>44166</v>
      </c>
      <c r="C176" s="56">
        <f>+'federal reserve'!C113</f>
        <v>8.9999999999999998E-4</v>
      </c>
      <c r="D176" s="55">
        <f>+'federal reserve'!E113</f>
        <v>9.2999999999999992E-3</v>
      </c>
      <c r="E176" s="55">
        <f>+'federal reserve'!F113</f>
        <v>1.47E-2</v>
      </c>
      <c r="F176" s="180">
        <f>+'federal reserve'!G113</f>
        <v>1.6999999999999999E-3</v>
      </c>
      <c r="G176" s="55">
        <f>+corporate_municipal!B4342/100</f>
        <v>1.3456818181818183E-2</v>
      </c>
      <c r="H176" s="55">
        <f>+corporate_municipal!D4342/100</f>
        <v>2.3668181818181814E-2</v>
      </c>
      <c r="I176" s="55">
        <f>+corporate_municipal!G4342/100</f>
        <v>7.6556818181818176E-3</v>
      </c>
      <c r="J176" s="55">
        <f>+corporate_municipal!J4342/100</f>
        <v>1.592159090909091E-2</v>
      </c>
      <c r="K176" s="55">
        <v>2.1176400000000001E-2</v>
      </c>
      <c r="L176" s="55">
        <f>+'federal reserve'!H113</f>
        <v>6.4666666666666666E-3</v>
      </c>
      <c r="M176" s="55">
        <v>4.452355371900827E-2</v>
      </c>
      <c r="N176" s="30"/>
      <c r="P176"/>
      <c r="Q176"/>
      <c r="R176" s="179"/>
    </row>
    <row r="177" spans="2:26" ht="11.25" hidden="1" customHeight="1" x14ac:dyDescent="0.2">
      <c r="B177" s="205">
        <v>44197</v>
      </c>
      <c r="C177" s="56">
        <f>+'federal reserve'!C114</f>
        <v>8.0000000000000004E-4</v>
      </c>
      <c r="D177" s="55">
        <f>+'federal reserve'!E114</f>
        <v>1.0800000000000001E-2</v>
      </c>
      <c r="E177" s="55">
        <f>+'federal reserve'!F114</f>
        <v>1.6299999999999999E-2</v>
      </c>
      <c r="F177" s="180">
        <f>+'federal reserve'!G114</f>
        <v>1.4E-3</v>
      </c>
      <c r="G177" s="55">
        <f>+corporate_municipal!B4366/100</f>
        <v>1.4918421052631576E-2</v>
      </c>
      <c r="H177" s="55">
        <f>+corporate_municipal!D4366/100</f>
        <v>2.4855263157894738E-2</v>
      </c>
      <c r="I177" s="55">
        <f>+corporate_municipal!G4366/100</f>
        <v>7.725000000000001E-3</v>
      </c>
      <c r="J177" s="55">
        <f>+corporate_municipal!J4366/100</f>
        <v>1.5585526315789472E-2</v>
      </c>
      <c r="K177" s="55">
        <v>2.1176400000000001E-2</v>
      </c>
      <c r="L177" s="55">
        <f>+'federal reserve'!H114</f>
        <v>7.1999999999999989E-3</v>
      </c>
      <c r="M177" s="55">
        <v>4.4707655502392342E-2</v>
      </c>
      <c r="N177" s="30"/>
      <c r="P177"/>
      <c r="Q177"/>
      <c r="R177" s="179"/>
    </row>
    <row r="178" spans="2:26" ht="11.25" hidden="1" customHeight="1" x14ac:dyDescent="0.2">
      <c r="B178" s="205">
        <v>44228</v>
      </c>
      <c r="C178" s="56">
        <f>+'federal reserve'!C115</f>
        <v>4.0000000000000002E-4</v>
      </c>
      <c r="D178" s="55">
        <f>+'federal reserve'!E115</f>
        <v>1.26E-2</v>
      </c>
      <c r="E178" s="55">
        <f>+'federal reserve'!F115</f>
        <v>1.8800000000000001E-2</v>
      </c>
      <c r="F178" s="180">
        <f>+'federal reserve'!G115</f>
        <v>1.1000000000000001E-3</v>
      </c>
      <c r="G178" s="55">
        <f>+corporate_municipal!B4390/100</f>
        <v>1.7055263157894737E-2</v>
      </c>
      <c r="H178" s="55">
        <f>+corporate_municipal!D4390/100</f>
        <v>2.7134210526315795E-2</v>
      </c>
      <c r="I178" s="55">
        <f>+corporate_municipal!G4390/100</f>
        <v>7.8881578947368435E-3</v>
      </c>
      <c r="J178" s="55">
        <f>+corporate_municipal!J4390/100</f>
        <v>1.5910526315789476E-2</v>
      </c>
      <c r="K178" s="55">
        <v>2.1176400000000001E-2</v>
      </c>
      <c r="L178" s="55">
        <f>+'federal reserve'!H115</f>
        <v>8.2000000000000007E-3</v>
      </c>
      <c r="M178" s="55">
        <v>4.4998564593301434E-2</v>
      </c>
      <c r="N178" s="30"/>
      <c r="P178"/>
      <c r="Q178"/>
      <c r="R178" s="179"/>
    </row>
    <row r="179" spans="2:26" ht="11.25" hidden="1" customHeight="1" x14ac:dyDescent="0.2">
      <c r="B179" s="205">
        <v>44256</v>
      </c>
      <c r="C179" s="56">
        <f>+'federal reserve'!C116</f>
        <v>2.9999999999999997E-4</v>
      </c>
      <c r="D179" s="55">
        <f>+'federal reserve'!E116</f>
        <v>1.61E-2</v>
      </c>
      <c r="E179" s="55">
        <f>+'federal reserve'!F116</f>
        <v>2.24E-2</v>
      </c>
      <c r="F179" s="180">
        <f>+'federal reserve'!G116</f>
        <v>1E-3</v>
      </c>
      <c r="G179" s="55">
        <f>+corporate_municipal!B4418/100</f>
        <v>2.1076086956521741E-2</v>
      </c>
      <c r="H179" s="55">
        <f>+corporate_municipal!D4418/100</f>
        <v>3.065652173913043E-2</v>
      </c>
      <c r="I179" s="55">
        <f>+corporate_municipal!G4418/100</f>
        <v>1.0352173913043479E-2</v>
      </c>
      <c r="J179" s="55">
        <f>+corporate_municipal!J4418/100</f>
        <v>1.8408695652173915E-2</v>
      </c>
      <c r="K179" s="55">
        <v>2.1176400000000001E-2</v>
      </c>
      <c r="L179" s="55">
        <f>+'federal reserve'!H116</f>
        <v>1.0266666666666667E-2</v>
      </c>
      <c r="M179" s="55">
        <v>4.5369565217391307E-2</v>
      </c>
      <c r="N179" s="30"/>
      <c r="P179"/>
      <c r="Q179" s="187"/>
      <c r="R179" s="187"/>
      <c r="S179" s="188"/>
      <c r="T179" s="188"/>
      <c r="U179" s="188"/>
      <c r="V179" s="188"/>
      <c r="W179" s="188"/>
      <c r="X179" s="188"/>
      <c r="Y179" s="188"/>
      <c r="Z179" s="188"/>
    </row>
    <row r="180" spans="2:26" ht="11.25" hidden="1" customHeight="1" x14ac:dyDescent="0.2">
      <c r="B180" s="205">
        <v>44287</v>
      </c>
      <c r="C180" s="56">
        <f>+'federal reserve'!C117</f>
        <v>2.0000000000000001E-4</v>
      </c>
      <c r="D180" s="55">
        <f>+'federal reserve'!E117</f>
        <v>1.6400000000000001E-2</v>
      </c>
      <c r="E180" s="55">
        <f>+'federal reserve'!F117</f>
        <v>2.1999999999999999E-2</v>
      </c>
      <c r="F180" s="180">
        <f>+'federal reserve'!G117</f>
        <v>1.1000000000000001E-3</v>
      </c>
      <c r="G180" s="55">
        <f>+corporate_municipal!B4445/100</f>
        <v>2.0381818181818182E-2</v>
      </c>
      <c r="H180" s="55">
        <f>+corporate_municipal!D4445/100</f>
        <v>2.978181818181818E-2</v>
      </c>
      <c r="I180" s="55">
        <f>+corporate_municipal!G4445/100</f>
        <v>1.0570454545454546E-2</v>
      </c>
      <c r="J180" s="55">
        <f>+corporate_municipal!J4445/100</f>
        <v>1.6356818181818181E-2</v>
      </c>
      <c r="K180" s="55">
        <v>2.198E-2</v>
      </c>
      <c r="L180" s="55">
        <f>+'federal reserve'!H117</f>
        <v>1.0266666666666667E-2</v>
      </c>
      <c r="M180" s="55">
        <v>4.529177489177489E-2</v>
      </c>
      <c r="N180" s="30"/>
      <c r="P180"/>
      <c r="Q180" s="187"/>
      <c r="R180" s="187"/>
      <c r="S180" s="188"/>
      <c r="T180" s="188"/>
      <c r="U180" s="188"/>
      <c r="V180" s="188"/>
      <c r="W180" s="188"/>
      <c r="X180" s="188"/>
      <c r="Y180" s="188"/>
      <c r="Z180" s="188"/>
    </row>
    <row r="181" spans="2:26" ht="11.25" hidden="1" customHeight="1" x14ac:dyDescent="0.2">
      <c r="B181" s="205">
        <v>44317</v>
      </c>
      <c r="C181" s="56">
        <f>+'federal reserve'!C118</f>
        <v>2.0000000000000001E-4</v>
      </c>
      <c r="D181" s="55">
        <f>+'federal reserve'!E118</f>
        <v>1.6199999999999999E-2</v>
      </c>
      <c r="E181" s="55">
        <f>+'federal reserve'!F118</f>
        <v>2.2200000000000001E-2</v>
      </c>
      <c r="F181" s="180">
        <f>+'federal reserve'!G118</f>
        <v>1E-3</v>
      </c>
      <c r="G181" s="55">
        <f>+corporate_municipal!B4470/100</f>
        <v>2.0407500000000002E-2</v>
      </c>
      <c r="H181" s="55">
        <f>+corporate_municipal!D4470/100</f>
        <v>3.0010000000000002E-2</v>
      </c>
      <c r="I181" s="55">
        <f>+corporate_municipal!G4470/100</f>
        <v>1.079625E-2</v>
      </c>
      <c r="J181" s="55">
        <f>+corporate_municipal!J4470/100</f>
        <v>1.6583749999999998E-2</v>
      </c>
      <c r="K181" s="55">
        <v>2.198E-2</v>
      </c>
      <c r="L181" s="55">
        <f>+'federal reserve'!H118</f>
        <v>1.0166666666666666E-2</v>
      </c>
      <c r="M181" s="55">
        <v>4.5415909090909097E-2</v>
      </c>
      <c r="N181" s="30"/>
      <c r="P181"/>
      <c r="Q181" s="187"/>
      <c r="R181" s="187"/>
      <c r="S181" s="188"/>
      <c r="T181" s="188"/>
      <c r="U181" s="188"/>
      <c r="V181" s="188"/>
      <c r="W181" s="188"/>
      <c r="X181" s="188"/>
      <c r="Y181" s="188"/>
      <c r="Z181" s="188"/>
    </row>
    <row r="182" spans="2:26" ht="11.25" hidden="1" customHeight="1" x14ac:dyDescent="0.2">
      <c r="B182" s="205">
        <v>44348</v>
      </c>
      <c r="C182" s="56">
        <f>+'federal reserve'!C119</f>
        <v>4.0000000000000002E-4</v>
      </c>
      <c r="D182" s="55">
        <f>+'federal reserve'!E119</f>
        <v>1.52E-2</v>
      </c>
      <c r="E182" s="55">
        <f>+'federal reserve'!F119</f>
        <v>2.0899999999999998E-2</v>
      </c>
      <c r="F182" s="180">
        <f>+'federal reserve'!G119</f>
        <v>8.9999999999999998E-4</v>
      </c>
      <c r="G182" s="55">
        <f>+corporate_municipal!B4497/100</f>
        <v>1.9111363636363635E-2</v>
      </c>
      <c r="H182" s="55">
        <f>+corporate_municipal!D4497/100</f>
        <v>2.8252272727272727E-2</v>
      </c>
      <c r="I182" s="55">
        <f>+corporate_municipal!G4497/100</f>
        <v>1.0201136363636364E-2</v>
      </c>
      <c r="J182" s="55">
        <f>+corporate_municipal!J4497/100</f>
        <v>1.7375000000000002E-2</v>
      </c>
      <c r="K182" s="55">
        <v>2.198E-2</v>
      </c>
      <c r="L182" s="55">
        <f>+'federal reserve'!H119</f>
        <v>9.8666666666666659E-3</v>
      </c>
      <c r="M182" s="55">
        <v>4.4509504132231398E-2</v>
      </c>
      <c r="N182" s="30"/>
      <c r="P182"/>
      <c r="Q182" s="187"/>
      <c r="R182" s="187"/>
      <c r="S182" s="188"/>
      <c r="T182" s="188"/>
      <c r="U182" s="188"/>
      <c r="V182" s="188"/>
      <c r="W182" s="188"/>
      <c r="X182" s="188"/>
      <c r="Y182" s="188"/>
      <c r="Z182" s="188"/>
    </row>
    <row r="183" spans="2:26" ht="11.25" hidden="1" customHeight="1" x14ac:dyDescent="0.2">
      <c r="B183" s="205">
        <v>44378</v>
      </c>
      <c r="C183" s="56">
        <f>+'federal reserve'!C120</f>
        <v>5.0000000000000001E-4</v>
      </c>
      <c r="D183" s="55">
        <f>+'federal reserve'!E120</f>
        <v>1.32E-2</v>
      </c>
      <c r="E183" s="55">
        <f>+'federal reserve'!F120</f>
        <v>1.8700000000000001E-2</v>
      </c>
      <c r="F183" s="180">
        <f>+'federal reserve'!G120</f>
        <v>1E-3</v>
      </c>
      <c r="G183" s="55">
        <f>+corporate_municipal!B4523/100</f>
        <v>1.7200000000000003E-2</v>
      </c>
      <c r="H183" s="55">
        <f>+corporate_municipal!D4523/100</f>
        <v>2.5897619047619048E-2</v>
      </c>
      <c r="I183" s="55">
        <f>+corporate_municipal!G4523/100</f>
        <v>8.8476190476190486E-3</v>
      </c>
      <c r="J183" s="55">
        <f>+corporate_municipal!J4523/100</f>
        <v>1.6575000000000003E-2</v>
      </c>
      <c r="K183" s="55">
        <v>2.198E-2</v>
      </c>
      <c r="L183" s="55">
        <f>+'federal reserve'!H120</f>
        <v>8.9333333333333331E-3</v>
      </c>
      <c r="M183" s="55">
        <v>4.4953636363636362E-2</v>
      </c>
      <c r="N183" s="30"/>
      <c r="P183"/>
      <c r="Q183" s="187"/>
      <c r="R183" s="187"/>
      <c r="S183" s="188"/>
      <c r="T183" s="188"/>
      <c r="U183" s="188"/>
      <c r="V183" s="188"/>
      <c r="W183" s="188"/>
      <c r="X183" s="188"/>
      <c r="Y183" s="188"/>
      <c r="Z183" s="188"/>
    </row>
    <row r="184" spans="2:26" ht="11.25" hidden="1" customHeight="1" x14ac:dyDescent="0.2">
      <c r="B184" s="205">
        <v>44409</v>
      </c>
      <c r="C184" s="56">
        <f>+'federal reserve'!C121</f>
        <v>5.0000000000000001E-4</v>
      </c>
      <c r="D184" s="55">
        <f>+'federal reserve'!E121</f>
        <v>1.2800000000000001E-2</v>
      </c>
      <c r="E184" s="55">
        <f>+'federal reserve'!F121</f>
        <v>1.83E-2</v>
      </c>
      <c r="F184" s="180">
        <f>+'federal reserve'!G121</f>
        <v>1E-3</v>
      </c>
      <c r="G184" s="55">
        <f>+corporate_municipal!B4550/100</f>
        <v>1.7359090909090907E-2</v>
      </c>
      <c r="H184" s="55">
        <f>+corporate_municipal!D4550/100</f>
        <v>2.6093181818181811E-2</v>
      </c>
      <c r="I184" s="55">
        <f>+corporate_municipal!G4550/100</f>
        <v>8.0113636363636376E-3</v>
      </c>
      <c r="J184" s="55">
        <f>+corporate_municipal!J4550/100</f>
        <v>1.7013636363636363E-2</v>
      </c>
      <c r="K184" s="55">
        <v>2.198E-2</v>
      </c>
      <c r="L184" s="55">
        <f>+'federal reserve'!H121</f>
        <v>8.8000000000000005E-3</v>
      </c>
      <c r="M184" s="55">
        <v>4.5450413223140501E-2</v>
      </c>
      <c r="N184" s="30"/>
      <c r="P184"/>
      <c r="Q184" s="187"/>
      <c r="R184" s="187"/>
      <c r="S184" s="188"/>
      <c r="T184" s="188"/>
      <c r="U184" s="188"/>
      <c r="V184" s="188"/>
      <c r="W184" s="188"/>
      <c r="X184" s="188"/>
      <c r="Y184" s="188"/>
      <c r="Z184" s="188"/>
    </row>
    <row r="185" spans="2:26" ht="11.25" hidden="1" customHeight="1" x14ac:dyDescent="0.2">
      <c r="B185" s="205">
        <v>44440</v>
      </c>
      <c r="C185" s="56">
        <f>+'federal reserve'!C122</f>
        <v>4.0000000000000002E-4</v>
      </c>
      <c r="D185" s="55">
        <f>+'federal reserve'!E122</f>
        <v>1.37E-2</v>
      </c>
      <c r="E185" s="55">
        <f>+'federal reserve'!F122</f>
        <v>1.8700000000000001E-2</v>
      </c>
      <c r="F185" s="180">
        <f>+'federal reserve'!G122</f>
        <v>1E-3</v>
      </c>
      <c r="G185" s="55">
        <f>+corporate_municipal!B4576/100</f>
        <v>1.7899999999999999E-2</v>
      </c>
      <c r="H185" s="55">
        <f>+corporate_municipal!D4576/100</f>
        <v>2.6983333333333331E-2</v>
      </c>
      <c r="I185" s="55">
        <f>+corporate_municipal!G4576/100</f>
        <v>9.2464285714285704E-3</v>
      </c>
      <c r="J185" s="55">
        <f>+corporate_municipal!J4576/100</f>
        <v>1.8280952380952384E-2</v>
      </c>
      <c r="K185" s="55">
        <v>2.198E-2</v>
      </c>
      <c r="L185" s="55">
        <f>+'federal reserve'!H122</f>
        <v>9.2666666666666678E-3</v>
      </c>
      <c r="M185" s="55">
        <v>4.5543290043290045E-2</v>
      </c>
      <c r="N185" s="30"/>
      <c r="P185"/>
      <c r="Q185" s="187"/>
      <c r="R185" s="187"/>
      <c r="S185" s="188"/>
      <c r="T185" s="188"/>
      <c r="U185" s="188"/>
      <c r="V185" s="188"/>
      <c r="W185" s="188"/>
      <c r="X185" s="188"/>
      <c r="Y185" s="188"/>
      <c r="Z185" s="188"/>
    </row>
    <row r="186" spans="2:26" ht="11.25" hidden="1" customHeight="1" x14ac:dyDescent="0.2">
      <c r="B186" s="205">
        <v>44470</v>
      </c>
      <c r="C186" s="56">
        <f>+'federal reserve'!C123</f>
        <v>5.0000000000000001E-4</v>
      </c>
      <c r="D186" s="55">
        <f>+'federal reserve'!E123</f>
        <v>1.5800000000000002E-2</v>
      </c>
      <c r="E186" s="55">
        <f>+'federal reserve'!F123</f>
        <v>2.0299999999999999E-2</v>
      </c>
      <c r="F186" s="180">
        <f>+'federal reserve'!G123</f>
        <v>1.1000000000000001E-3</v>
      </c>
      <c r="G186" s="55">
        <f>+corporate_municipal!B4601/100</f>
        <v>1.9690000000000003E-2</v>
      </c>
      <c r="H186" s="55">
        <f>+corporate_municipal!D4601/100</f>
        <v>2.7900000000000001E-2</v>
      </c>
      <c r="I186" s="55">
        <f>+corporate_municipal!G4601/100</f>
        <v>1.1359999999999997E-2</v>
      </c>
      <c r="J186" s="55">
        <f>+corporate_municipal!J4601/100</f>
        <v>1.8456250000000004E-2</v>
      </c>
      <c r="K186" s="55">
        <v>2.198E-2</v>
      </c>
      <c r="L186" s="55">
        <f>+'federal reserve'!H123</f>
        <v>1.0666666666666666E-2</v>
      </c>
      <c r="M186" s="55">
        <v>4.5992640692640696E-2</v>
      </c>
      <c r="N186" s="30"/>
      <c r="P186"/>
      <c r="Q186" s="187"/>
      <c r="R186" s="187"/>
      <c r="S186" s="188"/>
      <c r="T186" s="188"/>
      <c r="U186" s="188"/>
      <c r="V186" s="188"/>
      <c r="W186" s="188"/>
      <c r="X186" s="188"/>
      <c r="Y186" s="188"/>
      <c r="Z186" s="188"/>
    </row>
    <row r="187" spans="2:26" ht="11.25" hidden="1" customHeight="1" x14ac:dyDescent="0.2">
      <c r="B187" s="205">
        <v>44501</v>
      </c>
      <c r="C187" s="56">
        <f>+'federal reserve'!C124</f>
        <v>5.0000000000000001E-4</v>
      </c>
      <c r="D187" s="55">
        <f>+'federal reserve'!E124</f>
        <v>1.5599999999999999E-2</v>
      </c>
      <c r="E187" s="55">
        <f>+'federal reserve'!F124</f>
        <v>1.9699999999999999E-2</v>
      </c>
      <c r="F187" s="180">
        <f>+'federal reserve'!G124</f>
        <v>1.4E-3</v>
      </c>
      <c r="G187" s="55">
        <f>+corporate_municipal!B4626/100</f>
        <v>2.0057499999999999E-2</v>
      </c>
      <c r="H187" s="55">
        <f>+corporate_municipal!D4626/100</f>
        <v>2.7615000000000004E-2</v>
      </c>
      <c r="I187" s="55">
        <f>+corporate_municipal!G4626/100</f>
        <v>1.118125E-2</v>
      </c>
      <c r="J187" s="55">
        <f>+corporate_municipal!J4626/100</f>
        <v>1.8248750000000001E-2</v>
      </c>
      <c r="K187" s="55">
        <v>2.198E-2</v>
      </c>
      <c r="L187" s="55">
        <f>+'federal reserve'!H124</f>
        <v>1.0799999999999999E-2</v>
      </c>
      <c r="M187" s="55">
        <v>4.5794805194805208E-2</v>
      </c>
      <c r="N187" s="30"/>
      <c r="P187"/>
      <c r="Q187" s="187"/>
      <c r="R187" s="187"/>
      <c r="S187" s="188"/>
      <c r="T187" s="188"/>
      <c r="U187" s="188"/>
      <c r="V187" s="188"/>
      <c r="W187" s="188"/>
      <c r="X187" s="188"/>
      <c r="Y187" s="188"/>
      <c r="Z187" s="188"/>
    </row>
    <row r="188" spans="2:26" ht="11.25" hidden="1" customHeight="1" x14ac:dyDescent="0.2">
      <c r="B188" s="205">
        <v>44531</v>
      </c>
      <c r="C188" s="56">
        <f>+'federal reserve'!C125</f>
        <v>5.9999999999999995E-4</v>
      </c>
      <c r="D188" s="55">
        <f>+'federal reserve'!E125</f>
        <v>1.47E-2</v>
      </c>
      <c r="E188" s="55">
        <f>+'federal reserve'!F125</f>
        <v>1.9E-2</v>
      </c>
      <c r="F188" s="180">
        <f>+'federal reserve'!G125</f>
        <v>1.6999999999999999E-3</v>
      </c>
      <c r="G188" s="55">
        <f>+corporate_municipal!B4653/100</f>
        <v>2.0295454545454544E-2</v>
      </c>
      <c r="H188" s="55">
        <f>+corporate_municipal!D4653/100</f>
        <v>2.7731818181818184E-2</v>
      </c>
      <c r="I188" s="55">
        <f>+corporate_municipal!G4653/100</f>
        <v>1.0984090909090909E-2</v>
      </c>
      <c r="J188" s="55">
        <f>+corporate_municipal!J4653/100</f>
        <v>1.7260227272727271E-2</v>
      </c>
      <c r="K188" s="55">
        <v>2.198E-2</v>
      </c>
      <c r="L188" s="55">
        <f>+'federal reserve'!H125</f>
        <v>1.0566666666666667E-2</v>
      </c>
      <c r="M188" s="55">
        <v>4.619462809917356E-2</v>
      </c>
      <c r="N188" s="30"/>
      <c r="P188" s="187"/>
      <c r="Q188" s="187"/>
      <c r="R188" s="187"/>
      <c r="S188" s="188"/>
      <c r="T188" s="188"/>
      <c r="U188" s="188"/>
      <c r="V188" s="188"/>
      <c r="W188" s="188"/>
      <c r="X188" s="188"/>
      <c r="Y188" s="188"/>
      <c r="Z188" s="188"/>
    </row>
    <row r="189" spans="2:26" ht="11.25" hidden="1" customHeight="1" x14ac:dyDescent="0.2">
      <c r="B189" s="205">
        <v>44562</v>
      </c>
      <c r="C189" s="56">
        <f>+'federal reserve'!C126</f>
        <v>1.5E-3</v>
      </c>
      <c r="D189" s="55">
        <f>+'federal reserve'!E126</f>
        <v>1.7600000000000001E-2</v>
      </c>
      <c r="E189" s="55">
        <f>+'federal reserve'!F126</f>
        <v>2.1499999999999998E-2</v>
      </c>
      <c r="F189" s="180">
        <f>+'federal reserve'!G126</f>
        <v>2.2000000000000001E-3</v>
      </c>
      <c r="G189" s="55">
        <f>+corporate_municipal!B4679/100</f>
        <v>2.402E-2</v>
      </c>
      <c r="H189" s="55">
        <f>+corporate_municipal!D4679/100</f>
        <v>3.1144999999999999E-2</v>
      </c>
      <c r="I189" s="55">
        <f>+corporate_municipal!G4679/100</f>
        <v>1.2716249999999998E-2</v>
      </c>
      <c r="J189" s="55">
        <f>+corporate_municipal!J4679/100</f>
        <v>1.9745000000000002E-2</v>
      </c>
      <c r="K189" s="55">
        <v>2.198E-2</v>
      </c>
      <c r="L189" s="55">
        <f>+'federal reserve'!H126</f>
        <v>1.2466666666666668E-2</v>
      </c>
      <c r="M189" s="55">
        <v>4.6318181818181821E-2</v>
      </c>
      <c r="N189" s="30"/>
      <c r="P189" s="204"/>
      <c r="Q189" s="187"/>
      <c r="R189" s="187"/>
      <c r="S189" s="188"/>
      <c r="T189" s="188"/>
      <c r="U189" s="188"/>
      <c r="V189" s="188"/>
      <c r="W189" s="188"/>
      <c r="X189" s="188"/>
      <c r="Y189" s="188"/>
      <c r="Z189" s="188"/>
    </row>
    <row r="190" spans="2:26" ht="11.25" hidden="1" customHeight="1" x14ac:dyDescent="0.2">
      <c r="B190" s="205">
        <v>44593</v>
      </c>
      <c r="C190" s="56">
        <f>+'federal reserve'!C127</f>
        <v>3.0999999999999999E-3</v>
      </c>
      <c r="D190" s="55">
        <f>+'federal reserve'!E127</f>
        <v>1.9300000000000001E-2</v>
      </c>
      <c r="E190" s="55">
        <f>+'federal reserve'!F127</f>
        <v>2.3099999999999999E-2</v>
      </c>
      <c r="F190" s="180">
        <f>+'federal reserve'!G127</f>
        <v>3.8E-3</v>
      </c>
      <c r="G190" s="55">
        <f>+corporate_municipal!B4704/100</f>
        <v>2.6973684210526313E-2</v>
      </c>
      <c r="H190" s="55">
        <f>+corporate_municipal!D4704/100</f>
        <v>3.4702631578947367E-2</v>
      </c>
      <c r="I190" s="55">
        <f>+corporate_municipal!G4704/100</f>
        <v>1.5863157894736843E-2</v>
      </c>
      <c r="J190" s="55">
        <f>+corporate_municipal!J4704/100</f>
        <v>2.3877631578947369E-2</v>
      </c>
      <c r="K190" s="55">
        <v>2.198E-2</v>
      </c>
      <c r="L190" s="55">
        <f>+'federal reserve'!H127</f>
        <v>1.3866666666666666E-2</v>
      </c>
      <c r="M190" s="55">
        <v>4.698181818181818E-2</v>
      </c>
      <c r="N190" s="30"/>
      <c r="P190"/>
      <c r="Q190" s="187"/>
      <c r="R190" s="187"/>
      <c r="S190" s="188"/>
      <c r="T190" s="188"/>
      <c r="U190" s="188"/>
      <c r="V190" s="188"/>
      <c r="W190" s="188"/>
      <c r="X190" s="188"/>
      <c r="Y190" s="188"/>
      <c r="Z190" s="188"/>
    </row>
    <row r="191" spans="2:26" ht="11.25" hidden="1" customHeight="1" x14ac:dyDescent="0.2">
      <c r="B191" s="205">
        <v>44621</v>
      </c>
      <c r="C191" s="56">
        <f>+'federal reserve'!C128</f>
        <v>4.4999999999999997E-3</v>
      </c>
      <c r="D191" s="55">
        <f>+'federal reserve'!E128</f>
        <v>2.1299999999999999E-2</v>
      </c>
      <c r="E191" s="55">
        <f>+'federal reserve'!F128</f>
        <v>2.5100000000000001E-2</v>
      </c>
      <c r="F191" s="180">
        <f>+'federal reserve'!G128</f>
        <v>7.3000000000000001E-3</v>
      </c>
      <c r="G191" s="55">
        <f>+corporate_municipal!B4732/100</f>
        <v>2.9930434782608692E-2</v>
      </c>
      <c r="H191" s="55">
        <f>+corporate_municipal!D4732/100</f>
        <v>3.7056521739130439E-2</v>
      </c>
      <c r="I191" s="55">
        <f>+corporate_municipal!G4732/100</f>
        <v>1.8567391304347827E-2</v>
      </c>
      <c r="J191" s="55">
        <f>+corporate_municipal!J4732/100</f>
        <v>2.4683695652173918E-2</v>
      </c>
      <c r="K191" s="55">
        <v>2.198E-2</v>
      </c>
      <c r="L191" s="55">
        <f>+'federal reserve'!H128</f>
        <v>1.6E-2</v>
      </c>
      <c r="M191" s="55">
        <v>5.1725724637681145E-2</v>
      </c>
      <c r="N191" s="30"/>
      <c r="P191"/>
      <c r="Q191" s="187"/>
      <c r="R191" s="187"/>
      <c r="S191" s="188"/>
      <c r="T191" s="188"/>
      <c r="U191" s="188"/>
      <c r="V191" s="188"/>
      <c r="W191" s="188"/>
      <c r="X191" s="188"/>
      <c r="Y191" s="188"/>
      <c r="Z191" s="188"/>
    </row>
    <row r="192" spans="2:26" ht="11.25" hidden="1" customHeight="1" x14ac:dyDescent="0.2">
      <c r="B192" s="205">
        <v>44652</v>
      </c>
      <c r="C192" s="56">
        <f>+'federal reserve'!C129</f>
        <v>7.6E-3</v>
      </c>
      <c r="D192" s="55">
        <f>+'federal reserve'!E129</f>
        <v>2.75E-2</v>
      </c>
      <c r="E192" s="55">
        <f>+'federal reserve'!F129</f>
        <v>2.9899999999999999E-2</v>
      </c>
      <c r="F192" s="180">
        <f>+'federal reserve'!G129</f>
        <v>9.1000000000000004E-3</v>
      </c>
      <c r="G192" s="55">
        <f>+corporate_municipal!B4757/100</f>
        <v>3.5939999999999993E-2</v>
      </c>
      <c r="H192" s="55">
        <f>+corporate_municipal!D4757/100</f>
        <v>4.0867500000000001E-2</v>
      </c>
      <c r="I192" s="55">
        <f>+corporate_municipal!G4757/100</f>
        <v>2.6078749999999998E-2</v>
      </c>
      <c r="J192" s="55">
        <f>+corporate_municipal!J4757/100</f>
        <v>3.0971250000000002E-2</v>
      </c>
      <c r="K192" s="55">
        <v>2.146E-2</v>
      </c>
      <c r="L192" s="55">
        <f>+'federal reserve'!H129</f>
        <v>2.0266666666666665E-2</v>
      </c>
      <c r="M192" s="55">
        <v>5.3429999999999998E-2</v>
      </c>
      <c r="N192" s="30"/>
      <c r="P192" s="187"/>
      <c r="Q192" s="187"/>
      <c r="R192" s="187"/>
      <c r="S192" s="188"/>
      <c r="T192" s="188"/>
      <c r="U192" s="188"/>
      <c r="V192" s="188"/>
      <c r="W192" s="188"/>
      <c r="X192" s="188"/>
      <c r="Y192" s="188"/>
      <c r="Z192" s="188"/>
    </row>
    <row r="193" spans="2:26" ht="11.25" hidden="1" customHeight="1" x14ac:dyDescent="0.2">
      <c r="B193" s="205">
        <v>44682</v>
      </c>
      <c r="C193" s="56">
        <f>+'federal reserve'!C130</f>
        <v>9.9000000000000008E-3</v>
      </c>
      <c r="D193" s="55">
        <f>+'federal reserve'!E130</f>
        <v>2.9000000000000001E-2</v>
      </c>
      <c r="E193" s="55">
        <f>+'federal reserve'!F130</f>
        <v>3.2599999999999997E-2</v>
      </c>
      <c r="F193" s="180">
        <f>+'federal reserve'!G130</f>
        <v>1.3299999999999999E-2</v>
      </c>
      <c r="G193" s="55">
        <f>+corporate_municipal!B4783/100</f>
        <v>3.902380952380953E-2</v>
      </c>
      <c r="H193" s="55">
        <f>+corporate_municipal!D4783/100</f>
        <v>4.4854761904761897E-2</v>
      </c>
      <c r="I193" s="55">
        <f>+corporate_municipal!G4783/100</f>
        <v>3.0663095238095232E-2</v>
      </c>
      <c r="J193" s="55">
        <f>+corporate_municipal!J4783/100</f>
        <v>3.7188095238095242E-2</v>
      </c>
      <c r="K193" s="55">
        <v>2.146E-2</v>
      </c>
      <c r="L193" s="55">
        <f>+'federal reserve'!H130</f>
        <v>2.2366666666666663E-2</v>
      </c>
      <c r="M193" s="55">
        <v>5.4400000000000004E-2</v>
      </c>
      <c r="N193" s="30"/>
      <c r="P193" s="187"/>
      <c r="Q193" s="187"/>
      <c r="R193" s="187"/>
      <c r="S193" s="188"/>
      <c r="T193" s="188"/>
      <c r="U193" s="188"/>
      <c r="V193" s="188"/>
      <c r="W193" s="188"/>
      <c r="X193" s="188"/>
      <c r="Y193" s="188"/>
      <c r="Z193" s="188"/>
    </row>
    <row r="194" spans="2:26" ht="11.25" hidden="1" customHeight="1" x14ac:dyDescent="0.2">
      <c r="B194" s="205">
        <v>44713</v>
      </c>
      <c r="C194" s="56">
        <f>+'federal reserve'!C131</f>
        <v>1.54E-2</v>
      </c>
      <c r="D194" s="55">
        <f>+'federal reserve'!E131</f>
        <v>3.1399999999999997E-2</v>
      </c>
      <c r="E194" s="55">
        <f>+'federal reserve'!F131</f>
        <v>3.4799999999999998E-2</v>
      </c>
      <c r="F194" s="180">
        <f>+'federal reserve'!G131</f>
        <v>1.8700000000000001E-2</v>
      </c>
      <c r="G194" s="55">
        <f>+corporate_municipal!B4809/100</f>
        <v>4.1369047619047618E-2</v>
      </c>
      <c r="H194" s="55">
        <f>+corporate_municipal!D4809/100</f>
        <v>4.6352380952380957E-2</v>
      </c>
      <c r="I194" s="55">
        <f>+corporate_municipal!G4809/100</f>
        <v>2.9416666666666667E-2</v>
      </c>
      <c r="J194" s="55">
        <f>+corporate_municipal!J4809/100</f>
        <v>3.7474999999999994E-2</v>
      </c>
      <c r="K194" s="55">
        <v>2.146E-2</v>
      </c>
      <c r="L194" s="55">
        <f>+'federal reserve'!H131</f>
        <v>2.5766666666666663E-2</v>
      </c>
      <c r="M194" s="55">
        <v>5.3780952380952381E-2</v>
      </c>
      <c r="N194" s="30"/>
      <c r="P194" s="208"/>
      <c r="Q194" s="187"/>
      <c r="R194" s="187"/>
      <c r="S194" s="188"/>
      <c r="T194" s="188"/>
      <c r="U194" s="188"/>
      <c r="V194" s="188"/>
      <c r="W194" s="188"/>
      <c r="X194" s="188"/>
      <c r="Y194" s="188"/>
      <c r="Z194" s="188"/>
    </row>
    <row r="195" spans="2:26" ht="11.25" hidden="1" customHeight="1" x14ac:dyDescent="0.2">
      <c r="B195" s="205">
        <v>44743</v>
      </c>
      <c r="C195" s="56">
        <f>+'federal reserve'!C132</f>
        <v>2.3E-2</v>
      </c>
      <c r="D195" s="55">
        <f>+'federal reserve'!E132</f>
        <v>2.9000000000000001E-2</v>
      </c>
      <c r="E195" s="55">
        <f>+'federal reserve'!F132</f>
        <v>3.3500000000000002E-2</v>
      </c>
      <c r="F195" s="180">
        <f>+'federal reserve'!G132</f>
        <v>2.5000000000000001E-2</v>
      </c>
      <c r="G195" s="55">
        <f>+corporate_municipal!B4834/100</f>
        <v>3.97975E-2</v>
      </c>
      <c r="H195" s="55">
        <f>+corporate_municipal!D4834/100</f>
        <v>4.5207499999999998E-2</v>
      </c>
      <c r="I195" s="55">
        <f>+corporate_municipal!G4834/100</f>
        <v>2.681E-2</v>
      </c>
      <c r="J195" s="55">
        <f>+corporate_municipal!J4834/100</f>
        <v>3.5602500000000002E-2</v>
      </c>
      <c r="K195" s="55">
        <v>2.146E-2</v>
      </c>
      <c r="L195" s="55">
        <f>+'federal reserve'!H132</f>
        <v>2.7200000000000002E-2</v>
      </c>
      <c r="M195" s="55">
        <v>5.3624999999999992E-2</v>
      </c>
      <c r="N195" s="30"/>
      <c r="P195" s="208"/>
      <c r="Q195" s="187"/>
      <c r="R195" s="187"/>
      <c r="S195" s="188"/>
      <c r="T195" s="188"/>
      <c r="U195" s="188"/>
      <c r="V195" s="188"/>
      <c r="W195" s="188"/>
      <c r="X195" s="188"/>
      <c r="Y195" s="188"/>
      <c r="Z195" s="188"/>
    </row>
    <row r="196" spans="2:26" ht="11.25" hidden="1" customHeight="1" x14ac:dyDescent="0.2">
      <c r="B196" s="205">
        <v>44774</v>
      </c>
      <c r="C196" s="56">
        <f>+'federal reserve'!C133</f>
        <v>2.7199999999999998E-2</v>
      </c>
      <c r="D196" s="55">
        <f>+'federal reserve'!E133</f>
        <v>2.9000000000000001E-2</v>
      </c>
      <c r="E196" s="55">
        <f>+'federal reserve'!F133</f>
        <v>3.3500000000000002E-2</v>
      </c>
      <c r="F196" s="180">
        <f>+'federal reserve'!G133</f>
        <v>2.76E-2</v>
      </c>
      <c r="G196" s="55">
        <f>+corporate_municipal!B4862/100</f>
        <v>3.905869565217391E-2</v>
      </c>
      <c r="H196" s="55">
        <f>+corporate_municipal!D4862/100</f>
        <v>4.4258695652173906E-2</v>
      </c>
      <c r="I196" s="55">
        <f>+corporate_municipal!G4862/100</f>
        <v>2.5443478260869564E-2</v>
      </c>
      <c r="J196" s="55">
        <f>+corporate_municipal!J4862/100</f>
        <v>3.6077173913043478E-2</v>
      </c>
      <c r="K196" s="55">
        <v>2.146E-2</v>
      </c>
      <c r="L196" s="55">
        <f>+'federal reserve'!H133</f>
        <v>2.8866666666666669E-2</v>
      </c>
      <c r="M196" s="55">
        <v>5.3828985507246387E-2</v>
      </c>
      <c r="N196" s="30"/>
      <c r="P196" s="208"/>
      <c r="Q196" s="187"/>
      <c r="R196" s="187"/>
      <c r="S196" s="188"/>
      <c r="T196" s="188"/>
      <c r="U196" s="188"/>
      <c r="V196" s="188"/>
      <c r="W196" s="188"/>
      <c r="X196" s="188"/>
      <c r="Y196" s="188"/>
      <c r="Z196" s="188"/>
    </row>
    <row r="197" spans="2:26" ht="11.25" hidden="1" customHeight="1" x14ac:dyDescent="0.2">
      <c r="B197" s="205">
        <v>44805</v>
      </c>
      <c r="C197" s="56">
        <f>+'federal reserve'!C134</f>
        <v>3.2199999999999999E-2</v>
      </c>
      <c r="D197" s="55">
        <f>+'federal reserve'!E134</f>
        <v>3.5200000000000002E-2</v>
      </c>
      <c r="E197" s="55">
        <f>+'federal reserve'!F134</f>
        <v>3.8199999999999998E-2</v>
      </c>
      <c r="F197" s="180">
        <f>+'federal reserve'!G134</f>
        <v>3.2099999999999997E-2</v>
      </c>
      <c r="G197" s="55">
        <f>+corporate_municipal!B4888/100</f>
        <v>4.6045238095238104E-2</v>
      </c>
      <c r="H197" s="55">
        <f>+corporate_municipal!D4888/100</f>
        <v>4.9857142857142857E-2</v>
      </c>
      <c r="I197" s="55">
        <f>+corporate_municipal!G4888/100</f>
        <v>3.1959523809523806E-2</v>
      </c>
      <c r="J197" s="55">
        <f>+corporate_municipal!J4888/100</f>
        <v>4.1590476190476199E-2</v>
      </c>
      <c r="K197" s="55">
        <v>2.146E-2</v>
      </c>
      <c r="L197" s="55">
        <f>+'federal reserve'!H134</f>
        <v>3.3766666666666667E-2</v>
      </c>
      <c r="M197" s="55">
        <v>5.4181746031746025E-2</v>
      </c>
      <c r="N197" s="30"/>
      <c r="P197" s="187"/>
      <c r="Q197" s="187"/>
      <c r="R197" s="187"/>
      <c r="S197" s="188"/>
      <c r="T197" s="188"/>
      <c r="U197" s="188"/>
      <c r="V197" s="188"/>
      <c r="W197" s="188"/>
      <c r="X197" s="188"/>
      <c r="Y197" s="188"/>
      <c r="Z197" s="188"/>
    </row>
    <row r="198" spans="2:26" ht="11.25" hidden="1" customHeight="1" x14ac:dyDescent="0.2">
      <c r="B198" s="205">
        <v>44835</v>
      </c>
      <c r="C198" s="56">
        <f>+'federal reserve'!C135</f>
        <v>3.8699999999999998E-2</v>
      </c>
      <c r="D198" s="55">
        <f>+'federal reserve'!E135</f>
        <v>3.9800000000000002E-2</v>
      </c>
      <c r="E198" s="55">
        <f>+'federal reserve'!F135</f>
        <v>4.2799999999999998E-2</v>
      </c>
      <c r="F198" s="180">
        <f>+'federal reserve'!G135</f>
        <v>3.85E-2</v>
      </c>
      <c r="G198" s="55">
        <f>+corporate_municipal!B4913/100</f>
        <v>5.0787500000000006E-2</v>
      </c>
      <c r="H198" s="55">
        <f>+corporate_municipal!D4913/100</f>
        <v>5.5344999999999984E-2</v>
      </c>
      <c r="I198" s="55">
        <f>+corporate_municipal!G4913/100</f>
        <v>3.7093750000000009E-2</v>
      </c>
      <c r="J198" s="55">
        <f>+corporate_municipal!J4913/100</f>
        <v>4.5008749999999986E-2</v>
      </c>
      <c r="K198" s="55">
        <v>2.146E-2</v>
      </c>
      <c r="L198" s="55">
        <f>+'federal reserve'!H135</f>
        <v>3.9266666666666665E-2</v>
      </c>
      <c r="M198" s="55">
        <v>5.4442460317460313E-2</v>
      </c>
      <c r="N198" s="30"/>
      <c r="P198" s="187"/>
      <c r="Q198" s="187"/>
      <c r="R198" s="187"/>
      <c r="S198" s="188"/>
      <c r="T198" s="188"/>
      <c r="U198" s="188"/>
      <c r="V198" s="188"/>
      <c r="W198" s="188"/>
      <c r="X198" s="188"/>
      <c r="Y198" s="188"/>
      <c r="Z198" s="188"/>
    </row>
    <row r="199" spans="2:26" s="213" customFormat="1" ht="11.25" hidden="1" customHeight="1" x14ac:dyDescent="0.2">
      <c r="B199" s="205">
        <v>44866</v>
      </c>
      <c r="C199" s="211">
        <f>+'federal reserve'!C136</f>
        <v>4.3200000000000002E-2</v>
      </c>
      <c r="D199" s="180">
        <f>+'federal reserve'!E136</f>
        <v>3.8899999999999997E-2</v>
      </c>
      <c r="E199" s="180">
        <f>+'federal reserve'!F136</f>
        <v>4.2200000000000001E-2</v>
      </c>
      <c r="F199" s="180">
        <f>+'federal reserve'!G136</f>
        <v>4.4600000000000001E-2</v>
      </c>
      <c r="G199" s="180">
        <f>+corporate_municipal!B4938/100</f>
        <v>4.8565000000000004E-2</v>
      </c>
      <c r="H199" s="180">
        <f>+corporate_municipal!D4938/100</f>
        <v>5.289E-2</v>
      </c>
      <c r="I199" s="180">
        <f>+corporate_municipal!G4938/100</f>
        <v>3.6067500000000009E-2</v>
      </c>
      <c r="J199" s="180">
        <f>+corporate_municipal!J4938/100</f>
        <v>4.4223750000000006E-2</v>
      </c>
      <c r="K199" s="180">
        <v>2.146E-2</v>
      </c>
      <c r="L199" s="180">
        <f>+'federal reserve'!H136</f>
        <v>4.0500000000000001E-2</v>
      </c>
      <c r="M199" s="180">
        <v>5.4651190476190499E-2</v>
      </c>
      <c r="N199" s="212"/>
      <c r="P199" s="214"/>
      <c r="Q199" s="214"/>
      <c r="R199" s="214"/>
      <c r="S199" s="215"/>
      <c r="T199" s="215"/>
      <c r="U199" s="215"/>
      <c r="V199" s="215"/>
      <c r="W199" s="215"/>
      <c r="X199" s="215"/>
      <c r="Y199" s="215"/>
      <c r="Z199" s="215"/>
    </row>
    <row r="200" spans="2:26" s="213" customFormat="1" ht="11.25" hidden="1" customHeight="1" x14ac:dyDescent="0.2">
      <c r="B200" s="205">
        <v>44896</v>
      </c>
      <c r="C200" s="211">
        <f>+'federal reserve'!C137</f>
        <v>4.36E-2</v>
      </c>
      <c r="D200" s="180">
        <f>+'federal reserve'!E137</f>
        <v>3.6200000000000003E-2</v>
      </c>
      <c r="E200" s="180">
        <f>+'federal reserve'!F137</f>
        <v>3.8699999999999998E-2</v>
      </c>
      <c r="F200" s="180">
        <f>+'federal reserve'!G137</f>
        <v>4.5100000000000001E-2</v>
      </c>
      <c r="G200" s="180">
        <f>+corporate_municipal!B4964/100</f>
        <v>4.531904761904762E-2</v>
      </c>
      <c r="H200" s="180">
        <f>+corporate_municipal!D4964/100</f>
        <v>4.8595238095238101E-2</v>
      </c>
      <c r="I200" s="180">
        <f>+corporate_municipal!G4964/100</f>
        <v>3.2339285714285716E-2</v>
      </c>
      <c r="J200" s="180">
        <f>+corporate_municipal!J4964/100</f>
        <v>4.1114285714285714E-2</v>
      </c>
      <c r="K200" s="180">
        <v>2.146E-2</v>
      </c>
      <c r="L200" s="180">
        <f>+'federal reserve'!H137</f>
        <v>3.8433333333333333E-2</v>
      </c>
      <c r="M200" s="180">
        <v>5.5179365079365099E-2</v>
      </c>
      <c r="N200" s="212"/>
      <c r="P200" s="214"/>
      <c r="Q200" s="214"/>
      <c r="R200" s="214"/>
      <c r="S200" s="215"/>
      <c r="T200" s="215"/>
      <c r="U200" s="215"/>
      <c r="V200" s="215"/>
      <c r="W200" s="215"/>
      <c r="X200" s="215"/>
      <c r="Y200" s="215"/>
      <c r="Z200" s="215"/>
    </row>
    <row r="201" spans="2:26" s="213" customFormat="1" ht="11.25" hidden="1" customHeight="1" x14ac:dyDescent="0.2">
      <c r="B201" s="205">
        <v>44927</v>
      </c>
      <c r="C201" s="211">
        <f>+'federal reserve'!C138</f>
        <v>4.6899999999999997E-2</v>
      </c>
      <c r="D201" s="180">
        <f>+'federal reserve'!E138</f>
        <v>3.5299999999999998E-2</v>
      </c>
      <c r="E201" s="180">
        <f>+'federal reserve'!F138</f>
        <v>3.8100000000000002E-2</v>
      </c>
      <c r="F201" s="180">
        <f>+'federal reserve'!G138</f>
        <v>4.6100000000000002E-2</v>
      </c>
      <c r="G201" s="180">
        <f>+corporate_municipal!B4989/100</f>
        <v>4.4694999999999999E-2</v>
      </c>
      <c r="H201" s="180">
        <f>+corporate_municipal!D4989/100</f>
        <v>4.7397500000000002E-2</v>
      </c>
      <c r="I201" s="180">
        <f>+corporate_municipal!G4989/100</f>
        <v>2.912E-2</v>
      </c>
      <c r="J201" s="180">
        <f>+corporate_municipal!J4989/100</f>
        <v>3.7628750000000002E-2</v>
      </c>
      <c r="K201" s="180">
        <v>2.146E-2</v>
      </c>
      <c r="L201" s="180">
        <f>+'federal reserve'!H138</f>
        <v>3.9899999999999998E-2</v>
      </c>
      <c r="M201" s="180">
        <v>5.6561666666666698E-2</v>
      </c>
      <c r="N201" s="212"/>
      <c r="P201" s="214"/>
      <c r="Q201" s="214"/>
      <c r="R201" s="214"/>
      <c r="S201" s="215"/>
      <c r="T201" s="215"/>
      <c r="U201" s="215"/>
      <c r="V201" s="215"/>
      <c r="W201" s="215"/>
      <c r="X201" s="215"/>
      <c r="Y201" s="215"/>
      <c r="Z201" s="215"/>
    </row>
    <row r="202" spans="2:26" s="213" customFormat="1" ht="11.25" hidden="1" customHeight="1" x14ac:dyDescent="0.2">
      <c r="B202" s="205">
        <v>44958</v>
      </c>
      <c r="C202" s="211">
        <f>+'federal reserve'!C139</f>
        <v>4.7899999999999998E-2</v>
      </c>
      <c r="D202" s="180">
        <f>+'federal reserve'!E139</f>
        <v>3.7499999999999999E-2</v>
      </c>
      <c r="E202" s="180">
        <f>+'federal reserve'!F139</f>
        <v>3.95E-2</v>
      </c>
      <c r="F202" s="180">
        <f>+'federal reserve'!G139</f>
        <v>4.7399999999999998E-2</v>
      </c>
      <c r="G202" s="180">
        <f>+corporate_municipal!B5013/100</f>
        <v>4.6560526315789462E-2</v>
      </c>
      <c r="H202" s="180">
        <f>+corporate_municipal!D5013/100</f>
        <v>4.8981578947368411E-2</v>
      </c>
      <c r="I202" s="180">
        <f>+corporate_municipal!G5013/100</f>
        <v>2.9118421052631582E-2</v>
      </c>
      <c r="J202" s="180">
        <f>+corporate_municipal!J5013/100</f>
        <v>3.8328947368421053E-2</v>
      </c>
      <c r="K202" s="180">
        <v>2.146E-2</v>
      </c>
      <c r="L202" s="180">
        <f>+'federal reserve'!H139</f>
        <v>4.1766666666666667E-2</v>
      </c>
      <c r="M202" s="180">
        <v>5.7400877192982501E-2</v>
      </c>
      <c r="N202" s="212"/>
      <c r="P202" s="214"/>
      <c r="Q202" s="214"/>
      <c r="R202" s="214"/>
      <c r="S202" s="215"/>
      <c r="T202" s="215"/>
      <c r="U202" s="215"/>
      <c r="V202" s="215"/>
      <c r="W202" s="215"/>
      <c r="X202" s="215"/>
      <c r="Y202" s="215"/>
      <c r="Z202" s="215"/>
    </row>
    <row r="203" spans="2:26" s="213" customFormat="1" ht="11.25" hidden="1" customHeight="1" x14ac:dyDescent="0.2">
      <c r="B203" s="205">
        <v>44986</v>
      </c>
      <c r="C203" s="211">
        <f>+'federal reserve'!C140</f>
        <v>4.8599999999999997E-2</v>
      </c>
      <c r="D203" s="180">
        <f>+'federal reserve'!E140</f>
        <v>3.6600000000000001E-2</v>
      </c>
      <c r="E203" s="180">
        <f>+'federal reserve'!F140</f>
        <v>3.9399999999999998E-2</v>
      </c>
      <c r="F203" s="180">
        <f>+'federal reserve'!G140</f>
        <v>4.9099999999999998E-2</v>
      </c>
      <c r="G203" s="180">
        <f>+corporate_municipal!B5041/100</f>
        <v>4.6860869565217393E-2</v>
      </c>
      <c r="H203" s="180">
        <f>+corporate_municipal!D5041/100</f>
        <v>4.9680434782608709E-2</v>
      </c>
      <c r="I203" s="180">
        <f>+corporate_municipal!G5041/100</f>
        <v>2.9522826086956524E-2</v>
      </c>
      <c r="J203" s="180">
        <f>+corporate_municipal!J5041/100</f>
        <v>3.9511956521739132E-2</v>
      </c>
      <c r="K203" s="180">
        <v>2.146E-2</v>
      </c>
      <c r="L203" s="180">
        <f>+'federal reserve'!H140</f>
        <v>4.0833333333333333E-2</v>
      </c>
      <c r="M203" s="180">
        <v>5.7299275362318797E-2</v>
      </c>
      <c r="N203" s="212"/>
      <c r="P203" s="214"/>
      <c r="Q203" s="214"/>
      <c r="R203" s="214"/>
      <c r="S203" s="215"/>
      <c r="T203" s="215"/>
      <c r="U203" s="215"/>
      <c r="V203" s="215"/>
      <c r="W203" s="215"/>
      <c r="X203" s="215"/>
      <c r="Y203" s="215"/>
      <c r="Z203" s="215"/>
    </row>
    <row r="204" spans="2:26" s="213" customFormat="1" ht="11.25" hidden="1" customHeight="1" x14ac:dyDescent="0.2">
      <c r="B204" s="205">
        <v>45017</v>
      </c>
      <c r="C204" s="211">
        <f>+'federal reserve'!C141</f>
        <v>5.0700000000000002E-2</v>
      </c>
      <c r="D204" s="180">
        <f>+'federal reserve'!E141</f>
        <v>3.4599999999999999E-2</v>
      </c>
      <c r="E204" s="180">
        <f>+'federal reserve'!F141</f>
        <v>3.7999999999999999E-2</v>
      </c>
      <c r="F204" s="180">
        <f>+'federal reserve'!G141</f>
        <v>5.0299999999999997E-2</v>
      </c>
      <c r="G204" s="180">
        <f>+corporate_municipal!B5066/100</f>
        <v>4.4297500000000004E-2</v>
      </c>
      <c r="H204" s="180">
        <f>+corporate_municipal!D5066/100</f>
        <v>4.759E-2</v>
      </c>
      <c r="I204" s="180">
        <f>+corporate_municipal!G5066/100</f>
        <v>2.6384999999999995E-2</v>
      </c>
      <c r="J204" s="180">
        <f>+corporate_municipal!J5066/100</f>
        <v>3.721E-2</v>
      </c>
      <c r="K204" s="180">
        <v>2.036E-2</v>
      </c>
      <c r="L204" s="180">
        <f>+'federal reserve'!H141</f>
        <v>3.8366666666666667E-2</v>
      </c>
      <c r="M204" s="180">
        <v>5.6867105263157899E-2</v>
      </c>
      <c r="N204" s="212"/>
      <c r="P204" s="214"/>
      <c r="Q204" s="214"/>
      <c r="R204" s="214"/>
      <c r="S204" s="215"/>
      <c r="T204" s="215"/>
      <c r="U204" s="215"/>
      <c r="V204" s="215"/>
      <c r="W204" s="215"/>
      <c r="X204" s="215"/>
      <c r="Y204" s="215"/>
      <c r="Z204" s="215"/>
    </row>
    <row r="205" spans="2:26" s="213" customFormat="1" ht="11.25" hidden="1" customHeight="1" x14ac:dyDescent="0.2">
      <c r="B205" s="205">
        <v>45047</v>
      </c>
      <c r="C205" s="211">
        <f>+'federal reserve'!C142</f>
        <v>5.3100000000000001E-2</v>
      </c>
      <c r="D205" s="180">
        <f>+'federal reserve'!E142</f>
        <v>3.5700000000000003E-2</v>
      </c>
      <c r="E205" s="180">
        <f>+'federal reserve'!F142</f>
        <v>3.9600000000000003E-2</v>
      </c>
      <c r="F205" s="180">
        <f>+'federal reserve'!G142</f>
        <v>5.1499999999999997E-2</v>
      </c>
      <c r="G205" s="180">
        <f>+corporate_municipal!B5093/100</f>
        <v>4.6436363636363637E-2</v>
      </c>
      <c r="H205" s="180">
        <f>+corporate_municipal!D5093/100</f>
        <v>4.9968181818181828E-2</v>
      </c>
      <c r="I205" s="180">
        <f>+corporate_municipal!G5093/100</f>
        <v>2.8960227272727269E-2</v>
      </c>
      <c r="J205" s="180">
        <f>+corporate_municipal!J5093/100</f>
        <v>3.8378409090909102E-2</v>
      </c>
      <c r="K205" s="180">
        <v>2.036E-2</v>
      </c>
      <c r="L205" s="180">
        <f>+'federal reserve'!H142</f>
        <v>4.346666666666666E-2</v>
      </c>
      <c r="M205" s="180">
        <v>7.4254545454545504E-2</v>
      </c>
      <c r="N205" s="212"/>
      <c r="P205" s="214"/>
      <c r="Q205" s="214"/>
      <c r="R205" s="214"/>
      <c r="S205" s="215"/>
      <c r="T205" s="215"/>
      <c r="U205" s="215"/>
      <c r="V205" s="215"/>
      <c r="W205" s="215"/>
      <c r="X205" s="215"/>
      <c r="Y205" s="215"/>
      <c r="Z205" s="215"/>
    </row>
    <row r="206" spans="2:26" s="213" customFormat="1" ht="11.25" customHeight="1" x14ac:dyDescent="0.2">
      <c r="B206" s="205">
        <v>45078</v>
      </c>
      <c r="C206" s="211">
        <f>+'federal reserve'!C143</f>
        <v>5.4199999999999998E-2</v>
      </c>
      <c r="D206" s="180">
        <f>+'federal reserve'!E143</f>
        <v>3.7499999999999999E-2</v>
      </c>
      <c r="E206" s="180">
        <f>+'federal reserve'!F143</f>
        <v>4.0399999999999998E-2</v>
      </c>
      <c r="F206" s="180">
        <f>+'federal reserve'!G143</f>
        <v>5.2200000000000003E-2</v>
      </c>
      <c r="G206" s="180">
        <f>+corporate_municipal!B5119/100</f>
        <v>4.8192857142857148E-2</v>
      </c>
      <c r="H206" s="180">
        <f>+corporate_municipal!D5119/100</f>
        <v>5.0176190476190478E-2</v>
      </c>
      <c r="I206" s="180">
        <f>+corporate_municipal!G5119/100</f>
        <v>2.9402380952380954E-2</v>
      </c>
      <c r="J206" s="180">
        <f>+corporate_municipal!J5119/100</f>
        <v>3.8792857142857143E-2</v>
      </c>
      <c r="K206" s="180">
        <v>2.036E-2</v>
      </c>
      <c r="L206" s="180">
        <f>+'federal reserve'!H143</f>
        <v>4.3966666666666661E-2</v>
      </c>
      <c r="M206" s="180">
        <v>7.4511428571428603E-2</v>
      </c>
      <c r="N206" s="212"/>
      <c r="P206" s="214"/>
      <c r="Q206" s="214"/>
      <c r="R206" s="214"/>
      <c r="S206" s="215"/>
      <c r="T206" s="215"/>
      <c r="U206" s="215"/>
      <c r="V206" s="215"/>
      <c r="W206" s="215"/>
      <c r="X206" s="215"/>
      <c r="Y206" s="215"/>
      <c r="Z206" s="215"/>
    </row>
    <row r="207" spans="2:26" s="213" customFormat="1" ht="11.25" customHeight="1" x14ac:dyDescent="0.2">
      <c r="B207" s="205">
        <v>45108</v>
      </c>
      <c r="C207" s="211">
        <f>+'federal reserve'!C144</f>
        <v>5.4899999999999997E-2</v>
      </c>
      <c r="D207" s="180">
        <f>+'federal reserve'!E144</f>
        <v>3.9E-2</v>
      </c>
      <c r="E207" s="180">
        <f>+'federal reserve'!F144</f>
        <v>4.1500000000000002E-2</v>
      </c>
      <c r="F207" s="180">
        <f>+'federal reserve'!G144</f>
        <v>5.3499999999999999E-2</v>
      </c>
      <c r="G207" s="180">
        <f>+corporate_municipal!B5145/100</f>
        <v>4.8940000000000004E-2</v>
      </c>
      <c r="H207" s="180">
        <f>+corporate_municipal!D5145/100</f>
        <v>5.0772500000000012E-2</v>
      </c>
      <c r="I207" s="180">
        <f>+corporate_municipal!G5145/100</f>
        <v>2.9899999999999996E-2</v>
      </c>
      <c r="J207" s="180">
        <f>+corporate_municipal!J5145/100</f>
        <v>3.9144999999999999E-2</v>
      </c>
      <c r="K207" s="180">
        <v>2.036E-2</v>
      </c>
      <c r="L207" s="180">
        <f>+'federal reserve'!H144</f>
        <v>4.5600000000000002E-2</v>
      </c>
      <c r="M207" s="180">
        <v>7.4661000000000005E-2</v>
      </c>
      <c r="N207" s="212"/>
      <c r="P207" s="214"/>
      <c r="Q207" s="214"/>
      <c r="R207" s="214"/>
      <c r="S207" s="215"/>
      <c r="T207" s="215"/>
      <c r="U207" s="215"/>
      <c r="V207" s="215"/>
      <c r="W207" s="215"/>
      <c r="X207" s="215"/>
      <c r="Y207" s="215"/>
      <c r="Z207" s="215"/>
    </row>
    <row r="208" spans="2:26" s="213" customFormat="1" ht="11.25" customHeight="1" x14ac:dyDescent="0.2">
      <c r="B208" s="205">
        <v>45139</v>
      </c>
      <c r="C208" s="211">
        <f>+'federal reserve'!C145</f>
        <v>5.5599999999999997E-2</v>
      </c>
      <c r="D208" s="180">
        <f>+'federal reserve'!E145</f>
        <v>4.1700000000000001E-2</v>
      </c>
      <c r="E208" s="180">
        <f>+'federal reserve'!F145</f>
        <v>4.4600000000000001E-2</v>
      </c>
      <c r="F208" s="180">
        <f>+'federal reserve'!G145</f>
        <v>5.4399999999999997E-2</v>
      </c>
      <c r="G208" s="180">
        <f>+corporate_municipal!B5173/100</f>
        <v>5.2139130434782605E-2</v>
      </c>
      <c r="H208" s="180">
        <f>+corporate_municipal!D5173/100</f>
        <v>5.4534782608695653E-2</v>
      </c>
      <c r="I208" s="180">
        <f>+corporate_municipal!G5173/100</f>
        <v>3.2746739130434778E-2</v>
      </c>
      <c r="J208" s="180">
        <f>+corporate_municipal!J5173/100</f>
        <v>4.1594565217391306E-2</v>
      </c>
      <c r="K208" s="180">
        <v>2.036E-2</v>
      </c>
      <c r="L208" s="180">
        <f>+'federal reserve'!H145</f>
        <v>4.7699999999999999E-2</v>
      </c>
      <c r="M208" s="180">
        <v>7.4966086956521696E-2</v>
      </c>
      <c r="N208" s="212"/>
      <c r="P208" s="214"/>
      <c r="Q208" s="214"/>
      <c r="R208" s="214"/>
      <c r="S208" s="215"/>
      <c r="T208" s="215"/>
      <c r="U208" s="215"/>
      <c r="V208" s="215"/>
      <c r="W208" s="215"/>
      <c r="X208" s="215"/>
      <c r="Y208" s="215"/>
      <c r="Z208" s="215"/>
    </row>
    <row r="209" spans="2:26" s="213" customFormat="1" ht="11.25" customHeight="1" x14ac:dyDescent="0.2">
      <c r="B209" s="205">
        <v>45170</v>
      </c>
      <c r="C209" s="211">
        <f>+'federal reserve'!C146</f>
        <v>5.5599999999999997E-2</v>
      </c>
      <c r="D209" s="180">
        <f>+'federal reserve'!E146</f>
        <v>4.3799999999999999E-2</v>
      </c>
      <c r="E209" s="180">
        <f>+'federal reserve'!F146</f>
        <v>4.65E-2</v>
      </c>
      <c r="F209" s="180">
        <f>+'federal reserve'!G146</f>
        <v>5.4899999999999997E-2</v>
      </c>
      <c r="G209" s="180">
        <f>+corporate_municipal!B5199/100</f>
        <v>5.2772499999999993E-2</v>
      </c>
      <c r="H209" s="180">
        <f>+corporate_municipal!D5199/100</f>
        <v>5.599500000000001E-2</v>
      </c>
      <c r="I209" s="180">
        <f>+corporate_municipal!G5199/100</f>
        <v>3.5290000000000002E-2</v>
      </c>
      <c r="J209" s="180">
        <f>+corporate_municipal!J5199/100</f>
        <v>4.3774999999999994E-2</v>
      </c>
      <c r="K209" s="180">
        <v>2.036E-2</v>
      </c>
      <c r="L209" s="180">
        <f>+'federal reserve'!H146</f>
        <v>4.8899999999999999E-2</v>
      </c>
      <c r="M209" s="180">
        <v>7.6659500000000005E-2</v>
      </c>
      <c r="N209" s="212"/>
      <c r="P209" s="214"/>
      <c r="Q209" s="214"/>
      <c r="R209" s="214"/>
      <c r="S209" s="215"/>
      <c r="T209" s="215"/>
      <c r="U209" s="215"/>
      <c r="V209" s="215"/>
      <c r="W209" s="215"/>
      <c r="X209" s="215"/>
      <c r="Y209" s="215"/>
      <c r="Z209" s="215"/>
    </row>
    <row r="210" spans="2:26" s="213" customFormat="1" ht="11.25" customHeight="1" x14ac:dyDescent="0.2">
      <c r="B210" s="205">
        <v>45200</v>
      </c>
      <c r="C210" s="211">
        <f>+'federal reserve'!C147</f>
        <v>5.6000000000000001E-2</v>
      </c>
      <c r="D210" s="180">
        <f>+'federal reserve'!E147</f>
        <v>4.8000000000000001E-2</v>
      </c>
      <c r="E210" s="180">
        <f>+'federal reserve'!F147</f>
        <v>5.1299999999999998E-2</v>
      </c>
      <c r="F210" s="180">
        <f>+'federal reserve'!G147</f>
        <v>5.4600000000000003E-2</v>
      </c>
      <c r="G210" s="180">
        <f>+corporate_municipal!B5225/100</f>
        <v>5.583571428571428E-2</v>
      </c>
      <c r="H210" s="180">
        <f>+corporate_municipal!D5225/100</f>
        <v>5.9697619047619048E-2</v>
      </c>
      <c r="I210" s="180">
        <f>+corporate_municipal!G5225/100</f>
        <v>4.1402380952380954E-2</v>
      </c>
      <c r="J210" s="180">
        <f>+corporate_municipal!J5225/100</f>
        <v>4.8116666666666676E-2</v>
      </c>
      <c r="K210" s="180">
        <v>2.036E-2</v>
      </c>
      <c r="L210" s="180">
        <f>+'federal reserve'!H147</f>
        <v>5.156666666666667E-2</v>
      </c>
      <c r="M210" s="180">
        <v>8.3536363636363603E-2</v>
      </c>
      <c r="N210" s="212"/>
      <c r="P210" s="214"/>
      <c r="Q210" s="214"/>
      <c r="R210" s="214"/>
      <c r="S210" s="215"/>
      <c r="T210" s="215"/>
      <c r="U210" s="215"/>
      <c r="V210" s="215"/>
      <c r="W210" s="215"/>
      <c r="X210" s="215"/>
      <c r="Y210" s="215"/>
      <c r="Z210" s="215"/>
    </row>
    <row r="211" spans="2:26" s="213" customFormat="1" ht="11.25" customHeight="1" x14ac:dyDescent="0.2">
      <c r="B211" s="205">
        <v>45231</v>
      </c>
      <c r="C211" s="211">
        <f>+'federal reserve'!C148</f>
        <v>5.5199999999999999E-2</v>
      </c>
      <c r="D211" s="180">
        <f>+'federal reserve'!E148</f>
        <v>4.4999999999999998E-2</v>
      </c>
      <c r="E211" s="180">
        <f>+'federal reserve'!F148</f>
        <v>4.8399999999999999E-2</v>
      </c>
      <c r="F211" s="180">
        <f>+'federal reserve'!G148</f>
        <v>5.4100000000000002E-2</v>
      </c>
      <c r="G211" s="180">
        <f>+corporate_municipal!B5251/100</f>
        <v>5.1580952380952387E-2</v>
      </c>
      <c r="H211" s="180">
        <f>+corporate_municipal!D5251/100</f>
        <v>5.6088095238095242E-2</v>
      </c>
      <c r="I211" s="180">
        <f>+corporate_municipal!G5251/100</f>
        <v>3.7728571428571424E-2</v>
      </c>
      <c r="J211" s="180">
        <f>+corporate_municipal!J5251/100</f>
        <v>4.4390476190476189E-2</v>
      </c>
      <c r="K211" s="180">
        <v>2.036E-2</v>
      </c>
      <c r="L211" s="180">
        <f>+'federal reserve'!H148</f>
        <v>4.9533333333333339E-2</v>
      </c>
      <c r="M211" s="180">
        <v>8.3792857142857197E-2</v>
      </c>
      <c r="N211" s="212"/>
      <c r="P211" s="214"/>
      <c r="Q211" s="214"/>
      <c r="R211" s="214"/>
      <c r="S211" s="215"/>
      <c r="T211" s="215"/>
      <c r="U211" s="215"/>
      <c r="V211" s="215"/>
      <c r="W211" s="215"/>
      <c r="X211" s="215"/>
      <c r="Y211" s="215"/>
      <c r="Z211" s="215"/>
    </row>
    <row r="212" spans="2:26" s="213" customFormat="1" ht="11.25" customHeight="1" x14ac:dyDescent="0.2">
      <c r="B212" s="205">
        <v>45261</v>
      </c>
      <c r="C212" s="211">
        <f>+'federal reserve'!C149</f>
        <v>5.4399999999999997E-2</v>
      </c>
      <c r="D212" s="180">
        <f>+'federal reserve'!E149</f>
        <v>4.02E-2</v>
      </c>
      <c r="E212" s="180">
        <f>+'federal reserve'!F149</f>
        <v>4.3200000000000002E-2</v>
      </c>
      <c r="F212" s="180">
        <f>+'federal reserve'!G149</f>
        <v>5.3199999999999997E-2</v>
      </c>
      <c r="G212" s="180">
        <f>+corporate_municipal!B5276/100</f>
        <v>4.5664999999999997E-2</v>
      </c>
      <c r="H212" s="180">
        <f>+corporate_municipal!D5276/100</f>
        <v>4.9957500000000009E-2</v>
      </c>
      <c r="I212" s="180">
        <f>+corporate_municipal!G5276/100</f>
        <v>3.17425E-2</v>
      </c>
      <c r="J212" s="180">
        <f>+corporate_municipal!J5276/100</f>
        <v>3.7490000000000002E-2</v>
      </c>
      <c r="K212" s="180">
        <v>2.036E-2</v>
      </c>
      <c r="L212" s="180">
        <f>+'federal reserve'!H149</f>
        <v>4.6199999999999998E-2</v>
      </c>
      <c r="M212" s="180">
        <v>8.2665000000000002E-2</v>
      </c>
      <c r="N212" s="212"/>
      <c r="P212" s="214"/>
      <c r="Q212" s="214"/>
      <c r="R212" s="214"/>
      <c r="S212" s="215"/>
      <c r="T212" s="215"/>
      <c r="U212" s="215"/>
      <c r="V212" s="215"/>
      <c r="W212" s="215"/>
      <c r="X212" s="215"/>
      <c r="Y212" s="215"/>
      <c r="Z212" s="215"/>
    </row>
    <row r="213" spans="2:26" s="213" customFormat="1" ht="11.25" customHeight="1" x14ac:dyDescent="0.2">
      <c r="B213" s="205">
        <v>45292</v>
      </c>
      <c r="C213" s="211">
        <f>+'federal reserve'!C150</f>
        <v>5.45E-2</v>
      </c>
      <c r="D213" s="180">
        <f>+'federal reserve'!E150</f>
        <v>4.0599999999999997E-2</v>
      </c>
      <c r="E213" s="180">
        <f>+'federal reserve'!F150</f>
        <v>4.3900000000000002E-2</v>
      </c>
      <c r="F213" s="180">
        <f>+'federal reserve'!G150</f>
        <v>5.2600000000000001E-2</v>
      </c>
      <c r="G213" s="180">
        <f>+corporate_municipal!B5302/100</f>
        <v>4.7345238095238093E-2</v>
      </c>
      <c r="H213" s="180">
        <f>+corporate_municipal!D5302/100</f>
        <v>5.0585714285714296E-2</v>
      </c>
      <c r="I213" s="180">
        <f>+corporate_municipal!G5302/100</f>
        <v>3.0895238095238097E-2</v>
      </c>
      <c r="J213" s="180">
        <f>+corporate_municipal!J5302/100</f>
        <v>3.7069047619047613E-2</v>
      </c>
      <c r="K213" s="180">
        <v>2.036E-2</v>
      </c>
      <c r="L213" s="180">
        <f>+'federal reserve'!H150</f>
        <v>4.6366666666666667E-2</v>
      </c>
      <c r="M213" s="180">
        <v>8.0688888888888893E-2</v>
      </c>
      <c r="N213" s="212"/>
      <c r="P213" s="214"/>
      <c r="Q213" s="214"/>
      <c r="R213" s="214"/>
      <c r="S213" s="215"/>
      <c r="T213" s="215"/>
      <c r="U213" s="215"/>
      <c r="V213" s="215"/>
      <c r="W213" s="215"/>
      <c r="X213" s="215"/>
      <c r="Y213" s="215"/>
      <c r="Z213" s="215"/>
    </row>
    <row r="214" spans="2:26" s="213" customFormat="1" ht="11.25" customHeight="1" x14ac:dyDescent="0.2">
      <c r="B214" s="205">
        <v>45323</v>
      </c>
      <c r="C214" s="211">
        <f>+'federal reserve'!C151</f>
        <v>5.4399999999999997E-2</v>
      </c>
      <c r="D214" s="180">
        <f>+'federal reserve'!E151</f>
        <v>4.2099999999999999E-2</v>
      </c>
      <c r="E214" s="180">
        <f>+'federal reserve'!F151</f>
        <v>4.4900000000000002E-2</v>
      </c>
      <c r="F214" s="180">
        <f>+'federal reserve'!G151</f>
        <v>5.2200000000000003E-2</v>
      </c>
      <c r="G214" s="180">
        <f>+corporate_municipal!B5327/100</f>
        <v>4.8364999999999998E-2</v>
      </c>
      <c r="H214" s="180">
        <f>+corporate_municipal!D5327/100</f>
        <v>5.2172499999999997E-2</v>
      </c>
      <c r="I214" s="180">
        <f>+corporate_municipal!G5327/100</f>
        <v>3.0285000000000003E-2</v>
      </c>
      <c r="J214" s="180">
        <f>+corporate_municipal!J5327/100</f>
        <v>3.6112500000000006E-2</v>
      </c>
      <c r="K214" s="180">
        <v>2.036E-2</v>
      </c>
      <c r="L214" s="180">
        <f>+'federal reserve'!H151</f>
        <v>4.7233333333333329E-2</v>
      </c>
      <c r="M214" s="180">
        <v>6.3414999999999999E-2</v>
      </c>
      <c r="N214" s="212"/>
      <c r="P214" s="214"/>
      <c r="Q214" s="214"/>
      <c r="R214" s="214"/>
      <c r="S214" s="215"/>
      <c r="T214" s="215"/>
      <c r="U214" s="215"/>
      <c r="V214" s="215"/>
      <c r="W214" s="215"/>
      <c r="X214" s="215"/>
      <c r="Y214" s="215"/>
      <c r="Z214" s="215"/>
    </row>
    <row r="215" spans="2:26" s="213" customFormat="1" ht="11.25" customHeight="1" x14ac:dyDescent="0.2">
      <c r="B215" s="205">
        <v>45352</v>
      </c>
      <c r="C215" s="211">
        <f>+'federal reserve'!C152</f>
        <v>5.4699999999999999E-2</v>
      </c>
      <c r="D215" s="180">
        <f>+'federal reserve'!E152</f>
        <v>4.2099999999999999E-2</v>
      </c>
      <c r="E215" s="180">
        <f>+'federal reserve'!F152</f>
        <v>4.4600000000000001E-2</v>
      </c>
      <c r="F215" s="180">
        <f>+'federal reserve'!G152</f>
        <v>5.2900000000000003E-2</v>
      </c>
      <c r="G215" s="180">
        <f>+corporate_municipal!B5352/100</f>
        <v>4.81375E-2</v>
      </c>
      <c r="H215" s="180">
        <f>+corporate_municipal!D5352/100</f>
        <v>5.1902500000000004E-2</v>
      </c>
      <c r="I215" s="180">
        <f>+corporate_municipal!G5352/100</f>
        <v>3.0692499999999998E-2</v>
      </c>
      <c r="J215" s="180">
        <f>+corporate_municipal!J5352/100</f>
        <v>3.5985000000000003E-2</v>
      </c>
      <c r="K215" s="180">
        <v>2.036E-2</v>
      </c>
      <c r="L215" s="180">
        <f>+'federal reserve'!H152</f>
        <v>4.7233333333333329E-2</v>
      </c>
      <c r="M215" s="180">
        <v>7.8148333333333306E-2</v>
      </c>
      <c r="N215" s="212"/>
      <c r="P215" s="214"/>
      <c r="Q215" s="214"/>
      <c r="R215" s="214"/>
      <c r="S215" s="215"/>
      <c r="T215" s="215"/>
      <c r="U215" s="215"/>
      <c r="V215" s="215"/>
      <c r="W215" s="215"/>
      <c r="X215" s="215"/>
      <c r="Y215" s="215"/>
      <c r="Z215" s="215"/>
    </row>
    <row r="216" spans="2:26" s="213" customFormat="1" ht="11.25" customHeight="1" x14ac:dyDescent="0.2">
      <c r="B216" s="205">
        <v>45383</v>
      </c>
      <c r="C216" s="211">
        <f>+'federal reserve'!C153</f>
        <v>5.4399999999999997E-2</v>
      </c>
      <c r="D216" s="180">
        <f>+'federal reserve'!E153</f>
        <v>4.5400000000000003E-2</v>
      </c>
      <c r="E216" s="180">
        <f>+'federal reserve'!F153</f>
        <v>4.7699999999999999E-2</v>
      </c>
      <c r="F216" s="180">
        <f>+'federal reserve'!G153</f>
        <v>5.33E-2</v>
      </c>
      <c r="G216" s="180">
        <f>+corporate_municipal!B5379/100</f>
        <v>5.1206818181818187E-2</v>
      </c>
      <c r="H216" s="180">
        <f>+corporate_municipal!D5379/100</f>
        <v>5.4625000000000007E-2</v>
      </c>
      <c r="I216" s="180">
        <f>+corporate_municipal!G5379/100</f>
        <v>3.3063636363636364E-2</v>
      </c>
      <c r="J216" s="180">
        <f>+corporate_municipal!J5379/100</f>
        <v>3.8556818181818192E-2</v>
      </c>
      <c r="K216" s="180">
        <v>2.036E-2</v>
      </c>
      <c r="L216" s="180">
        <f>+'federal reserve'!H153</f>
        <v>4.936666666666667E-2</v>
      </c>
      <c r="M216" s="180">
        <v>7.9207142857142795E-2</v>
      </c>
      <c r="N216" s="212"/>
      <c r="P216" s="214"/>
      <c r="Q216" s="214"/>
      <c r="R216" s="214"/>
      <c r="S216" s="215"/>
      <c r="T216" s="215"/>
      <c r="U216" s="215"/>
      <c r="V216" s="215"/>
      <c r="W216" s="215"/>
      <c r="X216" s="215"/>
      <c r="Y216" s="215"/>
      <c r="Z216" s="215"/>
    </row>
    <row r="217" spans="2:26" s="213" customFormat="1" ht="11.25" customHeight="1" x14ac:dyDescent="0.2">
      <c r="B217" s="205">
        <v>45413</v>
      </c>
      <c r="C217" s="211">
        <f>+'federal reserve'!C154</f>
        <v>5.4600000000000003E-2</v>
      </c>
      <c r="D217" s="180">
        <f>+'federal reserve'!E154</f>
        <v>4.48E-2</v>
      </c>
      <c r="E217" s="180">
        <f>+'federal reserve'!F154</f>
        <v>4.7100000000000003E-2</v>
      </c>
      <c r="F217" s="180">
        <f>+'federal reserve'!G154</f>
        <v>5.33E-2</v>
      </c>
      <c r="G217" s="180">
        <f>+corporate_municipal!B5406/100</f>
        <v>5.0963636363636364E-2</v>
      </c>
      <c r="H217" s="180">
        <f>+corporate_municipal!D5406/100</f>
        <v>5.4015909090909101E-2</v>
      </c>
      <c r="I217" s="180">
        <f>+corporate_municipal!G5406/100</f>
        <v>3.4447727272727269E-2</v>
      </c>
      <c r="J217" s="180">
        <f>+corporate_municipal!J5406/100</f>
        <v>3.8997727272727281E-2</v>
      </c>
      <c r="K217" s="180">
        <v>2.036E-2</v>
      </c>
      <c r="L217" s="180">
        <f>+'federal reserve'!H154</f>
        <v>4.9033333333333338E-2</v>
      </c>
      <c r="M217" s="180">
        <v>8.0093181818181827E-2</v>
      </c>
      <c r="N217" s="212"/>
      <c r="P217" s="214"/>
      <c r="Q217" s="214"/>
      <c r="R217" s="214"/>
      <c r="S217" s="215"/>
      <c r="T217" s="215"/>
      <c r="U217" s="215"/>
      <c r="V217" s="215"/>
      <c r="W217" s="215"/>
      <c r="X217" s="215"/>
      <c r="Y217" s="215"/>
      <c r="Z217" s="215"/>
    </row>
    <row r="218" spans="2:26" s="213" customFormat="1" ht="11.25" customHeight="1" x14ac:dyDescent="0.2">
      <c r="B218" s="205">
        <v>45444</v>
      </c>
      <c r="C218" s="211">
        <f>+'federal reserve'!C155</f>
        <v>5.5100000000000003E-2</v>
      </c>
      <c r="D218" s="180">
        <f>+'federal reserve'!E155</f>
        <v>4.3099999999999999E-2</v>
      </c>
      <c r="E218" s="180">
        <f>+'federal reserve'!F155</f>
        <v>4.5400000000000003E-2</v>
      </c>
      <c r="F218" s="180">
        <f>+'federal reserve'!G155</f>
        <v>5.28E-2</v>
      </c>
      <c r="G218" s="180">
        <f>+corporate_municipal!B5430/100</f>
        <v>4.938684210526316E-2</v>
      </c>
      <c r="H218" s="180">
        <f>+corporate_municipal!D5430/100</f>
        <v>5.2928947368421041E-2</v>
      </c>
      <c r="I218" s="180">
        <f>+corporate_municipal!G5430/100</f>
        <v>3.4994736842105259E-2</v>
      </c>
      <c r="J218" s="180">
        <f>+corporate_municipal!J5430/100</f>
        <v>3.8857894736842105E-2</v>
      </c>
      <c r="K218" s="180">
        <v>2.036E-2</v>
      </c>
      <c r="L218" s="180">
        <f>+'federal reserve'!H155</f>
        <v>4.7733333333333329E-2</v>
      </c>
      <c r="M218" s="180">
        <v>7.6377631578947405E-2</v>
      </c>
      <c r="N218" s="212"/>
      <c r="P218" s="214"/>
      <c r="Q218" s="214"/>
      <c r="R218" s="214"/>
      <c r="S218" s="215"/>
      <c r="T218" s="215"/>
      <c r="U218" s="215"/>
      <c r="V218" s="215"/>
      <c r="W218" s="215"/>
      <c r="X218" s="215"/>
      <c r="Y218" s="215"/>
      <c r="Z218" s="215"/>
    </row>
    <row r="219" spans="2:26" s="213" customFormat="1" ht="11.25" customHeight="1" x14ac:dyDescent="0.2">
      <c r="B219" s="205">
        <v>45474</v>
      </c>
      <c r="C219" s="211">
        <f>+'federal reserve'!C156</f>
        <v>5.4300000000000001E-2</v>
      </c>
      <c r="D219" s="180">
        <f>+'federal reserve'!E156</f>
        <v>4.2500000000000003E-2</v>
      </c>
      <c r="E219" s="180">
        <f>+'federal reserve'!F156</f>
        <v>4.5600000000000002E-2</v>
      </c>
      <c r="F219" s="180">
        <f>+'federal reserve'!G156</f>
        <v>5.3100000000000001E-2</v>
      </c>
      <c r="G219" s="180">
        <f>+corporate_municipal!B5457/100</f>
        <v>4.8522727272727266E-2</v>
      </c>
      <c r="H219" s="180">
        <f>+corporate_municipal!D5457/100</f>
        <v>5.2954545454545449E-2</v>
      </c>
      <c r="I219" s="180">
        <f>+corporate_municipal!G5457/100</f>
        <v>3.3454545454545459E-2</v>
      </c>
      <c r="J219" s="180">
        <f>+corporate_municipal!J5457/100</f>
        <v>3.8213636363636359E-2</v>
      </c>
      <c r="K219" s="180">
        <v>2.036E-2</v>
      </c>
      <c r="L219" s="180">
        <f>+'federal reserve'!H156</f>
        <v>4.7333333333333338E-2</v>
      </c>
      <c r="M219" s="180">
        <v>7.5547727272719994E-2</v>
      </c>
      <c r="N219" s="212"/>
      <c r="P219" s="214"/>
      <c r="Q219" s="214"/>
      <c r="R219" s="214"/>
      <c r="S219" s="215"/>
      <c r="T219" s="215"/>
      <c r="U219" s="215"/>
      <c r="V219" s="215"/>
      <c r="W219" s="215"/>
      <c r="X219" s="215"/>
      <c r="Y219" s="215"/>
      <c r="Z219" s="215"/>
    </row>
    <row r="220" spans="2:26" s="213" customFormat="1" ht="11.25" customHeight="1" x14ac:dyDescent="0.2">
      <c r="B220" s="205">
        <v>45505</v>
      </c>
      <c r="C220" s="211">
        <f>+'federal reserve'!C157</f>
        <v>5.2999999999999999E-2</v>
      </c>
      <c r="D220" s="180">
        <f>+'federal reserve'!E157</f>
        <v>3.8699999999999998E-2</v>
      </c>
      <c r="E220" s="180">
        <f>+'federal reserve'!F157</f>
        <v>4.2500000000000003E-2</v>
      </c>
      <c r="F220" s="180">
        <f>+'federal reserve'!G157</f>
        <v>5.1200000000000002E-2</v>
      </c>
      <c r="G220" s="180">
        <f>+corporate_municipal!B5484/100</f>
        <v>4.537359307359308E-2</v>
      </c>
      <c r="H220" s="180">
        <f>+corporate_municipal!D5484/100</f>
        <v>4.9775E-2</v>
      </c>
      <c r="I220" s="180">
        <f>+corporate_municipal!G5484/100</f>
        <v>3.1281818181818181E-2</v>
      </c>
      <c r="J220" s="180">
        <f>+corporate_municipal!J5484/100</f>
        <v>3.7022727272727284E-2</v>
      </c>
      <c r="K220" s="180">
        <v>1.9890000000000001E-2</v>
      </c>
      <c r="L220" s="180">
        <f>+'federal reserve'!H157</f>
        <v>4.4866666666666666E-2</v>
      </c>
      <c r="M220" s="180">
        <v>7.5220454545454493E-2</v>
      </c>
      <c r="N220" s="212"/>
      <c r="P220" s="214"/>
      <c r="Q220" s="214"/>
      <c r="R220" s="214"/>
      <c r="S220" s="215"/>
      <c r="T220" s="215"/>
      <c r="U220" s="215"/>
      <c r="V220" s="215"/>
      <c r="W220" s="215"/>
      <c r="X220" s="215"/>
      <c r="Y220" s="215"/>
      <c r="Z220" s="215"/>
    </row>
    <row r="221" spans="2:26" s="213" customFormat="1" ht="11.25" customHeight="1" x14ac:dyDescent="0.2">
      <c r="B221" s="205">
        <v>45536</v>
      </c>
      <c r="C221" s="211">
        <f>+'federal reserve'!C158</f>
        <v>4.9200000000000001E-2</v>
      </c>
      <c r="D221" s="180">
        <f>+'federal reserve'!E158</f>
        <v>3.7199999999999997E-2</v>
      </c>
      <c r="E221" s="180">
        <f>+'federal reserve'!F158</f>
        <v>4.1000000000000002E-2</v>
      </c>
      <c r="F221" s="180">
        <f>+'federal reserve'!G158</f>
        <v>4.8599999999999997E-2</v>
      </c>
      <c r="G221" s="180">
        <f>+corporate_municipal!B5509/100</f>
        <v>4.4115000000000001E-2</v>
      </c>
      <c r="H221" s="180">
        <f>+corporate_municipal!D5509/100</f>
        <v>4.7794999999999997E-2</v>
      </c>
      <c r="I221" s="180">
        <f>+corporate_municipal!G5509/100</f>
        <v>3.0154999999999994E-2</v>
      </c>
      <c r="J221" s="180">
        <f>+corporate_municipal!J5509/100</f>
        <v>3.6424999999999999E-2</v>
      </c>
      <c r="K221" s="180">
        <v>1.9890000000000001E-2</v>
      </c>
      <c r="L221" s="180">
        <f>+'federal reserve'!H158</f>
        <v>4.2200000000000008E-2</v>
      </c>
      <c r="M221" s="180">
        <v>7.6076249999999998E-2</v>
      </c>
      <c r="N221" s="212"/>
      <c r="P221" s="214"/>
      <c r="Q221" s="214"/>
      <c r="R221" s="214"/>
      <c r="S221" s="215"/>
      <c r="T221" s="215"/>
      <c r="U221" s="215"/>
      <c r="V221" s="215"/>
      <c r="W221" s="215"/>
      <c r="X221" s="215"/>
      <c r="Y221" s="215"/>
      <c r="Z221" s="215"/>
    </row>
    <row r="222" spans="2:26" s="213" customFormat="1" ht="11.25" customHeight="1" x14ac:dyDescent="0.2">
      <c r="B222" s="205">
        <v>45566</v>
      </c>
      <c r="C222" s="211">
        <f>+'federal reserve'!C159</f>
        <v>4.7199999999999999E-2</v>
      </c>
      <c r="D222" s="180">
        <f>+'federal reserve'!E159</f>
        <v>4.1000000000000002E-2</v>
      </c>
      <c r="E222" s="180">
        <f>+'federal reserve'!F159</f>
        <v>4.4400000000000002E-2</v>
      </c>
      <c r="F222" s="180">
        <f>+'federal reserve'!G159</f>
        <v>4.6199999999999998E-2</v>
      </c>
      <c r="G222" s="180">
        <f>+corporate_municipal!B5536/100</f>
        <v>4.7254545454545466E-2</v>
      </c>
      <c r="H222" s="180">
        <f>+corporate_municipal!D5536/100</f>
        <v>5.0295454545454546E-2</v>
      </c>
      <c r="I222" s="180">
        <f>+corporate_municipal!G5536/100</f>
        <v>3.1715909090909086E-2</v>
      </c>
      <c r="J222" s="180">
        <f>+corporate_municipal!J5536/100</f>
        <v>3.7288636363636357E-2</v>
      </c>
      <c r="K222" s="180">
        <v>1.9890000000000001E-2</v>
      </c>
      <c r="L222" s="180">
        <f>+'federal reserve'!H159</f>
        <v>4.423333333333334E-2</v>
      </c>
      <c r="M222" s="180">
        <v>7.6046739130434804E-2</v>
      </c>
      <c r="N222" s="212"/>
      <c r="P222" s="214"/>
      <c r="Q222" s="214"/>
      <c r="R222" s="214"/>
      <c r="S222" s="215"/>
      <c r="T222" s="215"/>
      <c r="U222" s="215"/>
      <c r="V222" s="215"/>
      <c r="W222" s="215"/>
      <c r="X222" s="215"/>
      <c r="Y222" s="215"/>
      <c r="Z222" s="215"/>
    </row>
    <row r="223" spans="2:26" s="213" customFormat="1" ht="11.25" customHeight="1" x14ac:dyDescent="0.2">
      <c r="B223" s="205">
        <v>45597</v>
      </c>
      <c r="C223" s="211">
        <f>+'federal reserve'!C160</f>
        <v>4.6199999999999998E-2</v>
      </c>
      <c r="D223" s="180">
        <f>+'federal reserve'!E160</f>
        <v>4.36E-2</v>
      </c>
      <c r="E223" s="180">
        <f>+'federal reserve'!F160</f>
        <v>4.6300000000000001E-2</v>
      </c>
      <c r="F223" s="180">
        <f>+'federal reserve'!G160</f>
        <v>4.53E-2</v>
      </c>
      <c r="G223" s="180">
        <f>+corporate_municipal!B5560/100</f>
        <v>4.9678947368421052E-2</v>
      </c>
      <c r="H223" s="180">
        <f>+corporate_municipal!D5560/100</f>
        <v>5.1949999999999996E-2</v>
      </c>
      <c r="I223" s="180">
        <f>+corporate_municipal!G5560/100</f>
        <v>3.3252631578947367E-2</v>
      </c>
      <c r="J223" s="180">
        <f>+corporate_municipal!J5560/100</f>
        <v>3.8468421052631575E-2</v>
      </c>
      <c r="K223" s="180">
        <v>1.9890000000000001E-2</v>
      </c>
      <c r="L223" s="180">
        <f>+'federal reserve'!H160</f>
        <v>4.5233333333333341E-2</v>
      </c>
      <c r="M223" s="180">
        <v>7.2855000000000003E-2</v>
      </c>
      <c r="N223" s="212"/>
      <c r="P223" s="214"/>
      <c r="Q223" s="214"/>
      <c r="R223" s="214"/>
      <c r="S223" s="215"/>
      <c r="T223" s="215"/>
      <c r="U223" s="215"/>
      <c r="V223" s="215"/>
      <c r="W223" s="215"/>
      <c r="X223" s="215"/>
      <c r="Y223" s="215"/>
      <c r="Z223" s="215"/>
    </row>
    <row r="224" spans="2:26" s="213" customFormat="1" ht="11.25" customHeight="1" x14ac:dyDescent="0.2">
      <c r="B224" s="205">
        <v>45627</v>
      </c>
      <c r="C224" s="211">
        <f>+'federal reserve'!C161</f>
        <v>4.3900000000000002E-2</v>
      </c>
      <c r="D224" s="180">
        <f>+'federal reserve'!E161</f>
        <v>4.3900000000000002E-2</v>
      </c>
      <c r="E224" s="180">
        <f>+'federal reserve'!F161</f>
        <v>4.6600000000000003E-2</v>
      </c>
      <c r="F224" s="180">
        <f>+'federal reserve'!G161</f>
        <v>4.4600000000000001E-2</v>
      </c>
      <c r="G224" s="180">
        <f>+corporate_municipal!B5586/100</f>
        <v>4.9604761904761908E-2</v>
      </c>
      <c r="H224" s="180">
        <f>+corporate_municipal!D5586/100</f>
        <v>5.2211904761904765E-2</v>
      </c>
      <c r="I224" s="180">
        <f>+corporate_municipal!G5586/100</f>
        <v>3.2859523809523811E-2</v>
      </c>
      <c r="J224" s="180">
        <f>+corporate_municipal!J5586/100</f>
        <v>3.8373809523809525E-2</v>
      </c>
      <c r="K224" s="180">
        <v>1.9890000000000001E-2</v>
      </c>
      <c r="L224" s="180">
        <f>+'federal reserve'!H161</f>
        <v>4.4699999999999997E-2</v>
      </c>
      <c r="M224" s="180">
        <v>6.7000000000000004E-2</v>
      </c>
      <c r="N224" s="212"/>
      <c r="P224" s="214"/>
      <c r="Q224" s="214"/>
      <c r="R224" s="214"/>
      <c r="S224" s="215"/>
      <c r="T224" s="215"/>
      <c r="U224" s="215"/>
      <c r="V224" s="215"/>
      <c r="W224" s="215"/>
      <c r="X224" s="215"/>
      <c r="Y224" s="215"/>
      <c r="Z224" s="215"/>
    </row>
    <row r="225" spans="2:26" s="213" customFormat="1" ht="11.25" customHeight="1" x14ac:dyDescent="0.2">
      <c r="B225" s="205">
        <v>45658</v>
      </c>
      <c r="C225" s="211">
        <f>+'federal reserve'!C162</f>
        <v>4.3400000000000001E-2</v>
      </c>
      <c r="D225" s="180">
        <f>+'federal reserve'!E162</f>
        <v>4.6300000000000001E-2</v>
      </c>
      <c r="E225" s="180">
        <f>+'federal reserve'!F162</f>
        <v>4.9200000000000001E-2</v>
      </c>
      <c r="F225" s="180">
        <f>+'federal reserve'!G162</f>
        <v>4.3299999999999998E-2</v>
      </c>
      <c r="G225" s="180">
        <f>+corporate_municipal!B5612/100</f>
        <v>5.1990476190476184E-2</v>
      </c>
      <c r="H225" s="180">
        <f>+corporate_municipal!D5612/100</f>
        <v>5.480714285714286E-2</v>
      </c>
      <c r="I225" s="180">
        <f>+corporate_municipal!G5612/100</f>
        <v>3.4152380952380948E-2</v>
      </c>
      <c r="J225" s="180">
        <f>+corporate_municipal!J5612/100</f>
        <v>4.0154761904761915E-2</v>
      </c>
      <c r="K225" s="180">
        <v>1.9890000000000001E-2</v>
      </c>
      <c r="L225" s="180">
        <f>+'federal reserve'!H162</f>
        <v>4.5899999999999996E-2</v>
      </c>
      <c r="M225" s="180">
        <v>6.7717857142857205E-2</v>
      </c>
      <c r="N225" s="212"/>
      <c r="P225" s="214"/>
      <c r="Q225" s="214"/>
      <c r="R225" s="214"/>
      <c r="S225" s="215"/>
      <c r="T225" s="215"/>
      <c r="U225" s="215"/>
      <c r="V225" s="215"/>
      <c r="W225" s="215"/>
      <c r="X225" s="215"/>
      <c r="Y225" s="215"/>
      <c r="Z225" s="215"/>
    </row>
    <row r="226" spans="2:26" s="213" customFormat="1" ht="11.25" customHeight="1" x14ac:dyDescent="0.2">
      <c r="B226" s="205">
        <v>45689</v>
      </c>
      <c r="C226" s="211">
        <f>+'federal reserve'!C163</f>
        <v>4.3299999999999998E-2</v>
      </c>
      <c r="D226" s="180">
        <f>+'federal reserve'!E163</f>
        <v>4.4499999999999998E-2</v>
      </c>
      <c r="E226" s="180">
        <f>+'federal reserve'!F163</f>
        <v>4.7300000000000002E-2</v>
      </c>
      <c r="F226" s="180">
        <f>+'federal reserve'!G163</f>
        <v>4.3400000000000001E-2</v>
      </c>
      <c r="G226" s="180">
        <f>+corporate_municipal!B5636/100</f>
        <v>5.0436842105263155E-2</v>
      </c>
      <c r="H226" s="180">
        <f>+corporate_municipal!D5636/100</f>
        <v>5.3815789473684213E-2</v>
      </c>
      <c r="I226" s="180">
        <f>+corporate_municipal!G5636/100</f>
        <v>3.2376315789473677E-2</v>
      </c>
      <c r="J226" s="180">
        <f>+corporate_municipal!J5636/100</f>
        <v>3.9557894736842104E-2</v>
      </c>
      <c r="K226" s="180">
        <v>1.9890000000000001E-2</v>
      </c>
      <c r="L226" s="180">
        <f>+'federal reserve'!H163</f>
        <v>4.4600000000000001E-2</v>
      </c>
      <c r="M226" s="180">
        <v>6.8214473684210505E-2</v>
      </c>
      <c r="N226" s="212"/>
      <c r="P226" s="214"/>
      <c r="Q226" s="214"/>
      <c r="R226" s="214"/>
      <c r="S226" s="215"/>
      <c r="T226" s="215"/>
      <c r="U226" s="215"/>
      <c r="V226" s="215"/>
      <c r="W226" s="215"/>
      <c r="X226" s="215"/>
      <c r="Y226" s="215"/>
      <c r="Z226" s="215"/>
    </row>
    <row r="227" spans="2:26" s="213" customFormat="1" ht="11.25" customHeight="1" x14ac:dyDescent="0.2">
      <c r="B227" s="205">
        <v>45717</v>
      </c>
      <c r="C227" s="211">
        <f>+'federal reserve'!C164</f>
        <v>4.3400000000000001E-2</v>
      </c>
      <c r="D227" s="180">
        <f>+'federal reserve'!E164</f>
        <v>4.2799999999999998E-2</v>
      </c>
      <c r="E227" s="180">
        <f>+'federal reserve'!F164</f>
        <v>4.6300000000000001E-2</v>
      </c>
      <c r="F227" s="180">
        <f>+'federal reserve'!G164</f>
        <v>4.2900000000000001E-2</v>
      </c>
      <c r="G227" s="180">
        <f>+corporate_municipal!B5663/100</f>
        <v>4.9457142857142845E-2</v>
      </c>
      <c r="H227" s="180">
        <f>+corporate_municipal!D5663/100</f>
        <v>5.3752380952380954E-2</v>
      </c>
      <c r="I227" s="180">
        <f>+corporate_municipal!G5663/100</f>
        <v>3.3895238095238096E-2</v>
      </c>
      <c r="J227" s="180">
        <f>+corporate_municipal!J5663/100</f>
        <v>4.1319047619047616E-2</v>
      </c>
      <c r="K227" s="180">
        <v>1.9890000000000001E-2</v>
      </c>
      <c r="L227" s="180">
        <f>+'federal reserve'!H164</f>
        <v>4.3466666666666674E-2</v>
      </c>
      <c r="M227" s="180">
        <v>6.8230952380952406E-2</v>
      </c>
      <c r="N227" s="212"/>
      <c r="P227" s="214"/>
      <c r="Q227" s="214"/>
      <c r="R227" s="214"/>
      <c r="S227" s="215"/>
      <c r="T227" s="215"/>
      <c r="U227" s="215"/>
      <c r="V227" s="215"/>
      <c r="W227" s="215"/>
      <c r="X227" s="215"/>
      <c r="Y227" s="215"/>
      <c r="Z227" s="215"/>
    </row>
    <row r="228" spans="2:26" ht="2.25" customHeight="1" x14ac:dyDescent="0.15">
      <c r="B228" s="18">
        <v>44562</v>
      </c>
      <c r="C228" s="56">
        <f>+'federal reserve'!C126</f>
        <v>1.5E-3</v>
      </c>
      <c r="D228" s="55">
        <f>+'federal reserve'!E126</f>
        <v>1.7600000000000001E-2</v>
      </c>
      <c r="E228" s="55">
        <f>+'federal reserve'!F126</f>
        <v>2.1499999999999998E-2</v>
      </c>
      <c r="F228" s="180">
        <f>+'federal reserve'!G126</f>
        <v>2.2000000000000001E-3</v>
      </c>
      <c r="G228" s="55">
        <f>+corporate_municipal!B4628/100</f>
        <v>0</v>
      </c>
      <c r="H228" s="55">
        <f>+corporate_municipal!D4628/100</f>
        <v>0</v>
      </c>
      <c r="I228" s="55">
        <f>+corporate_municipal!G4628/100</f>
        <v>0</v>
      </c>
      <c r="J228" s="55">
        <f>+corporate_municipal!J4628/100</f>
        <v>0</v>
      </c>
      <c r="K228" s="55">
        <v>2.0219800000000001</v>
      </c>
      <c r="L228" s="55">
        <f>+'federal reserve'!H126</f>
        <v>1.2466666666666668E-2</v>
      </c>
      <c r="M228" s="55">
        <v>2.0457948051948098</v>
      </c>
      <c r="N228" s="30"/>
    </row>
    <row r="229" spans="2:26" ht="13.5" customHeight="1" x14ac:dyDescent="0.2">
      <c r="B229" s="31"/>
      <c r="C229" s="295" t="s">
        <v>9</v>
      </c>
      <c r="D229" s="296"/>
      <c r="E229" s="296"/>
      <c r="F229" s="296"/>
      <c r="G229" s="296"/>
      <c r="H229" s="296"/>
      <c r="I229" s="296"/>
      <c r="J229" s="296"/>
      <c r="K229" s="296"/>
      <c r="L229" s="296"/>
      <c r="M229" s="296"/>
      <c r="N229" s="206"/>
      <c r="Q229"/>
      <c r="R229"/>
      <c r="S229"/>
      <c r="T229"/>
      <c r="U229"/>
      <c r="V229"/>
      <c r="W229"/>
      <c r="X229"/>
      <c r="Y229"/>
      <c r="Z229"/>
    </row>
    <row r="230" spans="2:26" ht="10.5" customHeight="1" x14ac:dyDescent="0.2">
      <c r="B230" s="13"/>
      <c r="C230" s="24" t="s">
        <v>24</v>
      </c>
      <c r="D230" s="25" t="s">
        <v>25</v>
      </c>
      <c r="E230" s="25" t="s">
        <v>26</v>
      </c>
      <c r="F230" s="25" t="s">
        <v>27</v>
      </c>
      <c r="G230" s="25" t="s">
        <v>28</v>
      </c>
      <c r="H230" s="25" t="s">
        <v>29</v>
      </c>
      <c r="I230" s="25" t="s">
        <v>30</v>
      </c>
      <c r="J230" s="25" t="s">
        <v>31</v>
      </c>
      <c r="K230" s="25" t="s">
        <v>32</v>
      </c>
      <c r="L230" s="25" t="s">
        <v>33</v>
      </c>
      <c r="M230" s="26" t="s">
        <v>8</v>
      </c>
      <c r="N230" s="142"/>
      <c r="Q230"/>
      <c r="R230"/>
      <c r="S230"/>
      <c r="T230"/>
      <c r="U230"/>
      <c r="V230"/>
      <c r="W230"/>
      <c r="X230"/>
      <c r="Y230"/>
      <c r="Z230"/>
    </row>
    <row r="231" spans="2:26" ht="1.5" customHeight="1" thickBot="1" x14ac:dyDescent="0.2">
      <c r="B231" s="11"/>
      <c r="C231" s="20"/>
      <c r="D231" s="15"/>
      <c r="E231" s="15"/>
      <c r="F231" s="15"/>
      <c r="G231" s="15"/>
      <c r="H231" s="15"/>
      <c r="I231" s="15"/>
      <c r="J231" s="15"/>
      <c r="K231" s="15"/>
      <c r="L231" s="15"/>
      <c r="M231" s="15"/>
      <c r="N231" s="109"/>
    </row>
    <row r="232" spans="2:26" ht="11.25" hidden="1" customHeight="1" x14ac:dyDescent="0.15">
      <c r="B232" s="21" t="s">
        <v>12</v>
      </c>
      <c r="C232" s="57">
        <f t="shared" ref="C232:M232" si="0">IF(ISERROR(AVERAGE(C6:C8)), "",AVERAGE(C6:C8))</f>
        <v>5.0300000000000004E-2</v>
      </c>
      <c r="D232" s="58">
        <f t="shared" si="0"/>
        <v>4.6300000000000001E-2</v>
      </c>
      <c r="E232" s="58">
        <f t="shared" si="0"/>
        <v>4.8333333333333339E-2</v>
      </c>
      <c r="F232" s="58">
        <f t="shared" si="0"/>
        <v>5.2400000000000002E-2</v>
      </c>
      <c r="G232" s="58" t="str">
        <f t="shared" si="0"/>
        <v/>
      </c>
      <c r="H232" s="58" t="str">
        <f t="shared" si="0"/>
        <v/>
      </c>
      <c r="I232" s="58" t="str">
        <f t="shared" si="0"/>
        <v/>
      </c>
      <c r="J232" s="58" t="str">
        <f t="shared" si="0"/>
        <v/>
      </c>
      <c r="K232" s="58">
        <f t="shared" si="0"/>
        <v>1.7000000000000001E-2</v>
      </c>
      <c r="L232" s="59">
        <f t="shared" si="0"/>
        <v>4.816666666666667E-2</v>
      </c>
      <c r="M232" s="58">
        <f t="shared" si="0"/>
        <v>5.9766666666666662E-2</v>
      </c>
      <c r="N232" s="27"/>
    </row>
    <row r="233" spans="2:26" ht="11.25" hidden="1" customHeight="1" x14ac:dyDescent="0.15">
      <c r="B233" s="19" t="s">
        <v>11</v>
      </c>
      <c r="C233" s="56">
        <f t="shared" ref="C233:F252" si="1">IF(ISERROR(AVERAGE(C7:C9)), "",AVERAGE(C7:C9))</f>
        <v>5.0499999999999996E-2</v>
      </c>
      <c r="D233" s="59">
        <f t="shared" si="1"/>
        <v>4.6399999999999997E-2</v>
      </c>
      <c r="E233" s="59">
        <f t="shared" si="1"/>
        <v>4.8366666666666669E-2</v>
      </c>
      <c r="F233" s="59">
        <f t="shared" si="1"/>
        <v>5.2400000000000002E-2</v>
      </c>
      <c r="G233" s="59"/>
      <c r="H233" s="59"/>
      <c r="I233" s="59"/>
      <c r="J233" s="59"/>
      <c r="K233" s="59">
        <f t="shared" ref="K233:M252" si="2">IF(ISERROR(AVERAGE(K7:K9)), "",AVERAGE(K7:K9))</f>
        <v>1.7000000000000001E-2</v>
      </c>
      <c r="L233" s="59">
        <f t="shared" si="2"/>
        <v>4.8211111111111114E-2</v>
      </c>
      <c r="M233" s="59">
        <f t="shared" si="2"/>
        <v>5.9366666666666658E-2</v>
      </c>
      <c r="N233" s="30"/>
    </row>
    <row r="234" spans="2:26" ht="11.25" hidden="1" customHeight="1" x14ac:dyDescent="0.15">
      <c r="B234" s="19" t="s">
        <v>15</v>
      </c>
      <c r="C234" s="56">
        <f t="shared" si="1"/>
        <v>5.0800000000000005E-2</v>
      </c>
      <c r="D234" s="59">
        <f t="shared" si="1"/>
        <v>4.6800000000000001E-2</v>
      </c>
      <c r="E234" s="59">
        <f t="shared" si="1"/>
        <v>4.8866666666666669E-2</v>
      </c>
      <c r="F234" s="59">
        <f t="shared" si="1"/>
        <v>5.2366666666666672E-2</v>
      </c>
      <c r="G234" s="59"/>
      <c r="H234" s="59"/>
      <c r="I234" s="59"/>
      <c r="J234" s="59"/>
      <c r="K234" s="59">
        <f t="shared" si="2"/>
        <v>1.7000000000000001E-2</v>
      </c>
      <c r="L234" s="59">
        <f t="shared" si="2"/>
        <v>4.8488888888888894E-2</v>
      </c>
      <c r="M234" s="59">
        <f t="shared" si="2"/>
        <v>5.8833333333333328E-2</v>
      </c>
      <c r="N234" s="30"/>
    </row>
    <row r="235" spans="2:26" ht="11.25" hidden="1" customHeight="1" x14ac:dyDescent="0.15">
      <c r="B235" s="19" t="s">
        <v>13</v>
      </c>
      <c r="C235" s="56">
        <f t="shared" si="1"/>
        <v>5.1166666666666666E-2</v>
      </c>
      <c r="D235" s="59">
        <f t="shared" si="1"/>
        <v>4.6800000000000001E-2</v>
      </c>
      <c r="E235" s="59">
        <f t="shared" si="1"/>
        <v>4.8966666666666665E-2</v>
      </c>
      <c r="F235" s="59">
        <f t="shared" si="1"/>
        <v>5.2300000000000006E-2</v>
      </c>
      <c r="G235" s="59">
        <f t="shared" ref="G235:J254" si="3">IF(ISERROR(AVERAGE(G9:G11)), "",AVERAGE(G9:G11))</f>
        <v>5.4745528594212813E-2</v>
      </c>
      <c r="H235" s="59">
        <f t="shared" si="3"/>
        <v>5.89726285410496E-2</v>
      </c>
      <c r="I235" s="59">
        <f t="shared" si="3"/>
        <v>3.854831586542113E-2</v>
      </c>
      <c r="J235" s="59">
        <f t="shared" si="3"/>
        <v>4.0690020505809978E-2</v>
      </c>
      <c r="K235" s="59">
        <f t="shared" si="2"/>
        <v>1.7000000000000001E-2</v>
      </c>
      <c r="L235" s="59">
        <f t="shared" si="2"/>
        <v>4.8844444444444447E-2</v>
      </c>
      <c r="M235" s="59">
        <f t="shared" si="2"/>
        <v>5.8366666666666657E-2</v>
      </c>
      <c r="N235" s="30"/>
    </row>
    <row r="236" spans="2:26" ht="11.25" hidden="1" customHeight="1" x14ac:dyDescent="0.15">
      <c r="B236" s="19" t="s">
        <v>14</v>
      </c>
      <c r="C236" s="56">
        <f t="shared" si="1"/>
        <v>5.0833333333333335E-2</v>
      </c>
      <c r="D236" s="59">
        <f t="shared" si="1"/>
        <v>4.6566666666666666E-2</v>
      </c>
      <c r="E236" s="59">
        <f t="shared" si="1"/>
        <v>4.8966666666666658E-2</v>
      </c>
      <c r="F236" s="59">
        <f t="shared" si="1"/>
        <v>5.2266666666666663E-2</v>
      </c>
      <c r="G236" s="59">
        <f t="shared" si="3"/>
        <v>5.4607433356117563E-2</v>
      </c>
      <c r="H236" s="59">
        <f t="shared" si="3"/>
        <v>5.8951199969621025E-2</v>
      </c>
      <c r="I236" s="59">
        <f t="shared" si="3"/>
        <v>3.8633236500341762E-2</v>
      </c>
      <c r="J236" s="59">
        <f t="shared" si="3"/>
        <v>4.1581290347079823E-2</v>
      </c>
      <c r="K236" s="59">
        <f t="shared" si="2"/>
        <v>1.7000000000000001E-2</v>
      </c>
      <c r="L236" s="59">
        <f t="shared" si="2"/>
        <v>4.8722222222222222E-2</v>
      </c>
      <c r="M236" s="59">
        <f t="shared" si="2"/>
        <v>5.8066666666666676E-2</v>
      </c>
      <c r="N236" s="30"/>
    </row>
    <row r="237" spans="2:26" ht="11.25" hidden="1" customHeight="1" x14ac:dyDescent="0.15">
      <c r="B237" s="19" t="s">
        <v>16</v>
      </c>
      <c r="C237" s="56">
        <f t="shared" si="1"/>
        <v>4.9866666666666663E-2</v>
      </c>
      <c r="D237" s="59">
        <f t="shared" si="1"/>
        <v>4.6666666666666669E-2</v>
      </c>
      <c r="E237" s="59">
        <f t="shared" si="1"/>
        <v>4.9133333333333327E-2</v>
      </c>
      <c r="F237" s="59">
        <f t="shared" si="1"/>
        <v>5.2266666666666663E-2</v>
      </c>
      <c r="G237" s="59">
        <f t="shared" si="3"/>
        <v>5.4685064935064941E-2</v>
      </c>
      <c r="H237" s="59">
        <f t="shared" si="3"/>
        <v>5.9015115440115451E-2</v>
      </c>
      <c r="I237" s="59">
        <f t="shared" si="3"/>
        <v>3.8580844155844153E-2</v>
      </c>
      <c r="J237" s="59">
        <f t="shared" si="3"/>
        <v>4.2701984126984123E-2</v>
      </c>
      <c r="K237" s="59">
        <f t="shared" si="2"/>
        <v>1.7000000000000001E-2</v>
      </c>
      <c r="L237" s="59">
        <f t="shared" si="2"/>
        <v>4.8333333333333332E-2</v>
      </c>
      <c r="M237" s="59">
        <f t="shared" si="2"/>
        <v>5.8166666666666665E-2</v>
      </c>
      <c r="N237" s="30"/>
    </row>
    <row r="238" spans="2:26" ht="11.25" hidden="1" customHeight="1" x14ac:dyDescent="0.15">
      <c r="B238" s="19" t="s">
        <v>17</v>
      </c>
      <c r="C238" s="56">
        <f t="shared" si="1"/>
        <v>4.873333333333333E-2</v>
      </c>
      <c r="D238" s="59">
        <f t="shared" si="1"/>
        <v>4.8466666666666665E-2</v>
      </c>
      <c r="E238" s="59">
        <f t="shared" si="1"/>
        <v>5.0733333333333332E-2</v>
      </c>
      <c r="F238" s="59">
        <f t="shared" si="1"/>
        <v>5.2366666666666666E-2</v>
      </c>
      <c r="G238" s="59">
        <f t="shared" si="3"/>
        <v>5.6325000000000007E-2</v>
      </c>
      <c r="H238" s="59">
        <f t="shared" si="3"/>
        <v>6.0192027417027415E-2</v>
      </c>
      <c r="I238" s="59">
        <f t="shared" si="3"/>
        <v>3.9830230880230875E-2</v>
      </c>
      <c r="J238" s="59">
        <f t="shared" si="3"/>
        <v>4.4286399711399714E-2</v>
      </c>
      <c r="K238" s="59">
        <f t="shared" si="2"/>
        <v>1.7000000000000001E-2</v>
      </c>
      <c r="L238" s="59">
        <f t="shared" si="2"/>
        <v>4.8711111111111101E-2</v>
      </c>
      <c r="M238" s="59">
        <f t="shared" si="2"/>
        <v>5.9400000000000001E-2</v>
      </c>
      <c r="N238" s="30"/>
    </row>
    <row r="239" spans="2:26" ht="11.25" hidden="1" customHeight="1" x14ac:dyDescent="0.15">
      <c r="B239" s="19" t="s">
        <v>18</v>
      </c>
      <c r="C239" s="56">
        <f t="shared" si="1"/>
        <v>4.8566666666666668E-2</v>
      </c>
      <c r="D239" s="59">
        <f t="shared" si="1"/>
        <v>4.9500000000000009E-2</v>
      </c>
      <c r="E239" s="59">
        <f t="shared" si="1"/>
        <v>5.1533333333333341E-2</v>
      </c>
      <c r="F239" s="59">
        <f t="shared" si="1"/>
        <v>5.2433333333333332E-2</v>
      </c>
      <c r="G239" s="59">
        <f t="shared" si="3"/>
        <v>5.8027380952380962E-2</v>
      </c>
      <c r="H239" s="59">
        <f t="shared" si="3"/>
        <v>6.1450757575757575E-2</v>
      </c>
      <c r="I239" s="59">
        <f t="shared" si="3"/>
        <v>4.0512770562770563E-2</v>
      </c>
      <c r="J239" s="59">
        <f t="shared" si="3"/>
        <v>4.4684018759018757E-2</v>
      </c>
      <c r="K239" s="59">
        <f t="shared" si="2"/>
        <v>1.7000000000000001E-2</v>
      </c>
      <c r="L239" s="59">
        <f t="shared" si="2"/>
        <v>4.9111111111111105E-2</v>
      </c>
      <c r="M239" s="59">
        <f t="shared" si="2"/>
        <v>6.0999999999999999E-2</v>
      </c>
      <c r="N239" s="30"/>
    </row>
    <row r="240" spans="2:26" ht="11.25" hidden="1" customHeight="1" x14ac:dyDescent="0.15">
      <c r="B240" s="19" t="s">
        <v>19</v>
      </c>
      <c r="C240" s="56">
        <f t="shared" si="1"/>
        <v>4.6733333333333328E-2</v>
      </c>
      <c r="D240" s="59">
        <f t="shared" si="1"/>
        <v>4.923333333333333E-2</v>
      </c>
      <c r="E240" s="59">
        <f t="shared" si="1"/>
        <v>5.16E-2</v>
      </c>
      <c r="F240" s="59">
        <f t="shared" si="1"/>
        <v>5.2666666666666667E-2</v>
      </c>
      <c r="G240" s="59">
        <f t="shared" si="3"/>
        <v>5.9210158730158731E-2</v>
      </c>
      <c r="H240" s="59">
        <f t="shared" si="3"/>
        <v>6.2834444444444429E-2</v>
      </c>
      <c r="I240" s="59">
        <f t="shared" si="3"/>
        <v>4.1556507936507926E-2</v>
      </c>
      <c r="J240" s="59">
        <f t="shared" si="3"/>
        <v>4.5119841269841275E-2</v>
      </c>
      <c r="K240" s="59">
        <f t="shared" si="2"/>
        <v>1.7000000000000001E-2</v>
      </c>
      <c r="L240" s="59">
        <f t="shared" si="2"/>
        <v>4.8177777777777771E-2</v>
      </c>
      <c r="M240" s="59">
        <f t="shared" si="2"/>
        <v>6.1700000000000005E-2</v>
      </c>
      <c r="N240" s="30"/>
    </row>
    <row r="241" spans="2:14" ht="11.25" hidden="1" customHeight="1" x14ac:dyDescent="0.15">
      <c r="B241" s="19" t="s">
        <v>20</v>
      </c>
      <c r="C241" s="56">
        <f t="shared" si="1"/>
        <v>4.4233333333333326E-2</v>
      </c>
      <c r="D241" s="59">
        <f t="shared" si="1"/>
        <v>4.7300000000000002E-2</v>
      </c>
      <c r="E241" s="59">
        <f t="shared" si="1"/>
        <v>5.0099999999999999E-2</v>
      </c>
      <c r="F241" s="59">
        <f t="shared" si="1"/>
        <v>5.2466666666666661E-2</v>
      </c>
      <c r="G241" s="59">
        <f t="shared" si="3"/>
        <v>5.902456975772765E-2</v>
      </c>
      <c r="H241" s="59">
        <f t="shared" si="3"/>
        <v>6.2692380952380944E-2</v>
      </c>
      <c r="I241" s="59">
        <f t="shared" si="3"/>
        <v>4.0400701754385954E-2</v>
      </c>
      <c r="J241" s="59">
        <f t="shared" si="3"/>
        <v>4.5215329991645785E-2</v>
      </c>
      <c r="K241" s="59">
        <f t="shared" si="2"/>
        <v>1.7000000000000001E-2</v>
      </c>
      <c r="L241" s="59">
        <f t="shared" si="2"/>
        <v>4.5933333333333333E-2</v>
      </c>
      <c r="M241" s="59">
        <f t="shared" si="2"/>
        <v>6.1666666666666668E-2</v>
      </c>
      <c r="N241" s="30"/>
    </row>
    <row r="242" spans="2:14" ht="11.25" hidden="1" customHeight="1" x14ac:dyDescent="0.15">
      <c r="B242" s="19" t="s">
        <v>21</v>
      </c>
      <c r="C242" s="56">
        <f t="shared" si="1"/>
        <v>4.1033333333333338E-2</v>
      </c>
      <c r="D242" s="59">
        <f t="shared" si="1"/>
        <v>4.5733333333333327E-2</v>
      </c>
      <c r="E242" s="59">
        <f t="shared" si="1"/>
        <v>4.8899999999999999E-2</v>
      </c>
      <c r="F242" s="59">
        <f t="shared" si="1"/>
        <v>5.1333333333333335E-2</v>
      </c>
      <c r="G242" s="59">
        <f t="shared" si="3"/>
        <v>5.7977275385433284E-2</v>
      </c>
      <c r="H242" s="59">
        <f t="shared" si="3"/>
        <v>6.1966262626262626E-2</v>
      </c>
      <c r="I242" s="59">
        <f t="shared" si="3"/>
        <v>3.9484287612971819E-2</v>
      </c>
      <c r="J242" s="59">
        <f t="shared" si="3"/>
        <v>4.5451332877648666E-2</v>
      </c>
      <c r="K242" s="59">
        <f t="shared" si="2"/>
        <v>1.7000000000000001E-2</v>
      </c>
      <c r="L242" s="59">
        <f t="shared" si="2"/>
        <v>4.3655555555555559E-2</v>
      </c>
      <c r="M242" s="59">
        <f t="shared" si="2"/>
        <v>6.13E-2</v>
      </c>
      <c r="N242" s="30"/>
    </row>
    <row r="243" spans="2:14" ht="11.25" hidden="1" customHeight="1" x14ac:dyDescent="0.15">
      <c r="B243" s="19" t="s">
        <v>22</v>
      </c>
      <c r="C243" s="56">
        <f t="shared" si="1"/>
        <v>3.78E-2</v>
      </c>
      <c r="D243" s="59">
        <f t="shared" si="1"/>
        <v>4.4000000000000004E-2</v>
      </c>
      <c r="E243" s="59">
        <f t="shared" si="1"/>
        <v>4.7433333333333334E-2</v>
      </c>
      <c r="F243" s="59">
        <f t="shared" si="1"/>
        <v>4.9500000000000009E-2</v>
      </c>
      <c r="G243" s="59">
        <f t="shared" si="3"/>
        <v>5.7230330940988838E-2</v>
      </c>
      <c r="H243" s="59">
        <f t="shared" si="3"/>
        <v>6.0678484848484843E-2</v>
      </c>
      <c r="I243" s="59">
        <f t="shared" si="3"/>
        <v>3.8473732057416263E-2</v>
      </c>
      <c r="J243" s="59">
        <f t="shared" si="3"/>
        <v>4.6062404306220085E-2</v>
      </c>
      <c r="K243" s="59">
        <f t="shared" si="2"/>
        <v>1.7000000000000001E-2</v>
      </c>
      <c r="L243" s="59">
        <f t="shared" si="2"/>
        <v>4.1744444444444452E-2</v>
      </c>
      <c r="M243" s="59">
        <f t="shared" si="2"/>
        <v>6.1566666666666665E-2</v>
      </c>
      <c r="N243" s="30"/>
    </row>
    <row r="244" spans="2:14" ht="11.25" hidden="1" customHeight="1" x14ac:dyDescent="0.15">
      <c r="B244" s="19" t="s">
        <v>23</v>
      </c>
      <c r="C244" s="56">
        <f t="shared" si="1"/>
        <v>3.4733333333333338E-2</v>
      </c>
      <c r="D244" s="59">
        <f t="shared" si="1"/>
        <v>4.2599999999999999E-2</v>
      </c>
      <c r="E244" s="59">
        <f t="shared" si="1"/>
        <v>4.6533333333333336E-2</v>
      </c>
      <c r="F244" s="59">
        <f t="shared" si="1"/>
        <v>4.8066666666666667E-2</v>
      </c>
      <c r="G244" s="59">
        <f t="shared" si="3"/>
        <v>5.6316515151515152E-2</v>
      </c>
      <c r="H244" s="59">
        <f t="shared" si="3"/>
        <v>6.0090984848484852E-2</v>
      </c>
      <c r="I244" s="59">
        <f t="shared" si="3"/>
        <v>3.8427196969696965E-2</v>
      </c>
      <c r="J244" s="59">
        <f t="shared" si="3"/>
        <v>4.554227272727273E-2</v>
      </c>
      <c r="K244" s="59">
        <f t="shared" si="2"/>
        <v>1.6799999999999999E-2</v>
      </c>
      <c r="L244" s="59">
        <f t="shared" si="2"/>
        <v>3.9633333333333333E-2</v>
      </c>
      <c r="M244" s="59">
        <f t="shared" si="2"/>
        <v>6.183333333333333E-2</v>
      </c>
      <c r="N244" s="30"/>
    </row>
    <row r="245" spans="2:14" ht="11.25" hidden="1" customHeight="1" x14ac:dyDescent="0.15">
      <c r="B245" s="19" t="s">
        <v>144</v>
      </c>
      <c r="C245" s="56">
        <f t="shared" si="1"/>
        <v>3.0800000000000004E-2</v>
      </c>
      <c r="D245" s="59">
        <f t="shared" si="1"/>
        <v>3.9966666666666671E-2</v>
      </c>
      <c r="E245" s="59">
        <f t="shared" si="1"/>
        <v>4.4933333333333325E-2</v>
      </c>
      <c r="F245" s="59">
        <f t="shared" si="1"/>
        <v>4.4033333333333334E-2</v>
      </c>
      <c r="G245" s="59">
        <f t="shared" si="3"/>
        <v>5.5121746031746043E-2</v>
      </c>
      <c r="H245" s="59">
        <f t="shared" si="3"/>
        <v>5.9386150793650803E-2</v>
      </c>
      <c r="I245" s="59">
        <f t="shared" si="3"/>
        <v>3.749837301587302E-2</v>
      </c>
      <c r="J245" s="59">
        <f t="shared" si="3"/>
        <v>4.491420634920635E-2</v>
      </c>
      <c r="K245" s="59">
        <f t="shared" si="2"/>
        <v>1.66E-2</v>
      </c>
      <c r="L245" s="59">
        <f t="shared" si="2"/>
        <v>3.6555555555555556E-2</v>
      </c>
      <c r="M245" s="59">
        <f t="shared" si="2"/>
        <v>6.1133333333333338E-2</v>
      </c>
      <c r="N245" s="30"/>
    </row>
    <row r="246" spans="2:14" ht="11.25" hidden="1" customHeight="1" x14ac:dyDescent="0.15">
      <c r="B246" s="19" t="s">
        <v>146</v>
      </c>
      <c r="C246" s="56">
        <f t="shared" si="1"/>
        <v>2.6866666666666667E-2</v>
      </c>
      <c r="D246" s="59">
        <f t="shared" si="1"/>
        <v>3.8600000000000002E-2</v>
      </c>
      <c r="E246" s="59">
        <f t="shared" si="1"/>
        <v>4.4699999999999997E-2</v>
      </c>
      <c r="F246" s="59">
        <f t="shared" si="1"/>
        <v>3.8300000000000001E-2</v>
      </c>
      <c r="G246" s="59">
        <f t="shared" si="3"/>
        <v>5.4515912698412695E-2</v>
      </c>
      <c r="H246" s="59">
        <f t="shared" si="3"/>
        <v>6.0106984126984127E-2</v>
      </c>
      <c r="I246" s="59">
        <f t="shared" si="3"/>
        <v>3.674753968253968E-2</v>
      </c>
      <c r="J246" s="59">
        <f t="shared" si="3"/>
        <v>4.481003968253968E-2</v>
      </c>
      <c r="K246" s="59">
        <f t="shared" si="2"/>
        <v>1.6400000000000001E-2</v>
      </c>
      <c r="L246" s="59">
        <f t="shared" si="2"/>
        <v>3.3922222222222222E-2</v>
      </c>
      <c r="M246" s="59">
        <f t="shared" si="2"/>
        <v>6.0033333333333334E-2</v>
      </c>
      <c r="N246" s="30"/>
    </row>
    <row r="247" spans="2:14" ht="11.25" hidden="1" customHeight="1" x14ac:dyDescent="0.15">
      <c r="B247" s="12" t="s">
        <v>151</v>
      </c>
      <c r="C247" s="106">
        <f t="shared" si="1"/>
        <v>2.0900000000000002E-2</v>
      </c>
      <c r="D247" s="107">
        <f t="shared" si="1"/>
        <v>3.663333333333333E-2</v>
      </c>
      <c r="E247" s="107">
        <f t="shared" si="1"/>
        <v>4.4000000000000004E-2</v>
      </c>
      <c r="F247" s="107">
        <f t="shared" si="1"/>
        <v>3.1433333333333334E-2</v>
      </c>
      <c r="G247" s="107">
        <f t="shared" si="3"/>
        <v>5.4756746031746038E-2</v>
      </c>
      <c r="H247" s="107">
        <f t="shared" si="3"/>
        <v>6.1076984126984125E-2</v>
      </c>
      <c r="I247" s="107">
        <f t="shared" si="3"/>
        <v>3.7134206349206354E-2</v>
      </c>
      <c r="J247" s="107">
        <f t="shared" si="3"/>
        <v>4.6295873015873013E-2</v>
      </c>
      <c r="K247" s="107">
        <f t="shared" si="2"/>
        <v>1.6400000000000001E-2</v>
      </c>
      <c r="L247" s="107">
        <f t="shared" si="2"/>
        <v>3.0888888888888893E-2</v>
      </c>
      <c r="M247" s="59">
        <f t="shared" si="2"/>
        <v>5.9200000000000003E-2</v>
      </c>
      <c r="N247" s="30"/>
    </row>
    <row r="248" spans="2:14" ht="11.25" hidden="1" customHeight="1" x14ac:dyDescent="0.15">
      <c r="B248" s="19" t="s">
        <v>153</v>
      </c>
      <c r="C248" s="56">
        <f t="shared" si="1"/>
        <v>1.5866666666666668E-2</v>
      </c>
      <c r="D248" s="59">
        <f t="shared" si="1"/>
        <v>3.6433333333333338E-2</v>
      </c>
      <c r="E248" s="59">
        <f t="shared" si="1"/>
        <v>4.4299999999999999E-2</v>
      </c>
      <c r="F248" s="59">
        <f t="shared" si="1"/>
        <v>2.816666666666667E-2</v>
      </c>
      <c r="G248" s="59">
        <f t="shared" si="3"/>
        <v>5.5798484848484847E-2</v>
      </c>
      <c r="H248" s="59">
        <f t="shared" si="3"/>
        <v>6.2199999999999998E-2</v>
      </c>
      <c r="I248" s="59">
        <f t="shared" si="3"/>
        <v>3.7831969696969697E-2</v>
      </c>
      <c r="J248" s="59">
        <f t="shared" si="3"/>
        <v>4.7609545454545453E-2</v>
      </c>
      <c r="K248" s="59">
        <f t="shared" si="2"/>
        <v>1.6400000000000001E-2</v>
      </c>
      <c r="L248" s="59">
        <f t="shared" si="2"/>
        <v>2.8977777777777779E-2</v>
      </c>
      <c r="M248" s="59">
        <f t="shared" si="2"/>
        <v>5.9233333333333332E-2</v>
      </c>
      <c r="N248" s="30"/>
    </row>
    <row r="249" spans="2:14" ht="11.25" hidden="1" customHeight="1" x14ac:dyDescent="0.15">
      <c r="B249" s="19" t="s">
        <v>156</v>
      </c>
      <c r="C249" s="56">
        <f t="shared" si="1"/>
        <v>1.4499999999999999E-2</v>
      </c>
      <c r="D249" s="59">
        <f t="shared" si="1"/>
        <v>3.6899999999999995E-2</v>
      </c>
      <c r="E249" s="59">
        <f t="shared" si="1"/>
        <v>4.4666666666666667E-2</v>
      </c>
      <c r="F249" s="59">
        <f t="shared" si="1"/>
        <v>2.6766666666666664E-2</v>
      </c>
      <c r="G249" s="59">
        <f t="shared" si="3"/>
        <v>5.6672849927849933E-2</v>
      </c>
      <c r="H249" s="59">
        <f t="shared" si="3"/>
        <v>6.2318214285714289E-2</v>
      </c>
      <c r="I249" s="59">
        <f t="shared" si="3"/>
        <v>3.7970183982683987E-2</v>
      </c>
      <c r="J249" s="59">
        <f t="shared" si="3"/>
        <v>4.6897878787878787E-2</v>
      </c>
      <c r="K249" s="59">
        <f t="shared" si="2"/>
        <v>1.6400000000000001E-2</v>
      </c>
      <c r="L249" s="59">
        <f t="shared" si="2"/>
        <v>2.8944444444444443E-2</v>
      </c>
      <c r="M249" s="59">
        <f t="shared" si="2"/>
        <v>5.9833333333333329E-2</v>
      </c>
      <c r="N249" s="30"/>
    </row>
    <row r="250" spans="2:14" ht="11.25" hidden="1" customHeight="1" x14ac:dyDescent="0.15">
      <c r="B250" s="19" t="s">
        <v>167</v>
      </c>
      <c r="C250" s="56">
        <f t="shared" si="1"/>
        <v>1.6533333333333334E-2</v>
      </c>
      <c r="D250" s="59">
        <f t="shared" si="1"/>
        <v>3.8866666666666667E-2</v>
      </c>
      <c r="E250" s="59">
        <f t="shared" si="1"/>
        <v>4.5933333333333333E-2</v>
      </c>
      <c r="F250" s="59">
        <f t="shared" si="1"/>
        <v>2.6766666666666664E-2</v>
      </c>
      <c r="G250" s="59">
        <f t="shared" si="3"/>
        <v>5.8249675324675322E-2</v>
      </c>
      <c r="H250" s="59">
        <f t="shared" si="3"/>
        <v>6.2800793650793663E-2</v>
      </c>
      <c r="I250" s="59">
        <f t="shared" si="3"/>
        <v>3.7669985569985569E-2</v>
      </c>
      <c r="J250" s="59">
        <f t="shared" si="3"/>
        <v>4.5843831168831173E-2</v>
      </c>
      <c r="K250" s="59">
        <f t="shared" si="2"/>
        <v>1.6400000000000001E-2</v>
      </c>
      <c r="L250" s="59">
        <f t="shared" si="2"/>
        <v>3.09E-2</v>
      </c>
      <c r="M250" s="59">
        <f t="shared" si="2"/>
        <v>5.9966666666666668E-2</v>
      </c>
      <c r="N250" s="30"/>
    </row>
    <row r="251" spans="2:14" ht="11.25" hidden="1" customHeight="1" x14ac:dyDescent="0.15">
      <c r="B251" s="12" t="s">
        <v>166</v>
      </c>
      <c r="C251" s="106">
        <f t="shared" si="1"/>
        <v>1.7700000000000004E-2</v>
      </c>
      <c r="D251" s="107">
        <f t="shared" si="1"/>
        <v>3.9966666666666671E-2</v>
      </c>
      <c r="E251" s="107">
        <f t="shared" si="1"/>
        <v>4.6533333333333336E-2</v>
      </c>
      <c r="F251" s="107">
        <f t="shared" si="1"/>
        <v>2.6766666666666664E-2</v>
      </c>
      <c r="G251" s="107">
        <f t="shared" si="3"/>
        <v>6.00754329004329E-2</v>
      </c>
      <c r="H251" s="107">
        <f t="shared" si="3"/>
        <v>6.415988455988457E-2</v>
      </c>
      <c r="I251" s="107">
        <f t="shared" si="3"/>
        <v>3.7501803751803751E-2</v>
      </c>
      <c r="J251" s="107">
        <f t="shared" si="3"/>
        <v>4.5977922077922083E-2</v>
      </c>
      <c r="K251" s="107">
        <f t="shared" si="2"/>
        <v>1.6400000000000001E-2</v>
      </c>
      <c r="L251" s="107">
        <f t="shared" si="2"/>
        <v>3.2199999999999999E-2</v>
      </c>
      <c r="M251" s="59">
        <f t="shared" si="2"/>
        <v>5.9866666666666658E-2</v>
      </c>
      <c r="N251" s="30"/>
    </row>
    <row r="252" spans="2:14" ht="11.25" hidden="1" customHeight="1" x14ac:dyDescent="0.15">
      <c r="B252" s="108" t="s">
        <v>165</v>
      </c>
      <c r="C252" s="56">
        <f t="shared" si="1"/>
        <v>1.7666666666666667E-2</v>
      </c>
      <c r="D252" s="59">
        <f t="shared" si="1"/>
        <v>0.04</v>
      </c>
      <c r="E252" s="59">
        <f t="shared" si="1"/>
        <v>4.6300000000000001E-2</v>
      </c>
      <c r="F252" s="59">
        <f t="shared" si="1"/>
        <v>2.7266666666666665E-2</v>
      </c>
      <c r="G252" s="59">
        <f t="shared" si="3"/>
        <v>6.1169083694083699E-2</v>
      </c>
      <c r="H252" s="59">
        <f t="shared" si="3"/>
        <v>6.4167821067821068E-2</v>
      </c>
      <c r="I252" s="59">
        <f t="shared" si="3"/>
        <v>3.7267676767676762E-2</v>
      </c>
      <c r="J252" s="59">
        <f t="shared" si="3"/>
        <v>4.7123160173160171E-2</v>
      </c>
      <c r="K252" s="59">
        <f t="shared" si="2"/>
        <v>1.6366666666666668E-2</v>
      </c>
      <c r="L252" s="59">
        <f t="shared" si="2"/>
        <v>3.2022222222222223E-2</v>
      </c>
      <c r="M252" s="59">
        <f t="shared" si="2"/>
        <v>5.9900000000000002E-2</v>
      </c>
      <c r="N252" s="30"/>
    </row>
    <row r="253" spans="2:14" ht="11.25" hidden="1" customHeight="1" x14ac:dyDescent="0.15">
      <c r="B253" s="12" t="s">
        <v>171</v>
      </c>
      <c r="C253" s="106">
        <f t="shared" ref="C253:F272" si="4">IF(ISERROR(AVERAGE(C27:C29)), "",AVERAGE(C27:C29))</f>
        <v>1.52E-2</v>
      </c>
      <c r="D253" s="107">
        <f t="shared" si="4"/>
        <v>3.8633333333333332E-2</v>
      </c>
      <c r="E253" s="107">
        <f t="shared" si="4"/>
        <v>4.4899999999999995E-2</v>
      </c>
      <c r="F253" s="107">
        <f t="shared" si="4"/>
        <v>2.7966666666666667E-2</v>
      </c>
      <c r="G253" s="107">
        <f t="shared" si="3"/>
        <v>6.1973051948051951E-2</v>
      </c>
      <c r="H253" s="107">
        <f t="shared" si="3"/>
        <v>6.2981313131313124E-2</v>
      </c>
      <c r="I253" s="107">
        <f t="shared" si="3"/>
        <v>3.668751803751804E-2</v>
      </c>
      <c r="J253" s="107">
        <f t="shared" si="3"/>
        <v>4.773109668109668E-2</v>
      </c>
      <c r="K253" s="107">
        <f t="shared" ref="K253:M272" si="5">IF(ISERROR(AVERAGE(K27:K29)), "",AVERAGE(K27:K29))</f>
        <v>1.6333333333333335E-2</v>
      </c>
      <c r="L253" s="107">
        <f t="shared" si="5"/>
        <v>2.9955555555555555E-2</v>
      </c>
      <c r="M253" s="59">
        <f t="shared" si="5"/>
        <v>6.0733333333333327E-2</v>
      </c>
      <c r="N253" s="30"/>
    </row>
    <row r="254" spans="2:14" ht="11.25" hidden="1" customHeight="1" x14ac:dyDescent="0.15">
      <c r="B254" s="19" t="s">
        <v>173</v>
      </c>
      <c r="C254" s="56">
        <f t="shared" si="4"/>
        <v>1.1966666666666667E-2</v>
      </c>
      <c r="D254" s="59">
        <f t="shared" si="4"/>
        <v>3.7966666666666669E-2</v>
      </c>
      <c r="E254" s="59">
        <f t="shared" si="4"/>
        <v>4.4333333333333336E-2</v>
      </c>
      <c r="F254" s="59">
        <f t="shared" si="4"/>
        <v>2.9533333333333332E-2</v>
      </c>
      <c r="G254" s="59">
        <f t="shared" si="3"/>
        <v>6.5262445887445883E-2</v>
      </c>
      <c r="H254" s="59">
        <f t="shared" si="3"/>
        <v>6.3096464646464651E-2</v>
      </c>
      <c r="I254" s="59">
        <f t="shared" si="3"/>
        <v>3.9701154401154404E-2</v>
      </c>
      <c r="J254" s="59">
        <f t="shared" si="3"/>
        <v>5.0764430014430005E-2</v>
      </c>
      <c r="K254" s="59">
        <f t="shared" si="5"/>
        <v>1.6299999999999999E-2</v>
      </c>
      <c r="L254" s="59">
        <f t="shared" si="5"/>
        <v>2.7677777777777777E-2</v>
      </c>
      <c r="M254" s="59">
        <f t="shared" si="5"/>
        <v>6.3233333333333336E-2</v>
      </c>
      <c r="N254" s="30"/>
    </row>
    <row r="255" spans="2:14" ht="11.25" hidden="1" customHeight="1" x14ac:dyDescent="0.15">
      <c r="B255" s="19" t="s">
        <v>177</v>
      </c>
      <c r="C255" s="56">
        <f t="shared" si="4"/>
        <v>6.7666666666666665E-3</v>
      </c>
      <c r="D255" s="59">
        <f t="shared" si="4"/>
        <v>3.676666666666667E-2</v>
      </c>
      <c r="E255" s="59">
        <f t="shared" si="4"/>
        <v>4.3466666666666674E-2</v>
      </c>
      <c r="F255" s="59">
        <f t="shared" si="4"/>
        <v>2.5466666666666665E-2</v>
      </c>
      <c r="G255" s="59">
        <f t="shared" ref="G255:J274" si="6">IF(ISERROR(AVERAGE(G29:G31)), "",AVERAGE(G29:G31))</f>
        <v>6.7465355940355951E-2</v>
      </c>
      <c r="H255" s="59">
        <f t="shared" si="6"/>
        <v>6.741670274170275E-2</v>
      </c>
      <c r="I255" s="59">
        <f t="shared" si="6"/>
        <v>4.1508826358826363E-2</v>
      </c>
      <c r="J255" s="59">
        <f t="shared" si="6"/>
        <v>5.2377525252525252E-2</v>
      </c>
      <c r="K255" s="59">
        <f t="shared" si="5"/>
        <v>1.6299999999999999E-2</v>
      </c>
      <c r="L255" s="59">
        <f t="shared" si="5"/>
        <v>2.4677777777777781E-2</v>
      </c>
      <c r="M255" s="59">
        <f t="shared" si="5"/>
        <v>6.5966666666666673E-2</v>
      </c>
      <c r="N255" s="30"/>
    </row>
    <row r="256" spans="2:14" ht="11.25" hidden="1" customHeight="1" x14ac:dyDescent="0.15">
      <c r="B256" s="19" t="s">
        <v>180</v>
      </c>
      <c r="C256" s="56">
        <f t="shared" si="4"/>
        <v>3.0333333333333336E-3</v>
      </c>
      <c r="D256" s="59">
        <f t="shared" si="4"/>
        <v>3.2533333333333331E-2</v>
      </c>
      <c r="E256" s="59">
        <f t="shared" si="4"/>
        <v>3.9666666666666663E-2</v>
      </c>
      <c r="F256" s="59">
        <f t="shared" si="4"/>
        <v>1.9399999999999997E-2</v>
      </c>
      <c r="G256" s="59">
        <f t="shared" si="6"/>
        <v>6.5564562289562298E-2</v>
      </c>
      <c r="H256" s="59">
        <f t="shared" si="6"/>
        <v>6.6743434343434341E-2</v>
      </c>
      <c r="I256" s="59">
        <f t="shared" si="6"/>
        <v>4.4377080327080327E-2</v>
      </c>
      <c r="J256" s="59">
        <f t="shared" si="6"/>
        <v>5.492727272727272E-2</v>
      </c>
      <c r="K256" s="59">
        <f t="shared" si="5"/>
        <v>1.6299999999999999E-2</v>
      </c>
      <c r="L256" s="59">
        <f t="shared" si="5"/>
        <v>2.0944444444444446E-2</v>
      </c>
      <c r="M256" s="59">
        <f t="shared" si="5"/>
        <v>6.7100000000000007E-2</v>
      </c>
      <c r="N256" s="30"/>
    </row>
    <row r="257" spans="2:14" ht="11.25" hidden="1" customHeight="1" x14ac:dyDescent="0.15">
      <c r="B257" s="19" t="s">
        <v>183</v>
      </c>
      <c r="C257" s="56">
        <f t="shared" si="4"/>
        <v>1.1666666666666668E-3</v>
      </c>
      <c r="D257" s="59">
        <f t="shared" si="4"/>
        <v>2.8233333333333333E-2</v>
      </c>
      <c r="E257" s="59">
        <f t="shared" si="4"/>
        <v>3.6366666666666665E-2</v>
      </c>
      <c r="F257" s="59">
        <f t="shared" si="4"/>
        <v>1.2433333333333333E-2</v>
      </c>
      <c r="G257" s="59">
        <f t="shared" si="6"/>
        <v>5.8952592592592591E-2</v>
      </c>
      <c r="H257" s="59">
        <f t="shared" si="6"/>
        <v>6.3500858585858591E-2</v>
      </c>
      <c r="I257" s="59">
        <f t="shared" si="6"/>
        <v>4.098965608465608E-2</v>
      </c>
      <c r="J257" s="59">
        <f t="shared" si="6"/>
        <v>5.28144696969697E-2</v>
      </c>
      <c r="K257" s="59">
        <f t="shared" si="5"/>
        <v>1.6299999999999999E-2</v>
      </c>
      <c r="L257" s="59">
        <f t="shared" si="5"/>
        <v>1.8322222222222222E-2</v>
      </c>
      <c r="M257" s="59">
        <f t="shared" si="5"/>
        <v>6.6033333333333333E-2</v>
      </c>
      <c r="N257" s="30"/>
    </row>
    <row r="258" spans="2:14" ht="11.25" hidden="1" customHeight="1" x14ac:dyDescent="0.15">
      <c r="B258" s="19" t="s">
        <v>186</v>
      </c>
      <c r="C258" s="56">
        <f t="shared" si="4"/>
        <v>1.5333333333333334E-3</v>
      </c>
      <c r="D258" s="59">
        <f t="shared" si="4"/>
        <v>2.6033333333333335E-2</v>
      </c>
      <c r="E258" s="59">
        <f t="shared" si="4"/>
        <v>3.49E-2</v>
      </c>
      <c r="F258" s="59">
        <f t="shared" si="4"/>
        <v>9.5333333333333329E-3</v>
      </c>
      <c r="G258" s="59">
        <f t="shared" si="6"/>
        <v>5.4443333333333337E-2</v>
      </c>
      <c r="H258" s="59">
        <f t="shared" si="6"/>
        <v>5.9006267942583734E-2</v>
      </c>
      <c r="I258" s="59">
        <f t="shared" si="6"/>
        <v>3.7785659983291559E-2</v>
      </c>
      <c r="J258" s="59">
        <f t="shared" si="6"/>
        <v>5.1769294258373205E-2</v>
      </c>
      <c r="K258" s="59">
        <f t="shared" si="5"/>
        <v>1.6299999999999999E-2</v>
      </c>
      <c r="L258" s="59">
        <f t="shared" si="5"/>
        <v>1.7511111111111113E-2</v>
      </c>
      <c r="M258" s="59">
        <f t="shared" si="5"/>
        <v>6.4799999999999996E-2</v>
      </c>
      <c r="N258" s="30"/>
    </row>
    <row r="259" spans="2:14" ht="11.25" hidden="1" customHeight="1" x14ac:dyDescent="0.15">
      <c r="B259" s="108" t="s">
        <v>190</v>
      </c>
      <c r="C259" s="56">
        <f t="shared" si="4"/>
        <v>2.166666666666667E-3</v>
      </c>
      <c r="D259" s="59">
        <f t="shared" si="4"/>
        <v>2.7366666666666668E-2</v>
      </c>
      <c r="E259" s="59">
        <f t="shared" si="4"/>
        <v>3.6899999999999995E-2</v>
      </c>
      <c r="F259" s="59">
        <f t="shared" si="4"/>
        <v>7.966666666666667E-3</v>
      </c>
      <c r="G259" s="59">
        <f t="shared" si="6"/>
        <v>5.2941818181818173E-2</v>
      </c>
      <c r="H259" s="59">
        <f t="shared" si="6"/>
        <v>6.0931267942583724E-2</v>
      </c>
      <c r="I259" s="59">
        <f t="shared" si="6"/>
        <v>3.4226172248803824E-2</v>
      </c>
      <c r="J259" s="59">
        <f t="shared" si="6"/>
        <v>4.9940506379585324E-2</v>
      </c>
      <c r="K259" s="59">
        <f t="shared" si="5"/>
        <v>1.6299999999999999E-2</v>
      </c>
      <c r="L259" s="59">
        <f t="shared" si="5"/>
        <v>1.8588888888888891E-2</v>
      </c>
      <c r="M259" s="59">
        <f t="shared" si="5"/>
        <v>6.3933333333333328E-2</v>
      </c>
      <c r="N259" s="30"/>
    </row>
    <row r="260" spans="2:14" ht="11.25" hidden="1" customHeight="1" x14ac:dyDescent="0.15">
      <c r="B260" s="19" t="s">
        <v>193</v>
      </c>
      <c r="C260" s="56">
        <f t="shared" si="4"/>
        <v>2.2666666666666664E-3</v>
      </c>
      <c r="D260" s="59">
        <f t="shared" si="4"/>
        <v>2.8733333333333333E-2</v>
      </c>
      <c r="E260" s="59">
        <f t="shared" si="4"/>
        <v>3.8166666666666661E-2</v>
      </c>
      <c r="F260" s="59">
        <f t="shared" si="4"/>
        <v>5.8999999999999999E-3</v>
      </c>
      <c r="G260" s="59">
        <f t="shared" si="6"/>
        <v>5.2666738816738813E-2</v>
      </c>
      <c r="H260" s="59">
        <f t="shared" si="6"/>
        <v>6.3763886990202773E-2</v>
      </c>
      <c r="I260" s="59">
        <f t="shared" si="6"/>
        <v>3.3640219867851449E-2</v>
      </c>
      <c r="J260" s="59">
        <f t="shared" si="6"/>
        <v>4.9395228601807555E-2</v>
      </c>
      <c r="K260" s="59">
        <f t="shared" si="5"/>
        <v>1.6299999999999999E-2</v>
      </c>
      <c r="L260" s="59">
        <f t="shared" si="5"/>
        <v>1.9355555555555556E-2</v>
      </c>
      <c r="M260" s="59">
        <f t="shared" si="5"/>
        <v>6.3366666666666668E-2</v>
      </c>
      <c r="N260" s="30"/>
    </row>
    <row r="261" spans="2:14" ht="11.25" hidden="1" customHeight="1" x14ac:dyDescent="0.15">
      <c r="B261" s="19" t="s">
        <v>198</v>
      </c>
      <c r="C261" s="56">
        <f t="shared" si="4"/>
        <v>1.8666666666666669E-3</v>
      </c>
      <c r="D261" s="59">
        <f t="shared" si="4"/>
        <v>3.0133333333333331E-2</v>
      </c>
      <c r="E261" s="59">
        <f t="shared" si="4"/>
        <v>3.9466666666666664E-2</v>
      </c>
      <c r="F261" s="59">
        <f t="shared" si="4"/>
        <v>4.8999999999999998E-3</v>
      </c>
      <c r="G261" s="59">
        <f t="shared" si="6"/>
        <v>5.2074238816738817E-2</v>
      </c>
      <c r="H261" s="59">
        <f t="shared" si="6"/>
        <v>6.6633755411255408E-2</v>
      </c>
      <c r="I261" s="59">
        <f t="shared" si="6"/>
        <v>3.424995670995671E-2</v>
      </c>
      <c r="J261" s="59">
        <f t="shared" si="6"/>
        <v>4.8777904040404045E-2</v>
      </c>
      <c r="K261" s="59">
        <f t="shared" si="5"/>
        <v>1.6299999999999999E-2</v>
      </c>
      <c r="L261" s="59">
        <f t="shared" si="5"/>
        <v>1.9988888888888889E-2</v>
      </c>
      <c r="M261" s="59">
        <f t="shared" si="5"/>
        <v>6.2433333333333341E-2</v>
      </c>
      <c r="N261" s="30"/>
    </row>
    <row r="262" spans="2:14" ht="11.25" hidden="1" customHeight="1" x14ac:dyDescent="0.15">
      <c r="B262" s="19" t="s">
        <v>199</v>
      </c>
      <c r="C262" s="56">
        <f t="shared" si="4"/>
        <v>1.7333333333333333E-3</v>
      </c>
      <c r="D262" s="59">
        <f t="shared" si="4"/>
        <v>3.3133333333333327E-2</v>
      </c>
      <c r="E262" s="59">
        <f t="shared" si="4"/>
        <v>4.19E-2</v>
      </c>
      <c r="F262" s="59">
        <f t="shared" si="4"/>
        <v>4.0333333333333332E-3</v>
      </c>
      <c r="G262" s="59">
        <f t="shared" si="6"/>
        <v>5.2835602453102461E-2</v>
      </c>
      <c r="H262" s="59">
        <f t="shared" si="6"/>
        <v>6.4950422077922079E-2</v>
      </c>
      <c r="I262" s="59">
        <f t="shared" si="6"/>
        <v>3.5557532467532467E-2</v>
      </c>
      <c r="J262" s="59">
        <f t="shared" si="6"/>
        <v>4.9094570707070712E-2</v>
      </c>
      <c r="K262" s="59">
        <f t="shared" si="5"/>
        <v>1.6299999999999999E-2</v>
      </c>
      <c r="L262" s="59">
        <f t="shared" si="5"/>
        <v>2.1788888888888889E-2</v>
      </c>
      <c r="M262" s="59">
        <f t="shared" si="5"/>
        <v>6.2E-2</v>
      </c>
      <c r="N262" s="30"/>
    </row>
    <row r="263" spans="2:14" ht="11.25" hidden="1" customHeight="1" x14ac:dyDescent="0.15">
      <c r="B263" s="19" t="s">
        <v>202</v>
      </c>
      <c r="C263" s="56">
        <f t="shared" si="4"/>
        <v>1.8000000000000002E-3</v>
      </c>
      <c r="D263" s="59">
        <f t="shared" si="4"/>
        <v>3.5233333333333332E-2</v>
      </c>
      <c r="E263" s="59">
        <f t="shared" si="4"/>
        <v>4.3699999999999996E-2</v>
      </c>
      <c r="F263" s="59">
        <f t="shared" si="4"/>
        <v>3.5333333333333332E-3</v>
      </c>
      <c r="G263" s="59">
        <f t="shared" si="6"/>
        <v>5.4084015151515154E-2</v>
      </c>
      <c r="H263" s="59">
        <f t="shared" si="6"/>
        <v>6.2766439393939388E-2</v>
      </c>
      <c r="I263" s="59">
        <f t="shared" si="6"/>
        <v>3.6378636363636363E-2</v>
      </c>
      <c r="J263" s="59">
        <f t="shared" si="6"/>
        <v>4.9461742424242429E-2</v>
      </c>
      <c r="K263" s="59">
        <f t="shared" si="5"/>
        <v>1.6299999999999999E-2</v>
      </c>
      <c r="L263" s="59">
        <f t="shared" si="5"/>
        <v>2.311111111111111E-2</v>
      </c>
      <c r="M263" s="59">
        <f t="shared" si="5"/>
        <v>6.1933333333333333E-2</v>
      </c>
      <c r="N263" s="30"/>
    </row>
    <row r="264" spans="2:14" ht="11.25" hidden="1" customHeight="1" x14ac:dyDescent="0.15">
      <c r="B264" s="19" t="s">
        <v>207</v>
      </c>
      <c r="C264" s="56">
        <f t="shared" si="4"/>
        <v>1.7666666666666666E-3</v>
      </c>
      <c r="D264" s="59">
        <f t="shared" si="4"/>
        <v>3.6233333333333333E-2</v>
      </c>
      <c r="E264" s="59">
        <f t="shared" si="4"/>
        <v>4.4066666666666671E-2</v>
      </c>
      <c r="F264" s="59">
        <f t="shared" si="4"/>
        <v>3.2666666666666664E-3</v>
      </c>
      <c r="G264" s="59">
        <f t="shared" si="6"/>
        <v>5.4170959595959599E-2</v>
      </c>
      <c r="H264" s="59">
        <f t="shared" si="6"/>
        <v>5.792518939393939E-2</v>
      </c>
      <c r="I264" s="59">
        <f t="shared" si="6"/>
        <v>3.5668398268398266E-2</v>
      </c>
      <c r="J264" s="59">
        <f t="shared" si="6"/>
        <v>4.8894480519480525E-2</v>
      </c>
      <c r="K264" s="59">
        <f t="shared" si="5"/>
        <v>1.6299999999999999E-2</v>
      </c>
      <c r="L264" s="59">
        <f t="shared" si="5"/>
        <v>2.3700000000000002E-2</v>
      </c>
      <c r="M264" s="59">
        <f t="shared" si="5"/>
        <v>6.1666666666666668E-2</v>
      </c>
      <c r="N264" s="30"/>
    </row>
    <row r="265" spans="2:14" ht="11.25" hidden="1" customHeight="1" x14ac:dyDescent="0.15">
      <c r="B265" s="19" t="s">
        <v>210</v>
      </c>
      <c r="C265" s="56">
        <f t="shared" si="4"/>
        <v>1.5666666666666665E-3</v>
      </c>
      <c r="D265" s="59">
        <f t="shared" si="4"/>
        <v>3.5166666666666672E-2</v>
      </c>
      <c r="E265" s="59">
        <f t="shared" si="4"/>
        <v>4.2833333333333334E-2</v>
      </c>
      <c r="F265" s="59">
        <f t="shared" si="4"/>
        <v>2.8333333333333335E-3</v>
      </c>
      <c r="G265" s="59">
        <f t="shared" si="6"/>
        <v>5.1748412698412703E-2</v>
      </c>
      <c r="H265" s="59">
        <f t="shared" si="6"/>
        <v>5.6602029220779219E-2</v>
      </c>
      <c r="I265" s="59">
        <f t="shared" si="6"/>
        <v>3.3167929292929291E-2</v>
      </c>
      <c r="J265" s="59">
        <f t="shared" si="6"/>
        <v>4.6196536796536791E-2</v>
      </c>
      <c r="K265" s="59">
        <f t="shared" si="5"/>
        <v>1.6299999999999999E-2</v>
      </c>
      <c r="L265" s="59">
        <f t="shared" si="5"/>
        <v>2.2866666666666671E-2</v>
      </c>
      <c r="M265" s="59">
        <f t="shared" si="5"/>
        <v>6.1199999999999997E-2</v>
      </c>
      <c r="N265" s="30"/>
    </row>
    <row r="266" spans="2:14" ht="11.25" hidden="1" customHeight="1" x14ac:dyDescent="0.15">
      <c r="B266" s="19" t="s">
        <v>213</v>
      </c>
      <c r="C266" s="56">
        <f t="shared" si="4"/>
        <v>1.1999999999999999E-3</v>
      </c>
      <c r="D266" s="59">
        <f t="shared" si="4"/>
        <v>3.4599999999999999E-2</v>
      </c>
      <c r="E266" s="59">
        <f t="shared" si="4"/>
        <v>4.2099999999999999E-2</v>
      </c>
      <c r="F266" s="59">
        <f t="shared" si="4"/>
        <v>2.4666666666666669E-3</v>
      </c>
      <c r="G266" s="59">
        <f t="shared" si="6"/>
        <v>4.9834920634920642E-2</v>
      </c>
      <c r="H266" s="59">
        <f t="shared" si="6"/>
        <v>5.5004265873015878E-2</v>
      </c>
      <c r="I266" s="59">
        <f t="shared" si="6"/>
        <v>3.2143650793650787E-2</v>
      </c>
      <c r="J266" s="59">
        <f t="shared" si="6"/>
        <v>4.4681746031746038E-2</v>
      </c>
      <c r="K266" s="59">
        <f t="shared" si="5"/>
        <v>1.6366666666666665E-2</v>
      </c>
      <c r="L266" s="59">
        <f t="shared" si="5"/>
        <v>2.2355555555555559E-2</v>
      </c>
      <c r="M266" s="59">
        <f t="shared" si="5"/>
        <v>6.0533333333333335E-2</v>
      </c>
      <c r="N266" s="30"/>
    </row>
    <row r="267" spans="2:14" ht="11.25" hidden="1" customHeight="1" x14ac:dyDescent="0.15">
      <c r="B267" s="19" t="s">
        <v>216</v>
      </c>
      <c r="C267" s="56">
        <f t="shared" si="4"/>
        <v>7.9999999999999993E-4</v>
      </c>
      <c r="D267" s="59">
        <f t="shared" si="4"/>
        <v>3.3966666666666666E-2</v>
      </c>
      <c r="E267" s="59">
        <f t="shared" si="4"/>
        <v>4.1799999999999997E-2</v>
      </c>
      <c r="F267" s="59">
        <f t="shared" si="4"/>
        <v>2.1333333333333334E-3</v>
      </c>
      <c r="G267" s="59">
        <f t="shared" si="6"/>
        <v>4.7633458646616549E-2</v>
      </c>
      <c r="H267" s="59">
        <f t="shared" si="6"/>
        <v>5.522038429406851E-2</v>
      </c>
      <c r="I267" s="59">
        <f t="shared" si="6"/>
        <v>3.295555555555555E-2</v>
      </c>
      <c r="J267" s="59">
        <f t="shared" si="6"/>
        <v>4.4951420217209687E-2</v>
      </c>
      <c r="K267" s="59">
        <f t="shared" si="5"/>
        <v>1.6433333333333331E-2</v>
      </c>
      <c r="L267" s="59">
        <f t="shared" si="5"/>
        <v>2.1800000000000003E-2</v>
      </c>
      <c r="M267" s="59">
        <f t="shared" si="5"/>
        <v>6.0066666666666664E-2</v>
      </c>
      <c r="N267" s="30"/>
    </row>
    <row r="268" spans="2:14" ht="11.25" hidden="1" customHeight="1" x14ac:dyDescent="0.15">
      <c r="B268" s="19" t="s">
        <v>219</v>
      </c>
      <c r="C268" s="56">
        <f t="shared" si="4"/>
        <v>5.6666666666666671E-4</v>
      </c>
      <c r="D268" s="59">
        <f t="shared" si="4"/>
        <v>3.4599999999999999E-2</v>
      </c>
      <c r="E268" s="59">
        <f t="shared" si="4"/>
        <v>4.2666666666666665E-2</v>
      </c>
      <c r="F268" s="59">
        <f t="shared" si="4"/>
        <v>2.0333333333333336E-3</v>
      </c>
      <c r="G268" s="59">
        <f t="shared" si="6"/>
        <v>4.6686308574466463E-2</v>
      </c>
      <c r="H268" s="59">
        <f t="shared" si="6"/>
        <v>5.5748089921774137E-2</v>
      </c>
      <c r="I268" s="59">
        <f t="shared" si="6"/>
        <v>3.3351479076479083E-2</v>
      </c>
      <c r="J268" s="59">
        <f t="shared" si="6"/>
        <v>4.5618303334092801E-2</v>
      </c>
      <c r="K268" s="59">
        <f t="shared" si="5"/>
        <v>1.6500000000000001E-2</v>
      </c>
      <c r="L268" s="59">
        <f t="shared" si="5"/>
        <v>2.2022222222222221E-2</v>
      </c>
      <c r="M268" s="59">
        <f t="shared" si="5"/>
        <v>5.9666666666666666E-2</v>
      </c>
      <c r="N268" s="30"/>
    </row>
    <row r="269" spans="2:14" ht="11.25" hidden="1" customHeight="1" x14ac:dyDescent="0.15">
      <c r="B269" s="19" t="s">
        <v>222</v>
      </c>
      <c r="C269" s="56">
        <f t="shared" si="4"/>
        <v>5.3333333333333325E-4</v>
      </c>
      <c r="D269" s="59">
        <f t="shared" si="4"/>
        <v>3.5733333333333332E-2</v>
      </c>
      <c r="E269" s="59">
        <f t="shared" si="4"/>
        <v>4.3800000000000006E-2</v>
      </c>
      <c r="F269" s="59">
        <f t="shared" si="4"/>
        <v>1.9E-3</v>
      </c>
      <c r="G269" s="59">
        <f t="shared" si="6"/>
        <v>4.6306818181818178E-2</v>
      </c>
      <c r="H269" s="59">
        <f t="shared" si="6"/>
        <v>5.7284848484848487E-2</v>
      </c>
      <c r="I269" s="59">
        <f t="shared" si="6"/>
        <v>3.2403149920255184E-2</v>
      </c>
      <c r="J269" s="59">
        <f t="shared" si="6"/>
        <v>4.5139314194577347E-2</v>
      </c>
      <c r="K269" s="59">
        <f t="shared" si="5"/>
        <v>1.6500000000000001E-2</v>
      </c>
      <c r="L269" s="59">
        <f t="shared" si="5"/>
        <v>2.2544444444444447E-2</v>
      </c>
      <c r="M269" s="59">
        <f t="shared" si="5"/>
        <v>5.9366666666666658E-2</v>
      </c>
      <c r="N269" s="30"/>
    </row>
    <row r="270" spans="2:14" ht="11.25" hidden="1" customHeight="1" x14ac:dyDescent="0.15">
      <c r="B270" s="19" t="s">
        <v>224</v>
      </c>
      <c r="C270" s="56">
        <f t="shared" si="4"/>
        <v>7.3333333333333323E-4</v>
      </c>
      <c r="D270" s="59">
        <f t="shared" si="4"/>
        <v>3.6700000000000003E-2</v>
      </c>
      <c r="E270" s="59">
        <f t="shared" si="4"/>
        <v>4.4600000000000001E-2</v>
      </c>
      <c r="F270" s="59">
        <f t="shared" si="4"/>
        <v>1.9333333333333331E-3</v>
      </c>
      <c r="G270" s="59">
        <f t="shared" si="6"/>
        <v>4.7604186602870802E-2</v>
      </c>
      <c r="H270" s="59">
        <f t="shared" si="6"/>
        <v>5.8376076555023915E-2</v>
      </c>
      <c r="I270" s="59">
        <f t="shared" si="6"/>
        <v>3.1627711323763956E-2</v>
      </c>
      <c r="J270" s="59">
        <f t="shared" si="6"/>
        <v>4.5827910685805419E-2</v>
      </c>
      <c r="K270" s="59">
        <f t="shared" si="5"/>
        <v>1.6500000000000001E-2</v>
      </c>
      <c r="L270" s="59">
        <f t="shared" si="5"/>
        <v>2.2966666666666666E-2</v>
      </c>
      <c r="M270" s="59">
        <f t="shared" si="5"/>
        <v>5.9466666666666668E-2</v>
      </c>
      <c r="N270" s="30"/>
    </row>
    <row r="271" spans="2:14" ht="11.25" hidden="1" customHeight="1" x14ac:dyDescent="0.15">
      <c r="B271" s="108" t="s">
        <v>226</v>
      </c>
      <c r="C271" s="56">
        <f t="shared" si="4"/>
        <v>1.0666666666666667E-3</v>
      </c>
      <c r="D271" s="59">
        <f t="shared" si="4"/>
        <v>3.7166666666666667E-2</v>
      </c>
      <c r="E271" s="59">
        <f t="shared" si="4"/>
        <v>4.4899999999999995E-2</v>
      </c>
      <c r="F271" s="59">
        <f t="shared" si="4"/>
        <v>2.0666666666666667E-3</v>
      </c>
      <c r="G271" s="59">
        <f t="shared" si="6"/>
        <v>4.8702631578947359E-2</v>
      </c>
      <c r="H271" s="59">
        <f t="shared" si="6"/>
        <v>5.8836842105263153E-2</v>
      </c>
      <c r="I271" s="59">
        <f t="shared" si="6"/>
        <v>3.2009649122807016E-2</v>
      </c>
      <c r="J271" s="59">
        <f t="shared" si="6"/>
        <v>4.633508771929825E-2</v>
      </c>
      <c r="K271" s="59">
        <f t="shared" si="5"/>
        <v>1.6500000000000001E-2</v>
      </c>
      <c r="L271" s="59">
        <f t="shared" si="5"/>
        <v>2.3266666666666668E-2</v>
      </c>
      <c r="M271" s="59">
        <f t="shared" si="5"/>
        <v>5.8566666666666663E-2</v>
      </c>
      <c r="N271" s="30"/>
    </row>
    <row r="272" spans="2:14" ht="11.25" hidden="1" customHeight="1" x14ac:dyDescent="0.15">
      <c r="B272" s="19" t="s">
        <v>229</v>
      </c>
      <c r="C272" s="56">
        <f t="shared" si="4"/>
        <v>1.4E-3</v>
      </c>
      <c r="D272" s="59">
        <f t="shared" si="4"/>
        <v>3.7566666666666665E-2</v>
      </c>
      <c r="E272" s="59">
        <f t="shared" si="4"/>
        <v>4.5000000000000005E-2</v>
      </c>
      <c r="F272" s="59">
        <f t="shared" si="4"/>
        <v>2.4666666666666665E-3</v>
      </c>
      <c r="G272" s="59">
        <f t="shared" si="6"/>
        <v>4.8694820384294069E-2</v>
      </c>
      <c r="H272" s="59">
        <f t="shared" si="6"/>
        <v>5.8738178780284034E-2</v>
      </c>
      <c r="I272" s="59">
        <f t="shared" si="6"/>
        <v>3.3260359231411858E-2</v>
      </c>
      <c r="J272" s="59">
        <f t="shared" si="6"/>
        <v>4.7302172096908936E-2</v>
      </c>
      <c r="K272" s="59">
        <f t="shared" si="5"/>
        <v>1.6500000000000001E-2</v>
      </c>
      <c r="L272" s="59">
        <f t="shared" si="5"/>
        <v>2.3555555555555555E-2</v>
      </c>
      <c r="M272" s="59">
        <f t="shared" si="5"/>
        <v>5.8066666666666662E-2</v>
      </c>
      <c r="N272" s="30"/>
    </row>
    <row r="273" spans="2:14" ht="11.25" hidden="1" customHeight="1" x14ac:dyDescent="0.15">
      <c r="B273" s="19" t="s">
        <v>232</v>
      </c>
      <c r="C273" s="56">
        <f t="shared" ref="C273:F292" si="7">IF(ISERROR(AVERAGE(C47:C49)), "",AVERAGE(C47:C49))</f>
        <v>1.5666666666666667E-3</v>
      </c>
      <c r="D273" s="59">
        <f t="shared" si="7"/>
        <v>3.6666666666666674E-2</v>
      </c>
      <c r="E273" s="59">
        <f t="shared" si="7"/>
        <v>4.3766666666666669E-2</v>
      </c>
      <c r="F273" s="59">
        <f t="shared" si="7"/>
        <v>3.2666666666666664E-3</v>
      </c>
      <c r="G273" s="59">
        <f t="shared" si="6"/>
        <v>4.7492188805346704E-2</v>
      </c>
      <c r="H273" s="59">
        <f t="shared" si="6"/>
        <v>5.7441687552213856E-2</v>
      </c>
      <c r="I273" s="59">
        <f t="shared" si="6"/>
        <v>3.3923297827903091E-2</v>
      </c>
      <c r="J273" s="59">
        <f t="shared" si="6"/>
        <v>4.7001163324979119E-2</v>
      </c>
      <c r="K273" s="59">
        <f t="shared" ref="K273:M292" si="8">IF(ISERROR(AVERAGE(K47:K49)), "",AVERAGE(K47:K49))</f>
        <v>1.6500000000000001E-2</v>
      </c>
      <c r="L273" s="59">
        <f t="shared" si="8"/>
        <v>2.304444444444444E-2</v>
      </c>
      <c r="M273" s="59">
        <f t="shared" si="8"/>
        <v>5.7100000000000005E-2</v>
      </c>
      <c r="N273" s="30"/>
    </row>
    <row r="274" spans="2:14" ht="11.25" hidden="1" customHeight="1" x14ac:dyDescent="0.15">
      <c r="B274" s="19" t="s">
        <v>235</v>
      </c>
      <c r="C274" s="56">
        <f t="shared" si="7"/>
        <v>1.4666666666666667E-3</v>
      </c>
      <c r="D274" s="59">
        <f t="shared" si="7"/>
        <v>3.49E-2</v>
      </c>
      <c r="E274" s="59">
        <f t="shared" si="7"/>
        <v>4.1966666666666673E-2</v>
      </c>
      <c r="F274" s="59">
        <f t="shared" si="7"/>
        <v>4.0000000000000001E-3</v>
      </c>
      <c r="G274" s="59">
        <f t="shared" si="6"/>
        <v>4.6204703425229747E-2</v>
      </c>
      <c r="H274" s="59">
        <f t="shared" si="6"/>
        <v>5.8781629072681696E-2</v>
      </c>
      <c r="I274" s="59">
        <f t="shared" si="6"/>
        <v>3.4054996392496394E-2</v>
      </c>
      <c r="J274" s="59">
        <f t="shared" si="6"/>
        <v>4.7861410533910541E-2</v>
      </c>
      <c r="K274" s="59">
        <f t="shared" si="8"/>
        <v>1.6500000000000001E-2</v>
      </c>
      <c r="L274" s="59">
        <f t="shared" si="8"/>
        <v>2.1922222222222221E-2</v>
      </c>
      <c r="M274" s="59">
        <f t="shared" si="8"/>
        <v>5.7266666666666667E-2</v>
      </c>
      <c r="N274" s="30"/>
    </row>
    <row r="275" spans="2:14" ht="11.25" hidden="1" customHeight="1" x14ac:dyDescent="0.15">
      <c r="B275" s="19" t="s">
        <v>238</v>
      </c>
      <c r="C275" s="56">
        <f t="shared" si="7"/>
        <v>1.4666666666666667E-3</v>
      </c>
      <c r="D275" s="59">
        <f t="shared" si="7"/>
        <v>3.2100000000000004E-2</v>
      </c>
      <c r="E275" s="59">
        <f t="shared" si="7"/>
        <v>3.9533333333333337E-2</v>
      </c>
      <c r="F275" s="59">
        <f t="shared" si="7"/>
        <v>4.2333333333333337E-3</v>
      </c>
      <c r="G275" s="59">
        <f t="shared" ref="G275:J294" si="9">IF(ISERROR(AVERAGE(G49:G51)), "",AVERAGE(G49:G51))</f>
        <v>4.4148354218880533E-2</v>
      </c>
      <c r="H275" s="59">
        <f t="shared" si="9"/>
        <v>6.006416875522138E-2</v>
      </c>
      <c r="I275" s="59">
        <f t="shared" si="9"/>
        <v>3.2785155122655125E-2</v>
      </c>
      <c r="J275" s="59">
        <f t="shared" si="9"/>
        <v>4.9066172438672451E-2</v>
      </c>
      <c r="K275" s="59">
        <f t="shared" si="8"/>
        <v>1.6500000000000001E-2</v>
      </c>
      <c r="L275" s="59">
        <f t="shared" si="8"/>
        <v>2.021111111111111E-2</v>
      </c>
      <c r="M275" s="59">
        <f t="shared" si="8"/>
        <v>5.8799999999999998E-2</v>
      </c>
      <c r="N275" s="30"/>
    </row>
    <row r="276" spans="2:14" ht="11.25" hidden="1" customHeight="1" x14ac:dyDescent="0.15">
      <c r="B276" s="19" t="s">
        <v>241</v>
      </c>
      <c r="C276" s="56">
        <f t="shared" si="7"/>
        <v>1.4666666666666667E-3</v>
      </c>
      <c r="D276" s="59">
        <f t="shared" si="7"/>
        <v>2.9700000000000001E-2</v>
      </c>
      <c r="E276" s="59">
        <f t="shared" si="7"/>
        <v>3.7566666666666665E-2</v>
      </c>
      <c r="F276" s="59">
        <f t="shared" si="7"/>
        <v>3.6666666666666666E-3</v>
      </c>
      <c r="G276" s="59">
        <f t="shared" si="9"/>
        <v>4.2134877344877343E-2</v>
      </c>
      <c r="H276" s="59">
        <f t="shared" si="9"/>
        <v>6.1388730158730163E-2</v>
      </c>
      <c r="I276" s="59">
        <f t="shared" si="9"/>
        <v>3.0445382395382397E-2</v>
      </c>
      <c r="J276" s="59">
        <f t="shared" si="9"/>
        <v>4.7625036075036077E-2</v>
      </c>
      <c r="K276" s="59">
        <f t="shared" si="8"/>
        <v>1.6500000000000001E-2</v>
      </c>
      <c r="L276" s="59">
        <f t="shared" si="8"/>
        <v>1.8766666666666668E-2</v>
      </c>
      <c r="M276" s="59">
        <f t="shared" si="8"/>
        <v>6.0466666666666669E-2</v>
      </c>
      <c r="N276" s="30"/>
    </row>
    <row r="277" spans="2:14" ht="11.25" hidden="1" customHeight="1" x14ac:dyDescent="0.15">
      <c r="B277" s="19" t="s">
        <v>244</v>
      </c>
      <c r="C277" s="56">
        <f t="shared" si="7"/>
        <v>1.5666666666666667E-3</v>
      </c>
      <c r="D277" s="59">
        <f t="shared" si="7"/>
        <v>2.7866666666666665E-2</v>
      </c>
      <c r="E277" s="59">
        <f t="shared" si="7"/>
        <v>3.5966666666666668E-2</v>
      </c>
      <c r="F277" s="59">
        <f t="shared" si="7"/>
        <v>2.9666666666666665E-3</v>
      </c>
      <c r="G277" s="59">
        <f t="shared" si="9"/>
        <v>4.0849639249639247E-2</v>
      </c>
      <c r="H277" s="59">
        <f t="shared" si="9"/>
        <v>5.9600793650793654E-2</v>
      </c>
      <c r="I277" s="59">
        <f t="shared" si="9"/>
        <v>2.8281060606060605E-2</v>
      </c>
      <c r="J277" s="59">
        <f t="shared" si="9"/>
        <v>4.4812157287157289E-2</v>
      </c>
      <c r="K277" s="59">
        <f t="shared" si="8"/>
        <v>1.6500000000000001E-2</v>
      </c>
      <c r="L277" s="59">
        <f t="shared" si="8"/>
        <v>1.762222222222222E-2</v>
      </c>
      <c r="M277" s="59">
        <f t="shared" si="8"/>
        <v>6.1900000000000004E-2</v>
      </c>
      <c r="N277" s="30"/>
    </row>
    <row r="278" spans="2:14" ht="11.25" hidden="1" customHeight="1" x14ac:dyDescent="0.15">
      <c r="B278" s="19" t="s">
        <v>246</v>
      </c>
      <c r="C278" s="56">
        <f t="shared" si="7"/>
        <v>1.4666666666666667E-3</v>
      </c>
      <c r="D278" s="59">
        <f t="shared" si="7"/>
        <v>2.63E-2</v>
      </c>
      <c r="E278" s="59">
        <f t="shared" si="7"/>
        <v>3.5033333333333333E-2</v>
      </c>
      <c r="F278" s="59">
        <f t="shared" si="7"/>
        <v>2.5666666666666667E-3</v>
      </c>
      <c r="G278" s="59">
        <f t="shared" si="9"/>
        <v>4.0164282106782107E-2</v>
      </c>
      <c r="H278" s="59">
        <f t="shared" si="9"/>
        <v>5.5231507936507947E-2</v>
      </c>
      <c r="I278" s="59">
        <f t="shared" si="9"/>
        <v>2.6596814574314575E-2</v>
      </c>
      <c r="J278" s="59">
        <f t="shared" si="9"/>
        <v>4.1553030303030307E-2</v>
      </c>
      <c r="K278" s="59">
        <f t="shared" si="8"/>
        <v>1.6500000000000001E-2</v>
      </c>
      <c r="L278" s="59">
        <f t="shared" si="8"/>
        <v>1.6644444444444444E-2</v>
      </c>
      <c r="M278" s="59">
        <f t="shared" si="8"/>
        <v>6.0466666666666669E-2</v>
      </c>
      <c r="N278" s="30"/>
    </row>
    <row r="279" spans="2:14" ht="11.25" hidden="1" customHeight="1" x14ac:dyDescent="0.15">
      <c r="B279" s="19" t="s">
        <v>250</v>
      </c>
      <c r="C279" s="56">
        <f t="shared" si="7"/>
        <v>1.4E-3</v>
      </c>
      <c r="D279" s="59">
        <f t="shared" si="7"/>
        <v>2.6499999999999999E-2</v>
      </c>
      <c r="E279" s="59">
        <f t="shared" si="7"/>
        <v>3.6033333333333334E-2</v>
      </c>
      <c r="F279" s="59">
        <f t="shared" si="7"/>
        <v>2.5000000000000001E-3</v>
      </c>
      <c r="G279" s="59">
        <f t="shared" si="9"/>
        <v>4.0113373015873012E-2</v>
      </c>
      <c r="H279" s="59">
        <f t="shared" si="9"/>
        <v>5.265234126984128E-2</v>
      </c>
      <c r="I279" s="59">
        <f t="shared" si="9"/>
        <v>2.7864920634920635E-2</v>
      </c>
      <c r="J279" s="59">
        <f t="shared" si="9"/>
        <v>4.2067500000000008E-2</v>
      </c>
      <c r="K279" s="59">
        <f t="shared" si="8"/>
        <v>1.6500000000000001E-2</v>
      </c>
      <c r="L279" s="59">
        <f t="shared" si="8"/>
        <v>1.6822222222222221E-2</v>
      </c>
      <c r="M279" s="59">
        <f t="shared" si="8"/>
        <v>5.8299999999999998E-2</v>
      </c>
      <c r="N279" s="30"/>
    </row>
    <row r="280" spans="2:14" ht="11.25" hidden="1" customHeight="1" x14ac:dyDescent="0.15">
      <c r="B280" s="19" t="s">
        <v>253</v>
      </c>
      <c r="C280" s="56">
        <f t="shared" si="7"/>
        <v>1.3666666666666669E-3</v>
      </c>
      <c r="D280" s="59">
        <f t="shared" si="7"/>
        <v>2.8633333333333334E-2</v>
      </c>
      <c r="E280" s="59">
        <f t="shared" si="7"/>
        <v>3.8366666666666667E-2</v>
      </c>
      <c r="F280" s="59">
        <f t="shared" si="7"/>
        <v>2.5666666666666667E-3</v>
      </c>
      <c r="G280" s="59">
        <f t="shared" si="9"/>
        <v>4.0390681818181819E-2</v>
      </c>
      <c r="H280" s="59">
        <f t="shared" si="9"/>
        <v>5.044487373737374E-2</v>
      </c>
      <c r="I280" s="59">
        <f t="shared" si="9"/>
        <v>2.9745151515151513E-2</v>
      </c>
      <c r="J280" s="59">
        <f t="shared" si="9"/>
        <v>4.5517500000000009E-2</v>
      </c>
      <c r="K280" s="59">
        <f t="shared" si="8"/>
        <v>1.6500000000000001E-2</v>
      </c>
      <c r="L280" s="59">
        <f t="shared" si="8"/>
        <v>1.8144444444444446E-2</v>
      </c>
      <c r="M280" s="59">
        <f t="shared" si="8"/>
        <v>5.726666666666666E-2</v>
      </c>
      <c r="N280" s="30"/>
    </row>
    <row r="281" spans="2:14" ht="11.25" hidden="1" customHeight="1" x14ac:dyDescent="0.15">
      <c r="B281" s="19" t="s">
        <v>256</v>
      </c>
      <c r="C281" s="56">
        <f t="shared" si="7"/>
        <v>1.4333333333333333E-3</v>
      </c>
      <c r="D281" s="59">
        <f t="shared" si="7"/>
        <v>3.1466666666666664E-2</v>
      </c>
      <c r="E281" s="59">
        <f t="shared" si="7"/>
        <v>4.0899999999999999E-2</v>
      </c>
      <c r="F281" s="59">
        <f t="shared" si="7"/>
        <v>2.5999999999999999E-3</v>
      </c>
      <c r="G281" s="59">
        <f t="shared" si="9"/>
        <v>4.1645681818181818E-2</v>
      </c>
      <c r="H281" s="59">
        <f t="shared" si="9"/>
        <v>5.1867651515151512E-2</v>
      </c>
      <c r="I281" s="59">
        <f t="shared" si="9"/>
        <v>3.2415984848484847E-2</v>
      </c>
      <c r="J281" s="59">
        <f t="shared" si="9"/>
        <v>4.947250000000001E-2</v>
      </c>
      <c r="K281" s="59">
        <f t="shared" si="8"/>
        <v>1.6500000000000001E-2</v>
      </c>
      <c r="L281" s="59">
        <f t="shared" si="8"/>
        <v>1.9888888888888887E-2</v>
      </c>
      <c r="M281" s="59">
        <f t="shared" si="8"/>
        <v>5.7499999999999996E-2</v>
      </c>
      <c r="N281" s="30"/>
    </row>
    <row r="282" spans="2:14" ht="11.25" hidden="1" customHeight="1" x14ac:dyDescent="0.15">
      <c r="B282" s="19" t="s">
        <v>259</v>
      </c>
      <c r="C282" s="56">
        <f t="shared" si="7"/>
        <v>1.4E-3</v>
      </c>
      <c r="D282" s="59">
        <f t="shared" si="7"/>
        <v>3.4200000000000001E-2</v>
      </c>
      <c r="E282" s="59">
        <f t="shared" si="7"/>
        <v>4.2899999999999994E-2</v>
      </c>
      <c r="F282" s="59">
        <f t="shared" si="7"/>
        <v>2.5999999999999999E-3</v>
      </c>
      <c r="G282" s="59">
        <f t="shared" si="9"/>
        <v>4.3967962519936205E-2</v>
      </c>
      <c r="H282" s="59">
        <f t="shared" si="9"/>
        <v>5.2947695374800631E-2</v>
      </c>
      <c r="I282" s="59">
        <f t="shared" si="9"/>
        <v>3.3758923444976073E-2</v>
      </c>
      <c r="J282" s="59">
        <f t="shared" si="9"/>
        <v>5.1642280701754396E-2</v>
      </c>
      <c r="K282" s="59">
        <f t="shared" si="8"/>
        <v>1.6500000000000001E-2</v>
      </c>
      <c r="L282" s="59">
        <f t="shared" si="8"/>
        <v>2.1544444444444446E-2</v>
      </c>
      <c r="M282" s="59">
        <f t="shared" si="8"/>
        <v>5.7766666666666668E-2</v>
      </c>
      <c r="N282" s="30"/>
    </row>
    <row r="283" spans="2:14" ht="11.25" hidden="1" customHeight="1" x14ac:dyDescent="0.15">
      <c r="B283" s="19" t="s">
        <v>262</v>
      </c>
      <c r="C283" s="56">
        <f t="shared" si="7"/>
        <v>1.2666666666666666E-3</v>
      </c>
      <c r="D283" s="59">
        <f t="shared" si="7"/>
        <v>3.4599999999999999E-2</v>
      </c>
      <c r="E283" s="59">
        <f t="shared" si="7"/>
        <v>4.3233333333333325E-2</v>
      </c>
      <c r="F283" s="59">
        <f t="shared" si="7"/>
        <v>2.4666666666666669E-3</v>
      </c>
      <c r="G283" s="59">
        <f t="shared" si="9"/>
        <v>4.5547969107551482E-2</v>
      </c>
      <c r="H283" s="59">
        <f t="shared" si="9"/>
        <v>5.4095949656750575E-2</v>
      </c>
      <c r="I283" s="59">
        <f t="shared" si="9"/>
        <v>3.3722032799389783E-2</v>
      </c>
      <c r="J283" s="59">
        <f t="shared" si="9"/>
        <v>5.1213295194508013E-2</v>
      </c>
      <c r="K283" s="59">
        <f t="shared" si="8"/>
        <v>1.6500000000000001E-2</v>
      </c>
      <c r="L283" s="59">
        <f t="shared" si="8"/>
        <v>2.1822222222222219E-2</v>
      </c>
      <c r="M283" s="59">
        <f t="shared" si="8"/>
        <v>5.7200000000000001E-2</v>
      </c>
      <c r="N283" s="30"/>
    </row>
    <row r="284" spans="2:14" ht="11.25" hidden="1" customHeight="1" x14ac:dyDescent="0.15">
      <c r="B284" s="19" t="s">
        <v>264</v>
      </c>
      <c r="C284" s="56">
        <f t="shared" si="7"/>
        <v>9.6666666666666656E-4</v>
      </c>
      <c r="D284" s="59">
        <f t="shared" si="7"/>
        <v>3.4833333333333327E-2</v>
      </c>
      <c r="E284" s="59">
        <f t="shared" si="7"/>
        <v>4.3233333333333339E-2</v>
      </c>
      <c r="F284" s="59">
        <f t="shared" si="7"/>
        <v>2.3333333333333335E-3</v>
      </c>
      <c r="G284" s="59">
        <f t="shared" si="9"/>
        <v>4.5977969107551482E-2</v>
      </c>
      <c r="H284" s="59">
        <f t="shared" si="9"/>
        <v>5.4185116323417236E-2</v>
      </c>
      <c r="I284" s="59">
        <f t="shared" si="9"/>
        <v>3.4657866132723113E-2</v>
      </c>
      <c r="J284" s="59">
        <f t="shared" si="9"/>
        <v>5.099579519450801E-2</v>
      </c>
      <c r="K284" s="59">
        <f t="shared" si="8"/>
        <v>1.6500000000000001E-2</v>
      </c>
      <c r="L284" s="59">
        <f t="shared" si="8"/>
        <v>2.1899999999999999E-2</v>
      </c>
      <c r="M284" s="59">
        <f t="shared" si="8"/>
        <v>5.6466666666666665E-2</v>
      </c>
      <c r="N284" s="30"/>
    </row>
    <row r="285" spans="2:14" ht="11.25" hidden="1" customHeight="1" x14ac:dyDescent="0.15">
      <c r="B285" s="19" t="s">
        <v>266</v>
      </c>
      <c r="C285" s="56">
        <f t="shared" si="7"/>
        <v>6.6666666666666664E-4</v>
      </c>
      <c r="D285" s="59">
        <f t="shared" si="7"/>
        <v>3.3466666666666665E-2</v>
      </c>
      <c r="E285" s="59">
        <f t="shared" si="7"/>
        <v>4.1866666666666663E-2</v>
      </c>
      <c r="F285" s="59">
        <f t="shared" si="7"/>
        <v>2.0999999999999999E-3</v>
      </c>
      <c r="G285" s="59">
        <f t="shared" si="9"/>
        <v>4.429187888198758E-2</v>
      </c>
      <c r="H285" s="59">
        <f t="shared" si="9"/>
        <v>5.2930270876466533E-2</v>
      </c>
      <c r="I285" s="59">
        <f t="shared" si="9"/>
        <v>3.3853856107660452E-2</v>
      </c>
      <c r="J285" s="59">
        <f t="shared" si="9"/>
        <v>5.1402562111801241E-2</v>
      </c>
      <c r="K285" s="59">
        <f t="shared" si="8"/>
        <v>1.6500000000000001E-2</v>
      </c>
      <c r="L285" s="59">
        <f t="shared" si="8"/>
        <v>2.0877777777777776E-2</v>
      </c>
      <c r="M285" s="59">
        <f t="shared" si="8"/>
        <v>5.6400000000000006E-2</v>
      </c>
      <c r="N285" s="30"/>
    </row>
    <row r="286" spans="2:14" ht="11.25" hidden="1" customHeight="1" x14ac:dyDescent="0.15">
      <c r="B286" s="19" t="s">
        <v>268</v>
      </c>
      <c r="C286" s="56">
        <f t="shared" si="7"/>
        <v>4.6666666666666666E-4</v>
      </c>
      <c r="D286" s="59">
        <f t="shared" si="7"/>
        <v>3.2099999999999997E-2</v>
      </c>
      <c r="E286" s="59">
        <f t="shared" si="7"/>
        <v>4.0666666666666663E-2</v>
      </c>
      <c r="F286" s="59">
        <f t="shared" si="7"/>
        <v>1.9E-3</v>
      </c>
      <c r="G286" s="59">
        <f t="shared" si="9"/>
        <v>4.2344448051948057E-2</v>
      </c>
      <c r="H286" s="59">
        <f t="shared" si="9"/>
        <v>5.1947925685425687E-2</v>
      </c>
      <c r="I286" s="59">
        <f t="shared" si="9"/>
        <v>3.3602867965367968E-2</v>
      </c>
      <c r="J286" s="59">
        <f t="shared" si="9"/>
        <v>5.2364880952380954E-2</v>
      </c>
      <c r="K286" s="59">
        <f t="shared" si="8"/>
        <v>1.6500000000000001E-2</v>
      </c>
      <c r="L286" s="59">
        <f t="shared" si="8"/>
        <v>1.9844444444444442E-2</v>
      </c>
      <c r="M286" s="59">
        <f t="shared" si="8"/>
        <v>5.6299999999999996E-2</v>
      </c>
      <c r="N286" s="30"/>
    </row>
    <row r="287" spans="2:14" ht="11.25" hidden="1" customHeight="1" x14ac:dyDescent="0.15">
      <c r="B287" s="19" t="s">
        <v>270</v>
      </c>
      <c r="C287" s="56">
        <f t="shared" si="7"/>
        <v>4.0000000000000002E-4</v>
      </c>
      <c r="D287" s="59">
        <f t="shared" si="7"/>
        <v>3.0566666666666669E-2</v>
      </c>
      <c r="E287" s="59">
        <f t="shared" si="7"/>
        <v>3.9566666666666667E-2</v>
      </c>
      <c r="F287" s="59">
        <f t="shared" si="7"/>
        <v>1.7333333333333333E-3</v>
      </c>
      <c r="G287" s="59">
        <f t="shared" si="9"/>
        <v>4.0718614718614717E-2</v>
      </c>
      <c r="H287" s="59">
        <f t="shared" si="9"/>
        <v>5.1933759018759018E-2</v>
      </c>
      <c r="I287" s="59">
        <f t="shared" si="9"/>
        <v>3.1790367965367966E-2</v>
      </c>
      <c r="J287" s="59">
        <f t="shared" si="9"/>
        <v>5.3496547619047617E-2</v>
      </c>
      <c r="K287" s="59">
        <f t="shared" si="8"/>
        <v>1.6500000000000001E-2</v>
      </c>
      <c r="L287" s="59">
        <f t="shared" si="8"/>
        <v>1.8788888888888886E-2</v>
      </c>
      <c r="M287" s="59">
        <f t="shared" si="8"/>
        <v>5.6299999999999996E-2</v>
      </c>
      <c r="N287" s="30"/>
    </row>
    <row r="288" spans="2:14" ht="11.25" hidden="1" customHeight="1" x14ac:dyDescent="0.15">
      <c r="B288" s="19" t="s">
        <v>277</v>
      </c>
      <c r="C288" s="56">
        <f t="shared" si="7"/>
        <v>3.3333333333333332E-4</v>
      </c>
      <c r="D288" s="59">
        <f t="shared" si="7"/>
        <v>2.7666666666666662E-2</v>
      </c>
      <c r="E288" s="59">
        <f t="shared" si="7"/>
        <v>3.6999999999999998E-2</v>
      </c>
      <c r="F288" s="59">
        <f t="shared" si="7"/>
        <v>1.8333333333333333E-3</v>
      </c>
      <c r="G288" s="59">
        <f t="shared" si="9"/>
        <v>3.854967061923583E-2</v>
      </c>
      <c r="H288" s="59">
        <f t="shared" si="9"/>
        <v>5.1267437417654806E-2</v>
      </c>
      <c r="I288" s="59">
        <f t="shared" si="9"/>
        <v>2.9010243741765484E-2</v>
      </c>
      <c r="J288" s="59">
        <f t="shared" si="9"/>
        <v>5.029778985507246E-2</v>
      </c>
      <c r="K288" s="59">
        <f t="shared" si="8"/>
        <v>1.6500000000000001E-2</v>
      </c>
      <c r="L288" s="59">
        <f t="shared" si="8"/>
        <v>1.702222222222222E-2</v>
      </c>
      <c r="M288" s="59">
        <f t="shared" si="8"/>
        <v>5.6299999999999996E-2</v>
      </c>
      <c r="N288" s="30"/>
    </row>
    <row r="289" spans="2:14" ht="11.25" hidden="1" customHeight="1" x14ac:dyDescent="0.15">
      <c r="B289" s="19" t="s">
        <v>281</v>
      </c>
      <c r="C289" s="56">
        <f t="shared" si="7"/>
        <v>2.3333333333333336E-4</v>
      </c>
      <c r="D289" s="59">
        <f t="shared" si="7"/>
        <v>2.4266666666666669E-2</v>
      </c>
      <c r="E289" s="59">
        <f t="shared" si="7"/>
        <v>3.3399999999999992E-2</v>
      </c>
      <c r="F289" s="59">
        <f t="shared" si="7"/>
        <v>2E-3</v>
      </c>
      <c r="G289" s="59">
        <f t="shared" si="9"/>
        <v>3.5991373360938578E-2</v>
      </c>
      <c r="H289" s="59">
        <f t="shared" si="9"/>
        <v>4.9614551414768809E-2</v>
      </c>
      <c r="I289" s="59">
        <f t="shared" si="9"/>
        <v>2.5952812284334024E-2</v>
      </c>
      <c r="J289" s="59">
        <f t="shared" si="9"/>
        <v>4.7554139061421662E-2</v>
      </c>
      <c r="K289" s="59">
        <f t="shared" si="8"/>
        <v>1.72E-2</v>
      </c>
      <c r="L289" s="59">
        <f t="shared" si="8"/>
        <v>1.5055555555555556E-2</v>
      </c>
      <c r="M289" s="59">
        <f t="shared" si="8"/>
        <v>5.6299999999999996E-2</v>
      </c>
      <c r="N289" s="30"/>
    </row>
    <row r="290" spans="2:14" ht="11.25" hidden="1" customHeight="1" x14ac:dyDescent="0.15">
      <c r="B290" s="108" t="s">
        <v>284</v>
      </c>
      <c r="C290" s="56">
        <f t="shared" si="7"/>
        <v>1.6666666666666666E-4</v>
      </c>
      <c r="D290" s="59">
        <f t="shared" si="7"/>
        <v>2.1433333333333332E-2</v>
      </c>
      <c r="E290" s="59">
        <f t="shared" si="7"/>
        <v>2.9799999999999997E-2</v>
      </c>
      <c r="F290" s="59">
        <f t="shared" si="7"/>
        <v>2.2333333333333333E-3</v>
      </c>
      <c r="G290" s="59">
        <f t="shared" si="9"/>
        <v>3.4558873360938581E-2</v>
      </c>
      <c r="H290" s="59">
        <f t="shared" si="9"/>
        <v>4.6975384748102138E-2</v>
      </c>
      <c r="I290" s="59">
        <f t="shared" si="9"/>
        <v>2.4631145617667355E-2</v>
      </c>
      <c r="J290" s="59">
        <f t="shared" si="9"/>
        <v>4.407080572808833E-2</v>
      </c>
      <c r="K290" s="59">
        <f t="shared" si="8"/>
        <v>1.7899999999999999E-2</v>
      </c>
      <c r="L290" s="59">
        <f t="shared" si="8"/>
        <v>1.3288888888888887E-2</v>
      </c>
      <c r="M290" s="59">
        <f t="shared" si="8"/>
        <v>5.6299999999999996E-2</v>
      </c>
      <c r="N290" s="30"/>
    </row>
    <row r="291" spans="2:14" ht="11.25" hidden="1" customHeight="1" x14ac:dyDescent="0.15">
      <c r="B291" s="19" t="s">
        <v>287</v>
      </c>
      <c r="C291" s="56">
        <f t="shared" si="7"/>
        <v>1.3333333333333334E-4</v>
      </c>
      <c r="D291" s="59">
        <f t="shared" si="7"/>
        <v>2.0466666666666668E-2</v>
      </c>
      <c r="E291" s="59">
        <f t="shared" si="7"/>
        <v>2.8066666666666667E-2</v>
      </c>
      <c r="F291" s="59">
        <f t="shared" si="7"/>
        <v>2.2333333333333333E-3</v>
      </c>
      <c r="G291" s="59">
        <f t="shared" si="9"/>
        <v>3.4066626984126984E-2</v>
      </c>
      <c r="H291" s="59">
        <f t="shared" si="9"/>
        <v>4.4509007936507937E-2</v>
      </c>
      <c r="I291" s="59">
        <f t="shared" si="9"/>
        <v>2.50931746031746E-2</v>
      </c>
      <c r="J291" s="59">
        <f t="shared" si="9"/>
        <v>4.5072182539682537E-2</v>
      </c>
      <c r="K291" s="59">
        <f t="shared" si="8"/>
        <v>1.8599999999999998E-2</v>
      </c>
      <c r="L291" s="59">
        <f t="shared" si="8"/>
        <v>1.2577777777777778E-2</v>
      </c>
      <c r="M291" s="59">
        <f t="shared" si="8"/>
        <v>5.6299999999999996E-2</v>
      </c>
      <c r="N291" s="30"/>
    </row>
    <row r="292" spans="2:14" ht="11.25" hidden="1" customHeight="1" x14ac:dyDescent="0.15">
      <c r="B292" s="19" t="s">
        <v>290</v>
      </c>
      <c r="C292" s="56">
        <f t="shared" si="7"/>
        <v>1.3333333333333334E-4</v>
      </c>
      <c r="D292" s="59">
        <f t="shared" si="7"/>
        <v>2.0466666666666664E-2</v>
      </c>
      <c r="E292" s="59">
        <f t="shared" si="7"/>
        <v>2.7533333333333337E-2</v>
      </c>
      <c r="F292" s="59">
        <f t="shared" si="7"/>
        <v>2.0999999999999999E-3</v>
      </c>
      <c r="G292" s="59">
        <f t="shared" si="9"/>
        <v>3.4395198412698419E-2</v>
      </c>
      <c r="H292" s="59">
        <f t="shared" si="9"/>
        <v>4.4227261904761915E-2</v>
      </c>
      <c r="I292" s="59">
        <f t="shared" si="9"/>
        <v>2.5398730158730159E-2</v>
      </c>
      <c r="J292" s="59">
        <f t="shared" si="9"/>
        <v>4.526424603174603E-2</v>
      </c>
      <c r="K292" s="59">
        <f t="shared" si="8"/>
        <v>1.8599999999999998E-2</v>
      </c>
      <c r="L292" s="59">
        <f t="shared" si="8"/>
        <v>1.2377777777777777E-2</v>
      </c>
      <c r="M292" s="59">
        <f t="shared" si="8"/>
        <v>5.6299999999999996E-2</v>
      </c>
      <c r="N292" s="30"/>
    </row>
    <row r="293" spans="2:14" ht="11.25" hidden="1" customHeight="1" x14ac:dyDescent="0.15">
      <c r="B293" s="19" t="s">
        <v>293</v>
      </c>
      <c r="C293" s="56">
        <f t="shared" ref="C293:F312" si="10">IF(ISERROR(AVERAGE(C67:C69)), "",AVERAGE(C67:C69))</f>
        <v>1.6666666666666666E-4</v>
      </c>
      <c r="D293" s="59">
        <f t="shared" si="10"/>
        <v>1.9866666666666668E-2</v>
      </c>
      <c r="E293" s="59">
        <f t="shared" si="10"/>
        <v>2.6966666666666667E-2</v>
      </c>
      <c r="F293" s="59">
        <f t="shared" si="10"/>
        <v>2.1666666666666666E-3</v>
      </c>
      <c r="G293" s="59">
        <f t="shared" si="9"/>
        <v>3.3902698412698412E-2</v>
      </c>
      <c r="H293" s="59">
        <f t="shared" si="9"/>
        <v>4.5458928571428581E-2</v>
      </c>
      <c r="I293" s="59">
        <f t="shared" si="9"/>
        <v>2.3136230158730158E-2</v>
      </c>
      <c r="J293" s="59">
        <f t="shared" si="9"/>
        <v>4.3758412698412692E-2</v>
      </c>
      <c r="K293" s="59">
        <f t="shared" ref="K293:M294" si="11">IF(ISERROR(AVERAGE(K67:K69)), "",AVERAGE(K67:K69))</f>
        <v>1.8599999999999998E-2</v>
      </c>
      <c r="L293" s="59">
        <f t="shared" si="11"/>
        <v>1.1955555555555554E-2</v>
      </c>
      <c r="M293" s="59">
        <f t="shared" si="11"/>
        <v>5.6299999999999996E-2</v>
      </c>
      <c r="N293" s="30"/>
    </row>
    <row r="294" spans="2:14" ht="11.25" hidden="1" customHeight="1" x14ac:dyDescent="0.15">
      <c r="B294" s="19" t="s">
        <v>296</v>
      </c>
      <c r="C294" s="56">
        <f t="shared" si="10"/>
        <v>4.3333333333333331E-4</v>
      </c>
      <c r="D294" s="59">
        <f t="shared" si="10"/>
        <v>1.9733333333333335E-2</v>
      </c>
      <c r="E294" s="59">
        <f t="shared" si="10"/>
        <v>2.7066666666666666E-2</v>
      </c>
      <c r="F294" s="59">
        <f t="shared" si="10"/>
        <v>2.1666666666666661E-3</v>
      </c>
      <c r="G294" s="59">
        <f t="shared" si="9"/>
        <v>3.3579365079365077E-2</v>
      </c>
      <c r="H294" s="59">
        <f t="shared" si="9"/>
        <v>4.7592261904761901E-2</v>
      </c>
      <c r="I294" s="59">
        <f t="shared" si="9"/>
        <v>2.0487896825396826E-2</v>
      </c>
      <c r="J294" s="59">
        <f t="shared" si="9"/>
        <v>3.9997579365079361E-2</v>
      </c>
      <c r="K294" s="59">
        <f t="shared" si="11"/>
        <v>1.8599999999999998E-2</v>
      </c>
      <c r="L294" s="59">
        <f t="shared" si="11"/>
        <v>1.1955555555555554E-2</v>
      </c>
      <c r="M294" s="59">
        <f t="shared" si="11"/>
        <v>5.6299999999999996E-2</v>
      </c>
      <c r="N294" s="30"/>
    </row>
    <row r="295" spans="2:14" ht="11.25" hidden="1" customHeight="1" x14ac:dyDescent="0.15">
      <c r="B295" s="19" t="s">
        <v>299</v>
      </c>
      <c r="C295" s="56">
        <f t="shared" si="10"/>
        <v>6.6666666666666664E-4</v>
      </c>
      <c r="D295" s="59">
        <f t="shared" si="10"/>
        <v>2.0366666666666668E-2</v>
      </c>
      <c r="E295" s="59">
        <f t="shared" si="10"/>
        <v>2.7966666666666667E-2</v>
      </c>
      <c r="F295" s="59">
        <f t="shared" si="10"/>
        <v>2.2333333333333333E-3</v>
      </c>
      <c r="G295" s="59">
        <f t="shared" ref="G295:J314" si="12">IF(ISERROR(AVERAGE(G69:G71)), "",AVERAGE(G69:G71))</f>
        <v>3.3230303030303034E-2</v>
      </c>
      <c r="H295" s="59">
        <f t="shared" si="12"/>
        <v>4.9604166666666664E-2</v>
      </c>
      <c r="I295" s="59">
        <f t="shared" si="12"/>
        <v>2.0109469696969695E-2</v>
      </c>
      <c r="J295" s="59">
        <f t="shared" si="12"/>
        <v>3.74105303030303E-2</v>
      </c>
      <c r="K295" s="59">
        <f t="shared" ref="K295:L314" si="13">IF(ISERROR(AVERAGE(K69:K71)), "",AVERAGE(K69:K71))</f>
        <v>1.8599999999999998E-2</v>
      </c>
      <c r="L295" s="59">
        <f t="shared" si="13"/>
        <v>1.2466666666666668E-2</v>
      </c>
      <c r="M295" s="59">
        <v>5.6299999999999996E-2</v>
      </c>
      <c r="N295" s="30"/>
    </row>
    <row r="296" spans="2:14" ht="11.25" hidden="1" customHeight="1" x14ac:dyDescent="0.15">
      <c r="B296" s="19" t="s">
        <v>302</v>
      </c>
      <c r="C296" s="56">
        <f t="shared" si="10"/>
        <v>8.3333333333333339E-4</v>
      </c>
      <c r="D296" s="59">
        <f t="shared" si="10"/>
        <v>2.0633333333333333E-2</v>
      </c>
      <c r="E296" s="59">
        <f t="shared" si="10"/>
        <v>2.8366666666666665E-2</v>
      </c>
      <c r="F296" s="59">
        <f t="shared" si="10"/>
        <v>2.0333333333333332E-3</v>
      </c>
      <c r="G296" s="59">
        <f t="shared" si="12"/>
        <v>3.2644985569985574E-2</v>
      </c>
      <c r="H296" s="59">
        <f t="shared" si="12"/>
        <v>5.0252222222222219E-2</v>
      </c>
      <c r="I296" s="59">
        <f t="shared" si="12"/>
        <v>2.0067842712842711E-2</v>
      </c>
      <c r="J296" s="59">
        <f t="shared" si="12"/>
        <v>3.5906323953823954E-2</v>
      </c>
      <c r="K296" s="59">
        <f t="shared" si="13"/>
        <v>1.89E-2</v>
      </c>
      <c r="L296" s="59">
        <f t="shared" si="13"/>
        <v>1.2711111111111112E-2</v>
      </c>
      <c r="M296" s="59">
        <v>5.6300000000000003E-2</v>
      </c>
      <c r="N296" s="30"/>
    </row>
    <row r="297" spans="2:14" ht="11.25" hidden="1" customHeight="1" x14ac:dyDescent="0.15">
      <c r="B297" s="19" t="s">
        <v>306</v>
      </c>
      <c r="C297" s="56">
        <f t="shared" si="10"/>
        <v>8.3333333333333339E-4</v>
      </c>
      <c r="D297" s="59">
        <f t="shared" si="10"/>
        <v>2.0066666666666667E-2</v>
      </c>
      <c r="E297" s="59">
        <f t="shared" si="10"/>
        <v>2.7633333333333333E-2</v>
      </c>
      <c r="F297" s="59">
        <f t="shared" si="10"/>
        <v>2E-3</v>
      </c>
      <c r="G297" s="59">
        <f t="shared" si="12"/>
        <v>3.1561652236652242E-2</v>
      </c>
      <c r="H297" s="59">
        <f t="shared" si="12"/>
        <v>5.0589646464646469E-2</v>
      </c>
      <c r="I297" s="59">
        <f t="shared" si="12"/>
        <v>2.1501479076479073E-2</v>
      </c>
      <c r="J297" s="59">
        <f t="shared" si="12"/>
        <v>3.6206096681096679E-2</v>
      </c>
      <c r="K297" s="59">
        <f t="shared" si="13"/>
        <v>1.9199999999999998E-2</v>
      </c>
      <c r="L297" s="59">
        <f t="shared" si="13"/>
        <v>1.2400000000000001E-2</v>
      </c>
      <c r="M297" s="59">
        <f t="shared" ref="M297:M328" si="14">IF(ISERROR(AVERAGE(M71:M73)), "",AVERAGE(M71:M73))</f>
        <v>5.3974000000000001E-2</v>
      </c>
      <c r="N297" s="30"/>
    </row>
    <row r="298" spans="2:14" ht="11.25" hidden="1" customHeight="1" x14ac:dyDescent="0.15">
      <c r="B298" s="19" t="s">
        <v>310</v>
      </c>
      <c r="C298" s="56">
        <f t="shared" si="10"/>
        <v>8.6666666666666663E-4</v>
      </c>
      <c r="D298" s="59">
        <f t="shared" si="10"/>
        <v>1.8233333333333334E-2</v>
      </c>
      <c r="E298" s="59">
        <f t="shared" si="10"/>
        <v>2.5533333333333335E-2</v>
      </c>
      <c r="F298" s="59">
        <f t="shared" si="10"/>
        <v>2.0333333333333332E-3</v>
      </c>
      <c r="G298" s="59">
        <f t="shared" si="12"/>
        <v>3.0435317460317458E-2</v>
      </c>
      <c r="H298" s="59">
        <f t="shared" si="12"/>
        <v>4.904440836940837E-2</v>
      </c>
      <c r="I298" s="59">
        <f t="shared" si="12"/>
        <v>2.1863239538239539E-2</v>
      </c>
      <c r="J298" s="59">
        <f t="shared" si="12"/>
        <v>3.5518542568542567E-2</v>
      </c>
      <c r="K298" s="59">
        <f t="shared" si="13"/>
        <v>1.95E-2</v>
      </c>
      <c r="L298" s="59">
        <f t="shared" si="13"/>
        <v>1.1344444444444443E-2</v>
      </c>
      <c r="M298" s="59">
        <f t="shared" si="14"/>
        <v>5.3922999999999999E-2</v>
      </c>
      <c r="N298" s="30"/>
    </row>
    <row r="299" spans="2:14" ht="11.25" hidden="1" customHeight="1" x14ac:dyDescent="0.15">
      <c r="B299" s="19" t="s">
        <v>313</v>
      </c>
      <c r="C299" s="56">
        <f t="shared" si="10"/>
        <v>9.3333333333333332E-4</v>
      </c>
      <c r="D299" s="59">
        <f t="shared" si="10"/>
        <v>1.6499999999999997E-2</v>
      </c>
      <c r="E299" s="59">
        <f t="shared" si="10"/>
        <v>2.3533333333333333E-2</v>
      </c>
      <c r="F299" s="59">
        <f t="shared" si="10"/>
        <v>2.1666666666666661E-3</v>
      </c>
      <c r="G299" s="59">
        <f t="shared" si="12"/>
        <v>2.8609126984126983E-2</v>
      </c>
      <c r="H299" s="59">
        <f t="shared" si="12"/>
        <v>4.5169805194805186E-2</v>
      </c>
      <c r="I299" s="59">
        <f t="shared" si="12"/>
        <v>2.2568001443001442E-2</v>
      </c>
      <c r="J299" s="59">
        <f t="shared" si="12"/>
        <v>3.4651875901875899E-2</v>
      </c>
      <c r="K299" s="59">
        <f t="shared" si="13"/>
        <v>1.95E-2</v>
      </c>
      <c r="L299" s="59">
        <f t="shared" si="13"/>
        <v>1.0377777777777777E-2</v>
      </c>
      <c r="M299" s="59">
        <f t="shared" si="14"/>
        <v>5.3460333333333332E-2</v>
      </c>
      <c r="N299" s="30"/>
    </row>
    <row r="300" spans="2:14" ht="11.25" hidden="1" customHeight="1" x14ac:dyDescent="0.15">
      <c r="B300" s="19" t="s">
        <v>315</v>
      </c>
      <c r="C300" s="56">
        <f t="shared" si="10"/>
        <v>9.6666666666666656E-4</v>
      </c>
      <c r="D300" s="59">
        <f t="shared" si="10"/>
        <v>1.61E-2</v>
      </c>
      <c r="E300" s="59">
        <f t="shared" si="10"/>
        <v>2.3099999999999999E-2</v>
      </c>
      <c r="F300" s="59">
        <f t="shared" si="10"/>
        <v>2.133333333333333E-3</v>
      </c>
      <c r="G300" s="59">
        <f t="shared" si="12"/>
        <v>2.7320358868184957E-2</v>
      </c>
      <c r="H300" s="59">
        <f t="shared" si="12"/>
        <v>4.1877018633540368E-2</v>
      </c>
      <c r="I300" s="59">
        <f t="shared" si="12"/>
        <v>2.2309668109668109E-2</v>
      </c>
      <c r="J300" s="59">
        <f t="shared" si="12"/>
        <v>3.2354906204906213E-2</v>
      </c>
      <c r="K300" s="59">
        <f t="shared" si="13"/>
        <v>1.95E-2</v>
      </c>
      <c r="L300" s="59">
        <f t="shared" si="13"/>
        <v>1.0199999999999999E-2</v>
      </c>
      <c r="M300" s="59">
        <f t="shared" si="14"/>
        <v>5.2907333333333334E-2</v>
      </c>
      <c r="N300" s="30"/>
    </row>
    <row r="301" spans="2:14" ht="11.25" hidden="1" customHeight="1" x14ac:dyDescent="0.15">
      <c r="B301" s="19" t="s">
        <v>318</v>
      </c>
      <c r="C301" s="56">
        <f t="shared" si="10"/>
        <v>1.0333333333333334E-3</v>
      </c>
      <c r="D301" s="59">
        <f t="shared" si="10"/>
        <v>1.6433333333333331E-2</v>
      </c>
      <c r="E301" s="59">
        <f t="shared" si="10"/>
        <v>2.3699999999999999E-2</v>
      </c>
      <c r="F301" s="59">
        <f t="shared" si="10"/>
        <v>2E-3</v>
      </c>
      <c r="G301" s="59">
        <f t="shared" si="12"/>
        <v>2.6116390614216698E-2</v>
      </c>
      <c r="H301" s="59">
        <f t="shared" si="12"/>
        <v>3.8888046202462674E-2</v>
      </c>
      <c r="I301" s="59">
        <f t="shared" si="12"/>
        <v>2.1329885319359004E-2</v>
      </c>
      <c r="J301" s="59">
        <f t="shared" si="12"/>
        <v>3.0567938786359841E-2</v>
      </c>
      <c r="K301" s="59">
        <f t="shared" si="13"/>
        <v>1.95E-2</v>
      </c>
      <c r="L301" s="59">
        <f t="shared" si="13"/>
        <v>1.0388888888888887E-2</v>
      </c>
      <c r="M301" s="59">
        <f t="shared" si="14"/>
        <v>5.2405666666666663E-2</v>
      </c>
      <c r="N301" s="30"/>
    </row>
    <row r="302" spans="2:14" ht="11.25" hidden="1" customHeight="1" x14ac:dyDescent="0.15">
      <c r="B302" s="19" t="s">
        <v>321</v>
      </c>
      <c r="C302" s="56">
        <f t="shared" si="10"/>
        <v>1.0333333333333334E-3</v>
      </c>
      <c r="D302" s="59">
        <f t="shared" si="10"/>
        <v>1.7166666666666667E-2</v>
      </c>
      <c r="E302" s="59">
        <f t="shared" si="10"/>
        <v>2.4666666666666667E-2</v>
      </c>
      <c r="F302" s="59">
        <f t="shared" si="10"/>
        <v>1.8333333333333333E-3</v>
      </c>
      <c r="G302" s="59">
        <f t="shared" si="12"/>
        <v>2.5600517598343683E-2</v>
      </c>
      <c r="H302" s="59">
        <f t="shared" si="12"/>
        <v>3.7903125567542044E-2</v>
      </c>
      <c r="I302" s="59">
        <f t="shared" si="12"/>
        <v>2.0859250398724081E-2</v>
      </c>
      <c r="J302" s="59">
        <f t="shared" si="12"/>
        <v>2.9416351484772538E-2</v>
      </c>
      <c r="K302" s="59">
        <f t="shared" si="13"/>
        <v>1.95E-2</v>
      </c>
      <c r="L302" s="59">
        <f t="shared" si="13"/>
        <v>1.0855555555555554E-2</v>
      </c>
      <c r="M302" s="59">
        <f t="shared" si="14"/>
        <v>5.2733666666666672E-2</v>
      </c>
      <c r="N302" s="30"/>
    </row>
    <row r="303" spans="2:14" ht="11.25" hidden="1" customHeight="1" x14ac:dyDescent="0.15">
      <c r="B303" s="19" t="s">
        <v>324</v>
      </c>
      <c r="C303" s="56">
        <f t="shared" si="10"/>
        <v>1E-3</v>
      </c>
      <c r="D303" s="59">
        <f t="shared" si="10"/>
        <v>1.7066666666666667E-2</v>
      </c>
      <c r="E303" s="59">
        <f t="shared" si="10"/>
        <v>2.4633333333333337E-2</v>
      </c>
      <c r="F303" s="59">
        <f t="shared" si="10"/>
        <v>1.9E-3</v>
      </c>
      <c r="G303" s="59">
        <f t="shared" si="12"/>
        <v>2.5462324929971983E-2</v>
      </c>
      <c r="H303" s="59">
        <f t="shared" si="12"/>
        <v>3.6873585925598314E-2</v>
      </c>
      <c r="I303" s="59">
        <f t="shared" si="12"/>
        <v>2.0371447368421051E-2</v>
      </c>
      <c r="J303" s="59">
        <f t="shared" si="12"/>
        <v>2.9265215121136178E-2</v>
      </c>
      <c r="K303" s="59">
        <f t="shared" si="13"/>
        <v>1.95E-2</v>
      </c>
      <c r="L303" s="59">
        <f t="shared" si="13"/>
        <v>1.0833333333333332E-2</v>
      </c>
      <c r="M303" s="59">
        <f t="shared" si="14"/>
        <v>5.3230333333333324E-2</v>
      </c>
      <c r="N303" s="30"/>
    </row>
    <row r="304" spans="2:14" ht="11.25" hidden="1" customHeight="1" x14ac:dyDescent="0.15">
      <c r="B304" s="19" t="s">
        <v>327</v>
      </c>
      <c r="C304" s="56">
        <f t="shared" si="10"/>
        <v>8.6666666666666663E-4</v>
      </c>
      <c r="D304" s="59">
        <f t="shared" si="10"/>
        <v>1.7066666666666667E-2</v>
      </c>
      <c r="E304" s="59">
        <f t="shared" si="10"/>
        <v>2.4566666666666667E-2</v>
      </c>
      <c r="F304" s="59">
        <f t="shared" si="10"/>
        <v>1.9E-3</v>
      </c>
      <c r="G304" s="59">
        <f t="shared" si="12"/>
        <v>2.5184824929971986E-2</v>
      </c>
      <c r="H304" s="59">
        <f t="shared" si="12"/>
        <v>3.676696311858077E-2</v>
      </c>
      <c r="I304" s="59">
        <f t="shared" si="12"/>
        <v>2.0214166666666668E-2</v>
      </c>
      <c r="J304" s="59">
        <f t="shared" si="12"/>
        <v>2.8717539682539688E-2</v>
      </c>
      <c r="K304" s="59">
        <f t="shared" si="13"/>
        <v>1.95E-2</v>
      </c>
      <c r="L304" s="59">
        <f t="shared" si="13"/>
        <v>1.0799999999999999E-2</v>
      </c>
      <c r="M304" s="59">
        <f t="shared" si="14"/>
        <v>5.3963000000000004E-2</v>
      </c>
      <c r="N304" s="30"/>
    </row>
    <row r="305" spans="2:14" ht="11.25" hidden="1" customHeight="1" x14ac:dyDescent="0.15">
      <c r="B305" s="19" t="s">
        <v>330</v>
      </c>
      <c r="C305" s="56">
        <f t="shared" si="10"/>
        <v>7.6666666666666669E-4</v>
      </c>
      <c r="D305" s="59">
        <f t="shared" si="10"/>
        <v>1.7600000000000001E-2</v>
      </c>
      <c r="E305" s="59">
        <f t="shared" si="10"/>
        <v>2.5133333333333337E-2</v>
      </c>
      <c r="F305" s="59">
        <f t="shared" si="10"/>
        <v>1.8999999999999998E-3</v>
      </c>
      <c r="G305" s="59">
        <f t="shared" si="12"/>
        <v>2.611657096171802E-2</v>
      </c>
      <c r="H305" s="59">
        <f t="shared" si="12"/>
        <v>3.7625693277310919E-2</v>
      </c>
      <c r="I305" s="59">
        <f t="shared" si="12"/>
        <v>2.0261785714285715E-2</v>
      </c>
      <c r="J305" s="59">
        <f t="shared" si="12"/>
        <v>2.7854047619047622E-2</v>
      </c>
      <c r="K305" s="59">
        <f t="shared" si="13"/>
        <v>1.95E-2</v>
      </c>
      <c r="L305" s="59">
        <f t="shared" si="13"/>
        <v>1.1033333333333332E-2</v>
      </c>
      <c r="M305" s="59">
        <f t="shared" si="14"/>
        <v>5.4281000000000003E-2</v>
      </c>
      <c r="N305" s="30"/>
    </row>
    <row r="306" spans="2:14" ht="11.25" hidden="1" customHeight="1" x14ac:dyDescent="0.15">
      <c r="B306" s="19" t="s">
        <v>333</v>
      </c>
      <c r="C306" s="56">
        <f t="shared" si="10"/>
        <v>8.0000000000000004E-4</v>
      </c>
      <c r="D306" s="59">
        <f t="shared" si="10"/>
        <v>1.8699999999999998E-2</v>
      </c>
      <c r="E306" s="59">
        <f t="shared" si="10"/>
        <v>2.6433333333333336E-2</v>
      </c>
      <c r="F306" s="59">
        <f t="shared" si="10"/>
        <v>1.6666666666666668E-3</v>
      </c>
      <c r="G306" s="59">
        <f t="shared" si="12"/>
        <v>2.7635198412698417E-2</v>
      </c>
      <c r="H306" s="59">
        <f t="shared" si="12"/>
        <v>3.9048139097744357E-2</v>
      </c>
      <c r="I306" s="59">
        <f t="shared" si="12"/>
        <v>1.9907882205513788E-2</v>
      </c>
      <c r="J306" s="59">
        <f t="shared" si="12"/>
        <v>2.7885407268170428E-2</v>
      </c>
      <c r="K306" s="59">
        <f t="shared" si="13"/>
        <v>1.95E-2</v>
      </c>
      <c r="L306" s="59">
        <f t="shared" si="13"/>
        <v>1.1622222222222221E-2</v>
      </c>
      <c r="M306" s="59">
        <f t="shared" si="14"/>
        <v>5.4449999999999998E-2</v>
      </c>
      <c r="N306" s="30"/>
    </row>
    <row r="307" spans="2:14" ht="11.25" hidden="1" customHeight="1" x14ac:dyDescent="0.15">
      <c r="B307" s="19" t="s">
        <v>336</v>
      </c>
      <c r="C307" s="56">
        <f t="shared" si="10"/>
        <v>8.6666666666666663E-4</v>
      </c>
      <c r="D307" s="59">
        <f t="shared" si="10"/>
        <v>1.95E-2</v>
      </c>
      <c r="E307" s="59">
        <f t="shared" si="10"/>
        <v>2.7466666666666667E-2</v>
      </c>
      <c r="F307" s="59">
        <f t="shared" si="10"/>
        <v>1.6000000000000001E-3</v>
      </c>
      <c r="G307" s="59">
        <f t="shared" si="12"/>
        <v>2.9113575605680869E-2</v>
      </c>
      <c r="H307" s="59">
        <f t="shared" si="12"/>
        <v>4.031528822055138E-2</v>
      </c>
      <c r="I307" s="59">
        <f t="shared" si="12"/>
        <v>2.028533834586466E-2</v>
      </c>
      <c r="J307" s="59">
        <f t="shared" si="12"/>
        <v>2.883045112781955E-2</v>
      </c>
      <c r="K307" s="59">
        <f t="shared" si="13"/>
        <v>1.9866666666666668E-2</v>
      </c>
      <c r="L307" s="59">
        <f t="shared" si="13"/>
        <v>1.2144444444444444E-2</v>
      </c>
      <c r="M307" s="59">
        <f t="shared" si="14"/>
        <v>5.4469999999999998E-2</v>
      </c>
      <c r="N307" s="30"/>
    </row>
    <row r="308" spans="2:14" ht="11.25" hidden="1" customHeight="1" x14ac:dyDescent="0.15">
      <c r="B308" s="19" t="s">
        <v>341</v>
      </c>
      <c r="C308" s="56">
        <f t="shared" si="10"/>
        <v>8.3333333333333339E-4</v>
      </c>
      <c r="D308" s="59">
        <f t="shared" si="10"/>
        <v>1.9000000000000003E-2</v>
      </c>
      <c r="E308" s="59">
        <f t="shared" si="10"/>
        <v>2.7033333333333329E-2</v>
      </c>
      <c r="F308" s="59">
        <f t="shared" si="10"/>
        <v>1.4999999999999998E-3</v>
      </c>
      <c r="G308" s="59">
        <f t="shared" si="12"/>
        <v>2.9285321637426903E-2</v>
      </c>
      <c r="H308" s="59">
        <f t="shared" si="12"/>
        <v>4.0969415204678367E-2</v>
      </c>
      <c r="I308" s="59">
        <f t="shared" si="12"/>
        <v>2.0167719298245609E-2</v>
      </c>
      <c r="J308" s="59">
        <f t="shared" si="12"/>
        <v>3.0854736842105268E-2</v>
      </c>
      <c r="K308" s="59">
        <f t="shared" si="13"/>
        <v>2.0233333333333332E-2</v>
      </c>
      <c r="L308" s="59">
        <f t="shared" si="13"/>
        <v>1.1888888888888888E-2</v>
      </c>
      <c r="M308" s="59">
        <f t="shared" si="14"/>
        <v>5.4339999999999999E-2</v>
      </c>
      <c r="N308" s="30"/>
    </row>
    <row r="309" spans="2:14" ht="11.25" hidden="1" customHeight="1" x14ac:dyDescent="0.15">
      <c r="B309" s="19" t="s">
        <v>344</v>
      </c>
      <c r="C309" s="56">
        <f t="shared" si="10"/>
        <v>6.333333333333333E-4</v>
      </c>
      <c r="D309" s="59">
        <f t="shared" si="10"/>
        <v>1.883333333333333E-2</v>
      </c>
      <c r="E309" s="59">
        <f t="shared" si="10"/>
        <v>2.6866666666666667E-2</v>
      </c>
      <c r="F309" s="59">
        <f t="shared" si="10"/>
        <v>1.5000000000000002E-3</v>
      </c>
      <c r="G309" s="59">
        <f t="shared" si="12"/>
        <v>2.8697821637426901E-2</v>
      </c>
      <c r="H309" s="59">
        <f t="shared" si="12"/>
        <v>4.0861246345029245E-2</v>
      </c>
      <c r="I309" s="59">
        <f t="shared" si="12"/>
        <v>2.1073914473684213E-2</v>
      </c>
      <c r="J309" s="59">
        <f t="shared" si="12"/>
        <v>3.2210877192982462E-2</v>
      </c>
      <c r="K309" s="59">
        <f t="shared" si="13"/>
        <v>2.06E-2</v>
      </c>
      <c r="L309" s="59">
        <f t="shared" si="13"/>
        <v>1.1755555555555556E-2</v>
      </c>
      <c r="M309" s="59">
        <f t="shared" si="14"/>
        <v>5.4253333333333341E-2</v>
      </c>
      <c r="N309" s="30"/>
    </row>
    <row r="310" spans="2:14" ht="11.25" hidden="1" customHeight="1" x14ac:dyDescent="0.15">
      <c r="B310" s="19" t="s">
        <v>347</v>
      </c>
      <c r="C310" s="56">
        <f t="shared" si="10"/>
        <v>5.0000000000000001E-4</v>
      </c>
      <c r="D310" s="59">
        <f t="shared" si="10"/>
        <v>1.9966666666666667E-2</v>
      </c>
      <c r="E310" s="59">
        <f t="shared" si="10"/>
        <v>2.7833333333333335E-2</v>
      </c>
      <c r="F310" s="59">
        <f t="shared" si="10"/>
        <v>1.4666666666666667E-3</v>
      </c>
      <c r="G310" s="59">
        <f t="shared" si="12"/>
        <v>2.9870277777777777E-2</v>
      </c>
      <c r="H310" s="59">
        <f t="shared" si="12"/>
        <v>4.1632430555555565E-2</v>
      </c>
      <c r="I310" s="59">
        <f t="shared" si="12"/>
        <v>2.2915624999999998E-2</v>
      </c>
      <c r="J310" s="59">
        <f t="shared" si="12"/>
        <v>3.4917500000000011E-2</v>
      </c>
      <c r="K310" s="59">
        <f t="shared" si="13"/>
        <v>2.06E-2</v>
      </c>
      <c r="L310" s="59">
        <f t="shared" si="13"/>
        <v>1.2444444444444445E-2</v>
      </c>
      <c r="M310" s="59">
        <f t="shared" si="14"/>
        <v>5.4686666666666661E-2</v>
      </c>
      <c r="N310" s="30"/>
    </row>
    <row r="311" spans="2:14" ht="11.25" hidden="1" customHeight="1" x14ac:dyDescent="0.15">
      <c r="B311" s="19" t="s">
        <v>350</v>
      </c>
      <c r="C311" s="56">
        <f t="shared" si="10"/>
        <v>4.3333333333333331E-4</v>
      </c>
      <c r="D311" s="59">
        <f t="shared" si="10"/>
        <v>2.2700000000000001E-2</v>
      </c>
      <c r="E311" s="59">
        <f t="shared" si="10"/>
        <v>3.0366666666666667E-2</v>
      </c>
      <c r="F311" s="59">
        <f t="shared" si="10"/>
        <v>1.4E-3</v>
      </c>
      <c r="G311" s="59">
        <f t="shared" si="12"/>
        <v>3.1840378787878792E-2</v>
      </c>
      <c r="H311" s="59">
        <f t="shared" si="12"/>
        <v>4.2778087121212123E-2</v>
      </c>
      <c r="I311" s="59">
        <f t="shared" si="12"/>
        <v>2.559698863636364E-2</v>
      </c>
      <c r="J311" s="59">
        <f t="shared" si="12"/>
        <v>3.8737803030303039E-2</v>
      </c>
      <c r="K311" s="59">
        <f t="shared" si="13"/>
        <v>2.06E-2</v>
      </c>
      <c r="L311" s="59">
        <f t="shared" si="13"/>
        <v>1.4022222222222222E-2</v>
      </c>
      <c r="M311" s="59">
        <f t="shared" si="14"/>
        <v>5.5642999999999998E-2</v>
      </c>
      <c r="N311" s="30"/>
    </row>
    <row r="312" spans="2:14" ht="11.25" hidden="1" customHeight="1" x14ac:dyDescent="0.15">
      <c r="B312" s="19" t="s">
        <v>354</v>
      </c>
      <c r="C312" s="56">
        <f t="shared" si="10"/>
        <v>4.3333333333333331E-4</v>
      </c>
      <c r="D312" s="59">
        <f t="shared" si="10"/>
        <v>2.5399999999999995E-2</v>
      </c>
      <c r="E312" s="59">
        <f t="shared" si="10"/>
        <v>3.2899999999999999E-2</v>
      </c>
      <c r="F312" s="59">
        <f t="shared" si="10"/>
        <v>1.3333333333333333E-3</v>
      </c>
      <c r="G312" s="59">
        <f t="shared" si="12"/>
        <v>3.4861212121212119E-2</v>
      </c>
      <c r="H312" s="59">
        <f t="shared" si="12"/>
        <v>4.4469469696969695E-2</v>
      </c>
      <c r="I312" s="59">
        <f t="shared" si="12"/>
        <v>2.8533257575757576E-2</v>
      </c>
      <c r="J312" s="59">
        <f t="shared" si="12"/>
        <v>4.3920378787878793E-2</v>
      </c>
      <c r="K312" s="59">
        <f t="shared" si="13"/>
        <v>2.06E-2</v>
      </c>
      <c r="L312" s="59">
        <f t="shared" si="13"/>
        <v>1.5644444444444447E-2</v>
      </c>
      <c r="M312" s="59">
        <f t="shared" si="14"/>
        <v>5.7063333333333334E-2</v>
      </c>
      <c r="N312" s="30"/>
    </row>
    <row r="313" spans="2:14" ht="11.25" hidden="1" customHeight="1" x14ac:dyDescent="0.15">
      <c r="B313" s="19" t="s">
        <v>357</v>
      </c>
      <c r="C313" s="56">
        <f t="shared" ref="C313:F332" si="15">IF(ISERROR(AVERAGE(C87:C89)), "",AVERAGE(C87:C89))</f>
        <v>3.3333333333333332E-4</v>
      </c>
      <c r="D313" s="59">
        <f t="shared" si="15"/>
        <v>2.7099999999999999E-2</v>
      </c>
      <c r="E313" s="59">
        <f t="shared" si="15"/>
        <v>3.4433333333333337E-2</v>
      </c>
      <c r="F313" s="59">
        <f t="shared" si="15"/>
        <v>1.2333333333333335E-3</v>
      </c>
      <c r="G313" s="59">
        <f t="shared" si="12"/>
        <v>3.6476212121212118E-2</v>
      </c>
      <c r="H313" s="59">
        <f t="shared" si="12"/>
        <v>4.5585303030303025E-2</v>
      </c>
      <c r="I313" s="59">
        <f t="shared" si="12"/>
        <v>3.0114924242424238E-2</v>
      </c>
      <c r="J313" s="59">
        <f t="shared" si="12"/>
        <v>4.6452878787878786E-2</v>
      </c>
      <c r="K313" s="59">
        <f t="shared" si="13"/>
        <v>2.06E-2</v>
      </c>
      <c r="L313" s="59">
        <f t="shared" si="13"/>
        <v>1.6588888888888889E-2</v>
      </c>
      <c r="M313" s="59">
        <f t="shared" si="14"/>
        <v>5.7986000000000003E-2</v>
      </c>
      <c r="N313" s="30"/>
    </row>
    <row r="314" spans="2:14" ht="11.25" hidden="1" customHeight="1" x14ac:dyDescent="0.15">
      <c r="B314" s="19" t="s">
        <v>360</v>
      </c>
      <c r="C314" s="56">
        <f t="shared" si="15"/>
        <v>3.6666666666666667E-4</v>
      </c>
      <c r="D314" s="59">
        <f t="shared" si="15"/>
        <v>2.7233333333333332E-2</v>
      </c>
      <c r="E314" s="59">
        <f t="shared" si="15"/>
        <v>3.4666666666666665E-2</v>
      </c>
      <c r="F314" s="59">
        <f t="shared" si="15"/>
        <v>1.1666666666666665E-3</v>
      </c>
      <c r="G314" s="59">
        <f t="shared" si="12"/>
        <v>3.6884545454545455E-2</v>
      </c>
      <c r="H314" s="59">
        <f t="shared" si="12"/>
        <v>4.6245909090909088E-2</v>
      </c>
      <c r="I314" s="59">
        <f t="shared" si="12"/>
        <v>3.0626287878787878E-2</v>
      </c>
      <c r="J314" s="59">
        <f t="shared" si="12"/>
        <v>4.6693030303030299E-2</v>
      </c>
      <c r="K314" s="59">
        <f t="shared" si="13"/>
        <v>2.06E-2</v>
      </c>
      <c r="L314" s="59">
        <f t="shared" si="13"/>
        <v>1.6733333333333333E-2</v>
      </c>
      <c r="M314" s="59">
        <f t="shared" si="14"/>
        <v>5.8479000000000003E-2</v>
      </c>
      <c r="N314" s="30"/>
    </row>
    <row r="315" spans="2:14" ht="11.25" hidden="1" customHeight="1" x14ac:dyDescent="0.15">
      <c r="B315" s="19" t="s">
        <v>363</v>
      </c>
      <c r="C315" s="56">
        <f t="shared" si="15"/>
        <v>4.6666666666666666E-4</v>
      </c>
      <c r="D315" s="59">
        <f t="shared" si="15"/>
        <v>2.7166666666666669E-2</v>
      </c>
      <c r="E315" s="59">
        <f t="shared" si="15"/>
        <v>3.4700000000000002E-2</v>
      </c>
      <c r="F315" s="59">
        <f t="shared" si="15"/>
        <v>1.1666666666666665E-3</v>
      </c>
      <c r="G315" s="59">
        <f t="shared" ref="G315:J334" si="16">IF(ISERROR(AVERAGE(G89:G91)), "",AVERAGE(G89:G91))</f>
        <v>3.6705598086124398E-2</v>
      </c>
      <c r="H315" s="59">
        <f t="shared" si="16"/>
        <v>4.6547783094098884E-2</v>
      </c>
      <c r="I315" s="59">
        <f t="shared" si="16"/>
        <v>3.0746981658692187E-2</v>
      </c>
      <c r="J315" s="59">
        <f t="shared" si="16"/>
        <v>4.5769226475279111E-2</v>
      </c>
      <c r="K315" s="59">
        <f t="shared" ref="K315:L334" si="17">IF(ISERROR(AVERAGE(K89:K91)), "",AVERAGE(K89:K91))</f>
        <v>2.06E-2</v>
      </c>
      <c r="L315" s="59">
        <f t="shared" si="17"/>
        <v>1.6588888888888889E-2</v>
      </c>
      <c r="M315" s="59">
        <f t="shared" si="14"/>
        <v>5.8328999999999999E-2</v>
      </c>
      <c r="N315" s="30"/>
    </row>
    <row r="316" spans="2:14" ht="11.25" hidden="1" customHeight="1" x14ac:dyDescent="0.15">
      <c r="B316" s="19" t="s">
        <v>366</v>
      </c>
      <c r="C316" s="56">
        <f t="shared" si="15"/>
        <v>6.333333333333334E-4</v>
      </c>
      <c r="D316" s="59">
        <f t="shared" si="15"/>
        <v>2.7466666666666667E-2</v>
      </c>
      <c r="E316" s="59">
        <f t="shared" si="15"/>
        <v>3.5033333333333333E-2</v>
      </c>
      <c r="F316" s="59">
        <f t="shared" si="15"/>
        <v>1.2666666666666666E-3</v>
      </c>
      <c r="G316" s="59">
        <f t="shared" si="16"/>
        <v>3.6574407609933933E-2</v>
      </c>
      <c r="H316" s="59">
        <f t="shared" si="16"/>
        <v>4.6997941824257615E-2</v>
      </c>
      <c r="I316" s="59">
        <f t="shared" si="16"/>
        <v>3.1245910230120758E-2</v>
      </c>
      <c r="J316" s="59">
        <f t="shared" si="16"/>
        <v>4.5407004253056882E-2</v>
      </c>
      <c r="K316" s="59">
        <f t="shared" si="17"/>
        <v>2.06E-2</v>
      </c>
      <c r="L316" s="59">
        <f t="shared" si="17"/>
        <v>1.6677777777777777E-2</v>
      </c>
      <c r="M316" s="59">
        <f t="shared" si="14"/>
        <v>5.8136E-2</v>
      </c>
      <c r="N316" s="30"/>
    </row>
    <row r="317" spans="2:14" ht="11.25" hidden="1" customHeight="1" x14ac:dyDescent="0.15">
      <c r="B317" s="19" t="s">
        <v>369</v>
      </c>
      <c r="C317" s="56">
        <f t="shared" si="15"/>
        <v>5.9999999999999995E-4</v>
      </c>
      <c r="D317" s="59">
        <f t="shared" si="15"/>
        <v>2.8266666666666666E-2</v>
      </c>
      <c r="E317" s="59">
        <f t="shared" si="15"/>
        <v>3.5500000000000004E-2</v>
      </c>
      <c r="F317" s="59">
        <f t="shared" si="15"/>
        <v>1.2666666666666666E-3</v>
      </c>
      <c r="G317" s="59">
        <f t="shared" si="16"/>
        <v>3.6998036758563078E-2</v>
      </c>
      <c r="H317" s="59">
        <f t="shared" si="16"/>
        <v>4.7052631578947374E-2</v>
      </c>
      <c r="I317" s="59">
        <f t="shared" si="16"/>
        <v>3.0513659147869673E-2</v>
      </c>
      <c r="J317" s="59">
        <f t="shared" si="16"/>
        <v>4.4472263993316628E-2</v>
      </c>
      <c r="K317" s="59">
        <f t="shared" si="17"/>
        <v>2.06E-2</v>
      </c>
      <c r="L317" s="59">
        <f t="shared" si="17"/>
        <v>1.7044444444444445E-2</v>
      </c>
      <c r="M317" s="59">
        <f t="shared" si="14"/>
        <v>5.7885666666666669E-2</v>
      </c>
      <c r="N317" s="30"/>
    </row>
    <row r="318" spans="2:14" ht="11.25" hidden="1" customHeight="1" x14ac:dyDescent="0.15">
      <c r="B318" s="19" t="s">
        <v>372</v>
      </c>
      <c r="C318" s="56">
        <f t="shared" si="15"/>
        <v>5.3333333333333336E-4</v>
      </c>
      <c r="D318" s="59">
        <f t="shared" si="15"/>
        <v>2.8233333333333333E-2</v>
      </c>
      <c r="E318" s="59">
        <f t="shared" si="15"/>
        <v>3.5099999999999999E-2</v>
      </c>
      <c r="F318" s="59">
        <f t="shared" si="15"/>
        <v>1.2999999999999999E-3</v>
      </c>
      <c r="G318" s="59">
        <f t="shared" si="16"/>
        <v>3.6712071846282369E-2</v>
      </c>
      <c r="H318" s="59">
        <f t="shared" si="16"/>
        <v>4.6519298245614037E-2</v>
      </c>
      <c r="I318" s="59">
        <f t="shared" si="16"/>
        <v>2.8817167919799502E-2</v>
      </c>
      <c r="J318" s="59">
        <f t="shared" si="16"/>
        <v>4.2769632414369256E-2</v>
      </c>
      <c r="K318" s="59">
        <f t="shared" si="17"/>
        <v>2.06E-2</v>
      </c>
      <c r="L318" s="59">
        <f t="shared" si="17"/>
        <v>1.7077777777777775E-2</v>
      </c>
      <c r="M318" s="59">
        <f t="shared" si="14"/>
        <v>5.7636333333333338E-2</v>
      </c>
      <c r="N318" s="30"/>
    </row>
    <row r="319" spans="2:14" ht="11.25" hidden="1" customHeight="1" x14ac:dyDescent="0.15">
      <c r="B319" s="19" t="s">
        <v>375</v>
      </c>
      <c r="C319" s="56">
        <f t="shared" si="15"/>
        <v>4.6666666666666666E-4</v>
      </c>
      <c r="D319" s="59">
        <f t="shared" si="15"/>
        <v>2.7633333333333333E-2</v>
      </c>
      <c r="E319" s="59">
        <f t="shared" si="15"/>
        <v>3.4166666666666672E-2</v>
      </c>
      <c r="F319" s="59">
        <f t="shared" si="15"/>
        <v>1.233333333333333E-3</v>
      </c>
      <c r="G319" s="59">
        <f t="shared" si="16"/>
        <v>3.59390559732665E-2</v>
      </c>
      <c r="H319" s="59">
        <f t="shared" si="16"/>
        <v>4.5359774436090218E-2</v>
      </c>
      <c r="I319" s="59">
        <f t="shared" si="16"/>
        <v>2.5306056808688387E-2</v>
      </c>
      <c r="J319" s="59">
        <f t="shared" si="16"/>
        <v>4.0813283208020051E-2</v>
      </c>
      <c r="K319" s="59">
        <f t="shared" si="17"/>
        <v>2.06E-2</v>
      </c>
      <c r="L319" s="59">
        <f t="shared" si="17"/>
        <v>1.6866666666666665E-2</v>
      </c>
      <c r="M319" s="59">
        <f t="shared" si="14"/>
        <v>5.712133333333333E-2</v>
      </c>
      <c r="N319" s="30"/>
    </row>
    <row r="320" spans="2:14" ht="11.25" hidden="1" customHeight="1" x14ac:dyDescent="0.15">
      <c r="B320" s="19" t="s">
        <v>378</v>
      </c>
      <c r="C320" s="56">
        <f t="shared" si="15"/>
        <v>4.3333333333333331E-4</v>
      </c>
      <c r="D320" s="59">
        <f t="shared" si="15"/>
        <v>2.7133333333333332E-2</v>
      </c>
      <c r="E320" s="59">
        <f t="shared" si="15"/>
        <v>3.3333333333333333E-2</v>
      </c>
      <c r="F320" s="59">
        <f t="shared" si="15"/>
        <v>1.233333333333333E-3</v>
      </c>
      <c r="G320" s="59">
        <f t="shared" si="16"/>
        <v>3.5133500417710947E-2</v>
      </c>
      <c r="H320" s="59">
        <f t="shared" si="16"/>
        <v>4.4666917293233084E-2</v>
      </c>
      <c r="I320" s="59">
        <f t="shared" si="16"/>
        <v>2.3100501253132833E-2</v>
      </c>
      <c r="J320" s="59">
        <f t="shared" si="16"/>
        <v>3.8997410192147031E-2</v>
      </c>
      <c r="K320" s="59">
        <f t="shared" si="17"/>
        <v>2.0766666666666666E-2</v>
      </c>
      <c r="L320" s="59">
        <f t="shared" si="17"/>
        <v>1.6644444444444444E-2</v>
      </c>
      <c r="M320" s="59">
        <f t="shared" si="14"/>
        <v>5.6263666666666663E-2</v>
      </c>
      <c r="N320" s="30"/>
    </row>
    <row r="321" spans="2:14" ht="11.25" hidden="1" customHeight="1" x14ac:dyDescent="0.15">
      <c r="B321" s="19" t="s">
        <v>381</v>
      </c>
      <c r="C321" s="56">
        <f t="shared" si="15"/>
        <v>3.6666666666666662E-4</v>
      </c>
      <c r="D321" s="59">
        <f t="shared" si="15"/>
        <v>2.6633333333333332E-2</v>
      </c>
      <c r="E321" s="59">
        <f t="shared" si="15"/>
        <v>3.2466666666666671E-2</v>
      </c>
      <c r="F321" s="59">
        <f t="shared" si="15"/>
        <v>1.1666666666666665E-3</v>
      </c>
      <c r="G321" s="59">
        <f t="shared" si="16"/>
        <v>3.434761904761905E-2</v>
      </c>
      <c r="H321" s="59">
        <f t="shared" si="16"/>
        <v>4.4325396825396823E-2</v>
      </c>
      <c r="I321" s="59">
        <f t="shared" si="16"/>
        <v>2.2036507936507937E-2</v>
      </c>
      <c r="J321" s="59">
        <f t="shared" si="16"/>
        <v>3.7571428571428568E-2</v>
      </c>
      <c r="K321" s="59">
        <f t="shared" si="17"/>
        <v>2.0933333333333332E-2</v>
      </c>
      <c r="L321" s="59">
        <f t="shared" si="17"/>
        <v>1.6411111111111109E-2</v>
      </c>
      <c r="M321" s="59">
        <f t="shared" si="14"/>
        <v>5.5051333333333334E-2</v>
      </c>
      <c r="N321" s="30"/>
    </row>
    <row r="322" spans="2:14" ht="11.25" hidden="1" customHeight="1" x14ac:dyDescent="0.15">
      <c r="B322" s="19" t="s">
        <v>385</v>
      </c>
      <c r="C322" s="56">
        <f t="shared" si="15"/>
        <v>3.3333333333333332E-4</v>
      </c>
      <c r="D322" s="59">
        <f t="shared" si="15"/>
        <v>2.6233333333333331E-2</v>
      </c>
      <c r="E322" s="59">
        <f t="shared" si="15"/>
        <v>3.1800000000000002E-2</v>
      </c>
      <c r="F322" s="59">
        <f t="shared" si="15"/>
        <v>1.1333333333333334E-3</v>
      </c>
      <c r="G322" s="59">
        <f t="shared" si="16"/>
        <v>3.3725396825396825E-2</v>
      </c>
      <c r="H322" s="59">
        <f t="shared" si="16"/>
        <v>4.4153174603174604E-2</v>
      </c>
      <c r="I322" s="59">
        <f t="shared" si="16"/>
        <v>2.2015079365079366E-2</v>
      </c>
      <c r="J322" s="59">
        <f t="shared" si="16"/>
        <v>3.6741269841269839E-2</v>
      </c>
      <c r="K322" s="59">
        <f t="shared" si="17"/>
        <v>2.1099999999999997E-2</v>
      </c>
      <c r="L322" s="59">
        <f t="shared" si="17"/>
        <v>1.6199999999999996E-2</v>
      </c>
      <c r="M322" s="59">
        <f t="shared" si="14"/>
        <v>5.4259000000000002E-2</v>
      </c>
      <c r="N322" s="30"/>
    </row>
    <row r="323" spans="2:14" ht="11.25" hidden="1" customHeight="1" x14ac:dyDescent="0.15">
      <c r="B323" s="19" t="s">
        <v>388</v>
      </c>
      <c r="C323" s="56">
        <f t="shared" si="15"/>
        <v>3.3333333333333332E-4</v>
      </c>
      <c r="D323" s="59">
        <f t="shared" si="15"/>
        <v>2.5666666666666667E-2</v>
      </c>
      <c r="E323" s="59">
        <f t="shared" si="15"/>
        <v>3.1133333333333336E-2</v>
      </c>
      <c r="F323" s="59">
        <f t="shared" si="15"/>
        <v>1.1666666666666668E-3</v>
      </c>
      <c r="G323" s="59">
        <f t="shared" si="16"/>
        <v>3.3364141414141422E-2</v>
      </c>
      <c r="H323" s="59">
        <f t="shared" si="16"/>
        <v>4.4027705627705617E-2</v>
      </c>
      <c r="I323" s="59">
        <f t="shared" si="16"/>
        <v>2.2514249639249639E-2</v>
      </c>
      <c r="J323" s="59">
        <f t="shared" si="16"/>
        <v>3.6675974025974022E-2</v>
      </c>
      <c r="K323" s="59">
        <f t="shared" si="17"/>
        <v>2.1099999999999997E-2</v>
      </c>
      <c r="L323" s="59">
        <f t="shared" si="17"/>
        <v>1.5977777777777775E-2</v>
      </c>
      <c r="M323" s="59">
        <f t="shared" si="14"/>
        <v>5.3950666666666668E-2</v>
      </c>
      <c r="N323" s="30"/>
    </row>
    <row r="324" spans="2:14" ht="11.25" hidden="1" customHeight="1" x14ac:dyDescent="0.15">
      <c r="B324" s="19" t="s">
        <v>391</v>
      </c>
      <c r="C324" s="56">
        <f t="shared" si="15"/>
        <v>3.3333333333333332E-4</v>
      </c>
      <c r="D324" s="59">
        <f t="shared" si="15"/>
        <v>2.52E-2</v>
      </c>
      <c r="E324" s="59">
        <f t="shared" si="15"/>
        <v>3.0533333333333332E-2</v>
      </c>
      <c r="F324" s="59">
        <f t="shared" si="15"/>
        <v>1.2333333333333335E-3</v>
      </c>
      <c r="G324" s="59">
        <f t="shared" si="16"/>
        <v>3.3218109668109667E-2</v>
      </c>
      <c r="H324" s="59">
        <f t="shared" si="16"/>
        <v>4.403722943722943E-2</v>
      </c>
      <c r="I324" s="59">
        <f t="shared" si="16"/>
        <v>2.2821392496392496E-2</v>
      </c>
      <c r="J324" s="59">
        <f t="shared" si="16"/>
        <v>3.7106926406926401E-2</v>
      </c>
      <c r="K324" s="59">
        <f t="shared" si="17"/>
        <v>2.1099999999999997E-2</v>
      </c>
      <c r="L324" s="59">
        <f t="shared" si="17"/>
        <v>1.582222222222222E-2</v>
      </c>
      <c r="M324" s="59">
        <f t="shared" si="14"/>
        <v>5.3215725490196077E-2</v>
      </c>
      <c r="N324" s="30"/>
    </row>
    <row r="325" spans="2:14" ht="11.25" hidden="1" customHeight="1" x14ac:dyDescent="0.15">
      <c r="B325" s="19" t="s">
        <v>395</v>
      </c>
      <c r="C325" s="56">
        <f t="shared" si="15"/>
        <v>2.6666666666666663E-4</v>
      </c>
      <c r="D325" s="59">
        <f t="shared" si="15"/>
        <v>2.4966666666666665E-2</v>
      </c>
      <c r="E325" s="59">
        <f t="shared" si="15"/>
        <v>3.0066666666666669E-2</v>
      </c>
      <c r="F325" s="59">
        <f t="shared" si="15"/>
        <v>1.2666666666666666E-3</v>
      </c>
      <c r="G325" s="59">
        <f t="shared" si="16"/>
        <v>3.3433189033189037E-2</v>
      </c>
      <c r="H325" s="59">
        <f t="shared" si="16"/>
        <v>4.3951515151515151E-2</v>
      </c>
      <c r="I325" s="59">
        <f t="shared" si="16"/>
        <v>2.1612662337662337E-2</v>
      </c>
      <c r="J325" s="59">
        <f t="shared" si="16"/>
        <v>3.6570418470418468E-2</v>
      </c>
      <c r="K325" s="59">
        <f t="shared" si="17"/>
        <v>2.1099999999999997E-2</v>
      </c>
      <c r="L325" s="59">
        <f t="shared" si="17"/>
        <v>1.5755555555555554E-2</v>
      </c>
      <c r="M325" s="59">
        <f t="shared" si="14"/>
        <v>5.1905217553688134E-2</v>
      </c>
      <c r="N325" s="30"/>
    </row>
    <row r="326" spans="2:14" ht="11.25" hidden="1" customHeight="1" x14ac:dyDescent="0.15">
      <c r="B326" s="19" t="s">
        <v>398</v>
      </c>
      <c r="C326" s="56">
        <f t="shared" si="15"/>
        <v>2.3333333333333333E-4</v>
      </c>
      <c r="D326" s="59">
        <f t="shared" si="15"/>
        <v>2.416666666666667E-2</v>
      </c>
      <c r="E326" s="59">
        <f t="shared" si="15"/>
        <v>2.9066666666666668E-2</v>
      </c>
      <c r="F326" s="59">
        <f t="shared" si="15"/>
        <v>1.233333333333333E-3</v>
      </c>
      <c r="G326" s="59">
        <f t="shared" si="16"/>
        <v>3.2882431457431457E-2</v>
      </c>
      <c r="H326" s="59">
        <f t="shared" si="16"/>
        <v>4.3206060606060602E-2</v>
      </c>
      <c r="I326" s="59">
        <f t="shared" si="16"/>
        <v>2.0932359307359306E-2</v>
      </c>
      <c r="J326" s="59">
        <f t="shared" si="16"/>
        <v>3.5256782106782104E-2</v>
      </c>
      <c r="K326" s="59">
        <f t="shared" si="17"/>
        <v>2.1099999999999997E-2</v>
      </c>
      <c r="L326" s="59">
        <f t="shared" si="17"/>
        <v>1.5255555555555555E-2</v>
      </c>
      <c r="M326" s="59">
        <f t="shared" si="14"/>
        <v>4.9972866982761488E-2</v>
      </c>
      <c r="N326" s="30"/>
    </row>
    <row r="327" spans="2:14" ht="11.25" hidden="1" customHeight="1" x14ac:dyDescent="0.15">
      <c r="B327" s="19" t="s">
        <v>401</v>
      </c>
      <c r="C327" s="56">
        <f t="shared" si="15"/>
        <v>2.0000000000000001E-4</v>
      </c>
      <c r="D327" s="59">
        <f t="shared" si="15"/>
        <v>2.3866666666666665E-2</v>
      </c>
      <c r="E327" s="59">
        <f t="shared" si="15"/>
        <v>2.8466666666666668E-2</v>
      </c>
      <c r="F327" s="59">
        <f t="shared" si="15"/>
        <v>1.2333333333333332E-3</v>
      </c>
      <c r="G327" s="59">
        <f t="shared" si="16"/>
        <v>3.2657960557960559E-2</v>
      </c>
      <c r="H327" s="59">
        <f t="shared" si="16"/>
        <v>4.2633573833573829E-2</v>
      </c>
      <c r="I327" s="59">
        <f t="shared" si="16"/>
        <v>2.1055242905242907E-2</v>
      </c>
      <c r="J327" s="59">
        <f t="shared" si="16"/>
        <v>3.4396596921596925E-2</v>
      </c>
      <c r="K327" s="59">
        <f t="shared" si="17"/>
        <v>2.1099999999999997E-2</v>
      </c>
      <c r="L327" s="59">
        <f t="shared" si="17"/>
        <v>1.5055555555555556E-2</v>
      </c>
      <c r="M327" s="59">
        <f t="shared" si="14"/>
        <v>4.8997240907770086E-2</v>
      </c>
      <c r="N327" s="30"/>
    </row>
    <row r="328" spans="2:14" ht="11.25" hidden="1" customHeight="1" x14ac:dyDescent="0.15">
      <c r="B328" s="19" t="s">
        <v>404</v>
      </c>
      <c r="C328" s="56">
        <f t="shared" si="15"/>
        <v>2.3333333333333333E-4</v>
      </c>
      <c r="D328" s="59">
        <f t="shared" si="15"/>
        <v>2.2800000000000001E-2</v>
      </c>
      <c r="E328" s="59">
        <f t="shared" si="15"/>
        <v>2.6933333333333333E-2</v>
      </c>
      <c r="F328" s="59">
        <f t="shared" si="15"/>
        <v>1.3333333333333333E-3</v>
      </c>
      <c r="G328" s="59">
        <f t="shared" si="16"/>
        <v>3.1962794612794616E-2</v>
      </c>
      <c r="H328" s="59">
        <f t="shared" si="16"/>
        <v>4.1972390572390578E-2</v>
      </c>
      <c r="I328" s="59">
        <f t="shared" si="16"/>
        <v>2.2162205387205387E-2</v>
      </c>
      <c r="J328" s="59">
        <f t="shared" si="16"/>
        <v>3.3594865319865323E-2</v>
      </c>
      <c r="K328" s="59">
        <f t="shared" si="17"/>
        <v>2.1099999999999997E-2</v>
      </c>
      <c r="L328" s="59">
        <f t="shared" si="17"/>
        <v>1.442222222222222E-2</v>
      </c>
      <c r="M328" s="59">
        <f t="shared" si="14"/>
        <v>4.8519074601853784E-2</v>
      </c>
      <c r="N328" s="30"/>
    </row>
    <row r="329" spans="2:14" ht="11.25" hidden="1" customHeight="1" x14ac:dyDescent="0.15">
      <c r="B329" s="19" t="s">
        <v>407</v>
      </c>
      <c r="C329" s="56">
        <f t="shared" si="15"/>
        <v>2.6666666666666663E-4</v>
      </c>
      <c r="D329" s="59">
        <f t="shared" si="15"/>
        <v>2.1400000000000002E-2</v>
      </c>
      <c r="E329" s="59">
        <f t="shared" si="15"/>
        <v>2.5033333333333335E-2</v>
      </c>
      <c r="F329" s="59">
        <f t="shared" si="15"/>
        <v>1.4666666666666667E-3</v>
      </c>
      <c r="G329" s="59">
        <f t="shared" si="16"/>
        <v>3.1152188552188556E-2</v>
      </c>
      <c r="H329" s="59">
        <f t="shared" si="16"/>
        <v>4.0012996632996629E-2</v>
      </c>
      <c r="I329" s="59">
        <f t="shared" si="16"/>
        <v>2.2031750841750842E-2</v>
      </c>
      <c r="J329" s="59">
        <f t="shared" si="16"/>
        <v>3.3076456228956233E-2</v>
      </c>
      <c r="K329" s="59">
        <f t="shared" si="17"/>
        <v>2.1099999999999997E-2</v>
      </c>
      <c r="L329" s="59">
        <f t="shared" si="17"/>
        <v>1.3588888888888888E-2</v>
      </c>
      <c r="M329" s="59">
        <f t="shared" ref="M329:M360" si="18">IF(ISERROR(AVERAGE(M103:M105)), "",AVERAGE(M103:M105))</f>
        <v>4.8527758506113773E-2</v>
      </c>
      <c r="N329" s="30"/>
    </row>
    <row r="330" spans="2:14" ht="11.25" hidden="1" customHeight="1" x14ac:dyDescent="0.15">
      <c r="B330" s="19" t="s">
        <v>411</v>
      </c>
      <c r="C330" s="56">
        <f t="shared" si="15"/>
        <v>2.6666666666666663E-4</v>
      </c>
      <c r="D330" s="59">
        <f t="shared" si="15"/>
        <v>2.0233333333333336E-2</v>
      </c>
      <c r="E330" s="59">
        <f t="shared" si="15"/>
        <v>2.3633333333333336E-2</v>
      </c>
      <c r="F330" s="59">
        <f t="shared" si="15"/>
        <v>1.5333333333333334E-3</v>
      </c>
      <c r="G330" s="59">
        <f t="shared" si="16"/>
        <v>3.0198046251993627E-2</v>
      </c>
      <c r="H330" s="59">
        <f t="shared" si="16"/>
        <v>3.772800637958533E-2</v>
      </c>
      <c r="I330" s="59">
        <f t="shared" si="16"/>
        <v>2.123677033492823E-2</v>
      </c>
      <c r="J330" s="59">
        <f t="shared" si="16"/>
        <v>3.2058863636363642E-2</v>
      </c>
      <c r="K330" s="59">
        <f t="shared" si="17"/>
        <v>2.1099999999999997E-2</v>
      </c>
      <c r="L330" s="59">
        <f t="shared" si="17"/>
        <v>1.2933333333333333E-2</v>
      </c>
      <c r="M330" s="59">
        <f t="shared" si="18"/>
        <v>4.8909659090909087E-2</v>
      </c>
      <c r="N330" s="30"/>
    </row>
    <row r="331" spans="2:14" ht="11.25" hidden="1" customHeight="1" x14ac:dyDescent="0.15">
      <c r="B331" s="19" t="s">
        <v>413</v>
      </c>
      <c r="C331" s="56">
        <f t="shared" si="15"/>
        <v>2.6666666666666663E-4</v>
      </c>
      <c r="D331" s="59">
        <f t="shared" si="15"/>
        <v>1.9666666666666669E-2</v>
      </c>
      <c r="E331" s="59">
        <f t="shared" si="15"/>
        <v>2.3166666666666665E-2</v>
      </c>
      <c r="F331" s="59">
        <f t="shared" si="15"/>
        <v>1.5000000000000002E-3</v>
      </c>
      <c r="G331" s="59">
        <f t="shared" si="16"/>
        <v>2.9176834130781499E-2</v>
      </c>
      <c r="H331" s="59">
        <f t="shared" si="16"/>
        <v>3.6161339712918669E-2</v>
      </c>
      <c r="I331" s="59">
        <f t="shared" si="16"/>
        <v>2.0730709728867622E-2</v>
      </c>
      <c r="J331" s="59">
        <f t="shared" si="16"/>
        <v>3.0560378787878789E-2</v>
      </c>
      <c r="K331" s="59">
        <f t="shared" si="17"/>
        <v>2.1099999999999997E-2</v>
      </c>
      <c r="L331" s="59">
        <f t="shared" si="17"/>
        <v>1.2633333333333335E-2</v>
      </c>
      <c r="M331" s="59">
        <f t="shared" si="18"/>
        <v>4.9339333333333339E-2</v>
      </c>
      <c r="N331" s="30"/>
    </row>
    <row r="332" spans="2:14" ht="11.25" hidden="1" customHeight="1" x14ac:dyDescent="0.15">
      <c r="B332" s="19" t="s">
        <v>415</v>
      </c>
      <c r="C332" s="56">
        <f t="shared" si="15"/>
        <v>2.3333333333333333E-4</v>
      </c>
      <c r="D332" s="59">
        <f t="shared" si="15"/>
        <v>1.9866666666666668E-2</v>
      </c>
      <c r="E332" s="59">
        <f t="shared" si="15"/>
        <v>2.3599999999999999E-2</v>
      </c>
      <c r="F332" s="59">
        <f t="shared" si="15"/>
        <v>1.4E-3</v>
      </c>
      <c r="G332" s="59">
        <f t="shared" si="16"/>
        <v>2.875977063871801E-2</v>
      </c>
      <c r="H332" s="59">
        <f t="shared" si="16"/>
        <v>3.6521022252601204E-2</v>
      </c>
      <c r="I332" s="59">
        <f t="shared" si="16"/>
        <v>2.1223249411407307E-2</v>
      </c>
      <c r="J332" s="59">
        <f t="shared" si="16"/>
        <v>3.0529942279942279E-2</v>
      </c>
      <c r="K332" s="59">
        <f t="shared" si="17"/>
        <v>2.1099999999999997E-2</v>
      </c>
      <c r="L332" s="59">
        <f t="shared" si="17"/>
        <v>1.2755555555555556E-2</v>
      </c>
      <c r="M332" s="59">
        <f t="shared" si="18"/>
        <v>4.9853333333333333E-2</v>
      </c>
      <c r="N332" s="23"/>
    </row>
    <row r="333" spans="2:14" ht="11.25" hidden="1" customHeight="1" x14ac:dyDescent="0.15">
      <c r="B333" s="19" t="s">
        <v>420</v>
      </c>
      <c r="C333" s="56">
        <f t="shared" ref="C333:F352" si="19">IF(ISERROR(AVERAGE(C107:C109)), "",AVERAGE(C107:C109))</f>
        <v>2.3333333333333333E-4</v>
      </c>
      <c r="D333" s="59">
        <f t="shared" si="19"/>
        <v>2.06E-2</v>
      </c>
      <c r="E333" s="59">
        <f t="shared" si="19"/>
        <v>2.4766666666666669E-2</v>
      </c>
      <c r="F333" s="59">
        <f t="shared" si="19"/>
        <v>1.4000000000000002E-3</v>
      </c>
      <c r="G333" s="59">
        <f t="shared" si="16"/>
        <v>2.9496042568542564E-2</v>
      </c>
      <c r="H333" s="59">
        <f t="shared" si="16"/>
        <v>3.8467864357864361E-2</v>
      </c>
      <c r="I333" s="59">
        <f t="shared" si="16"/>
        <v>2.2636933621933624E-2</v>
      </c>
      <c r="J333" s="59">
        <f t="shared" si="16"/>
        <v>3.2451608946608944E-2</v>
      </c>
      <c r="K333" s="59">
        <f t="shared" si="17"/>
        <v>2.12E-2</v>
      </c>
      <c r="L333" s="59">
        <f t="shared" si="17"/>
        <v>1.3211111111111111E-2</v>
      </c>
      <c r="M333" s="59">
        <f t="shared" si="18"/>
        <v>5.0054684848484854E-2</v>
      </c>
      <c r="N333" s="23"/>
    </row>
    <row r="334" spans="2:14" ht="11.25" hidden="1" customHeight="1" x14ac:dyDescent="0.15">
      <c r="B334" s="19" t="s">
        <v>423</v>
      </c>
      <c r="C334" s="56">
        <f t="shared" si="19"/>
        <v>2.0000000000000001E-4</v>
      </c>
      <c r="D334" s="59">
        <f t="shared" si="19"/>
        <v>2.1666666666666667E-2</v>
      </c>
      <c r="E334" s="59">
        <f t="shared" si="19"/>
        <v>2.6233333333333334E-2</v>
      </c>
      <c r="F334" s="59">
        <f t="shared" si="19"/>
        <v>1.5333333333333334E-3</v>
      </c>
      <c r="G334" s="59">
        <f t="shared" si="16"/>
        <v>3.1112709235209233E-2</v>
      </c>
      <c r="H334" s="59">
        <f t="shared" si="16"/>
        <v>4.0332258297258297E-2</v>
      </c>
      <c r="I334" s="59">
        <f t="shared" si="16"/>
        <v>2.4169509379509384E-2</v>
      </c>
      <c r="J334" s="59">
        <f t="shared" si="16"/>
        <v>3.5412215007215003E-2</v>
      </c>
      <c r="K334" s="59">
        <f t="shared" si="17"/>
        <v>2.1299999999999999E-2</v>
      </c>
      <c r="L334" s="59">
        <f t="shared" si="17"/>
        <v>1.3866666666666666E-2</v>
      </c>
      <c r="M334" s="59">
        <f t="shared" si="18"/>
        <v>4.9508018181818186E-2</v>
      </c>
      <c r="N334" s="23"/>
    </row>
    <row r="335" spans="2:14" ht="11.25" hidden="1" customHeight="1" x14ac:dyDescent="0.15">
      <c r="B335" s="19" t="s">
        <v>426</v>
      </c>
      <c r="C335" s="56">
        <f t="shared" si="19"/>
        <v>2.3333333333333333E-4</v>
      </c>
      <c r="D335" s="59">
        <f t="shared" si="19"/>
        <v>2.2933333333333333E-2</v>
      </c>
      <c r="E335" s="59">
        <f t="shared" si="19"/>
        <v>2.7700000000000002E-2</v>
      </c>
      <c r="F335" s="59">
        <f t="shared" si="19"/>
        <v>1.7333333333333333E-3</v>
      </c>
      <c r="G335" s="59">
        <f t="shared" ref="G335:J354" si="20">IF(ISERROR(AVERAGE(G109:G111)), "",AVERAGE(G109:G111))</f>
        <v>3.3189621212121212E-2</v>
      </c>
      <c r="H335" s="59">
        <f t="shared" si="20"/>
        <v>4.2276666666666664E-2</v>
      </c>
      <c r="I335" s="59">
        <f t="shared" si="20"/>
        <v>2.5441515151515149E-2</v>
      </c>
      <c r="J335" s="59">
        <f t="shared" si="20"/>
        <v>3.7318636363636359E-2</v>
      </c>
      <c r="K335" s="59">
        <f t="shared" ref="K335:L354" si="21">IF(ISERROR(AVERAGE(K109:K111)), "",AVERAGE(K109:K111))</f>
        <v>2.1399999999999999E-2</v>
      </c>
      <c r="L335" s="59">
        <f t="shared" si="21"/>
        <v>1.4677777777777776E-2</v>
      </c>
      <c r="M335" s="59">
        <f t="shared" si="18"/>
        <v>4.9621503030303042E-2</v>
      </c>
      <c r="N335" s="23"/>
    </row>
    <row r="336" spans="2:14" ht="11.25" hidden="1" customHeight="1" x14ac:dyDescent="0.15">
      <c r="B336" s="19" t="s">
        <v>429</v>
      </c>
      <c r="C336" s="56">
        <f t="shared" si="19"/>
        <v>4.0000000000000002E-4</v>
      </c>
      <c r="D336" s="59">
        <f t="shared" si="19"/>
        <v>2.283333333333333E-2</v>
      </c>
      <c r="E336" s="59">
        <f t="shared" si="19"/>
        <v>2.7233333333333332E-2</v>
      </c>
      <c r="F336" s="59">
        <f t="shared" si="19"/>
        <v>2.0999999999999999E-3</v>
      </c>
      <c r="G336" s="59">
        <f t="shared" si="20"/>
        <v>3.3985137085137083E-2</v>
      </c>
      <c r="H336" s="59">
        <f t="shared" si="20"/>
        <v>4.2449206349206348E-2</v>
      </c>
      <c r="I336" s="59">
        <f t="shared" si="20"/>
        <v>2.5938816738816744E-2</v>
      </c>
      <c r="J336" s="59">
        <f t="shared" si="20"/>
        <v>3.6691414141414136E-2</v>
      </c>
      <c r="K336" s="59">
        <f t="shared" si="21"/>
        <v>2.1399999999999999E-2</v>
      </c>
      <c r="L336" s="59">
        <f t="shared" si="21"/>
        <v>1.4555555555555556E-2</v>
      </c>
      <c r="M336" s="59">
        <f t="shared" si="18"/>
        <v>4.968286435786437E-2</v>
      </c>
      <c r="N336" s="23"/>
    </row>
    <row r="337" spans="2:14" ht="11.25" hidden="1" customHeight="1" x14ac:dyDescent="0.15">
      <c r="B337" s="19" t="s">
        <v>432</v>
      </c>
      <c r="C337" s="56">
        <f t="shared" si="19"/>
        <v>4.0000000000000002E-4</v>
      </c>
      <c r="D337" s="59">
        <f t="shared" si="19"/>
        <v>2.2199999999999998E-2</v>
      </c>
      <c r="E337" s="59">
        <f t="shared" si="19"/>
        <v>2.6466666666666666E-2</v>
      </c>
      <c r="F337" s="59">
        <f t="shared" si="19"/>
        <v>2.3999999999999998E-3</v>
      </c>
      <c r="G337" s="59">
        <f t="shared" si="20"/>
        <v>3.3740404040404043E-2</v>
      </c>
      <c r="H337" s="59">
        <f t="shared" si="20"/>
        <v>4.2141233766233771E-2</v>
      </c>
      <c r="I337" s="59">
        <f t="shared" si="20"/>
        <v>2.6152958152958154E-2</v>
      </c>
      <c r="J337" s="59">
        <f t="shared" si="20"/>
        <v>3.5992135642135638E-2</v>
      </c>
      <c r="K337" s="59">
        <f t="shared" si="21"/>
        <v>2.1399999999999999E-2</v>
      </c>
      <c r="L337" s="59">
        <f t="shared" si="21"/>
        <v>1.4088888888888889E-2</v>
      </c>
      <c r="M337" s="59">
        <f t="shared" si="18"/>
        <v>5.0597150072150078E-2</v>
      </c>
      <c r="N337" s="23"/>
    </row>
    <row r="338" spans="2:14" ht="11.25" hidden="1" customHeight="1" x14ac:dyDescent="0.15">
      <c r="B338" s="19" t="s">
        <v>435</v>
      </c>
      <c r="C338" s="56">
        <f t="shared" si="19"/>
        <v>3.6666666666666667E-4</v>
      </c>
      <c r="D338" s="59">
        <f t="shared" si="19"/>
        <v>2.1366666666666669E-2</v>
      </c>
      <c r="E338" s="59">
        <f t="shared" si="19"/>
        <v>2.5566666666666665E-2</v>
      </c>
      <c r="F338" s="59">
        <f t="shared" si="19"/>
        <v>2.5999999999999999E-3</v>
      </c>
      <c r="G338" s="59">
        <f t="shared" si="20"/>
        <v>3.2502380952380949E-2</v>
      </c>
      <c r="H338" s="59">
        <f t="shared" si="20"/>
        <v>4.1242857142857144E-2</v>
      </c>
      <c r="I338" s="59">
        <f t="shared" si="20"/>
        <v>2.5561111111111114E-2</v>
      </c>
      <c r="J338" s="59">
        <f t="shared" si="20"/>
        <v>3.5519841269841264E-2</v>
      </c>
      <c r="K338" s="59">
        <f t="shared" si="21"/>
        <v>2.1399999999999999E-2</v>
      </c>
      <c r="L338" s="59">
        <f t="shared" si="21"/>
        <v>1.35E-2</v>
      </c>
      <c r="M338" s="59">
        <f t="shared" si="18"/>
        <v>5.0697838777384235E-2</v>
      </c>
      <c r="N338" s="23"/>
    </row>
    <row r="339" spans="2:14" ht="11.25" hidden="1" customHeight="1" x14ac:dyDescent="0.15">
      <c r="B339" s="19" t="s">
        <v>438</v>
      </c>
      <c r="C339" s="56">
        <f t="shared" si="19"/>
        <v>5.666666666666666E-4</v>
      </c>
      <c r="D339" s="59">
        <f t="shared" si="19"/>
        <v>2.1666666666666667E-2</v>
      </c>
      <c r="E339" s="59">
        <f t="shared" si="19"/>
        <v>2.6033333333333335E-2</v>
      </c>
      <c r="F339" s="59">
        <f t="shared" si="19"/>
        <v>2.7333333333333328E-3</v>
      </c>
      <c r="G339" s="59">
        <f t="shared" si="20"/>
        <v>3.1707435254803677E-2</v>
      </c>
      <c r="H339" s="59">
        <f t="shared" si="20"/>
        <v>4.1446282372598162E-2</v>
      </c>
      <c r="I339" s="59">
        <f t="shared" si="20"/>
        <v>2.4843107769423559E-2</v>
      </c>
      <c r="J339" s="59">
        <f t="shared" si="20"/>
        <v>3.5328905597326654E-2</v>
      </c>
      <c r="K339" s="59">
        <f t="shared" si="21"/>
        <v>2.1399999999999999E-2</v>
      </c>
      <c r="L339" s="59">
        <f t="shared" si="21"/>
        <v>1.3833333333333331E-2</v>
      </c>
      <c r="M339" s="59">
        <f t="shared" si="18"/>
        <v>5.047405691110237E-2</v>
      </c>
      <c r="N339" s="23"/>
    </row>
    <row r="340" spans="2:14" ht="11.25" hidden="1" customHeight="1" x14ac:dyDescent="0.15">
      <c r="B340" s="19" t="s">
        <v>441</v>
      </c>
      <c r="C340" s="56">
        <f t="shared" si="19"/>
        <v>1.2666666666666666E-3</v>
      </c>
      <c r="D340" s="59">
        <f t="shared" si="19"/>
        <v>2.1899999999999999E-2</v>
      </c>
      <c r="E340" s="59">
        <f t="shared" si="19"/>
        <v>2.5999999999999999E-2</v>
      </c>
      <c r="F340" s="59">
        <f t="shared" si="19"/>
        <v>3.6333333333333335E-3</v>
      </c>
      <c r="G340" s="59">
        <f t="shared" si="20"/>
        <v>3.1149895572263993E-2</v>
      </c>
      <c r="H340" s="59">
        <f t="shared" si="20"/>
        <v>4.1485315561631354E-2</v>
      </c>
      <c r="I340" s="59">
        <f t="shared" si="20"/>
        <v>2.3835026961342754E-2</v>
      </c>
      <c r="J340" s="59">
        <f t="shared" si="20"/>
        <v>3.4041062884483934E-2</v>
      </c>
      <c r="K340" s="59">
        <f t="shared" si="21"/>
        <v>2.1399999999999999E-2</v>
      </c>
      <c r="L340" s="59">
        <f t="shared" si="21"/>
        <v>1.4233333333333334E-2</v>
      </c>
      <c r="M340" s="59">
        <f t="shared" si="18"/>
        <v>4.9761286348331803E-2</v>
      </c>
      <c r="N340" s="23"/>
    </row>
    <row r="341" spans="2:14" ht="11.25" hidden="1" customHeight="1" x14ac:dyDescent="0.15">
      <c r="B341" s="19" t="s">
        <v>444</v>
      </c>
      <c r="C341" s="56">
        <f t="shared" si="19"/>
        <v>2.0666666666666667E-3</v>
      </c>
      <c r="D341" s="59">
        <f t="shared" si="19"/>
        <v>2.1966666666666666E-2</v>
      </c>
      <c r="E341" s="59">
        <f t="shared" si="19"/>
        <v>2.5966666666666666E-2</v>
      </c>
      <c r="F341" s="59">
        <f t="shared" si="19"/>
        <v>4.7000000000000002E-3</v>
      </c>
      <c r="G341" s="59">
        <f t="shared" si="20"/>
        <v>3.1279736842105263E-2</v>
      </c>
      <c r="H341" s="59">
        <f t="shared" si="20"/>
        <v>4.194182349813929E-2</v>
      </c>
      <c r="I341" s="59">
        <f t="shared" si="20"/>
        <v>2.2433439659755455E-2</v>
      </c>
      <c r="J341" s="59">
        <f t="shared" si="20"/>
        <v>3.1355983519404572E-2</v>
      </c>
      <c r="K341" s="59">
        <f t="shared" si="21"/>
        <v>2.1399999999999999E-2</v>
      </c>
      <c r="L341" s="59">
        <f t="shared" si="21"/>
        <v>1.4611111111111111E-2</v>
      </c>
      <c r="M341" s="59">
        <f t="shared" si="18"/>
        <v>4.9073175172780446E-2</v>
      </c>
      <c r="N341" s="23"/>
    </row>
    <row r="342" spans="2:14" ht="11.25" hidden="1" customHeight="1" x14ac:dyDescent="0.15">
      <c r="B342" s="19" t="s">
        <v>447</v>
      </c>
      <c r="C342" s="56">
        <f t="shared" si="19"/>
        <v>2.6666666666666666E-3</v>
      </c>
      <c r="D342" s="59">
        <f t="shared" si="19"/>
        <v>2.0366666666666668E-2</v>
      </c>
      <c r="E342" s="59">
        <f t="shared" si="19"/>
        <v>2.4333333333333335E-2</v>
      </c>
      <c r="F342" s="59">
        <f t="shared" si="19"/>
        <v>5.5000000000000005E-3</v>
      </c>
      <c r="G342" s="59">
        <f t="shared" si="20"/>
        <v>3.0278333333333327E-2</v>
      </c>
      <c r="H342" s="59">
        <f t="shared" si="20"/>
        <v>4.1957525252525253E-2</v>
      </c>
      <c r="I342" s="59">
        <f t="shared" si="20"/>
        <v>2.0329974747474746E-2</v>
      </c>
      <c r="J342" s="59">
        <f t="shared" si="20"/>
        <v>2.8945808080808082E-2</v>
      </c>
      <c r="K342" s="59">
        <f t="shared" si="21"/>
        <v>2.1399999999999999E-2</v>
      </c>
      <c r="L342" s="59">
        <f t="shared" si="21"/>
        <v>1.3777777777777778E-2</v>
      </c>
      <c r="M342" s="59">
        <f t="shared" si="18"/>
        <v>4.8823559011164287E-2</v>
      </c>
      <c r="N342" s="23"/>
    </row>
    <row r="343" spans="2:14" ht="11.25" hidden="1" customHeight="1" x14ac:dyDescent="0.15">
      <c r="B343" s="19" t="s">
        <v>450</v>
      </c>
      <c r="C343" s="56">
        <f t="shared" si="19"/>
        <v>2.8999999999999998E-3</v>
      </c>
      <c r="D343" s="59">
        <f t="shared" si="19"/>
        <v>1.9199999999999998E-2</v>
      </c>
      <c r="E343" s="59">
        <f t="shared" si="19"/>
        <v>2.3233333333333332E-2</v>
      </c>
      <c r="F343" s="59">
        <f t="shared" si="19"/>
        <v>5.5333333333333337E-3</v>
      </c>
      <c r="G343" s="59">
        <f t="shared" si="20"/>
        <v>2.905333333333333E-2</v>
      </c>
      <c r="H343" s="59">
        <f t="shared" si="20"/>
        <v>4.1399191919191919E-2</v>
      </c>
      <c r="I343" s="59">
        <f t="shared" si="20"/>
        <v>1.9274671717171715E-2</v>
      </c>
      <c r="J343" s="59">
        <f t="shared" si="20"/>
        <v>2.8218535353535357E-2</v>
      </c>
      <c r="K343" s="59">
        <f t="shared" si="21"/>
        <v>2.1399999999999999E-2</v>
      </c>
      <c r="L343" s="59">
        <f t="shared" si="21"/>
        <v>1.3144444444444445E-2</v>
      </c>
      <c r="M343" s="59">
        <f t="shared" si="18"/>
        <v>4.8679367091972355E-2</v>
      </c>
      <c r="N343" s="23"/>
    </row>
    <row r="344" spans="2:14" ht="11.25" hidden="1" customHeight="1" x14ac:dyDescent="0.15">
      <c r="B344" s="19" t="s">
        <v>454</v>
      </c>
      <c r="C344" s="56">
        <f t="shared" si="19"/>
        <v>2.8E-3</v>
      </c>
      <c r="D344" s="59">
        <f t="shared" si="19"/>
        <v>1.8266666666666667E-2</v>
      </c>
      <c r="E344" s="59">
        <f t="shared" si="19"/>
        <v>2.23E-2</v>
      </c>
      <c r="F344" s="59">
        <f t="shared" si="19"/>
        <v>5.4666666666666657E-3</v>
      </c>
      <c r="G344" s="59">
        <f t="shared" si="20"/>
        <v>2.7350476190476189E-2</v>
      </c>
      <c r="H344" s="59">
        <f t="shared" si="20"/>
        <v>4.0295858585858581E-2</v>
      </c>
      <c r="I344" s="59">
        <f t="shared" si="20"/>
        <v>1.8655624098124098E-2</v>
      </c>
      <c r="J344" s="59">
        <f t="shared" si="20"/>
        <v>2.7683773448773454E-2</v>
      </c>
      <c r="K344" s="59">
        <f t="shared" si="21"/>
        <v>2.1533333333333331E-2</v>
      </c>
      <c r="L344" s="59">
        <f t="shared" si="21"/>
        <v>1.2499999999999999E-2</v>
      </c>
      <c r="M344" s="59">
        <f t="shared" si="18"/>
        <v>4.868572446689113E-2</v>
      </c>
      <c r="N344" s="23"/>
    </row>
    <row r="345" spans="2:14" ht="11.25" hidden="1" customHeight="1" x14ac:dyDescent="0.15">
      <c r="B345" s="19" t="s">
        <v>457</v>
      </c>
      <c r="C345" s="56">
        <f t="shared" si="19"/>
        <v>2.6999999999999997E-3</v>
      </c>
      <c r="D345" s="59">
        <f t="shared" si="19"/>
        <v>1.836666666666667E-2</v>
      </c>
      <c r="E345" s="59">
        <f t="shared" si="19"/>
        <v>2.236666666666667E-2</v>
      </c>
      <c r="F345" s="59">
        <f t="shared" si="19"/>
        <v>5.5666666666666668E-3</v>
      </c>
      <c r="G345" s="59">
        <f t="shared" si="20"/>
        <v>2.6723015873015874E-2</v>
      </c>
      <c r="H345" s="59">
        <f t="shared" si="20"/>
        <v>3.9009271284271278E-2</v>
      </c>
      <c r="I345" s="59">
        <f t="shared" si="20"/>
        <v>1.8030266955266955E-2</v>
      </c>
      <c r="J345" s="59">
        <f t="shared" si="20"/>
        <v>2.7799170274170278E-2</v>
      </c>
      <c r="K345" s="59">
        <f t="shared" si="21"/>
        <v>2.1666666666666667E-2</v>
      </c>
      <c r="L345" s="59">
        <f t="shared" si="21"/>
        <v>1.2577777777777778E-2</v>
      </c>
      <c r="M345" s="59">
        <f t="shared" si="18"/>
        <v>4.8456797659130996E-2</v>
      </c>
      <c r="N345" s="23"/>
    </row>
    <row r="346" spans="2:14" ht="11.25" hidden="1" customHeight="1" x14ac:dyDescent="0.15">
      <c r="B346" s="19" t="s">
        <v>460</v>
      </c>
      <c r="C346" s="56">
        <f t="shared" si="19"/>
        <v>2.6000000000000003E-3</v>
      </c>
      <c r="D346" s="59">
        <f t="shared" si="19"/>
        <v>1.7533333333333335E-2</v>
      </c>
      <c r="E346" s="59">
        <f t="shared" si="19"/>
        <v>2.1500000000000002E-2</v>
      </c>
      <c r="F346" s="59">
        <f t="shared" si="19"/>
        <v>5.5666666666666668E-3</v>
      </c>
      <c r="G346" s="59">
        <f t="shared" si="20"/>
        <v>2.5929834054834056E-2</v>
      </c>
      <c r="H346" s="59">
        <f t="shared" si="20"/>
        <v>3.7817604617604618E-2</v>
      </c>
      <c r="I346" s="59">
        <f t="shared" si="20"/>
        <v>1.6727994227994227E-2</v>
      </c>
      <c r="J346" s="59">
        <f t="shared" si="20"/>
        <v>2.6749170274170276E-2</v>
      </c>
      <c r="K346" s="59">
        <f t="shared" si="21"/>
        <v>2.18E-2</v>
      </c>
      <c r="L346" s="59">
        <f t="shared" si="21"/>
        <v>1.2022222222222224E-2</v>
      </c>
      <c r="M346" s="59">
        <f t="shared" si="18"/>
        <v>4.8273632675966009E-2</v>
      </c>
      <c r="N346" s="23"/>
    </row>
    <row r="347" spans="2:14" ht="11.25" hidden="1" customHeight="1" x14ac:dyDescent="0.15">
      <c r="B347" s="19" t="s">
        <v>463</v>
      </c>
      <c r="C347" s="56">
        <f t="shared" si="19"/>
        <v>2.8333333333333335E-3</v>
      </c>
      <c r="D347" s="59">
        <f t="shared" si="19"/>
        <v>1.6500000000000001E-2</v>
      </c>
      <c r="E347" s="59">
        <f t="shared" si="19"/>
        <v>2.0199999999999999E-2</v>
      </c>
      <c r="F347" s="59">
        <f t="shared" si="19"/>
        <v>5.7999999999999996E-3</v>
      </c>
      <c r="G347" s="59">
        <f t="shared" si="20"/>
        <v>2.5094357864357864E-2</v>
      </c>
      <c r="H347" s="59">
        <f t="shared" si="20"/>
        <v>3.6677882395382395E-2</v>
      </c>
      <c r="I347" s="59">
        <f t="shared" si="20"/>
        <v>1.596176406926407E-2</v>
      </c>
      <c r="J347" s="59">
        <f t="shared" si="20"/>
        <v>2.6473654401154401E-2</v>
      </c>
      <c r="K347" s="59">
        <f t="shared" si="21"/>
        <v>2.18E-2</v>
      </c>
      <c r="L347" s="59">
        <f t="shared" si="21"/>
        <v>1.1455555555555557E-2</v>
      </c>
      <c r="M347" s="59">
        <f t="shared" si="18"/>
        <v>4.7946120330287001E-2</v>
      </c>
      <c r="N347" s="23"/>
    </row>
    <row r="348" spans="2:14" ht="11.25" hidden="1" customHeight="1" x14ac:dyDescent="0.15">
      <c r="B348" s="19" t="s">
        <v>466</v>
      </c>
      <c r="C348" s="56">
        <f t="shared" si="19"/>
        <v>2.8999999999999998E-3</v>
      </c>
      <c r="D348" s="59">
        <f t="shared" si="19"/>
        <v>1.5666666666666666E-2</v>
      </c>
      <c r="E348" s="59">
        <f t="shared" si="19"/>
        <v>1.9100000000000002E-2</v>
      </c>
      <c r="F348" s="59">
        <f t="shared" si="19"/>
        <v>6.3333333333333332E-3</v>
      </c>
      <c r="G348" s="59">
        <f t="shared" si="20"/>
        <v>2.4050223978919632E-2</v>
      </c>
      <c r="H348" s="59">
        <f t="shared" si="20"/>
        <v>3.5372223320158103E-2</v>
      </c>
      <c r="I348" s="59">
        <f t="shared" si="20"/>
        <v>1.5961867588932806E-2</v>
      </c>
      <c r="J348" s="59">
        <f t="shared" si="20"/>
        <v>2.5251156126482221E-2</v>
      </c>
      <c r="K348" s="59">
        <f t="shared" si="21"/>
        <v>2.18E-2</v>
      </c>
      <c r="L348" s="59">
        <f t="shared" si="21"/>
        <v>1.0933333333333331E-2</v>
      </c>
      <c r="M348" s="59">
        <f t="shared" si="18"/>
        <v>4.7675671915230727E-2</v>
      </c>
      <c r="N348" s="23"/>
    </row>
    <row r="349" spans="2:14" ht="11.25" hidden="1" customHeight="1" x14ac:dyDescent="0.15">
      <c r="B349" s="19" t="s">
        <v>469</v>
      </c>
      <c r="C349" s="56">
        <f t="shared" si="19"/>
        <v>2.9666666666666665E-3</v>
      </c>
      <c r="D349" s="59">
        <f t="shared" si="19"/>
        <v>1.5633333333333332E-2</v>
      </c>
      <c r="E349" s="59">
        <f t="shared" si="19"/>
        <v>1.9100000000000002E-2</v>
      </c>
      <c r="F349" s="59">
        <f t="shared" si="19"/>
        <v>6.9999999999999993E-3</v>
      </c>
      <c r="G349" s="59">
        <f t="shared" si="20"/>
        <v>2.3539437543133198E-2</v>
      </c>
      <c r="H349" s="59">
        <f t="shared" si="20"/>
        <v>3.4989539337474125E-2</v>
      </c>
      <c r="I349" s="59">
        <f t="shared" si="20"/>
        <v>1.6517206694271914E-2</v>
      </c>
      <c r="J349" s="59">
        <f t="shared" si="20"/>
        <v>2.4241668391994483E-2</v>
      </c>
      <c r="K349" s="59">
        <f t="shared" si="21"/>
        <v>2.18E-2</v>
      </c>
      <c r="L349" s="59">
        <f t="shared" si="21"/>
        <v>1.0911111111111109E-2</v>
      </c>
      <c r="M349" s="59">
        <f t="shared" si="18"/>
        <v>4.733519973309188E-2</v>
      </c>
      <c r="N349" s="23"/>
    </row>
    <row r="350" spans="2:14" ht="11.25" hidden="1" customHeight="1" x14ac:dyDescent="0.15">
      <c r="B350" s="19" t="s">
        <v>472</v>
      </c>
      <c r="C350" s="56">
        <f t="shared" si="19"/>
        <v>3.0666666666666668E-3</v>
      </c>
      <c r="D350" s="59">
        <f t="shared" si="19"/>
        <v>1.6500000000000001E-2</v>
      </c>
      <c r="E350" s="59">
        <f t="shared" si="19"/>
        <v>2.0266666666666665E-2</v>
      </c>
      <c r="F350" s="59">
        <f t="shared" si="19"/>
        <v>7.3333333333333332E-3</v>
      </c>
      <c r="G350" s="59">
        <f t="shared" si="20"/>
        <v>2.3850270876466531E-2</v>
      </c>
      <c r="H350" s="59">
        <f t="shared" si="20"/>
        <v>3.4349539337474123E-2</v>
      </c>
      <c r="I350" s="59">
        <f t="shared" si="20"/>
        <v>1.7901373360938579E-2</v>
      </c>
      <c r="J350" s="59">
        <f t="shared" si="20"/>
        <v>2.484333505866115E-2</v>
      </c>
      <c r="K350" s="59">
        <f t="shared" si="21"/>
        <v>2.18E-2</v>
      </c>
      <c r="L350" s="59">
        <f t="shared" si="21"/>
        <v>1.1499999999999998E-2</v>
      </c>
      <c r="M350" s="59">
        <f t="shared" si="18"/>
        <v>4.7150362872421692E-2</v>
      </c>
      <c r="N350" s="23"/>
    </row>
    <row r="351" spans="2:14" ht="11.25" hidden="1" customHeight="1" x14ac:dyDescent="0.15">
      <c r="B351" s="19" t="s">
        <v>476</v>
      </c>
      <c r="C351" s="56">
        <f t="shared" si="19"/>
        <v>3.5666666666666663E-3</v>
      </c>
      <c r="D351" s="59">
        <f t="shared" si="19"/>
        <v>1.8433333333333333E-2</v>
      </c>
      <c r="E351" s="59">
        <f t="shared" si="19"/>
        <v>2.2433333333333333E-2</v>
      </c>
      <c r="F351" s="59">
        <f t="shared" si="19"/>
        <v>7.2666666666666669E-3</v>
      </c>
      <c r="G351" s="59">
        <f t="shared" si="20"/>
        <v>2.5392698412698412E-2</v>
      </c>
      <c r="H351" s="59">
        <f t="shared" si="20"/>
        <v>3.5964285714285719E-2</v>
      </c>
      <c r="I351" s="59">
        <f t="shared" si="20"/>
        <v>1.9871626984126981E-2</v>
      </c>
      <c r="J351" s="59">
        <f t="shared" si="20"/>
        <v>2.6936269841269844E-2</v>
      </c>
      <c r="K351" s="59">
        <f t="shared" si="21"/>
        <v>2.18E-2</v>
      </c>
      <c r="L351" s="59">
        <f t="shared" si="21"/>
        <v>1.278888888888889E-2</v>
      </c>
      <c r="M351" s="59">
        <f t="shared" si="18"/>
        <v>4.7464991181657847E-2</v>
      </c>
      <c r="N351" s="23"/>
    </row>
    <row r="352" spans="2:14" ht="11.25" hidden="1" customHeight="1" x14ac:dyDescent="0.15">
      <c r="B352" s="19" t="s">
        <v>479</v>
      </c>
      <c r="C352" s="56">
        <f t="shared" si="19"/>
        <v>4.3E-3</v>
      </c>
      <c r="D352" s="59">
        <f t="shared" si="19"/>
        <v>2.1299999999999999E-2</v>
      </c>
      <c r="E352" s="59">
        <f t="shared" si="19"/>
        <v>2.5166666666666671E-2</v>
      </c>
      <c r="F352" s="59">
        <f t="shared" si="19"/>
        <v>7.6666666666666662E-3</v>
      </c>
      <c r="G352" s="59">
        <f t="shared" si="20"/>
        <v>2.7822857142857139E-2</v>
      </c>
      <c r="H352" s="59">
        <f t="shared" si="20"/>
        <v>3.7696825396825395E-2</v>
      </c>
      <c r="I352" s="59">
        <f t="shared" si="20"/>
        <v>2.2847023809523814E-2</v>
      </c>
      <c r="J352" s="59">
        <f t="shared" si="20"/>
        <v>3.1197380952380952E-2</v>
      </c>
      <c r="K352" s="59">
        <f t="shared" si="21"/>
        <v>2.18E-2</v>
      </c>
      <c r="L352" s="59">
        <f t="shared" si="21"/>
        <v>1.4822222222222223E-2</v>
      </c>
      <c r="M352" s="59">
        <f t="shared" si="18"/>
        <v>4.8163492063492054E-2</v>
      </c>
      <c r="N352" s="23"/>
    </row>
    <row r="353" spans="2:14" ht="11.25" hidden="1" customHeight="1" x14ac:dyDescent="0.15">
      <c r="B353" s="19" t="s">
        <v>482</v>
      </c>
      <c r="C353" s="56">
        <f t="shared" ref="C353:F372" si="22">IF(ISERROR(AVERAGE(C127:C129)), "",AVERAGE(C127:C129))</f>
        <v>4.9333333333333338E-3</v>
      </c>
      <c r="D353" s="59">
        <f t="shared" si="22"/>
        <v>2.3533333333333333E-2</v>
      </c>
      <c r="E353" s="59">
        <f t="shared" si="22"/>
        <v>2.7099999999999999E-2</v>
      </c>
      <c r="F353" s="59">
        <f t="shared" si="22"/>
        <v>8.266666666666667E-3</v>
      </c>
      <c r="G353" s="59">
        <f t="shared" si="20"/>
        <v>2.9839523809523805E-2</v>
      </c>
      <c r="H353" s="59">
        <f t="shared" si="20"/>
        <v>3.9570158730158726E-2</v>
      </c>
      <c r="I353" s="59">
        <f t="shared" si="20"/>
        <v>2.439452380952381E-2</v>
      </c>
      <c r="J353" s="59">
        <f t="shared" si="20"/>
        <v>3.3794880952380951E-2</v>
      </c>
      <c r="K353" s="59">
        <f t="shared" si="21"/>
        <v>2.18E-2</v>
      </c>
      <c r="L353" s="59">
        <f t="shared" si="21"/>
        <v>1.6477777777777775E-2</v>
      </c>
      <c r="M353" s="59">
        <f t="shared" si="18"/>
        <v>4.8931199294532622E-2</v>
      </c>
      <c r="N353" s="23"/>
    </row>
    <row r="354" spans="2:14" ht="11.25" hidden="1" customHeight="1" x14ac:dyDescent="0.15">
      <c r="B354" s="19" t="s">
        <v>485</v>
      </c>
      <c r="C354" s="56">
        <f t="shared" si="22"/>
        <v>5.1999999999999998E-3</v>
      </c>
      <c r="D354" s="59">
        <f t="shared" si="22"/>
        <v>2.4466666666666664E-2</v>
      </c>
      <c r="E354" s="59">
        <f t="shared" si="22"/>
        <v>2.7833333333333335E-2</v>
      </c>
      <c r="F354" s="59">
        <f t="shared" si="22"/>
        <v>8.8000000000000005E-3</v>
      </c>
      <c r="G354" s="59">
        <f t="shared" si="20"/>
        <v>3.0821848370927316E-2</v>
      </c>
      <c r="H354" s="59">
        <f t="shared" si="20"/>
        <v>3.9488974519632417E-2</v>
      </c>
      <c r="I354" s="59">
        <f t="shared" si="20"/>
        <v>2.5270532581453637E-2</v>
      </c>
      <c r="J354" s="59">
        <f t="shared" si="20"/>
        <v>3.4674486215538848E-2</v>
      </c>
      <c r="K354" s="59">
        <f t="shared" si="21"/>
        <v>2.18E-2</v>
      </c>
      <c r="L354" s="59">
        <f t="shared" si="21"/>
        <v>1.7255555555555555E-2</v>
      </c>
      <c r="M354" s="59">
        <f t="shared" si="18"/>
        <v>4.9332755328867973E-2</v>
      </c>
      <c r="N354" s="23"/>
    </row>
    <row r="355" spans="2:14" ht="11.25" hidden="1" customHeight="1" x14ac:dyDescent="0.15">
      <c r="B355" s="19" t="s">
        <v>488</v>
      </c>
      <c r="C355" s="56">
        <f t="shared" si="22"/>
        <v>5.9999999999999993E-3</v>
      </c>
      <c r="D355" s="59">
        <f t="shared" si="22"/>
        <v>2.4433333333333335E-2</v>
      </c>
      <c r="E355" s="59">
        <f t="shared" si="22"/>
        <v>2.7800000000000002E-2</v>
      </c>
      <c r="F355" s="59">
        <f t="shared" si="22"/>
        <v>9.1666666666666667E-3</v>
      </c>
      <c r="G355" s="59">
        <f t="shared" ref="G355:J374" si="23">IF(ISERROR(AVERAGE(G129:G131)), "",AVERAGE(G129:G131))</f>
        <v>3.1047107170099161E-2</v>
      </c>
      <c r="H355" s="59">
        <f t="shared" si="23"/>
        <v>3.9172583905415718E-2</v>
      </c>
      <c r="I355" s="59">
        <f t="shared" si="23"/>
        <v>2.4554487032799392E-2</v>
      </c>
      <c r="J355" s="59">
        <f t="shared" si="23"/>
        <v>3.3730800915331809E-2</v>
      </c>
      <c r="K355" s="59">
        <f t="shared" ref="K355:L374" si="24">IF(ISERROR(AVERAGE(K129:K131)), "",AVERAGE(K129:K131))</f>
        <v>2.18E-2</v>
      </c>
      <c r="L355" s="59">
        <f t="shared" si="24"/>
        <v>1.7566666666666664E-2</v>
      </c>
      <c r="M355" s="59">
        <f t="shared" si="18"/>
        <v>4.9475358616475083E-2</v>
      </c>
      <c r="N355" s="23"/>
    </row>
    <row r="356" spans="2:14" ht="11.25" hidden="1" customHeight="1" x14ac:dyDescent="0.15">
      <c r="B356" s="19" t="s">
        <v>492</v>
      </c>
      <c r="C356" s="56">
        <f t="shared" si="22"/>
        <v>6.9666666666666661E-3</v>
      </c>
      <c r="D356" s="59">
        <f t="shared" si="22"/>
        <v>2.4000000000000004E-2</v>
      </c>
      <c r="E356" s="59">
        <f t="shared" si="22"/>
        <v>2.7533333333333337E-2</v>
      </c>
      <c r="F356" s="59">
        <f t="shared" si="22"/>
        <v>9.5999999999999992E-3</v>
      </c>
      <c r="G356" s="59">
        <f t="shared" si="23"/>
        <v>3.0883905415713193E-2</v>
      </c>
      <c r="H356" s="59">
        <f t="shared" si="23"/>
        <v>3.9253241800152557E-2</v>
      </c>
      <c r="I356" s="59">
        <f t="shared" si="23"/>
        <v>2.3654881769641495E-2</v>
      </c>
      <c r="J356" s="59">
        <f t="shared" si="23"/>
        <v>3.3354309687261628E-2</v>
      </c>
      <c r="K356" s="59">
        <f t="shared" si="24"/>
        <v>2.1797566666666667E-2</v>
      </c>
      <c r="L356" s="59">
        <f t="shared" si="24"/>
        <v>1.7644444444444445E-2</v>
      </c>
      <c r="M356" s="59">
        <f t="shared" si="18"/>
        <v>4.970361961986073E-2</v>
      </c>
      <c r="N356" s="23"/>
    </row>
    <row r="357" spans="2:14" ht="11.25" hidden="1" customHeight="1" x14ac:dyDescent="0.15">
      <c r="B357" s="19" t="s">
        <v>499</v>
      </c>
      <c r="C357" s="56">
        <f t="shared" si="22"/>
        <v>8.199999999999999E-3</v>
      </c>
      <c r="D357" s="59">
        <f t="shared" si="22"/>
        <v>2.3599999999999999E-2</v>
      </c>
      <c r="E357" s="59">
        <f t="shared" si="22"/>
        <v>2.7333333333333334E-2</v>
      </c>
      <c r="F357" s="59">
        <f t="shared" si="22"/>
        <v>1.0200000000000001E-2</v>
      </c>
      <c r="G357" s="59">
        <f t="shared" si="23"/>
        <v>3.03442323694612E-2</v>
      </c>
      <c r="H357" s="59">
        <f t="shared" si="23"/>
        <v>3.9185259344012208E-2</v>
      </c>
      <c r="I357" s="59">
        <f t="shared" si="23"/>
        <v>2.2412736634075305E-2</v>
      </c>
      <c r="J357" s="59">
        <f t="shared" si="23"/>
        <v>3.2680765030164344E-2</v>
      </c>
      <c r="K357" s="59">
        <f t="shared" si="24"/>
        <v>2.1795133333333331E-2</v>
      </c>
      <c r="L357" s="59">
        <f t="shared" si="24"/>
        <v>1.7788888888888885E-2</v>
      </c>
      <c r="M357" s="59">
        <f t="shared" si="18"/>
        <v>4.9782487709809163E-2</v>
      </c>
      <c r="N357" s="23"/>
    </row>
    <row r="358" spans="2:14" ht="11.25" hidden="1" customHeight="1" x14ac:dyDescent="0.15">
      <c r="B358" s="19" t="s">
        <v>515</v>
      </c>
      <c r="C358" s="56">
        <f t="shared" si="22"/>
        <v>9.0333333333333325E-3</v>
      </c>
      <c r="D358" s="59">
        <f t="shared" si="22"/>
        <v>2.2633333333333335E-2</v>
      </c>
      <c r="E358" s="59">
        <f t="shared" si="22"/>
        <v>2.6366666666666667E-2</v>
      </c>
      <c r="F358" s="59">
        <f t="shared" si="22"/>
        <v>1.0799999999999999E-2</v>
      </c>
      <c r="G358" s="59">
        <f t="shared" si="23"/>
        <v>2.9153389154704945E-2</v>
      </c>
      <c r="H358" s="59">
        <f t="shared" si="23"/>
        <v>3.8257854864433817E-2</v>
      </c>
      <c r="I358" s="59">
        <f t="shared" si="23"/>
        <v>2.1069258373205741E-2</v>
      </c>
      <c r="J358" s="59">
        <f t="shared" si="23"/>
        <v>3.2153129984051038E-2</v>
      </c>
      <c r="K358" s="59">
        <f t="shared" si="24"/>
        <v>2.1792700000000002E-2</v>
      </c>
      <c r="L358" s="59">
        <f t="shared" si="24"/>
        <v>1.7399999999999999E-2</v>
      </c>
      <c r="M358" s="59">
        <f t="shared" si="18"/>
        <v>4.9711206245278271E-2</v>
      </c>
      <c r="N358" s="23"/>
    </row>
    <row r="359" spans="2:14" ht="11.25" hidden="1" customHeight="1" x14ac:dyDescent="0.15">
      <c r="B359" s="19" t="s">
        <v>518</v>
      </c>
      <c r="C359" s="56">
        <f t="shared" si="22"/>
        <v>9.9666666666666671E-3</v>
      </c>
      <c r="D359" s="59">
        <f t="shared" si="22"/>
        <v>2.2699999999999998E-2</v>
      </c>
      <c r="E359" s="59">
        <f t="shared" si="22"/>
        <v>2.63E-2</v>
      </c>
      <c r="F359" s="59">
        <f t="shared" si="22"/>
        <v>1.1433333333333335E-2</v>
      </c>
      <c r="G359" s="59">
        <f t="shared" si="23"/>
        <v>2.8921590909090907E-2</v>
      </c>
      <c r="H359" s="59">
        <f t="shared" si="23"/>
        <v>3.7838030303030297E-2</v>
      </c>
      <c r="I359" s="59">
        <f t="shared" si="23"/>
        <v>2.0633863636363631E-2</v>
      </c>
      <c r="J359" s="59">
        <f t="shared" si="23"/>
        <v>3.1886287878787882E-2</v>
      </c>
      <c r="K359" s="59">
        <f t="shared" si="24"/>
        <v>2.1792700000000002E-2</v>
      </c>
      <c r="L359" s="59">
        <f t="shared" si="24"/>
        <v>1.7677777777777778E-2</v>
      </c>
      <c r="M359" s="59">
        <f t="shared" si="18"/>
        <v>4.9513588516746414E-2</v>
      </c>
      <c r="N359" s="23"/>
    </row>
    <row r="360" spans="2:14" ht="11.25" hidden="1" customHeight="1" x14ac:dyDescent="0.15">
      <c r="B360" s="19" t="s">
        <v>521</v>
      </c>
      <c r="C360" s="56">
        <f t="shared" si="22"/>
        <v>1.0400000000000001E-2</v>
      </c>
      <c r="D360" s="59">
        <f t="shared" si="22"/>
        <v>2.2400000000000003E-2</v>
      </c>
      <c r="E360" s="59">
        <f t="shared" si="22"/>
        <v>2.58E-2</v>
      </c>
      <c r="F360" s="59">
        <f t="shared" si="22"/>
        <v>1.21E-2</v>
      </c>
      <c r="G360" s="59">
        <f t="shared" si="23"/>
        <v>2.8729990118577076E-2</v>
      </c>
      <c r="H360" s="59">
        <f t="shared" si="23"/>
        <v>3.7286218708827402E-2</v>
      </c>
      <c r="I360" s="59">
        <f t="shared" si="23"/>
        <v>2.0226485507246376E-2</v>
      </c>
      <c r="J360" s="59">
        <f t="shared" si="23"/>
        <v>3.1675335968379452E-2</v>
      </c>
      <c r="K360" s="59">
        <f t="shared" si="24"/>
        <v>2.1792700000000002E-2</v>
      </c>
      <c r="L360" s="59">
        <f t="shared" si="24"/>
        <v>1.7722222222222223E-2</v>
      </c>
      <c r="M360" s="59">
        <f t="shared" si="18"/>
        <v>4.9242570556826848E-2</v>
      </c>
      <c r="N360" s="23"/>
    </row>
    <row r="361" spans="2:14" ht="11.25" hidden="1" customHeight="1" x14ac:dyDescent="0.15">
      <c r="B361" s="19" t="s">
        <v>524</v>
      </c>
      <c r="C361" s="56">
        <f t="shared" si="22"/>
        <v>1.0566666666666667E-2</v>
      </c>
      <c r="D361" s="59">
        <f t="shared" si="22"/>
        <v>2.2433333333333333E-2</v>
      </c>
      <c r="E361" s="59">
        <f t="shared" si="22"/>
        <v>2.5766666666666663E-2</v>
      </c>
      <c r="F361" s="59">
        <f t="shared" si="22"/>
        <v>1.24E-2</v>
      </c>
      <c r="G361" s="59">
        <f t="shared" si="23"/>
        <v>2.891688405797101E-2</v>
      </c>
      <c r="H361" s="59">
        <f t="shared" si="23"/>
        <v>3.7199021739130436E-2</v>
      </c>
      <c r="I361" s="59">
        <f t="shared" si="23"/>
        <v>2.0535652173913042E-2</v>
      </c>
      <c r="J361" s="59">
        <f t="shared" si="23"/>
        <v>3.1180525362318842E-2</v>
      </c>
      <c r="K361" s="59">
        <f t="shared" si="24"/>
        <v>2.1792700000000002E-2</v>
      </c>
      <c r="L361" s="59">
        <f t="shared" si="24"/>
        <v>1.791111111111111E-2</v>
      </c>
      <c r="M361" s="59">
        <f t="shared" ref="M361:M392" si="25">IF(ISERROR(AVERAGE(M135:M137)), "",AVERAGE(M135:M137))</f>
        <v>4.9469535469107546E-2</v>
      </c>
      <c r="N361" s="23"/>
    </row>
    <row r="362" spans="2:14" ht="11.25" hidden="1" customHeight="1" x14ac:dyDescent="0.15">
      <c r="B362" s="19" t="s">
        <v>563</v>
      </c>
      <c r="C362" s="56">
        <f t="shared" si="22"/>
        <v>1.0566666666666667E-2</v>
      </c>
      <c r="D362" s="59">
        <f t="shared" si="22"/>
        <v>2.2566666666666665E-2</v>
      </c>
      <c r="E362" s="59">
        <f t="shared" si="22"/>
        <v>2.5766666666666663E-2</v>
      </c>
      <c r="F362" s="59">
        <f t="shared" si="22"/>
        <v>1.2533333333333334E-2</v>
      </c>
      <c r="G362" s="59">
        <f t="shared" si="23"/>
        <v>2.9067479296066252E-2</v>
      </c>
      <c r="H362" s="59">
        <f t="shared" si="23"/>
        <v>3.7003307453416151E-2</v>
      </c>
      <c r="I362" s="59">
        <f t="shared" si="23"/>
        <v>2.1285771221532093E-2</v>
      </c>
      <c r="J362" s="59">
        <f t="shared" si="23"/>
        <v>3.0871636473429956E-2</v>
      </c>
      <c r="K362" s="59">
        <f t="shared" si="24"/>
        <v>2.1792700000000002E-2</v>
      </c>
      <c r="L362" s="59">
        <f t="shared" si="24"/>
        <v>1.8066666666666665E-2</v>
      </c>
      <c r="M362" s="59">
        <f t="shared" si="25"/>
        <v>4.9164421011841396E-2</v>
      </c>
      <c r="N362" s="23"/>
    </row>
    <row r="363" spans="2:14" ht="11.25" hidden="1" customHeight="1" x14ac:dyDescent="0.15">
      <c r="B363" s="19" t="s">
        <v>568</v>
      </c>
      <c r="C363" s="56">
        <f t="shared" si="22"/>
        <v>1.1299999999999999E-2</v>
      </c>
      <c r="D363" s="59">
        <f t="shared" si="22"/>
        <v>2.3033333333333333E-2</v>
      </c>
      <c r="E363" s="59">
        <f t="shared" si="22"/>
        <v>2.5933333333333333E-2</v>
      </c>
      <c r="F363" s="59">
        <f t="shared" si="22"/>
        <v>1.2766666666666667E-2</v>
      </c>
      <c r="G363" s="59">
        <f t="shared" si="23"/>
        <v>2.87490873015873E-2</v>
      </c>
      <c r="H363" s="59">
        <f t="shared" si="23"/>
        <v>3.6985674603174611E-2</v>
      </c>
      <c r="I363" s="59">
        <f t="shared" si="23"/>
        <v>2.1891706349206352E-2</v>
      </c>
      <c r="J363" s="59">
        <f t="shared" si="23"/>
        <v>3.0979900793650792E-2</v>
      </c>
      <c r="K363" s="59">
        <f t="shared" si="24"/>
        <v>2.1792700000000002E-2</v>
      </c>
      <c r="L363" s="59">
        <f t="shared" si="24"/>
        <v>1.8544444444444447E-2</v>
      </c>
      <c r="M363" s="59">
        <f t="shared" si="25"/>
        <v>4.8729270475654375E-2</v>
      </c>
      <c r="N363" s="23"/>
    </row>
    <row r="364" spans="2:14" ht="11.25" hidden="1" customHeight="1" x14ac:dyDescent="0.15">
      <c r="B364" s="19" t="s">
        <v>569</v>
      </c>
      <c r="C364" s="56">
        <f t="shared" si="22"/>
        <v>1.2266666666666667E-2</v>
      </c>
      <c r="D364" s="59">
        <f t="shared" si="22"/>
        <v>2.3699999999999999E-2</v>
      </c>
      <c r="E364" s="59">
        <f t="shared" si="22"/>
        <v>2.6166666666666668E-2</v>
      </c>
      <c r="F364" s="59">
        <f t="shared" si="22"/>
        <v>1.3699999999999999E-2</v>
      </c>
      <c r="G364" s="59">
        <f t="shared" si="23"/>
        <v>2.9004087301587298E-2</v>
      </c>
      <c r="H364" s="59">
        <f t="shared" si="23"/>
        <v>3.6833174603174611E-2</v>
      </c>
      <c r="I364" s="59">
        <f t="shared" si="23"/>
        <v>2.2457123015873021E-2</v>
      </c>
      <c r="J364" s="59">
        <f t="shared" si="23"/>
        <v>3.1297400793650794E-2</v>
      </c>
      <c r="K364" s="59">
        <f t="shared" si="24"/>
        <v>2.1792700000000002E-2</v>
      </c>
      <c r="L364" s="59">
        <f t="shared" si="24"/>
        <v>1.9277777777777779E-2</v>
      </c>
      <c r="M364" s="59">
        <f t="shared" si="25"/>
        <v>4.7897522281639932E-2</v>
      </c>
      <c r="N364" s="23"/>
    </row>
    <row r="365" spans="2:14" ht="11.25" hidden="1" customHeight="1" x14ac:dyDescent="0.15">
      <c r="B365" s="19" t="s">
        <v>579</v>
      </c>
      <c r="C365" s="56">
        <f t="shared" si="22"/>
        <v>1.34E-2</v>
      </c>
      <c r="D365" s="59">
        <f t="shared" si="22"/>
        <v>2.4433333333333335E-2</v>
      </c>
      <c r="E365" s="59">
        <f t="shared" si="22"/>
        <v>2.6433333333333333E-2</v>
      </c>
      <c r="F365" s="59">
        <f t="shared" si="22"/>
        <v>1.5066666666666666E-2</v>
      </c>
      <c r="G365" s="59">
        <f t="shared" si="23"/>
        <v>2.9551706349206341E-2</v>
      </c>
      <c r="H365" s="59">
        <f t="shared" si="23"/>
        <v>3.6714126984126981E-2</v>
      </c>
      <c r="I365" s="59">
        <f t="shared" si="23"/>
        <v>2.2548789682539681E-2</v>
      </c>
      <c r="J365" s="59">
        <f t="shared" si="23"/>
        <v>3.1549781746031742E-2</v>
      </c>
      <c r="K365" s="59">
        <f t="shared" si="24"/>
        <v>2.1792700000000002E-2</v>
      </c>
      <c r="L365" s="59">
        <f t="shared" si="24"/>
        <v>2.0144444444444447E-2</v>
      </c>
      <c r="M365" s="59">
        <f t="shared" si="25"/>
        <v>4.7499171594563759E-2</v>
      </c>
      <c r="N365" s="23"/>
    </row>
    <row r="366" spans="2:14" ht="11.25" hidden="1" customHeight="1" x14ac:dyDescent="0.15">
      <c r="B366" s="19" t="s">
        <v>584</v>
      </c>
      <c r="C366" s="56">
        <f t="shared" si="22"/>
        <v>1.4533333333333334E-2</v>
      </c>
      <c r="D366" s="59">
        <f t="shared" si="22"/>
        <v>2.6133333333333331E-2</v>
      </c>
      <c r="E366" s="59">
        <f t="shared" si="22"/>
        <v>2.7833333333333335E-2</v>
      </c>
      <c r="F366" s="59">
        <f t="shared" si="22"/>
        <v>1.66E-2</v>
      </c>
      <c r="G366" s="59">
        <f t="shared" si="23"/>
        <v>3.1675933583959891E-2</v>
      </c>
      <c r="H366" s="59">
        <f t="shared" si="23"/>
        <v>3.7457694235588972E-2</v>
      </c>
      <c r="I366" s="59">
        <f t="shared" si="23"/>
        <v>2.3738869047619047E-2</v>
      </c>
      <c r="J366" s="59">
        <f t="shared" si="23"/>
        <v>3.2615487677527151E-2</v>
      </c>
      <c r="K366" s="59">
        <f t="shared" si="24"/>
        <v>2.1792700000000002E-2</v>
      </c>
      <c r="L366" s="59">
        <f t="shared" si="24"/>
        <v>2.1544444444444446E-2</v>
      </c>
      <c r="M366" s="59">
        <f t="shared" si="25"/>
        <v>4.7668905570025288E-2</v>
      </c>
      <c r="N366" s="23"/>
    </row>
    <row r="367" spans="2:14" ht="11.25" hidden="1" customHeight="1" x14ac:dyDescent="0.15">
      <c r="B367" s="19" t="s">
        <v>587</v>
      </c>
      <c r="C367" s="56">
        <f t="shared" si="22"/>
        <v>1.5833333333333335E-2</v>
      </c>
      <c r="D367" s="59">
        <f t="shared" si="22"/>
        <v>2.7600000000000003E-2</v>
      </c>
      <c r="E367" s="59">
        <f t="shared" si="22"/>
        <v>2.9066666666666668E-2</v>
      </c>
      <c r="F367" s="59">
        <f t="shared" si="22"/>
        <v>1.8433333333333333E-2</v>
      </c>
      <c r="G367" s="59">
        <f t="shared" si="23"/>
        <v>3.3455179615705925E-2</v>
      </c>
      <c r="H367" s="59">
        <f t="shared" si="23"/>
        <v>3.8649916457811191E-2</v>
      </c>
      <c r="I367" s="59">
        <f t="shared" si="23"/>
        <v>2.4565079365079363E-2</v>
      </c>
      <c r="J367" s="59">
        <f t="shared" si="23"/>
        <v>3.3865705931495405E-2</v>
      </c>
      <c r="K367" s="59">
        <f t="shared" si="24"/>
        <v>2.1792700000000002E-2</v>
      </c>
      <c r="L367" s="59">
        <f t="shared" si="24"/>
        <v>2.2944444444444448E-2</v>
      </c>
      <c r="M367" s="59">
        <f t="shared" si="25"/>
        <v>4.8088791190940311E-2</v>
      </c>
      <c r="N367" s="23"/>
    </row>
    <row r="368" spans="2:14" ht="11.25" hidden="1" customHeight="1" x14ac:dyDescent="0.15">
      <c r="B368" s="19" t="s">
        <v>593</v>
      </c>
      <c r="C368" s="56">
        <f t="shared" si="22"/>
        <v>1.7033333333333334E-2</v>
      </c>
      <c r="D368" s="59">
        <f t="shared" si="22"/>
        <v>2.8566666666666667E-2</v>
      </c>
      <c r="E368" s="59">
        <f t="shared" si="22"/>
        <v>2.9833333333333333E-2</v>
      </c>
      <c r="F368" s="59">
        <f t="shared" si="22"/>
        <v>2.0199999999999999E-2</v>
      </c>
      <c r="G368" s="59">
        <f t="shared" si="23"/>
        <v>3.5044068504594822E-2</v>
      </c>
      <c r="H368" s="59">
        <f t="shared" si="23"/>
        <v>3.9787218045112788E-2</v>
      </c>
      <c r="I368" s="59">
        <f t="shared" si="23"/>
        <v>2.5126587301587303E-2</v>
      </c>
      <c r="J368" s="59">
        <f t="shared" si="23"/>
        <v>3.456967418546366E-2</v>
      </c>
      <c r="K368" s="59">
        <f t="shared" si="24"/>
        <v>2.1792700000000002E-2</v>
      </c>
      <c r="L368" s="59">
        <f t="shared" si="24"/>
        <v>2.395555555555556E-2</v>
      </c>
      <c r="M368" s="59">
        <f t="shared" si="25"/>
        <v>4.8456163324979117E-2</v>
      </c>
      <c r="N368" s="23"/>
    </row>
    <row r="369" spans="2:14" ht="11.25" hidden="1" customHeight="1" x14ac:dyDescent="0.15">
      <c r="B369" s="19" t="s">
        <v>597</v>
      </c>
      <c r="C369" s="56">
        <f t="shared" si="22"/>
        <v>1.8066666666666665E-2</v>
      </c>
      <c r="D369" s="59">
        <f t="shared" si="22"/>
        <v>2.8966666666666668E-2</v>
      </c>
      <c r="E369" s="59">
        <f t="shared" si="22"/>
        <v>2.9933333333333336E-2</v>
      </c>
      <c r="F369" s="59">
        <f t="shared" si="22"/>
        <v>2.1466666666666665E-2</v>
      </c>
      <c r="G369" s="59">
        <f t="shared" si="23"/>
        <v>3.6228318903318901E-2</v>
      </c>
      <c r="H369" s="59">
        <f t="shared" si="23"/>
        <v>4.0585064935064939E-2</v>
      </c>
      <c r="I369" s="59">
        <f t="shared" si="23"/>
        <v>2.5053481240981241E-2</v>
      </c>
      <c r="J369" s="59">
        <f t="shared" si="23"/>
        <v>3.4572564935064935E-2</v>
      </c>
      <c r="K369" s="59">
        <f t="shared" si="24"/>
        <v>2.1843266666666666E-2</v>
      </c>
      <c r="L369" s="59">
        <f t="shared" si="24"/>
        <v>2.46E-2</v>
      </c>
      <c r="M369" s="59">
        <f t="shared" si="25"/>
        <v>4.8581562049062034E-2</v>
      </c>
      <c r="N369" s="23"/>
    </row>
    <row r="370" spans="2:14" ht="11.25" hidden="1" customHeight="1" x14ac:dyDescent="0.15">
      <c r="B370" s="19" t="s">
        <v>600</v>
      </c>
      <c r="C370" s="56">
        <f t="shared" si="22"/>
        <v>1.8766666666666668E-2</v>
      </c>
      <c r="D370" s="59">
        <f t="shared" si="22"/>
        <v>2.92E-2</v>
      </c>
      <c r="E370" s="59">
        <f t="shared" si="22"/>
        <v>2.9966666666666669E-2</v>
      </c>
      <c r="F370" s="59">
        <f t="shared" si="22"/>
        <v>2.1833333333333333E-2</v>
      </c>
      <c r="G370" s="59">
        <f t="shared" si="23"/>
        <v>3.6965620490620486E-2</v>
      </c>
      <c r="H370" s="59">
        <f t="shared" si="23"/>
        <v>4.1241414141414141E-2</v>
      </c>
      <c r="I370" s="59">
        <f t="shared" si="23"/>
        <v>2.4959036796536799E-2</v>
      </c>
      <c r="J370" s="59">
        <f t="shared" si="23"/>
        <v>3.4533676046176041E-2</v>
      </c>
      <c r="K370" s="59">
        <f t="shared" si="24"/>
        <v>2.1893833333333335E-2</v>
      </c>
      <c r="L370" s="59">
        <f t="shared" si="24"/>
        <v>2.4966666666666665E-2</v>
      </c>
      <c r="M370" s="59">
        <f t="shared" si="25"/>
        <v>4.8487818662818649E-2</v>
      </c>
      <c r="N370" s="23"/>
    </row>
    <row r="371" spans="2:14" ht="11.25" hidden="1" customHeight="1" x14ac:dyDescent="0.15">
      <c r="B371" s="19" t="s">
        <v>603</v>
      </c>
      <c r="C371" s="56">
        <f t="shared" si="22"/>
        <v>1.9433333333333334E-2</v>
      </c>
      <c r="D371" s="59">
        <f t="shared" si="22"/>
        <v>2.9266666666666667E-2</v>
      </c>
      <c r="E371" s="59">
        <f t="shared" si="22"/>
        <v>2.9899999999999999E-2</v>
      </c>
      <c r="F371" s="59">
        <f t="shared" si="22"/>
        <v>2.173333333333333E-2</v>
      </c>
      <c r="G371" s="59">
        <f t="shared" si="23"/>
        <v>3.6961652236652237E-2</v>
      </c>
      <c r="H371" s="59">
        <f t="shared" si="23"/>
        <v>4.1562049062049064E-2</v>
      </c>
      <c r="I371" s="59">
        <f t="shared" si="23"/>
        <v>2.4986417748917755E-2</v>
      </c>
      <c r="J371" s="59">
        <f t="shared" si="23"/>
        <v>3.4150739538239543E-2</v>
      </c>
      <c r="K371" s="59">
        <f t="shared" si="24"/>
        <v>2.1944399999999999E-2</v>
      </c>
      <c r="L371" s="59">
        <f t="shared" si="24"/>
        <v>2.5288888888888889E-2</v>
      </c>
      <c r="M371" s="59">
        <f t="shared" si="25"/>
        <v>4.8456778098444751E-2</v>
      </c>
      <c r="N371" s="23"/>
    </row>
    <row r="372" spans="2:14" ht="11.25" hidden="1" customHeight="1" x14ac:dyDescent="0.15">
      <c r="B372" s="19" t="s">
        <v>606</v>
      </c>
      <c r="C372" s="56">
        <f t="shared" si="22"/>
        <v>0.02</v>
      </c>
      <c r="D372" s="59">
        <f t="shared" si="22"/>
        <v>2.8966666666666665E-2</v>
      </c>
      <c r="E372" s="59">
        <f t="shared" si="22"/>
        <v>2.9633333333333334E-2</v>
      </c>
      <c r="F372" s="59">
        <f t="shared" si="22"/>
        <v>2.1833333333333333E-2</v>
      </c>
      <c r="G372" s="59">
        <f t="shared" si="23"/>
        <v>3.631432022084196E-2</v>
      </c>
      <c r="H372" s="59">
        <f t="shared" si="23"/>
        <v>4.1407108350586606E-2</v>
      </c>
      <c r="I372" s="59">
        <f t="shared" si="23"/>
        <v>2.4879813664596278E-2</v>
      </c>
      <c r="J372" s="59">
        <f t="shared" si="23"/>
        <v>3.4062284334023467E-2</v>
      </c>
      <c r="K372" s="59">
        <f t="shared" si="24"/>
        <v>2.1944399999999999E-2</v>
      </c>
      <c r="L372" s="59">
        <f t="shared" si="24"/>
        <v>2.5399999999999995E-2</v>
      </c>
      <c r="M372" s="59">
        <f t="shared" si="25"/>
        <v>4.8345414462081127E-2</v>
      </c>
      <c r="N372" s="23"/>
    </row>
    <row r="373" spans="2:14" ht="11.25" hidden="1" customHeight="1" x14ac:dyDescent="0.15">
      <c r="B373" s="19" t="s">
        <v>609</v>
      </c>
      <c r="C373" s="56">
        <f t="shared" ref="C373:F392" si="26">IF(ISERROR(AVERAGE(C147:C149)), "",AVERAGE(C147:C149))</f>
        <v>2.0766666666666666E-2</v>
      </c>
      <c r="D373" s="59">
        <f t="shared" si="26"/>
        <v>2.9266666666666663E-2</v>
      </c>
      <c r="E373" s="59">
        <f t="shared" si="26"/>
        <v>2.9966666666666669E-2</v>
      </c>
      <c r="F373" s="59">
        <f t="shared" si="26"/>
        <v>2.2000000000000002E-2</v>
      </c>
      <c r="G373" s="59">
        <f t="shared" si="23"/>
        <v>3.6186500671969789E-2</v>
      </c>
      <c r="H373" s="59">
        <f t="shared" si="23"/>
        <v>4.1237308851839745E-2</v>
      </c>
      <c r="I373" s="59">
        <f t="shared" si="23"/>
        <v>2.5118201300352333E-2</v>
      </c>
      <c r="J373" s="59">
        <f t="shared" si="23"/>
        <v>3.358580146017217E-2</v>
      </c>
      <c r="K373" s="59">
        <f t="shared" si="24"/>
        <v>2.1944399999999999E-2</v>
      </c>
      <c r="L373" s="59">
        <f t="shared" si="24"/>
        <v>2.5888888888888888E-2</v>
      </c>
      <c r="M373" s="59">
        <f t="shared" si="25"/>
        <v>4.8519543411906674E-2</v>
      </c>
      <c r="N373" s="23"/>
    </row>
    <row r="374" spans="2:14" ht="11.25" hidden="1" customHeight="1" x14ac:dyDescent="0.15">
      <c r="B374" s="19" t="s">
        <v>612</v>
      </c>
      <c r="C374" s="56">
        <f t="shared" si="26"/>
        <v>2.1766666666666667E-2</v>
      </c>
      <c r="D374" s="59">
        <f t="shared" si="26"/>
        <v>3.0133333333333331E-2</v>
      </c>
      <c r="E374" s="59">
        <f t="shared" si="26"/>
        <v>3.106666666666667E-2</v>
      </c>
      <c r="F374" s="59">
        <f t="shared" si="26"/>
        <v>2.2666666666666668E-2</v>
      </c>
      <c r="G374" s="59">
        <f t="shared" si="23"/>
        <v>3.7015108175577287E-2</v>
      </c>
      <c r="H374" s="59">
        <f t="shared" si="23"/>
        <v>4.2215194854725746E-2</v>
      </c>
      <c r="I374" s="59">
        <f t="shared" si="23"/>
        <v>2.6099875182026212E-2</v>
      </c>
      <c r="J374" s="59">
        <f t="shared" si="23"/>
        <v>3.4635368559739269E-2</v>
      </c>
      <c r="K374" s="59">
        <f t="shared" si="24"/>
        <v>2.1944399999999999E-2</v>
      </c>
      <c r="L374" s="59">
        <f t="shared" si="24"/>
        <v>2.6811111111111108E-2</v>
      </c>
      <c r="M374" s="59">
        <f t="shared" si="25"/>
        <v>4.8857744425001126E-2</v>
      </c>
      <c r="N374" s="23"/>
    </row>
    <row r="375" spans="2:14" ht="11.25" hidden="1" customHeight="1" x14ac:dyDescent="0.15">
      <c r="B375" s="19" t="s">
        <v>615</v>
      </c>
      <c r="C375" s="56">
        <f t="shared" si="26"/>
        <v>2.2766666666666668E-2</v>
      </c>
      <c r="D375" s="59">
        <f t="shared" si="26"/>
        <v>3.09E-2</v>
      </c>
      <c r="E375" s="59">
        <f t="shared" si="26"/>
        <v>3.2066666666666667E-2</v>
      </c>
      <c r="F375" s="59">
        <f t="shared" si="26"/>
        <v>2.3900000000000001E-2</v>
      </c>
      <c r="G375" s="59">
        <f t="shared" ref="G375:J394" si="27">IF(ISERROR(AVERAGE(G149:G151)), "",AVERAGE(G149:G151))</f>
        <v>3.8048803827751193E-2</v>
      </c>
      <c r="H375" s="59">
        <f t="shared" si="27"/>
        <v>4.349649920255183E-2</v>
      </c>
      <c r="I375" s="59">
        <f t="shared" si="27"/>
        <v>2.7492501993620414E-2</v>
      </c>
      <c r="J375" s="59">
        <f t="shared" si="27"/>
        <v>3.6221020733652305E-2</v>
      </c>
      <c r="K375" s="59">
        <f t="shared" ref="K375:L394" si="28">IF(ISERROR(AVERAGE(K149:K151)), "",AVERAGE(K149:K151))</f>
        <v>2.1944399999999999E-2</v>
      </c>
      <c r="L375" s="59">
        <f t="shared" si="28"/>
        <v>2.7677777777777777E-2</v>
      </c>
      <c r="M375" s="59">
        <f t="shared" si="25"/>
        <v>4.9273508508412278E-2</v>
      </c>
      <c r="N375" s="23"/>
    </row>
    <row r="376" spans="2:14" ht="11.25" hidden="1" customHeight="1" x14ac:dyDescent="0.15">
      <c r="B376" s="19" t="s">
        <v>619</v>
      </c>
      <c r="C376" s="56">
        <f t="shared" si="26"/>
        <v>2.3566666666666666E-2</v>
      </c>
      <c r="D376" s="59">
        <f t="shared" si="26"/>
        <v>3.0333333333333334E-2</v>
      </c>
      <c r="E376" s="59">
        <f t="shared" si="26"/>
        <v>3.1733333333333336E-2</v>
      </c>
      <c r="F376" s="59">
        <f t="shared" si="26"/>
        <v>2.5399999999999995E-2</v>
      </c>
      <c r="G376" s="59">
        <f t="shared" si="27"/>
        <v>3.8178628389154701E-2</v>
      </c>
      <c r="H376" s="59">
        <f t="shared" si="27"/>
        <v>4.4349130781499192E-2</v>
      </c>
      <c r="I376" s="59">
        <f t="shared" si="27"/>
        <v>2.8019256379585328E-2</v>
      </c>
      <c r="J376" s="59">
        <f t="shared" si="27"/>
        <v>3.7046020733652318E-2</v>
      </c>
      <c r="K376" s="59">
        <f t="shared" si="28"/>
        <v>2.1944399999999999E-2</v>
      </c>
      <c r="L376" s="59">
        <f t="shared" si="28"/>
        <v>2.7700000000000002E-2</v>
      </c>
      <c r="M376" s="59">
        <f t="shared" si="25"/>
        <v>4.9508206364162761E-2</v>
      </c>
      <c r="N376" s="23"/>
    </row>
    <row r="377" spans="2:14" ht="11.25" hidden="1" customHeight="1" x14ac:dyDescent="0.15">
      <c r="B377" s="19" t="s">
        <v>622</v>
      </c>
      <c r="C377" s="56">
        <f t="shared" si="26"/>
        <v>2.3999999999999997E-2</v>
      </c>
      <c r="D377" s="59">
        <f t="shared" si="26"/>
        <v>2.8866666666666665E-2</v>
      </c>
      <c r="E377" s="59">
        <f t="shared" si="26"/>
        <v>3.0466666666666666E-2</v>
      </c>
      <c r="F377" s="59">
        <f t="shared" si="26"/>
        <v>2.6133333333333331E-2</v>
      </c>
      <c r="G377" s="59">
        <f t="shared" si="27"/>
        <v>3.7347639933166248E-2</v>
      </c>
      <c r="H377" s="59">
        <f t="shared" si="27"/>
        <v>4.4196641604010024E-2</v>
      </c>
      <c r="I377" s="59">
        <f t="shared" si="27"/>
        <v>2.7073693609022554E-2</v>
      </c>
      <c r="J377" s="59">
        <f t="shared" si="27"/>
        <v>3.6116691729323309E-2</v>
      </c>
      <c r="K377" s="59">
        <f t="shared" si="28"/>
        <v>2.1944399999999999E-2</v>
      </c>
      <c r="L377" s="59">
        <f t="shared" si="28"/>
        <v>2.7022222222222225E-2</v>
      </c>
      <c r="M377" s="59">
        <f t="shared" si="25"/>
        <v>4.9488549805887273E-2</v>
      </c>
      <c r="N377" s="23"/>
    </row>
    <row r="378" spans="2:14" ht="11.25" hidden="1" customHeight="1" x14ac:dyDescent="0.15">
      <c r="B378" s="19" t="s">
        <v>625</v>
      </c>
      <c r="C378" s="56">
        <f t="shared" si="26"/>
        <v>2.4233333333333332E-2</v>
      </c>
      <c r="D378" s="59">
        <f t="shared" si="26"/>
        <v>2.7399999999999997E-2</v>
      </c>
      <c r="E378" s="59">
        <f t="shared" si="26"/>
        <v>2.9133333333333334E-2</v>
      </c>
      <c r="F378" s="59">
        <f t="shared" si="26"/>
        <v>2.5899999999999996E-2</v>
      </c>
      <c r="G378" s="59">
        <f t="shared" si="27"/>
        <v>3.5908604845446945E-2</v>
      </c>
      <c r="H378" s="59">
        <f t="shared" si="27"/>
        <v>4.302769423558897E-2</v>
      </c>
      <c r="I378" s="59">
        <f t="shared" si="27"/>
        <v>2.4855513784461155E-2</v>
      </c>
      <c r="J378" s="59">
        <f t="shared" si="27"/>
        <v>3.3997744360902256E-2</v>
      </c>
      <c r="K378" s="59">
        <f t="shared" si="28"/>
        <v>2.1944399999999999E-2</v>
      </c>
      <c r="L378" s="59">
        <f t="shared" si="28"/>
        <v>2.6277777777777778E-2</v>
      </c>
      <c r="M378" s="59">
        <f t="shared" si="25"/>
        <v>4.9299749373433593E-2</v>
      </c>
      <c r="N378" s="23"/>
    </row>
    <row r="379" spans="2:14" ht="11.25" hidden="1" customHeight="1" x14ac:dyDescent="0.15">
      <c r="B379" s="19" t="s">
        <v>629</v>
      </c>
      <c r="C379" s="56">
        <f t="shared" si="26"/>
        <v>2.4366666666666665E-2</v>
      </c>
      <c r="D379" s="59">
        <f t="shared" si="26"/>
        <v>2.6533333333333336E-2</v>
      </c>
      <c r="E379" s="59">
        <f t="shared" si="26"/>
        <v>2.8533333333333331E-2</v>
      </c>
      <c r="F379" s="59">
        <f t="shared" si="26"/>
        <v>2.52E-2</v>
      </c>
      <c r="G379" s="59">
        <f t="shared" si="27"/>
        <v>3.4519298245614033E-2</v>
      </c>
      <c r="H379" s="59">
        <f t="shared" si="27"/>
        <v>4.1764703425229734E-2</v>
      </c>
      <c r="I379" s="59">
        <f t="shared" si="27"/>
        <v>2.2605847953216376E-2</v>
      </c>
      <c r="J379" s="59">
        <f t="shared" si="27"/>
        <v>3.2793671679197993E-2</v>
      </c>
      <c r="K379" s="59">
        <f t="shared" si="28"/>
        <v>2.1826233333333334E-2</v>
      </c>
      <c r="L379" s="59">
        <f t="shared" si="28"/>
        <v>2.5822222222222222E-2</v>
      </c>
      <c r="M379" s="59">
        <f t="shared" si="25"/>
        <v>4.898982080625159E-2</v>
      </c>
      <c r="N379" s="23"/>
    </row>
    <row r="380" spans="2:14" ht="11.25" hidden="1" customHeight="1" x14ac:dyDescent="0.15">
      <c r="B380" s="19" t="s">
        <v>632</v>
      </c>
      <c r="C380" s="56">
        <f t="shared" si="26"/>
        <v>2.4400000000000002E-2</v>
      </c>
      <c r="D380" s="59">
        <f t="shared" si="26"/>
        <v>2.5933333333333336E-2</v>
      </c>
      <c r="E380" s="59">
        <f t="shared" si="26"/>
        <v>2.81E-2</v>
      </c>
      <c r="F380" s="59">
        <f t="shared" si="26"/>
        <v>2.4799999999999999E-2</v>
      </c>
      <c r="G380" s="59">
        <f t="shared" si="27"/>
        <v>3.3105012531328325E-2</v>
      </c>
      <c r="H380" s="59">
        <f t="shared" si="27"/>
        <v>4.0159147869674186E-2</v>
      </c>
      <c r="I380" s="59">
        <f t="shared" si="27"/>
        <v>2.1022911445279863E-2</v>
      </c>
      <c r="J380" s="59">
        <f t="shared" si="27"/>
        <v>3.1565497076023387E-2</v>
      </c>
      <c r="K380" s="59">
        <f t="shared" si="28"/>
        <v>2.1708066666666664E-2</v>
      </c>
      <c r="L380" s="59">
        <f t="shared" si="28"/>
        <v>2.547777777777778E-2</v>
      </c>
      <c r="M380" s="59">
        <f t="shared" si="25"/>
        <v>4.8704361167850783E-2</v>
      </c>
      <c r="N380" s="23"/>
    </row>
    <row r="381" spans="2:14" ht="11.25" hidden="1" customHeight="1" x14ac:dyDescent="0.15">
      <c r="B381" s="19" t="s">
        <v>635</v>
      </c>
      <c r="C381" s="56">
        <f t="shared" si="26"/>
        <v>2.4266666666666669E-2</v>
      </c>
      <c r="D381" s="59">
        <f t="shared" si="26"/>
        <v>2.5000000000000005E-2</v>
      </c>
      <c r="E381" s="59">
        <f t="shared" si="26"/>
        <v>2.7300000000000001E-2</v>
      </c>
      <c r="F381" s="59">
        <f t="shared" si="26"/>
        <v>2.4633333333333337E-2</v>
      </c>
      <c r="G381" s="59">
        <f t="shared" si="27"/>
        <v>3.1922077922077921E-2</v>
      </c>
      <c r="H381" s="59">
        <f t="shared" si="27"/>
        <v>3.893203463203463E-2</v>
      </c>
      <c r="I381" s="59">
        <f t="shared" si="27"/>
        <v>1.9878174603174606E-2</v>
      </c>
      <c r="J381" s="59">
        <f t="shared" si="27"/>
        <v>3.0020959595959597E-2</v>
      </c>
      <c r="K381" s="59">
        <f t="shared" si="28"/>
        <v>2.1589899999999999E-2</v>
      </c>
      <c r="L381" s="59">
        <f t="shared" si="28"/>
        <v>2.4844444444444447E-2</v>
      </c>
      <c r="M381" s="59">
        <f t="shared" si="25"/>
        <v>4.8657394455981162E-2</v>
      </c>
      <c r="N381" s="23"/>
    </row>
    <row r="382" spans="2:14" ht="11.25" hidden="1" customHeight="1" x14ac:dyDescent="0.15">
      <c r="B382" s="19" t="s">
        <v>638</v>
      </c>
      <c r="C382" s="56">
        <f t="shared" si="26"/>
        <v>2.3499999999999997E-2</v>
      </c>
      <c r="D382" s="59">
        <f t="shared" si="26"/>
        <v>2.3333333333333331E-2</v>
      </c>
      <c r="E382" s="59">
        <f t="shared" si="26"/>
        <v>2.5833333333333333E-2</v>
      </c>
      <c r="F382" s="59">
        <f t="shared" si="26"/>
        <v>2.4033333333333334E-2</v>
      </c>
      <c r="G382" s="59">
        <f t="shared" si="27"/>
        <v>3.0151165223665222E-2</v>
      </c>
      <c r="H382" s="59">
        <f t="shared" si="27"/>
        <v>3.7488621933621936E-2</v>
      </c>
      <c r="I382" s="59">
        <f t="shared" si="27"/>
        <v>1.9101349206349205E-2</v>
      </c>
      <c r="J382" s="59">
        <f t="shared" si="27"/>
        <v>2.8170185786435788E-2</v>
      </c>
      <c r="K382" s="59">
        <f t="shared" si="28"/>
        <v>2.1589899999999999E-2</v>
      </c>
      <c r="L382" s="59">
        <f t="shared" si="28"/>
        <v>2.3500000000000004E-2</v>
      </c>
      <c r="M382" s="59">
        <f t="shared" si="25"/>
        <v>4.8494992129083037E-2</v>
      </c>
      <c r="N382" s="23"/>
    </row>
    <row r="383" spans="2:14" ht="11.25" hidden="1" customHeight="1" x14ac:dyDescent="0.15">
      <c r="B383" s="19" t="s">
        <v>641</v>
      </c>
      <c r="C383" s="56">
        <f t="shared" si="26"/>
        <v>2.2566666666666669E-2</v>
      </c>
      <c r="D383" s="59">
        <f t="shared" si="26"/>
        <v>2.1766666666666667E-2</v>
      </c>
      <c r="E383" s="59">
        <f t="shared" si="26"/>
        <v>2.4499999999999997E-2</v>
      </c>
      <c r="F383" s="59">
        <f t="shared" si="26"/>
        <v>2.3199999999999998E-2</v>
      </c>
      <c r="G383" s="59">
        <f t="shared" si="27"/>
        <v>2.8295681818181817E-2</v>
      </c>
      <c r="H383" s="59">
        <f t="shared" si="27"/>
        <v>3.7179999999999998E-2</v>
      </c>
      <c r="I383" s="59">
        <f t="shared" si="27"/>
        <v>1.8332499999999998E-2</v>
      </c>
      <c r="J383" s="59">
        <f t="shared" si="27"/>
        <v>2.6691325757575757E-2</v>
      </c>
      <c r="K383" s="59">
        <f t="shared" si="28"/>
        <v>2.1589899999999999E-2</v>
      </c>
      <c r="L383" s="59">
        <f t="shared" si="28"/>
        <v>2.2188888888888893E-2</v>
      </c>
      <c r="M383" s="59">
        <f t="shared" si="25"/>
        <v>4.8292217630853985E-2</v>
      </c>
      <c r="N383" s="23"/>
    </row>
    <row r="384" spans="2:14" ht="11.25" hidden="1" customHeight="1" x14ac:dyDescent="0.15">
      <c r="B384" s="19" t="s">
        <v>644</v>
      </c>
      <c r="C384" s="56">
        <f t="shared" si="26"/>
        <v>2.12E-2</v>
      </c>
      <c r="D384" s="59">
        <f t="shared" si="26"/>
        <v>1.9199999999999998E-2</v>
      </c>
      <c r="E384" s="59">
        <f t="shared" si="26"/>
        <v>2.2099999999999998E-2</v>
      </c>
      <c r="F384" s="59">
        <f t="shared" si="26"/>
        <v>2.1933333333333332E-2</v>
      </c>
      <c r="G384" s="59">
        <f t="shared" si="27"/>
        <v>2.54744696969697E-2</v>
      </c>
      <c r="H384" s="59">
        <f t="shared" si="27"/>
        <v>3.5276969696969696E-2</v>
      </c>
      <c r="I384" s="59">
        <f t="shared" si="27"/>
        <v>1.6902575757575759E-2</v>
      </c>
      <c r="J384" s="59">
        <f t="shared" si="27"/>
        <v>2.43432196969697E-2</v>
      </c>
      <c r="K384" s="59">
        <f t="shared" si="28"/>
        <v>2.1589899999999999E-2</v>
      </c>
      <c r="L384" s="59">
        <f t="shared" si="28"/>
        <v>2.0244444444444443E-2</v>
      </c>
      <c r="M384" s="59">
        <f t="shared" si="25"/>
        <v>4.7817975206611574E-2</v>
      </c>
      <c r="N384" s="23"/>
    </row>
    <row r="385" spans="2:14" ht="11.25" hidden="1" customHeight="1" x14ac:dyDescent="0.15">
      <c r="B385" s="19" t="s">
        <v>647</v>
      </c>
      <c r="C385" s="56">
        <f t="shared" si="26"/>
        <v>2.0233333333333336E-2</v>
      </c>
      <c r="D385" s="59">
        <f t="shared" si="26"/>
        <v>1.7966666666666669E-2</v>
      </c>
      <c r="E385" s="59">
        <f t="shared" si="26"/>
        <v>2.0799999999999999E-2</v>
      </c>
      <c r="F385" s="59">
        <f t="shared" si="26"/>
        <v>2.1033333333333334E-2</v>
      </c>
      <c r="G385" s="59">
        <f t="shared" si="27"/>
        <v>2.4071969696969703E-2</v>
      </c>
      <c r="H385" s="59">
        <f t="shared" si="27"/>
        <v>3.393196969696969E-2</v>
      </c>
      <c r="I385" s="59">
        <f t="shared" si="27"/>
        <v>1.6222159090909089E-2</v>
      </c>
      <c r="J385" s="59">
        <f t="shared" si="27"/>
        <v>2.2813219696969696E-2</v>
      </c>
      <c r="K385" s="59">
        <f t="shared" si="28"/>
        <v>2.1589899999999999E-2</v>
      </c>
      <c r="L385" s="59">
        <f t="shared" si="28"/>
        <v>1.9266666666666668E-2</v>
      </c>
      <c r="M385" s="59">
        <f t="shared" si="25"/>
        <v>4.735555096418733E-2</v>
      </c>
      <c r="N385" s="23"/>
    </row>
    <row r="386" spans="2:14" ht="11.25" hidden="1" customHeight="1" x14ac:dyDescent="0.15">
      <c r="B386" s="19" t="s">
        <v>651</v>
      </c>
      <c r="C386" s="56">
        <f t="shared" si="26"/>
        <v>1.8666666666666665E-2</v>
      </c>
      <c r="D386" s="59">
        <f t="shared" si="26"/>
        <v>1.6799999999999999E-2</v>
      </c>
      <c r="E386" s="59">
        <f t="shared" si="26"/>
        <v>1.9600000000000003E-2</v>
      </c>
      <c r="F386" s="59">
        <f t="shared" si="26"/>
        <v>1.9900000000000001E-2</v>
      </c>
      <c r="G386" s="59">
        <f t="shared" si="27"/>
        <v>2.3000000000000003E-2</v>
      </c>
      <c r="H386" s="59">
        <f t="shared" si="27"/>
        <v>3.1909242424242423E-2</v>
      </c>
      <c r="I386" s="59">
        <f t="shared" si="27"/>
        <v>1.5917234848484851E-2</v>
      </c>
      <c r="J386" s="59">
        <f t="shared" si="27"/>
        <v>2.2172689393939394E-2</v>
      </c>
      <c r="K386" s="59">
        <f t="shared" si="28"/>
        <v>2.1589899999999999E-2</v>
      </c>
      <c r="L386" s="59">
        <f t="shared" si="28"/>
        <v>1.8066666666666665E-2</v>
      </c>
      <c r="M386" s="59">
        <f t="shared" si="25"/>
        <v>4.7053436233997735E-2</v>
      </c>
      <c r="N386" s="23"/>
    </row>
    <row r="387" spans="2:14" ht="11.25" hidden="1" customHeight="1" x14ac:dyDescent="0.15">
      <c r="B387" s="19" t="s">
        <v>654</v>
      </c>
      <c r="C387" s="56">
        <f t="shared" si="26"/>
        <v>1.7266666666666666E-2</v>
      </c>
      <c r="D387" s="59">
        <f t="shared" si="26"/>
        <v>1.7400000000000002E-2</v>
      </c>
      <c r="E387" s="59">
        <f t="shared" si="26"/>
        <v>2.0333333333333332E-2</v>
      </c>
      <c r="F387" s="59">
        <f t="shared" si="26"/>
        <v>1.8933333333333333E-2</v>
      </c>
      <c r="G387" s="59">
        <f t="shared" si="27"/>
        <v>2.3429585326953745E-2</v>
      </c>
      <c r="H387" s="59">
        <f t="shared" si="27"/>
        <v>3.1834999999999995E-2</v>
      </c>
      <c r="I387" s="59">
        <f t="shared" si="27"/>
        <v>1.6810755582137162E-2</v>
      </c>
      <c r="J387" s="59">
        <f t="shared" si="27"/>
        <v>2.3807438197767147E-2</v>
      </c>
      <c r="K387" s="59">
        <f t="shared" si="28"/>
        <v>2.1589899999999999E-2</v>
      </c>
      <c r="L387" s="59">
        <f t="shared" si="28"/>
        <v>1.7933333333333332E-2</v>
      </c>
      <c r="M387" s="59">
        <f t="shared" si="25"/>
        <v>4.6971301247771831E-2</v>
      </c>
      <c r="N387" s="23"/>
    </row>
    <row r="388" spans="2:14" ht="11.25" hidden="1" customHeight="1" x14ac:dyDescent="0.15">
      <c r="B388" s="19" t="s">
        <v>657</v>
      </c>
      <c r="C388" s="56">
        <f t="shared" si="26"/>
        <v>1.6066666666666667E-2</v>
      </c>
      <c r="D388" s="59">
        <f t="shared" si="26"/>
        <v>1.7933333333333332E-2</v>
      </c>
      <c r="E388" s="59">
        <f t="shared" si="26"/>
        <v>2.0966666666666672E-2</v>
      </c>
      <c r="F388" s="59">
        <f t="shared" si="26"/>
        <v>1.8033333333333335E-2</v>
      </c>
      <c r="G388" s="59">
        <f t="shared" si="27"/>
        <v>2.359109326346168E-2</v>
      </c>
      <c r="H388" s="59">
        <f t="shared" si="27"/>
        <v>3.1835317460317453E-2</v>
      </c>
      <c r="I388" s="59">
        <f t="shared" si="27"/>
        <v>1.6860854788486368E-2</v>
      </c>
      <c r="J388" s="59">
        <f t="shared" si="27"/>
        <v>2.4810831054910002E-2</v>
      </c>
      <c r="K388" s="59">
        <f t="shared" si="28"/>
        <v>2.1589899999999999E-2</v>
      </c>
      <c r="L388" s="59">
        <f t="shared" si="28"/>
        <v>1.7777777777777778E-2</v>
      </c>
      <c r="M388" s="59">
        <f t="shared" si="25"/>
        <v>4.7034194465665043E-2</v>
      </c>
      <c r="N388" s="23"/>
    </row>
    <row r="389" spans="2:14" ht="11.25" hidden="1" customHeight="1" x14ac:dyDescent="0.15">
      <c r="B389" s="19" t="s">
        <v>660</v>
      </c>
      <c r="C389" s="56">
        <f t="shared" si="26"/>
        <v>1.5633333333333332E-2</v>
      </c>
      <c r="D389" s="59">
        <f t="shared" si="26"/>
        <v>1.8100000000000002E-2</v>
      </c>
      <c r="E389" s="59">
        <f t="shared" si="26"/>
        <v>2.12E-2</v>
      </c>
      <c r="F389" s="59">
        <f t="shared" si="26"/>
        <v>1.7266666666666666E-2</v>
      </c>
      <c r="G389" s="59">
        <f t="shared" si="27"/>
        <v>2.3632038429406851E-2</v>
      </c>
      <c r="H389" s="59">
        <f t="shared" si="27"/>
        <v>3.1412698412698413E-2</v>
      </c>
      <c r="I389" s="59">
        <f t="shared" si="27"/>
        <v>1.6026691729323309E-2</v>
      </c>
      <c r="J389" s="59">
        <f t="shared" si="27"/>
        <v>2.4364348370927325E-2</v>
      </c>
      <c r="K389" s="59">
        <f t="shared" si="28"/>
        <v>2.1589899999999999E-2</v>
      </c>
      <c r="L389" s="59">
        <f t="shared" si="28"/>
        <v>1.7666666666666664E-2</v>
      </c>
      <c r="M389" s="59">
        <f t="shared" si="25"/>
        <v>4.6920757575757581E-2</v>
      </c>
      <c r="N389" s="23"/>
    </row>
    <row r="390" spans="2:14" ht="11.25" hidden="1" customHeight="1" x14ac:dyDescent="0.15">
      <c r="B390" s="19" t="s">
        <v>664</v>
      </c>
      <c r="C390" s="56">
        <f t="shared" si="26"/>
        <v>1.5533333333333335E-2</v>
      </c>
      <c r="D390" s="59">
        <f t="shared" si="26"/>
        <v>1.7066666666666664E-2</v>
      </c>
      <c r="E390" s="59">
        <f t="shared" si="26"/>
        <v>2.0133333333333336E-2</v>
      </c>
      <c r="F390" s="59">
        <f t="shared" si="26"/>
        <v>1.6666666666666666E-2</v>
      </c>
      <c r="G390" s="59">
        <f t="shared" si="27"/>
        <v>2.2679406850459483E-2</v>
      </c>
      <c r="H390" s="59">
        <f t="shared" si="27"/>
        <v>3.0289891395154551E-2</v>
      </c>
      <c r="I390" s="59">
        <f t="shared" si="27"/>
        <v>1.4088095238095238E-2</v>
      </c>
      <c r="J390" s="59">
        <f t="shared" si="27"/>
        <v>2.2915225563909777E-2</v>
      </c>
      <c r="K390" s="59">
        <f t="shared" si="28"/>
        <v>2.1452066666666669E-2</v>
      </c>
      <c r="L390" s="59">
        <f t="shared" si="28"/>
        <v>1.6955555555555557E-2</v>
      </c>
      <c r="M390" s="59">
        <f t="shared" si="25"/>
        <v>4.6486921850079743E-2</v>
      </c>
      <c r="N390" s="23"/>
    </row>
    <row r="391" spans="2:14" ht="11.25" hidden="1" customHeight="1" x14ac:dyDescent="0.15">
      <c r="B391" s="19" t="s">
        <v>667</v>
      </c>
      <c r="C391" s="56">
        <f t="shared" si="26"/>
        <v>1.1299999999999999E-2</v>
      </c>
      <c r="D391" s="59">
        <f t="shared" si="26"/>
        <v>1.3766666666666668E-2</v>
      </c>
      <c r="E391" s="59">
        <f t="shared" si="26"/>
        <v>1.7133333333333334E-2</v>
      </c>
      <c r="F391" s="59">
        <f t="shared" si="26"/>
        <v>1.5299999999999999E-2</v>
      </c>
      <c r="G391" s="59">
        <f t="shared" si="27"/>
        <v>2.2296686792739426E-2</v>
      </c>
      <c r="H391" s="59">
        <f t="shared" si="27"/>
        <v>2.9662149692412848E-2</v>
      </c>
      <c r="I391" s="59">
        <f t="shared" si="27"/>
        <v>1.3415079365079364E-2</v>
      </c>
      <c r="J391" s="59">
        <f t="shared" si="27"/>
        <v>2.2670961494645706E-2</v>
      </c>
      <c r="K391" s="59">
        <f t="shared" si="28"/>
        <v>2.1314233333333335E-2</v>
      </c>
      <c r="L391" s="59">
        <f t="shared" si="28"/>
        <v>1.3433333333333334E-2</v>
      </c>
      <c r="M391" s="59">
        <f t="shared" si="25"/>
        <v>4.6312830285079098E-2</v>
      </c>
      <c r="N391" s="23"/>
    </row>
    <row r="392" spans="2:14" ht="11.25" hidden="1" customHeight="1" x14ac:dyDescent="0.15">
      <c r="B392" s="19" t="s">
        <v>671</v>
      </c>
      <c r="C392" s="56">
        <f t="shared" si="26"/>
        <v>6.5999999999999991E-3</v>
      </c>
      <c r="D392" s="59">
        <f t="shared" si="26"/>
        <v>1.01E-2</v>
      </c>
      <c r="E392" s="59">
        <f t="shared" si="26"/>
        <v>1.3766666666666668E-2</v>
      </c>
      <c r="F392" s="181">
        <f t="shared" si="26"/>
        <v>1.4700000000000001E-2</v>
      </c>
      <c r="G392" s="59">
        <f t="shared" si="27"/>
        <v>2.0926845522898155E-2</v>
      </c>
      <c r="H392" s="59">
        <f t="shared" si="27"/>
        <v>2.8266117946381106E-2</v>
      </c>
      <c r="I392" s="59">
        <f t="shared" si="27"/>
        <v>1.3549206349206347E-2</v>
      </c>
      <c r="J392" s="59">
        <f t="shared" si="27"/>
        <v>2.282492974861396E-2</v>
      </c>
      <c r="K392" s="59">
        <f t="shared" si="28"/>
        <v>2.1176400000000001E-2</v>
      </c>
      <c r="L392" s="59">
        <f t="shared" si="28"/>
        <v>9.4333333333333335E-3</v>
      </c>
      <c r="M392" s="59">
        <f t="shared" si="25"/>
        <v>4.6405326677575486E-2</v>
      </c>
      <c r="N392" s="23"/>
    </row>
    <row r="393" spans="2:14" ht="11.25" hidden="1" customHeight="1" x14ac:dyDescent="0.15">
      <c r="B393" s="19" t="s">
        <v>676</v>
      </c>
      <c r="C393" s="56">
        <f t="shared" ref="C393:F404" si="29">IF(ISERROR(AVERAGE(C167:C169)), "",AVERAGE(C167:C169))</f>
        <v>1.9E-3</v>
      </c>
      <c r="D393" s="59">
        <f t="shared" si="29"/>
        <v>7.3333333333333332E-3</v>
      </c>
      <c r="E393" s="59">
        <f t="shared" si="29"/>
        <v>1.1466666666666667E-2</v>
      </c>
      <c r="F393" s="181">
        <f t="shared" si="29"/>
        <v>7.6E-3</v>
      </c>
      <c r="G393" s="59">
        <f t="shared" si="27"/>
        <v>1.9801406926406924E-2</v>
      </c>
      <c r="H393" s="59">
        <f t="shared" si="27"/>
        <v>2.7715591630591632E-2</v>
      </c>
      <c r="I393" s="59">
        <f t="shared" si="27"/>
        <v>1.4496289682539682E-2</v>
      </c>
      <c r="J393" s="59">
        <f t="shared" si="27"/>
        <v>2.3378394660894659E-2</v>
      </c>
      <c r="K393" s="59">
        <f t="shared" si="28"/>
        <v>2.1176400000000001E-2</v>
      </c>
      <c r="L393" s="59">
        <f t="shared" si="28"/>
        <v>5.933333333333333E-3</v>
      </c>
      <c r="M393" s="59">
        <f t="shared" ref="M393:M404" si="30">IF(ISERROR(AVERAGE(M167:M169)), "",AVERAGE(M167:M169))</f>
        <v>4.660082906991999E-2</v>
      </c>
      <c r="N393" s="23"/>
    </row>
    <row r="394" spans="2:14" ht="11.25" hidden="1" customHeight="1" x14ac:dyDescent="0.15">
      <c r="B394" s="19" t="s">
        <v>683</v>
      </c>
      <c r="C394" s="56">
        <f t="shared" si="29"/>
        <v>1.4333333333333333E-3</v>
      </c>
      <c r="D394" s="59">
        <f t="shared" si="29"/>
        <v>6.8666666666666668E-3</v>
      </c>
      <c r="E394" s="59">
        <f t="shared" si="29"/>
        <v>1.1500000000000002E-2</v>
      </c>
      <c r="F394" s="181">
        <f t="shared" si="29"/>
        <v>1.8500000000000001E-3</v>
      </c>
      <c r="G394" s="59">
        <f t="shared" si="27"/>
        <v>1.7161255411255408E-2</v>
      </c>
      <c r="H394" s="59">
        <f t="shared" si="27"/>
        <v>2.6042106782106788E-2</v>
      </c>
      <c r="I394" s="59">
        <f t="shared" si="27"/>
        <v>1.3424319985569986E-2</v>
      </c>
      <c r="J394" s="59">
        <f t="shared" si="27"/>
        <v>2.1617031024531025E-2</v>
      </c>
      <c r="K394" s="59">
        <f t="shared" si="28"/>
        <v>2.1176400000000001E-2</v>
      </c>
      <c r="L394" s="59">
        <f t="shared" si="28"/>
        <v>5.3999999999999994E-3</v>
      </c>
      <c r="M394" s="59">
        <f t="shared" si="30"/>
        <v>4.6341738160829059E-2</v>
      </c>
      <c r="N394" s="23"/>
    </row>
    <row r="395" spans="2:14" ht="11.25" hidden="1" customHeight="1" x14ac:dyDescent="0.15">
      <c r="B395" s="19" t="s">
        <v>687</v>
      </c>
      <c r="C395" s="56">
        <f t="shared" si="29"/>
        <v>1.4E-3</v>
      </c>
      <c r="D395" s="59">
        <f t="shared" si="29"/>
        <v>6.7333333333333334E-3</v>
      </c>
      <c r="E395" s="59">
        <f t="shared" si="29"/>
        <v>1.1599999999999999E-2</v>
      </c>
      <c r="F395" s="181">
        <f t="shared" si="29"/>
        <v>1.8333333333333333E-3</v>
      </c>
      <c r="G395" s="59">
        <f t="shared" ref="G395:J404" si="31">IF(ISERROR(AVERAGE(G169:G171)), "",AVERAGE(G169:G171))</f>
        <v>1.5009848484848485E-2</v>
      </c>
      <c r="H395" s="59">
        <f t="shared" si="31"/>
        <v>2.4563030303030305E-2</v>
      </c>
      <c r="I395" s="59">
        <f t="shared" si="31"/>
        <v>1.1847840909090912E-2</v>
      </c>
      <c r="J395" s="59">
        <f t="shared" si="31"/>
        <v>2.0016742424242423E-2</v>
      </c>
      <c r="K395" s="59">
        <f t="shared" ref="K395:L404" si="32">IF(ISERROR(AVERAGE(K169:K171)), "",AVERAGE(K169:K171))</f>
        <v>2.1176400000000001E-2</v>
      </c>
      <c r="L395" s="59">
        <f t="shared" si="32"/>
        <v>5.3111111111111111E-3</v>
      </c>
      <c r="M395" s="59">
        <f t="shared" si="30"/>
        <v>4.6004420888729171E-2</v>
      </c>
      <c r="N395" s="23"/>
    </row>
    <row r="396" spans="2:14" ht="11.25" hidden="1" customHeight="1" x14ac:dyDescent="0.15">
      <c r="B396" s="19" t="s">
        <v>691</v>
      </c>
      <c r="C396" s="56">
        <f t="shared" si="29"/>
        <v>1.2999999999999999E-3</v>
      </c>
      <c r="D396" s="59">
        <f t="shared" si="29"/>
        <v>6.6666666666666671E-3</v>
      </c>
      <c r="E396" s="59">
        <f t="shared" si="29"/>
        <v>1.1666666666666667E-2</v>
      </c>
      <c r="F396" s="181">
        <f t="shared" si="29"/>
        <v>1.7666666666666666E-3</v>
      </c>
      <c r="G396" s="59">
        <f t="shared" si="31"/>
        <v>1.3202705627705627E-2</v>
      </c>
      <c r="H396" s="59">
        <f t="shared" si="31"/>
        <v>2.3153823953823954E-2</v>
      </c>
      <c r="I396" s="59">
        <f t="shared" si="31"/>
        <v>9.770202020202021E-3</v>
      </c>
      <c r="J396" s="59">
        <f t="shared" si="31"/>
        <v>1.7720274170274167E-2</v>
      </c>
      <c r="K396" s="59">
        <f t="shared" si="32"/>
        <v>2.1176400000000001E-2</v>
      </c>
      <c r="L396" s="59">
        <f t="shared" si="32"/>
        <v>5.2333333333333338E-3</v>
      </c>
      <c r="M396" s="59">
        <f t="shared" si="30"/>
        <v>4.5690250614558912E-2</v>
      </c>
      <c r="N396" s="23"/>
    </row>
    <row r="397" spans="2:14" ht="11.25" hidden="1" customHeight="1" x14ac:dyDescent="0.15">
      <c r="B397" s="19" t="s">
        <v>694</v>
      </c>
      <c r="C397" s="56">
        <f t="shared" si="29"/>
        <v>1.1333333333333334E-3</v>
      </c>
      <c r="D397" s="59">
        <f t="shared" si="29"/>
        <v>6.4999999999999997E-3</v>
      </c>
      <c r="E397" s="59">
        <f t="shared" si="29"/>
        <v>1.1466666666666667E-2</v>
      </c>
      <c r="F397" s="181">
        <f t="shared" si="29"/>
        <v>1.5333333333333334E-3</v>
      </c>
      <c r="G397" s="59">
        <f t="shared" si="31"/>
        <v>1.2468434343434344E-2</v>
      </c>
      <c r="H397" s="59">
        <f t="shared" si="31"/>
        <v>2.3083621933621932E-2</v>
      </c>
      <c r="I397" s="59">
        <f t="shared" si="31"/>
        <v>9.4540764790764786E-3</v>
      </c>
      <c r="J397" s="59">
        <f t="shared" si="31"/>
        <v>1.7534632034632031E-2</v>
      </c>
      <c r="K397" s="59">
        <f t="shared" si="32"/>
        <v>2.1176400000000001E-2</v>
      </c>
      <c r="L397" s="59">
        <f t="shared" si="32"/>
        <v>5.0444444444444443E-3</v>
      </c>
      <c r="M397" s="59">
        <f t="shared" si="30"/>
        <v>4.5454890520107906E-2</v>
      </c>
      <c r="N397" s="23"/>
    </row>
    <row r="398" spans="2:14" ht="11.25" hidden="1" customHeight="1" x14ac:dyDescent="0.15">
      <c r="B398" s="19" t="s">
        <v>698</v>
      </c>
      <c r="C398" s="56">
        <f t="shared" si="29"/>
        <v>1.0333333333333334E-3</v>
      </c>
      <c r="D398" s="59">
        <f t="shared" si="29"/>
        <v>7.0666666666666664E-3</v>
      </c>
      <c r="E398" s="59">
        <f t="shared" si="29"/>
        <v>1.23E-2</v>
      </c>
      <c r="F398" s="181">
        <f t="shared" si="29"/>
        <v>1.3333333333333333E-3</v>
      </c>
      <c r="G398" s="59">
        <f t="shared" si="31"/>
        <v>1.2834920634920635E-2</v>
      </c>
      <c r="H398" s="59">
        <f t="shared" si="31"/>
        <v>2.4338888888888893E-2</v>
      </c>
      <c r="I398" s="59">
        <f t="shared" si="31"/>
        <v>9.6976190476190469E-3</v>
      </c>
      <c r="J398" s="59">
        <f t="shared" si="31"/>
        <v>1.8244444444444445E-2</v>
      </c>
      <c r="K398" s="59">
        <f t="shared" si="32"/>
        <v>2.1176400000000001E-2</v>
      </c>
      <c r="L398" s="59">
        <f t="shared" si="32"/>
        <v>5.3666666666666663E-3</v>
      </c>
      <c r="M398" s="59">
        <f t="shared" si="30"/>
        <v>4.5174767152039864E-2</v>
      </c>
      <c r="N398" s="23"/>
    </row>
    <row r="399" spans="2:14" ht="11.25" hidden="1" customHeight="1" x14ac:dyDescent="0.15">
      <c r="B399" s="207" t="s">
        <v>701</v>
      </c>
      <c r="C399" s="56">
        <f t="shared" si="29"/>
        <v>1E-3</v>
      </c>
      <c r="D399" s="59">
        <f t="shared" si="29"/>
        <v>7.8000000000000005E-3</v>
      </c>
      <c r="E399" s="59">
        <f t="shared" si="29"/>
        <v>1.3166666666666667E-2</v>
      </c>
      <c r="F399" s="181">
        <f t="shared" si="29"/>
        <v>1.3666666666666664E-3</v>
      </c>
      <c r="G399" s="59">
        <f t="shared" si="31"/>
        <v>1.3252589807852965E-2</v>
      </c>
      <c r="H399" s="59">
        <f t="shared" si="31"/>
        <v>2.4933709273182957E-2</v>
      </c>
      <c r="I399" s="59">
        <f t="shared" si="31"/>
        <v>1.020843776106934E-2</v>
      </c>
      <c r="J399" s="59">
        <f t="shared" si="31"/>
        <v>1.9026044277360068E-2</v>
      </c>
      <c r="K399" s="59">
        <f t="shared" si="32"/>
        <v>2.1176400000000001E-2</v>
      </c>
      <c r="L399" s="59">
        <f t="shared" si="32"/>
        <v>5.7999999999999996E-3</v>
      </c>
      <c r="M399" s="59">
        <f t="shared" si="30"/>
        <v>4.4985099042371766E-2</v>
      </c>
      <c r="N399" s="23"/>
    </row>
    <row r="400" spans="2:14" ht="11.25" hidden="1" customHeight="1" x14ac:dyDescent="0.15">
      <c r="B400" s="207" t="s">
        <v>708</v>
      </c>
      <c r="C400" s="56">
        <f t="shared" si="29"/>
        <v>9.3333333333333332E-4</v>
      </c>
      <c r="D400" s="59">
        <f t="shared" si="29"/>
        <v>8.6333333333333331E-3</v>
      </c>
      <c r="E400" s="59">
        <f t="shared" si="29"/>
        <v>1.4033333333333333E-2</v>
      </c>
      <c r="F400" s="181">
        <f t="shared" si="29"/>
        <v>1.4999999999999998E-3</v>
      </c>
      <c r="G400" s="59">
        <f t="shared" si="31"/>
        <v>1.3508830789093944E-2</v>
      </c>
      <c r="H400" s="59">
        <f t="shared" si="31"/>
        <v>2.4567547657021339E-2</v>
      </c>
      <c r="I400" s="59">
        <f t="shared" si="31"/>
        <v>9.3400936052251849E-3</v>
      </c>
      <c r="J400" s="59">
        <f t="shared" si="31"/>
        <v>1.8175701564517355E-2</v>
      </c>
      <c r="K400" s="59">
        <f t="shared" si="32"/>
        <v>2.1176400000000001E-2</v>
      </c>
      <c r="L400" s="59">
        <f t="shared" si="32"/>
        <v>6.2111111111111108E-3</v>
      </c>
      <c r="M400" s="59">
        <f t="shared" si="30"/>
        <v>4.4816326905417814E-2</v>
      </c>
      <c r="N400" s="23"/>
    </row>
    <row r="401" spans="2:14" ht="11.25" hidden="1" customHeight="1" x14ac:dyDescent="0.15">
      <c r="B401" s="207" t="s">
        <v>712</v>
      </c>
      <c r="C401" s="56">
        <f t="shared" si="29"/>
        <v>8.6666666666666663E-4</v>
      </c>
      <c r="D401" s="59">
        <f t="shared" si="29"/>
        <v>9.5999999999999992E-3</v>
      </c>
      <c r="E401" s="59">
        <f t="shared" si="29"/>
        <v>1.4999999999999999E-2</v>
      </c>
      <c r="F401" s="181">
        <f t="shared" si="29"/>
        <v>1.5666666666666667E-3</v>
      </c>
      <c r="G401" s="59">
        <f t="shared" si="31"/>
        <v>1.3935606060606058E-2</v>
      </c>
      <c r="H401" s="59">
        <f t="shared" si="31"/>
        <v>2.4320095693779905E-2</v>
      </c>
      <c r="I401" s="59">
        <f t="shared" si="31"/>
        <v>8.3321570972886769E-3</v>
      </c>
      <c r="J401" s="59">
        <f t="shared" si="31"/>
        <v>1.6646670653907496E-2</v>
      </c>
      <c r="K401" s="59">
        <f t="shared" si="32"/>
        <v>2.1176400000000001E-2</v>
      </c>
      <c r="L401" s="59">
        <f t="shared" si="32"/>
        <v>6.6444444444444433E-3</v>
      </c>
      <c r="M401" s="59">
        <f t="shared" si="30"/>
        <v>4.4701110144507276E-2</v>
      </c>
      <c r="N401" s="23"/>
    </row>
    <row r="402" spans="2:14" ht="11.25" hidden="1" customHeight="1" x14ac:dyDescent="0.15">
      <c r="B402" s="207" t="s">
        <v>716</v>
      </c>
      <c r="C402" s="56">
        <f t="shared" si="29"/>
        <v>7.000000000000001E-4</v>
      </c>
      <c r="D402" s="59">
        <f t="shared" si="29"/>
        <v>1.09E-2</v>
      </c>
      <c r="E402" s="59">
        <f t="shared" si="29"/>
        <v>1.66E-2</v>
      </c>
      <c r="F402" s="181">
        <f t="shared" si="29"/>
        <v>1.4E-3</v>
      </c>
      <c r="G402" s="59">
        <f t="shared" si="31"/>
        <v>1.5143500797448166E-2</v>
      </c>
      <c r="H402" s="59">
        <f t="shared" si="31"/>
        <v>2.5219218500797447E-2</v>
      </c>
      <c r="I402" s="59">
        <f t="shared" si="31"/>
        <v>7.7562799043062207E-3</v>
      </c>
      <c r="J402" s="59">
        <f t="shared" si="31"/>
        <v>1.5805881180223285E-2</v>
      </c>
      <c r="K402" s="59">
        <f t="shared" si="32"/>
        <v>2.1176400000000001E-2</v>
      </c>
      <c r="L402" s="59">
        <f t="shared" si="32"/>
        <v>7.288888888888889E-3</v>
      </c>
      <c r="M402" s="59">
        <f t="shared" si="30"/>
        <v>4.474325793823402E-2</v>
      </c>
      <c r="N402" s="23"/>
    </row>
    <row r="403" spans="2:14" ht="11.25" hidden="1" customHeight="1" x14ac:dyDescent="0.15">
      <c r="B403" s="207" t="s">
        <v>719</v>
      </c>
      <c r="C403" s="56">
        <f t="shared" si="29"/>
        <v>5.0000000000000001E-4</v>
      </c>
      <c r="D403" s="59">
        <f t="shared" si="29"/>
        <v>1.3166666666666667E-2</v>
      </c>
      <c r="E403" s="59">
        <f t="shared" si="29"/>
        <v>1.9166666666666665E-2</v>
      </c>
      <c r="F403" s="181">
        <f t="shared" si="29"/>
        <v>1.1666666666666668E-3</v>
      </c>
      <c r="G403" s="59">
        <f t="shared" si="31"/>
        <v>1.7683257055682685E-2</v>
      </c>
      <c r="H403" s="59">
        <f t="shared" si="31"/>
        <v>2.7548665141113652E-2</v>
      </c>
      <c r="I403" s="59">
        <f t="shared" si="31"/>
        <v>8.655110602593441E-3</v>
      </c>
      <c r="J403" s="59">
        <f t="shared" si="31"/>
        <v>1.6634916094584288E-2</v>
      </c>
      <c r="K403" s="59">
        <f t="shared" si="32"/>
        <v>2.1176400000000001E-2</v>
      </c>
      <c r="L403" s="59">
        <f t="shared" si="32"/>
        <v>8.5555555555555558E-3</v>
      </c>
      <c r="M403" s="59">
        <f t="shared" si="30"/>
        <v>4.5025261771028363E-2</v>
      </c>
      <c r="N403" s="23"/>
    </row>
    <row r="404" spans="2:14" ht="11.25" hidden="1" customHeight="1" x14ac:dyDescent="0.15">
      <c r="B404" s="207" t="s">
        <v>722</v>
      </c>
      <c r="C404" s="56">
        <f t="shared" si="29"/>
        <v>2.9999999999999997E-4</v>
      </c>
      <c r="D404" s="59">
        <f t="shared" si="29"/>
        <v>1.5033333333333334E-2</v>
      </c>
      <c r="E404" s="59">
        <f t="shared" si="29"/>
        <v>2.1066666666666668E-2</v>
      </c>
      <c r="F404" s="181">
        <f t="shared" si="29"/>
        <v>1.0666666666666669E-3</v>
      </c>
      <c r="G404" s="59">
        <f t="shared" si="31"/>
        <v>1.9504389432078221E-2</v>
      </c>
      <c r="H404" s="59">
        <f t="shared" si="31"/>
        <v>2.9190850149088135E-2</v>
      </c>
      <c r="I404" s="59">
        <f t="shared" si="31"/>
        <v>9.6035954510782888E-3</v>
      </c>
      <c r="J404" s="59">
        <f t="shared" si="31"/>
        <v>1.6892013383260521E-2</v>
      </c>
      <c r="K404" s="59">
        <f t="shared" si="32"/>
        <v>2.1444266666666666E-2</v>
      </c>
      <c r="L404" s="59">
        <f t="shared" si="32"/>
        <v>9.5777777777777771E-3</v>
      </c>
      <c r="M404" s="59">
        <f t="shared" si="30"/>
        <v>4.5219968234155881E-2</v>
      </c>
      <c r="N404" s="23"/>
    </row>
    <row r="405" spans="2:14" ht="11.25" hidden="1" customHeight="1" x14ac:dyDescent="0.15">
      <c r="B405" s="207" t="s">
        <v>732</v>
      </c>
      <c r="C405" s="56">
        <f t="shared" ref="C405:D422" si="33">IF(ISERROR(AVERAGE(C179:C181)), "",AVERAGE(C179:C181))</f>
        <v>2.3333333333333333E-4</v>
      </c>
      <c r="D405" s="59">
        <f t="shared" si="33"/>
        <v>1.6233333333333332E-2</v>
      </c>
      <c r="E405" s="59">
        <f t="shared" ref="E405:G422" si="34">IF(ISERROR(AVERAGE(E179:E181)), "",AVERAGE(E179:E181))</f>
        <v>2.2199999999999998E-2</v>
      </c>
      <c r="F405" s="181">
        <f t="shared" si="34"/>
        <v>1.0333333333333334E-3</v>
      </c>
      <c r="G405" s="59">
        <f t="shared" si="34"/>
        <v>2.0621801712779976E-2</v>
      </c>
      <c r="H405" s="59">
        <f t="shared" ref="H405:M422" si="35">IF(ISERROR(AVERAGE(H179:H181)), "",AVERAGE(H179:H181))</f>
        <v>3.0149446640316203E-2</v>
      </c>
      <c r="I405" s="59">
        <f t="shared" si="35"/>
        <v>1.0572959486166008E-2</v>
      </c>
      <c r="J405" s="59">
        <f t="shared" si="35"/>
        <v>1.7116421277997364E-2</v>
      </c>
      <c r="K405" s="59">
        <f t="shared" si="35"/>
        <v>2.1712133333333331E-2</v>
      </c>
      <c r="L405" s="59">
        <f t="shared" si="35"/>
        <v>1.0233333333333332E-2</v>
      </c>
      <c r="M405" s="59">
        <f t="shared" si="35"/>
        <v>4.5359083066691765E-2</v>
      </c>
      <c r="N405" s="23"/>
    </row>
    <row r="406" spans="2:14" ht="11.25" hidden="1" customHeight="1" x14ac:dyDescent="0.15">
      <c r="B406" s="207" t="s">
        <v>735</v>
      </c>
      <c r="C406" s="56">
        <f t="shared" si="33"/>
        <v>2.6666666666666668E-4</v>
      </c>
      <c r="D406" s="59">
        <f t="shared" si="33"/>
        <v>1.5933333333333334E-2</v>
      </c>
      <c r="E406" s="59">
        <f t="shared" si="34"/>
        <v>2.1700000000000001E-2</v>
      </c>
      <c r="F406" s="181">
        <f t="shared" si="34"/>
        <v>1E-3</v>
      </c>
      <c r="G406" s="59">
        <f t="shared" si="34"/>
        <v>1.9966893939393941E-2</v>
      </c>
      <c r="H406" s="59">
        <f t="shared" si="35"/>
        <v>2.9348030303030303E-2</v>
      </c>
      <c r="I406" s="59">
        <f t="shared" si="35"/>
        <v>1.0522613636363637E-2</v>
      </c>
      <c r="J406" s="59">
        <f t="shared" si="35"/>
        <v>1.677185606060606E-2</v>
      </c>
      <c r="K406" s="59">
        <f t="shared" si="35"/>
        <v>2.198E-2</v>
      </c>
      <c r="L406" s="59">
        <f t="shared" si="35"/>
        <v>1.01E-2</v>
      </c>
      <c r="M406" s="59">
        <f t="shared" si="35"/>
        <v>4.5072396038305131E-2</v>
      </c>
      <c r="N406" s="23"/>
    </row>
    <row r="407" spans="2:14" ht="11.25" hidden="1" customHeight="1" x14ac:dyDescent="0.15">
      <c r="B407" s="207" t="s">
        <v>739</v>
      </c>
      <c r="C407" s="56">
        <f t="shared" si="33"/>
        <v>3.6666666666666667E-4</v>
      </c>
      <c r="D407" s="59">
        <f t="shared" si="33"/>
        <v>1.4866666666666667E-2</v>
      </c>
      <c r="E407" s="59">
        <f t="shared" si="34"/>
        <v>2.06E-2</v>
      </c>
      <c r="F407" s="181">
        <f t="shared" si="34"/>
        <v>9.6666666666666656E-4</v>
      </c>
      <c r="G407" s="59">
        <f t="shared" si="34"/>
        <v>1.890628787878788E-2</v>
      </c>
      <c r="H407" s="59">
        <f t="shared" si="35"/>
        <v>2.805329725829726E-2</v>
      </c>
      <c r="I407" s="59">
        <f t="shared" si="35"/>
        <v>9.9483351370851375E-3</v>
      </c>
      <c r="J407" s="59">
        <f t="shared" si="35"/>
        <v>1.6844583333333333E-2</v>
      </c>
      <c r="K407" s="59">
        <f t="shared" si="35"/>
        <v>2.198E-2</v>
      </c>
      <c r="L407" s="59">
        <f t="shared" si="35"/>
        <v>9.6555555555555561E-3</v>
      </c>
      <c r="M407" s="59">
        <f t="shared" si="35"/>
        <v>4.4959683195592286E-2</v>
      </c>
      <c r="N407" s="23"/>
    </row>
    <row r="408" spans="2:14" ht="11.25" hidden="1" customHeight="1" x14ac:dyDescent="0.15">
      <c r="B408" s="207" t="s">
        <v>742</v>
      </c>
      <c r="C408" s="56">
        <f t="shared" si="33"/>
        <v>4.6666666666666666E-4</v>
      </c>
      <c r="D408" s="59">
        <f t="shared" si="33"/>
        <v>1.3733333333333334E-2</v>
      </c>
      <c r="E408" s="59">
        <f t="shared" si="34"/>
        <v>1.9299999999999998E-2</v>
      </c>
      <c r="F408" s="181">
        <f t="shared" si="34"/>
        <v>9.6666666666666656E-4</v>
      </c>
      <c r="G408" s="59">
        <f t="shared" si="34"/>
        <v>1.7890151515151515E-2</v>
      </c>
      <c r="H408" s="59">
        <f t="shared" si="35"/>
        <v>2.6747691197691197E-2</v>
      </c>
      <c r="I408" s="59">
        <f t="shared" si="35"/>
        <v>9.0200396825396833E-3</v>
      </c>
      <c r="J408" s="59">
        <f t="shared" si="35"/>
        <v>1.6987878787878791E-2</v>
      </c>
      <c r="K408" s="59">
        <f t="shared" si="35"/>
        <v>2.198E-2</v>
      </c>
      <c r="L408" s="59">
        <f t="shared" si="35"/>
        <v>9.1999999999999998E-3</v>
      </c>
      <c r="M408" s="59">
        <f t="shared" si="35"/>
        <v>4.4971184573002754E-2</v>
      </c>
      <c r="N408" s="23"/>
    </row>
    <row r="409" spans="2:14" ht="11.25" hidden="1" customHeight="1" x14ac:dyDescent="0.15">
      <c r="B409" s="207" t="s">
        <v>746</v>
      </c>
      <c r="C409" s="56">
        <f t="shared" si="33"/>
        <v>4.6666666666666666E-4</v>
      </c>
      <c r="D409" s="59">
        <f t="shared" si="33"/>
        <v>1.3233333333333333E-2</v>
      </c>
      <c r="E409" s="59">
        <f t="shared" si="34"/>
        <v>1.8566666666666669E-2</v>
      </c>
      <c r="F409" s="181">
        <f t="shared" si="34"/>
        <v>1E-3</v>
      </c>
      <c r="G409" s="59">
        <f t="shared" si="34"/>
        <v>1.7486363636363637E-2</v>
      </c>
      <c r="H409" s="59">
        <f t="shared" si="35"/>
        <v>2.6324711399711393E-2</v>
      </c>
      <c r="I409" s="59">
        <f t="shared" si="35"/>
        <v>8.7018037518037522E-3</v>
      </c>
      <c r="J409" s="59">
        <f t="shared" si="35"/>
        <v>1.7289862914862914E-2</v>
      </c>
      <c r="K409" s="59">
        <f t="shared" si="35"/>
        <v>2.198E-2</v>
      </c>
      <c r="L409" s="59">
        <f t="shared" si="35"/>
        <v>9.0000000000000011E-3</v>
      </c>
      <c r="M409" s="59">
        <f t="shared" si="35"/>
        <v>4.5315779876688972E-2</v>
      </c>
      <c r="N409" s="23"/>
    </row>
    <row r="410" spans="2:14" ht="11.25" hidden="1" customHeight="1" x14ac:dyDescent="0.15">
      <c r="B410" s="207" t="s">
        <v>750</v>
      </c>
      <c r="C410" s="56">
        <f t="shared" si="33"/>
        <v>4.6666666666666666E-4</v>
      </c>
      <c r="D410" s="59">
        <f t="shared" si="33"/>
        <v>1.4100000000000001E-2</v>
      </c>
      <c r="E410" s="59">
        <f t="shared" si="34"/>
        <v>1.9100000000000002E-2</v>
      </c>
      <c r="F410" s="181">
        <f t="shared" si="34"/>
        <v>1.0333333333333334E-3</v>
      </c>
      <c r="G410" s="59">
        <f t="shared" si="34"/>
        <v>1.8316363636363634E-2</v>
      </c>
      <c r="H410" s="59">
        <f t="shared" si="35"/>
        <v>2.699217171717171E-2</v>
      </c>
      <c r="I410" s="59">
        <f t="shared" si="35"/>
        <v>9.5392640692640671E-3</v>
      </c>
      <c r="J410" s="59">
        <f t="shared" si="35"/>
        <v>1.7916946248196248E-2</v>
      </c>
      <c r="K410" s="59">
        <f t="shared" si="35"/>
        <v>2.198E-2</v>
      </c>
      <c r="L410" s="59">
        <f t="shared" si="35"/>
        <v>9.5777777777777771E-3</v>
      </c>
      <c r="M410" s="59">
        <f t="shared" si="35"/>
        <v>4.566211465302375E-2</v>
      </c>
      <c r="N410" s="23"/>
    </row>
    <row r="411" spans="2:14" ht="11.25" hidden="1" customHeight="1" x14ac:dyDescent="0.15">
      <c r="B411" s="207" t="s">
        <v>755</v>
      </c>
      <c r="C411" s="56">
        <f t="shared" si="33"/>
        <v>4.6666666666666666E-4</v>
      </c>
      <c r="D411" s="59">
        <f t="shared" si="33"/>
        <v>1.5033333333333334E-2</v>
      </c>
      <c r="E411" s="59">
        <f t="shared" si="34"/>
        <v>1.9566666666666666E-2</v>
      </c>
      <c r="F411" s="181">
        <f t="shared" si="34"/>
        <v>1.1666666666666668E-3</v>
      </c>
      <c r="G411" s="59">
        <f t="shared" si="34"/>
        <v>1.9215833333333331E-2</v>
      </c>
      <c r="H411" s="59">
        <f t="shared" si="35"/>
        <v>2.7499444444444448E-2</v>
      </c>
      <c r="I411" s="59">
        <f t="shared" si="35"/>
        <v>1.0595892857142858E-2</v>
      </c>
      <c r="J411" s="59">
        <f t="shared" si="35"/>
        <v>1.8328650793650796E-2</v>
      </c>
      <c r="K411" s="59">
        <f t="shared" si="35"/>
        <v>2.198E-2</v>
      </c>
      <c r="L411" s="59">
        <f t="shared" si="35"/>
        <v>1.0244444444444445E-2</v>
      </c>
      <c r="M411" s="59">
        <f t="shared" si="35"/>
        <v>4.5776911976911992E-2</v>
      </c>
      <c r="N411" s="23"/>
    </row>
    <row r="412" spans="2:14" ht="11.25" hidden="1" customHeight="1" x14ac:dyDescent="0.15">
      <c r="B412" s="207" t="s">
        <v>761</v>
      </c>
      <c r="C412" s="56">
        <f t="shared" si="33"/>
        <v>5.3333333333333325E-4</v>
      </c>
      <c r="D412" s="59">
        <f t="shared" si="33"/>
        <v>1.5366666666666666E-2</v>
      </c>
      <c r="E412" s="59">
        <f t="shared" si="34"/>
        <v>1.9666666666666666E-2</v>
      </c>
      <c r="F412" s="181">
        <f t="shared" si="34"/>
        <v>1.4E-3</v>
      </c>
      <c r="G412" s="59">
        <f t="shared" si="34"/>
        <v>2.0014318181818185E-2</v>
      </c>
      <c r="H412" s="59">
        <f t="shared" si="35"/>
        <v>2.7748939393939399E-2</v>
      </c>
      <c r="I412" s="59">
        <f t="shared" si="35"/>
        <v>1.1175113636363636E-2</v>
      </c>
      <c r="J412" s="59">
        <f t="shared" si="35"/>
        <v>1.7988409090909093E-2</v>
      </c>
      <c r="K412" s="59">
        <f t="shared" si="35"/>
        <v>2.198E-2</v>
      </c>
      <c r="L412" s="59">
        <f t="shared" si="35"/>
        <v>1.0677777777777777E-2</v>
      </c>
      <c r="M412" s="59">
        <f t="shared" si="35"/>
        <v>4.5994024662206485E-2</v>
      </c>
      <c r="N412" s="23"/>
    </row>
    <row r="413" spans="2:14" ht="11.25" hidden="1" customHeight="1" x14ac:dyDescent="0.15">
      <c r="B413" s="207" t="s">
        <v>765</v>
      </c>
      <c r="C413" s="56">
        <f t="shared" si="33"/>
        <v>8.6666666666666663E-4</v>
      </c>
      <c r="D413" s="59">
        <f t="shared" si="33"/>
        <v>1.5966666666666667E-2</v>
      </c>
      <c r="E413" s="59">
        <f t="shared" si="34"/>
        <v>2.0066666666666667E-2</v>
      </c>
      <c r="F413" s="181">
        <f t="shared" si="34"/>
        <v>1.7666666666666666E-3</v>
      </c>
      <c r="G413" s="59">
        <f t="shared" si="34"/>
        <v>2.1457651515151513E-2</v>
      </c>
      <c r="H413" s="59">
        <f t="shared" si="35"/>
        <v>2.8830606060606067E-2</v>
      </c>
      <c r="I413" s="59">
        <f t="shared" si="35"/>
        <v>1.1627196969696968E-2</v>
      </c>
      <c r="J413" s="59">
        <f t="shared" si="35"/>
        <v>1.8417992424242424E-2</v>
      </c>
      <c r="K413" s="59">
        <f t="shared" si="35"/>
        <v>2.198E-2</v>
      </c>
      <c r="L413" s="59">
        <f t="shared" si="35"/>
        <v>1.1277777777777777E-2</v>
      </c>
      <c r="M413" s="59">
        <f t="shared" si="35"/>
        <v>4.6102538370720196E-2</v>
      </c>
      <c r="N413" s="23"/>
    </row>
    <row r="414" spans="2:14" ht="11.25" hidden="1" customHeight="1" x14ac:dyDescent="0.15">
      <c r="B414" s="207" t="s">
        <v>768</v>
      </c>
      <c r="C414" s="56">
        <f t="shared" si="33"/>
        <v>1.7333333333333333E-3</v>
      </c>
      <c r="D414" s="59">
        <f t="shared" si="33"/>
        <v>1.7200000000000003E-2</v>
      </c>
      <c r="E414" s="59">
        <f t="shared" si="34"/>
        <v>2.1199999999999997E-2</v>
      </c>
      <c r="F414" s="181">
        <f t="shared" si="34"/>
        <v>2.5666666666666667E-3</v>
      </c>
      <c r="G414" s="59">
        <f t="shared" si="34"/>
        <v>2.376304625199362E-2</v>
      </c>
      <c r="H414" s="59">
        <f t="shared" si="35"/>
        <v>3.1193149920255181E-2</v>
      </c>
      <c r="I414" s="59">
        <f t="shared" si="35"/>
        <v>1.3187832934609249E-2</v>
      </c>
      <c r="J414" s="59">
        <f t="shared" si="35"/>
        <v>2.0294286283891547E-2</v>
      </c>
      <c r="K414" s="59">
        <f t="shared" si="35"/>
        <v>2.198E-2</v>
      </c>
      <c r="L414" s="59">
        <f t="shared" si="35"/>
        <v>1.23E-2</v>
      </c>
      <c r="M414" s="59">
        <f t="shared" si="35"/>
        <v>4.6498209366391187E-2</v>
      </c>
      <c r="N414" s="23"/>
    </row>
    <row r="415" spans="2:14" ht="11.25" hidden="1" customHeight="1" x14ac:dyDescent="0.15">
      <c r="B415" s="207" t="s">
        <v>772</v>
      </c>
      <c r="C415" s="56">
        <f t="shared" si="33"/>
        <v>3.0333333333333336E-3</v>
      </c>
      <c r="D415" s="59">
        <f t="shared" si="33"/>
        <v>1.9400000000000001E-2</v>
      </c>
      <c r="E415" s="59">
        <f t="shared" si="34"/>
        <v>2.3233333333333332E-2</v>
      </c>
      <c r="F415" s="181">
        <f t="shared" si="34"/>
        <v>4.4333333333333334E-3</v>
      </c>
      <c r="G415" s="59">
        <f t="shared" si="34"/>
        <v>2.6974706331045002E-2</v>
      </c>
      <c r="H415" s="59">
        <f t="shared" si="35"/>
        <v>3.4301384439359268E-2</v>
      </c>
      <c r="I415" s="59">
        <f t="shared" si="35"/>
        <v>1.5715599733028222E-2</v>
      </c>
      <c r="J415" s="59">
        <f t="shared" si="35"/>
        <v>2.2768775743707097E-2</v>
      </c>
      <c r="K415" s="59">
        <f t="shared" si="35"/>
        <v>2.198E-2</v>
      </c>
      <c r="L415" s="59">
        <f t="shared" si="35"/>
        <v>1.4111111111111111E-2</v>
      </c>
      <c r="M415" s="59">
        <f t="shared" si="35"/>
        <v>4.8341908212560382E-2</v>
      </c>
      <c r="N415" s="23"/>
    </row>
    <row r="416" spans="2:14" ht="11.25" hidden="1" customHeight="1" x14ac:dyDescent="0.15">
      <c r="B416" s="207" t="s">
        <v>777</v>
      </c>
      <c r="C416" s="56">
        <f t="shared" si="33"/>
        <v>5.0666666666666664E-3</v>
      </c>
      <c r="D416" s="59">
        <f t="shared" si="33"/>
        <v>2.2699999999999998E-2</v>
      </c>
      <c r="E416" s="59">
        <f t="shared" si="34"/>
        <v>2.6033333333333335E-2</v>
      </c>
      <c r="F416" s="181">
        <f t="shared" si="34"/>
        <v>6.7333333333333342E-3</v>
      </c>
      <c r="G416" s="59">
        <f t="shared" si="34"/>
        <v>3.094803966437833E-2</v>
      </c>
      <c r="H416" s="59">
        <f t="shared" si="35"/>
        <v>3.75422177726926E-2</v>
      </c>
      <c r="I416" s="59">
        <f t="shared" si="35"/>
        <v>2.016976639969489E-2</v>
      </c>
      <c r="J416" s="59">
        <f t="shared" si="35"/>
        <v>2.6510859077040431E-2</v>
      </c>
      <c r="K416" s="59">
        <f t="shared" si="35"/>
        <v>2.1806666666666669E-2</v>
      </c>
      <c r="L416" s="59">
        <f t="shared" si="35"/>
        <v>1.6711111111111111E-2</v>
      </c>
      <c r="M416" s="59">
        <f t="shared" si="35"/>
        <v>5.0712514273166441E-2</v>
      </c>
      <c r="N416" s="23"/>
    </row>
    <row r="417" spans="2:14" ht="11.25" hidden="1" customHeight="1" x14ac:dyDescent="0.15">
      <c r="B417" s="207" t="s">
        <v>781</v>
      </c>
      <c r="C417" s="56">
        <f t="shared" si="33"/>
        <v>7.3333333333333332E-3</v>
      </c>
      <c r="D417" s="59">
        <f t="shared" si="33"/>
        <v>2.5933333333333333E-2</v>
      </c>
      <c r="E417" s="59">
        <f t="shared" si="34"/>
        <v>2.92E-2</v>
      </c>
      <c r="F417" s="181">
        <f t="shared" si="34"/>
        <v>9.9000000000000008E-3</v>
      </c>
      <c r="G417" s="59">
        <f t="shared" si="34"/>
        <v>3.4964748102139405E-2</v>
      </c>
      <c r="H417" s="59">
        <f t="shared" si="35"/>
        <v>4.0926261214630777E-2</v>
      </c>
      <c r="I417" s="59">
        <f t="shared" si="35"/>
        <v>2.510307884748102E-2</v>
      </c>
      <c r="J417" s="59">
        <f t="shared" si="35"/>
        <v>3.0947680296756389E-2</v>
      </c>
      <c r="K417" s="59">
        <f t="shared" si="35"/>
        <v>2.1633333333333334E-2</v>
      </c>
      <c r="L417" s="59">
        <f t="shared" si="35"/>
        <v>1.9544444444444444E-2</v>
      </c>
      <c r="M417" s="59">
        <f t="shared" si="35"/>
        <v>5.3185241545893713E-2</v>
      </c>
      <c r="N417" s="23"/>
    </row>
    <row r="418" spans="2:14" ht="11.25" hidden="1" customHeight="1" x14ac:dyDescent="0.15">
      <c r="B418" s="207" t="s">
        <v>788</v>
      </c>
      <c r="C418" s="56">
        <f t="shared" si="33"/>
        <v>1.0966666666666666E-2</v>
      </c>
      <c r="D418" s="59">
        <f t="shared" si="33"/>
        <v>2.9300000000000003E-2</v>
      </c>
      <c r="E418" s="59">
        <f t="shared" si="34"/>
        <v>3.2433333333333335E-2</v>
      </c>
      <c r="F418" s="181">
        <f t="shared" si="34"/>
        <v>1.3699999999999999E-2</v>
      </c>
      <c r="G418" s="59">
        <f t="shared" si="34"/>
        <v>3.877761904761904E-2</v>
      </c>
      <c r="H418" s="59">
        <f t="shared" si="35"/>
        <v>4.4024880952380947E-2</v>
      </c>
      <c r="I418" s="59">
        <f t="shared" si="35"/>
        <v>2.8719503968253967E-2</v>
      </c>
      <c r="J418" s="59">
        <f t="shared" si="35"/>
        <v>3.5211448412698416E-2</v>
      </c>
      <c r="K418" s="59">
        <f t="shared" si="35"/>
        <v>2.1459999999999996E-2</v>
      </c>
      <c r="L418" s="59">
        <f t="shared" si="35"/>
        <v>2.2799999999999997E-2</v>
      </c>
      <c r="M418" s="59">
        <f t="shared" si="35"/>
        <v>5.3870317460317459E-2</v>
      </c>
      <c r="N418" s="23"/>
    </row>
    <row r="419" spans="2:14" ht="11.25" hidden="1" customHeight="1" x14ac:dyDescent="0.15">
      <c r="B419" s="207" t="s">
        <v>791</v>
      </c>
      <c r="C419" s="56">
        <f t="shared" si="33"/>
        <v>1.61E-2</v>
      </c>
      <c r="D419" s="59">
        <f t="shared" si="33"/>
        <v>2.9799999999999997E-2</v>
      </c>
      <c r="E419" s="59">
        <f t="shared" si="34"/>
        <v>3.3633333333333328E-2</v>
      </c>
      <c r="F419" s="181">
        <f t="shared" si="34"/>
        <v>1.9E-2</v>
      </c>
      <c r="G419" s="59">
        <f t="shared" si="34"/>
        <v>4.0063452380952387E-2</v>
      </c>
      <c r="H419" s="59">
        <f t="shared" si="35"/>
        <v>4.5471547619047613E-2</v>
      </c>
      <c r="I419" s="59">
        <f t="shared" si="35"/>
        <v>2.8963253968253968E-2</v>
      </c>
      <c r="J419" s="59">
        <f t="shared" si="35"/>
        <v>3.6755198412698413E-2</v>
      </c>
      <c r="K419" s="59">
        <f t="shared" si="35"/>
        <v>2.1459999999999996E-2</v>
      </c>
      <c r="L419" s="59">
        <f t="shared" si="35"/>
        <v>2.5111111111111112E-2</v>
      </c>
      <c r="M419" s="59">
        <f t="shared" si="35"/>
        <v>5.3935317460317454E-2</v>
      </c>
      <c r="N419" s="23"/>
    </row>
    <row r="420" spans="2:14" ht="11.25" hidden="1" customHeight="1" x14ac:dyDescent="0.15">
      <c r="B420" s="207" t="s">
        <v>794</v>
      </c>
      <c r="C420" s="56">
        <f t="shared" si="33"/>
        <v>2.186666666666667E-2</v>
      </c>
      <c r="D420" s="59">
        <f t="shared" si="33"/>
        <v>2.9799999999999997E-2</v>
      </c>
      <c r="E420" s="59">
        <f t="shared" si="34"/>
        <v>3.3933333333333336E-2</v>
      </c>
      <c r="F420" s="181">
        <f t="shared" si="34"/>
        <v>2.3766666666666669E-2</v>
      </c>
      <c r="G420" s="59">
        <f t="shared" si="34"/>
        <v>4.0075081090407173E-2</v>
      </c>
      <c r="H420" s="59">
        <f t="shared" si="35"/>
        <v>4.5272858868184961E-2</v>
      </c>
      <c r="I420" s="59">
        <f t="shared" si="35"/>
        <v>2.7223381642512076E-2</v>
      </c>
      <c r="J420" s="59">
        <f t="shared" si="35"/>
        <v>3.638489130434782E-2</v>
      </c>
      <c r="K420" s="59">
        <f t="shared" si="35"/>
        <v>2.1459999999999996E-2</v>
      </c>
      <c r="L420" s="59">
        <f t="shared" si="35"/>
        <v>2.7277777777777776E-2</v>
      </c>
      <c r="M420" s="59">
        <f t="shared" si="35"/>
        <v>5.3744979296066253E-2</v>
      </c>
      <c r="N420" s="23"/>
    </row>
    <row r="421" spans="2:14" ht="11.25" hidden="1" customHeight="1" x14ac:dyDescent="0.15">
      <c r="B421" s="207" t="s">
        <v>798</v>
      </c>
      <c r="C421" s="56">
        <f t="shared" si="33"/>
        <v>2.7466666666666667E-2</v>
      </c>
      <c r="D421" s="59">
        <f t="shared" si="33"/>
        <v>3.106666666666667E-2</v>
      </c>
      <c r="E421" s="59">
        <f t="shared" si="34"/>
        <v>3.506666666666667E-2</v>
      </c>
      <c r="F421" s="181">
        <f t="shared" si="34"/>
        <v>2.8233333333333333E-2</v>
      </c>
      <c r="G421" s="235">
        <f t="shared" si="34"/>
        <v>4.1633811249137342E-2</v>
      </c>
      <c r="H421" s="59">
        <f t="shared" si="35"/>
        <v>4.6441112836438918E-2</v>
      </c>
      <c r="I421" s="59">
        <f t="shared" si="35"/>
        <v>2.8071000690131121E-2</v>
      </c>
      <c r="J421" s="59">
        <f t="shared" si="35"/>
        <v>3.7756716701173226E-2</v>
      </c>
      <c r="K421" s="59">
        <f t="shared" si="35"/>
        <v>2.1459999999999996E-2</v>
      </c>
      <c r="L421" s="59">
        <f t="shared" si="35"/>
        <v>2.9944444444444444E-2</v>
      </c>
      <c r="M421" s="59">
        <f t="shared" si="35"/>
        <v>5.3878577179664135E-2</v>
      </c>
      <c r="N421" s="23"/>
    </row>
    <row r="422" spans="2:14" ht="11.25" hidden="1" customHeight="1" x14ac:dyDescent="0.15">
      <c r="B422" s="207" t="s">
        <v>802</v>
      </c>
      <c r="C422" s="56">
        <f t="shared" si="33"/>
        <v>3.27E-2</v>
      </c>
      <c r="D422" s="59">
        <f t="shared" si="33"/>
        <v>3.4666666666666672E-2</v>
      </c>
      <c r="E422" s="59">
        <f t="shared" si="34"/>
        <v>3.8166666666666661E-2</v>
      </c>
      <c r="F422" s="181">
        <f t="shared" si="34"/>
        <v>3.273333333333333E-2</v>
      </c>
      <c r="G422" s="59">
        <f t="shared" si="34"/>
        <v>4.5297144582470673E-2</v>
      </c>
      <c r="H422" s="59">
        <f t="shared" si="35"/>
        <v>4.982027950310558E-2</v>
      </c>
      <c r="I422" s="59">
        <f t="shared" si="35"/>
        <v>3.1498917356797794E-2</v>
      </c>
      <c r="J422" s="59">
        <f t="shared" si="35"/>
        <v>4.0892133367839888E-2</v>
      </c>
      <c r="K422" s="59">
        <f t="shared" si="35"/>
        <v>2.1459999999999996E-2</v>
      </c>
      <c r="L422" s="59">
        <f t="shared" si="35"/>
        <v>3.3966666666666666E-2</v>
      </c>
      <c r="M422" s="59">
        <f t="shared" si="35"/>
        <v>5.4151063952150906E-2</v>
      </c>
      <c r="N422" s="23"/>
    </row>
    <row r="423" spans="2:14" s="213" customFormat="1" ht="11.25" hidden="1" customHeight="1" x14ac:dyDescent="0.15">
      <c r="B423" s="207" t="s">
        <v>808</v>
      </c>
      <c r="C423" s="211">
        <f t="shared" ref="C423:M423" si="36">IF(ISERROR(AVERAGE(C197:C199)), "",AVERAGE(C197:C199))</f>
        <v>3.8033333333333329E-2</v>
      </c>
      <c r="D423" s="181">
        <f t="shared" si="36"/>
        <v>3.7966666666666669E-2</v>
      </c>
      <c r="E423" s="181">
        <f t="shared" si="36"/>
        <v>4.1066666666666661E-2</v>
      </c>
      <c r="F423" s="181">
        <f t="shared" si="36"/>
        <v>3.8399999999999997E-2</v>
      </c>
      <c r="G423" s="181">
        <f t="shared" si="36"/>
        <v>4.8465912698412709E-2</v>
      </c>
      <c r="H423" s="181">
        <f t="shared" si="36"/>
        <v>5.2697380952380947E-2</v>
      </c>
      <c r="I423" s="181">
        <f t="shared" si="36"/>
        <v>3.5040257936507939E-2</v>
      </c>
      <c r="J423" s="181">
        <f t="shared" si="36"/>
        <v>4.3607658730158733E-2</v>
      </c>
      <c r="K423" s="181">
        <f t="shared" si="36"/>
        <v>2.1459999999999996E-2</v>
      </c>
      <c r="L423" s="181">
        <f t="shared" si="36"/>
        <v>3.7844444444444451E-2</v>
      </c>
      <c r="M423" s="181">
        <f t="shared" si="36"/>
        <v>5.4425132275132272E-2</v>
      </c>
      <c r="N423" s="222"/>
    </row>
    <row r="424" spans="2:14" s="213" customFormat="1" ht="11.25" hidden="1" customHeight="1" x14ac:dyDescent="0.15">
      <c r="B424" s="207" t="s">
        <v>811</v>
      </c>
      <c r="C424" s="211">
        <f t="shared" ref="C424:M447" si="37">IF(ISERROR(AVERAGE(C198:C200)), "",AVERAGE(C198:C200))</f>
        <v>4.1833333333333333E-2</v>
      </c>
      <c r="D424" s="181">
        <f t="shared" si="37"/>
        <v>3.8300000000000001E-2</v>
      </c>
      <c r="E424" s="181">
        <f t="shared" si="37"/>
        <v>4.123333333333333E-2</v>
      </c>
      <c r="F424" s="181">
        <f t="shared" si="37"/>
        <v>4.2733333333333338E-2</v>
      </c>
      <c r="G424" s="181">
        <f t="shared" si="37"/>
        <v>4.8223849206349208E-2</v>
      </c>
      <c r="H424" s="181">
        <f t="shared" si="37"/>
        <v>5.2276746031746028E-2</v>
      </c>
      <c r="I424" s="181">
        <f t="shared" si="37"/>
        <v>3.516684523809524E-2</v>
      </c>
      <c r="J424" s="181">
        <f t="shared" si="37"/>
        <v>4.3448928571428569E-2</v>
      </c>
      <c r="K424" s="181">
        <f t="shared" si="37"/>
        <v>2.1459999999999996E-2</v>
      </c>
      <c r="L424" s="181">
        <f t="shared" si="37"/>
        <v>3.9399999999999998E-2</v>
      </c>
      <c r="M424" s="181">
        <f t="shared" si="37"/>
        <v>5.475767195767197E-2</v>
      </c>
      <c r="N424" s="227"/>
    </row>
    <row r="425" spans="2:14" s="213" customFormat="1" ht="11.25" hidden="1" customHeight="1" x14ac:dyDescent="0.15">
      <c r="B425" s="207" t="s">
        <v>818</v>
      </c>
      <c r="C425" s="211">
        <f t="shared" si="37"/>
        <v>4.4566666666666664E-2</v>
      </c>
      <c r="D425" s="181">
        <f t="shared" si="37"/>
        <v>3.6799999999999999E-2</v>
      </c>
      <c r="E425" s="181">
        <f t="shared" si="37"/>
        <v>3.9666666666666663E-2</v>
      </c>
      <c r="F425" s="181">
        <f t="shared" si="37"/>
        <v>4.526666666666667E-2</v>
      </c>
      <c r="G425" s="181">
        <f t="shared" si="37"/>
        <v>4.6193015873015865E-2</v>
      </c>
      <c r="H425" s="181">
        <f t="shared" si="37"/>
        <v>4.9627579365079368E-2</v>
      </c>
      <c r="I425" s="181">
        <f t="shared" si="37"/>
        <v>3.2508928571428571E-2</v>
      </c>
      <c r="J425" s="181">
        <f t="shared" si="37"/>
        <v>4.0988928571428572E-2</v>
      </c>
      <c r="K425" s="181">
        <f t="shared" si="37"/>
        <v>2.1459999999999996E-2</v>
      </c>
      <c r="L425" s="181">
        <f t="shared" si="37"/>
        <v>3.9611111111111104E-2</v>
      </c>
      <c r="M425" s="181">
        <f t="shared" si="37"/>
        <v>5.5464074074074103E-2</v>
      </c>
      <c r="N425" s="227"/>
    </row>
    <row r="426" spans="2:14" s="213" customFormat="1" ht="11.25" hidden="1" customHeight="1" x14ac:dyDescent="0.15">
      <c r="B426" s="207" t="s">
        <v>820</v>
      </c>
      <c r="C426" s="211">
        <f t="shared" si="37"/>
        <v>4.6133333333333332E-2</v>
      </c>
      <c r="D426" s="181">
        <f t="shared" si="37"/>
        <v>3.6333333333333336E-2</v>
      </c>
      <c r="E426" s="181">
        <f t="shared" si="37"/>
        <v>3.8766666666666671E-2</v>
      </c>
      <c r="F426" s="181">
        <f t="shared" si="37"/>
        <v>4.6199999999999998E-2</v>
      </c>
      <c r="G426" s="181">
        <f t="shared" si="37"/>
        <v>4.5524857978279022E-2</v>
      </c>
      <c r="H426" s="181">
        <f t="shared" si="37"/>
        <v>4.8324772347535509E-2</v>
      </c>
      <c r="I426" s="181">
        <f t="shared" si="37"/>
        <v>3.0192568922305766E-2</v>
      </c>
      <c r="J426" s="181">
        <f t="shared" si="37"/>
        <v>3.9023994360902259E-2</v>
      </c>
      <c r="K426" s="181">
        <f t="shared" si="37"/>
        <v>2.1459999999999996E-2</v>
      </c>
      <c r="L426" s="181">
        <f t="shared" si="37"/>
        <v>4.0033333333333337E-2</v>
      </c>
      <c r="M426" s="181">
        <f t="shared" si="37"/>
        <v>5.6380636313004766E-2</v>
      </c>
      <c r="N426" s="227"/>
    </row>
    <row r="427" spans="2:14" s="213" customFormat="1" ht="11.25" hidden="1" customHeight="1" x14ac:dyDescent="0.15">
      <c r="B427" s="207" t="s">
        <v>822</v>
      </c>
      <c r="C427" s="211">
        <f t="shared" si="37"/>
        <v>4.7800000000000002E-2</v>
      </c>
      <c r="D427" s="181">
        <f t="shared" si="37"/>
        <v>3.6466666666666668E-2</v>
      </c>
      <c r="E427" s="181">
        <f t="shared" si="37"/>
        <v>3.9E-2</v>
      </c>
      <c r="F427" s="181">
        <f t="shared" si="37"/>
        <v>4.7533333333333337E-2</v>
      </c>
      <c r="G427" s="181">
        <f t="shared" si="37"/>
        <v>4.6038798627002282E-2</v>
      </c>
      <c r="H427" s="181">
        <f t="shared" si="37"/>
        <v>4.8686504576659038E-2</v>
      </c>
      <c r="I427" s="181">
        <f t="shared" si="37"/>
        <v>2.925374904652937E-2</v>
      </c>
      <c r="J427" s="181">
        <f t="shared" si="37"/>
        <v>3.84898846300534E-2</v>
      </c>
      <c r="K427" s="181">
        <f t="shared" si="37"/>
        <v>2.1459999999999996E-2</v>
      </c>
      <c r="L427" s="181">
        <f t="shared" si="37"/>
        <v>4.0833333333333333E-2</v>
      </c>
      <c r="M427" s="181">
        <f t="shared" si="37"/>
        <v>5.7087273073989329E-2</v>
      </c>
      <c r="N427" s="227"/>
    </row>
    <row r="428" spans="2:14" s="213" customFormat="1" ht="11.25" hidden="1" customHeight="1" x14ac:dyDescent="0.15">
      <c r="B428" s="207" t="s">
        <v>826</v>
      </c>
      <c r="C428" s="211">
        <f t="shared" si="37"/>
        <v>4.9066666666666668E-2</v>
      </c>
      <c r="D428" s="181">
        <f t="shared" si="37"/>
        <v>3.6233333333333333E-2</v>
      </c>
      <c r="E428" s="181">
        <f t="shared" si="37"/>
        <v>3.896666666666667E-2</v>
      </c>
      <c r="F428" s="181">
        <f t="shared" si="37"/>
        <v>4.8933333333333329E-2</v>
      </c>
      <c r="G428" s="181">
        <f t="shared" si="37"/>
        <v>4.5906298627002289E-2</v>
      </c>
      <c r="H428" s="181">
        <f t="shared" si="37"/>
        <v>4.8750671243325709E-2</v>
      </c>
      <c r="I428" s="181">
        <f t="shared" si="37"/>
        <v>2.8342082379862701E-2</v>
      </c>
      <c r="J428" s="181">
        <f t="shared" si="37"/>
        <v>3.8350301296720062E-2</v>
      </c>
      <c r="K428" s="181">
        <f t="shared" si="37"/>
        <v>2.1093333333333335E-2</v>
      </c>
      <c r="L428" s="181">
        <f t="shared" si="37"/>
        <v>4.0322222222222225E-2</v>
      </c>
      <c r="M428" s="181">
        <f t="shared" si="37"/>
        <v>5.7189085939486406E-2</v>
      </c>
      <c r="N428" s="227"/>
    </row>
    <row r="429" spans="2:14" s="213" customFormat="1" ht="11.25" hidden="1" customHeight="1" x14ac:dyDescent="0.15">
      <c r="B429" s="207" t="s">
        <v>832</v>
      </c>
      <c r="C429" s="211">
        <f t="shared" si="37"/>
        <v>5.0800000000000005E-2</v>
      </c>
      <c r="D429" s="181">
        <f t="shared" si="37"/>
        <v>3.5633333333333329E-2</v>
      </c>
      <c r="E429" s="181">
        <f t="shared" si="37"/>
        <v>3.9E-2</v>
      </c>
      <c r="F429" s="181">
        <f t="shared" si="37"/>
        <v>5.0299999999999991E-2</v>
      </c>
      <c r="G429" s="181">
        <f t="shared" si="37"/>
        <v>4.5864911067193675E-2</v>
      </c>
      <c r="H429" s="181">
        <f t="shared" si="37"/>
        <v>4.9079538866930179E-2</v>
      </c>
      <c r="I429" s="181">
        <f t="shared" si="37"/>
        <v>2.8289351119894595E-2</v>
      </c>
      <c r="J429" s="181">
        <f t="shared" si="37"/>
        <v>3.8366788537549414E-2</v>
      </c>
      <c r="K429" s="181">
        <f t="shared" si="37"/>
        <v>2.0726666666666668E-2</v>
      </c>
      <c r="L429" s="181">
        <f t="shared" si="37"/>
        <v>4.0888888888888884E-2</v>
      </c>
      <c r="M429" s="181">
        <f t="shared" si="37"/>
        <v>6.28069753600074E-2</v>
      </c>
      <c r="N429" s="227"/>
    </row>
    <row r="430" spans="2:14" s="213" customFormat="1" ht="11.25" hidden="1" customHeight="1" x14ac:dyDescent="0.15">
      <c r="B430" s="207" t="s">
        <v>836</v>
      </c>
      <c r="C430" s="211">
        <f t="shared" si="37"/>
        <v>5.2666666666666667E-2</v>
      </c>
      <c r="D430" s="181">
        <f t="shared" si="37"/>
        <v>3.5933333333333338E-2</v>
      </c>
      <c r="E430" s="181">
        <f t="shared" si="37"/>
        <v>3.9333333333333331E-2</v>
      </c>
      <c r="F430" s="181">
        <f t="shared" si="37"/>
        <v>5.1333333333333335E-2</v>
      </c>
      <c r="G430" s="181">
        <f t="shared" si="37"/>
        <v>4.6308906926406934E-2</v>
      </c>
      <c r="H430" s="181">
        <f t="shared" si="37"/>
        <v>4.9244790764790769E-2</v>
      </c>
      <c r="I430" s="181">
        <f t="shared" si="37"/>
        <v>2.8249202741702742E-2</v>
      </c>
      <c r="J430" s="181">
        <f t="shared" si="37"/>
        <v>3.8127088744588748E-2</v>
      </c>
      <c r="K430" s="181">
        <f t="shared" si="37"/>
        <v>2.036E-2</v>
      </c>
      <c r="L430" s="181">
        <f t="shared" si="37"/>
        <v>4.1933333333333329E-2</v>
      </c>
      <c r="M430" s="181">
        <f t="shared" si="37"/>
        <v>6.8544359763044002E-2</v>
      </c>
      <c r="N430" s="227"/>
    </row>
    <row r="431" spans="2:14" s="213" customFormat="1" ht="11.25" hidden="1" customHeight="1" x14ac:dyDescent="0.15">
      <c r="B431" s="207" t="s">
        <v>839</v>
      </c>
      <c r="C431" s="211">
        <f t="shared" si="37"/>
        <v>5.4066666666666673E-2</v>
      </c>
      <c r="D431" s="181">
        <f t="shared" si="37"/>
        <v>3.7399999999999996E-2</v>
      </c>
      <c r="E431" s="181">
        <f t="shared" si="37"/>
        <v>4.0500000000000001E-2</v>
      </c>
      <c r="F431" s="181">
        <f t="shared" si="37"/>
        <v>5.2400000000000002E-2</v>
      </c>
      <c r="G431" s="181">
        <f t="shared" si="37"/>
        <v>4.7856406926406934E-2</v>
      </c>
      <c r="H431" s="181">
        <f t="shared" si="37"/>
        <v>5.0305624098124113E-2</v>
      </c>
      <c r="I431" s="181">
        <f t="shared" si="37"/>
        <v>2.9420869408369407E-2</v>
      </c>
      <c r="J431" s="181">
        <f t="shared" si="37"/>
        <v>3.8772088744588748E-2</v>
      </c>
      <c r="K431" s="181">
        <f t="shared" si="37"/>
        <v>2.036E-2</v>
      </c>
      <c r="L431" s="181">
        <f t="shared" si="37"/>
        <v>4.4344444444444443E-2</v>
      </c>
      <c r="M431" s="181">
        <f t="shared" si="37"/>
        <v>7.4475658008658033E-2</v>
      </c>
      <c r="N431" s="227"/>
    </row>
    <row r="432" spans="2:14" s="213" customFormat="1" ht="11.25" hidden="1" customHeight="1" x14ac:dyDescent="0.15">
      <c r="B432" s="207" t="s">
        <v>843</v>
      </c>
      <c r="C432" s="211">
        <f t="shared" si="37"/>
        <v>5.4900000000000004E-2</v>
      </c>
      <c r="D432" s="181">
        <f t="shared" si="37"/>
        <v>3.9399999999999998E-2</v>
      </c>
      <c r="E432" s="181">
        <f t="shared" si="37"/>
        <v>4.2166666666666665E-2</v>
      </c>
      <c r="F432" s="181">
        <f t="shared" si="37"/>
        <v>5.3366666666666666E-2</v>
      </c>
      <c r="G432" s="181">
        <f t="shared" si="37"/>
        <v>4.9757329192546586E-2</v>
      </c>
      <c r="H432" s="181">
        <f t="shared" si="37"/>
        <v>5.1827824361628715E-2</v>
      </c>
      <c r="I432" s="181">
        <f t="shared" si="37"/>
        <v>3.0683040027605246E-2</v>
      </c>
      <c r="J432" s="181">
        <f t="shared" si="37"/>
        <v>3.9844140786749478E-2</v>
      </c>
      <c r="K432" s="181">
        <f t="shared" si="37"/>
        <v>2.036E-2</v>
      </c>
      <c r="L432" s="181">
        <f t="shared" si="37"/>
        <v>4.5755555555555549E-2</v>
      </c>
      <c r="M432" s="181">
        <f t="shared" si="37"/>
        <v>7.4712838509316759E-2</v>
      </c>
      <c r="N432" s="227"/>
    </row>
    <row r="433" spans="2:14" s="213" customFormat="1" ht="11.25" customHeight="1" x14ac:dyDescent="0.15">
      <c r="B433" s="207" t="s">
        <v>848</v>
      </c>
      <c r="C433" s="211">
        <f t="shared" si="37"/>
        <v>5.5366666666666654E-2</v>
      </c>
      <c r="D433" s="181">
        <f t="shared" si="37"/>
        <v>4.1500000000000002E-2</v>
      </c>
      <c r="E433" s="181">
        <f t="shared" si="37"/>
        <v>4.4199999999999996E-2</v>
      </c>
      <c r="F433" s="181">
        <f t="shared" si="37"/>
        <v>5.4266666666666664E-2</v>
      </c>
      <c r="G433" s="181">
        <f t="shared" si="37"/>
        <v>5.1283876811594208E-2</v>
      </c>
      <c r="H433" s="181">
        <f t="shared" si="37"/>
        <v>5.3767427536231892E-2</v>
      </c>
      <c r="I433" s="181">
        <f t="shared" si="37"/>
        <v>3.264557971014493E-2</v>
      </c>
      <c r="J433" s="181">
        <f t="shared" si="37"/>
        <v>4.1504855072463771E-2</v>
      </c>
      <c r="K433" s="181">
        <f t="shared" si="37"/>
        <v>2.036E-2</v>
      </c>
      <c r="L433" s="181">
        <f t="shared" si="37"/>
        <v>4.7399999999999998E-2</v>
      </c>
      <c r="M433" s="181">
        <f t="shared" si="37"/>
        <v>7.5428862318840564E-2</v>
      </c>
      <c r="N433" s="227"/>
    </row>
    <row r="434" spans="2:14" s="213" customFormat="1" ht="11.25" customHeight="1" x14ac:dyDescent="0.15">
      <c r="B434" s="207" t="s">
        <v>889</v>
      </c>
      <c r="C434" s="211">
        <f t="shared" si="37"/>
        <v>5.5733333333333329E-2</v>
      </c>
      <c r="D434" s="181">
        <f t="shared" si="37"/>
        <v>4.4500000000000005E-2</v>
      </c>
      <c r="E434" s="181">
        <f t="shared" si="37"/>
        <v>4.7466666666666664E-2</v>
      </c>
      <c r="F434" s="181">
        <f t="shared" si="37"/>
        <v>5.4633333333333332E-2</v>
      </c>
      <c r="G434" s="181">
        <f t="shared" si="37"/>
        <v>5.3582448240165635E-2</v>
      </c>
      <c r="H434" s="181">
        <f t="shared" si="37"/>
        <v>5.6742467218771575E-2</v>
      </c>
      <c r="I434" s="181">
        <f t="shared" si="37"/>
        <v>3.6479706694271911E-2</v>
      </c>
      <c r="J434" s="181">
        <f t="shared" si="37"/>
        <v>4.4495410628019323E-2</v>
      </c>
      <c r="K434" s="181">
        <f t="shared" si="37"/>
        <v>2.036E-2</v>
      </c>
      <c r="L434" s="181">
        <f t="shared" si="37"/>
        <v>4.9388888888888892E-2</v>
      </c>
      <c r="M434" s="181">
        <f t="shared" si="37"/>
        <v>7.8387316864295106E-2</v>
      </c>
      <c r="N434" s="227"/>
    </row>
    <row r="435" spans="2:14" s="213" customFormat="1" ht="11.25" customHeight="1" x14ac:dyDescent="0.15">
      <c r="B435" s="207" t="s">
        <v>896</v>
      </c>
      <c r="C435" s="211">
        <f t="shared" si="37"/>
        <v>5.5600000000000004E-2</v>
      </c>
      <c r="D435" s="181">
        <f t="shared" si="37"/>
        <v>4.5599999999999995E-2</v>
      </c>
      <c r="E435" s="181">
        <f t="shared" si="37"/>
        <v>4.873333333333333E-2</v>
      </c>
      <c r="F435" s="181">
        <f t="shared" si="37"/>
        <v>5.4533333333333329E-2</v>
      </c>
      <c r="G435" s="181">
        <f t="shared" si="37"/>
        <v>5.3396388888888889E-2</v>
      </c>
      <c r="H435" s="181">
        <f t="shared" si="37"/>
        <v>5.7260238095238093E-2</v>
      </c>
      <c r="I435" s="181">
        <f t="shared" si="37"/>
        <v>3.8140317460317458E-2</v>
      </c>
      <c r="J435" s="181">
        <f t="shared" si="37"/>
        <v>4.5427380952380948E-2</v>
      </c>
      <c r="K435" s="181">
        <f t="shared" si="37"/>
        <v>2.036E-2</v>
      </c>
      <c r="L435" s="181">
        <f t="shared" si="37"/>
        <v>5.000000000000001E-2</v>
      </c>
      <c r="M435" s="181">
        <f t="shared" si="37"/>
        <v>8.1329573593073606E-2</v>
      </c>
      <c r="N435" s="227"/>
    </row>
    <row r="436" spans="2:14" s="213" customFormat="1" ht="11.25" customHeight="1" x14ac:dyDescent="0.15">
      <c r="B436" s="207" t="s">
        <v>895</v>
      </c>
      <c r="C436" s="211">
        <f t="shared" si="37"/>
        <v>5.5199999999999999E-2</v>
      </c>
      <c r="D436" s="181">
        <f t="shared" si="37"/>
        <v>4.4399999999999995E-2</v>
      </c>
      <c r="E436" s="181">
        <f t="shared" si="37"/>
        <v>4.7633333333333333E-2</v>
      </c>
      <c r="F436" s="181">
        <f t="shared" si="37"/>
        <v>5.3966666666666663E-2</v>
      </c>
      <c r="G436" s="181">
        <f t="shared" si="37"/>
        <v>5.1027222222222224E-2</v>
      </c>
      <c r="H436" s="181">
        <f t="shared" si="37"/>
        <v>5.5247738095238107E-2</v>
      </c>
      <c r="I436" s="181">
        <f t="shared" si="37"/>
        <v>3.6957817460317462E-2</v>
      </c>
      <c r="J436" s="181">
        <f t="shared" si="37"/>
        <v>4.3332380952380956E-2</v>
      </c>
      <c r="K436" s="181">
        <f t="shared" si="37"/>
        <v>2.036E-2</v>
      </c>
      <c r="L436" s="181">
        <f t="shared" si="37"/>
        <v>4.9100000000000005E-2</v>
      </c>
      <c r="M436" s="181">
        <f t="shared" si="37"/>
        <v>8.3331406926406934E-2</v>
      </c>
      <c r="N436" s="227"/>
    </row>
    <row r="437" spans="2:14" s="213" customFormat="1" ht="11.25" customHeight="1" x14ac:dyDescent="0.15">
      <c r="B437" s="207" t="s">
        <v>903</v>
      </c>
      <c r="C437" s="211">
        <f t="shared" si="37"/>
        <v>5.4699999999999999E-2</v>
      </c>
      <c r="D437" s="181">
        <f t="shared" si="37"/>
        <v>4.1933333333333329E-2</v>
      </c>
      <c r="E437" s="181">
        <f t="shared" si="37"/>
        <v>4.5166666666666667E-2</v>
      </c>
      <c r="F437" s="181">
        <f t="shared" si="37"/>
        <v>5.3300000000000007E-2</v>
      </c>
      <c r="G437" s="181">
        <f t="shared" si="37"/>
        <v>4.8197063492063486E-2</v>
      </c>
      <c r="H437" s="181">
        <f t="shared" si="37"/>
        <v>5.2210436507936518E-2</v>
      </c>
      <c r="I437" s="181">
        <f t="shared" si="37"/>
        <v>3.345543650793651E-2</v>
      </c>
      <c r="J437" s="181">
        <f t="shared" si="37"/>
        <v>3.9649841269841272E-2</v>
      </c>
      <c r="K437" s="181">
        <f t="shared" si="37"/>
        <v>2.036E-2</v>
      </c>
      <c r="L437" s="181">
        <f t="shared" si="37"/>
        <v>4.7366666666666668E-2</v>
      </c>
      <c r="M437" s="181">
        <f t="shared" si="37"/>
        <v>8.2382248677248707E-2</v>
      </c>
      <c r="N437" s="227"/>
    </row>
    <row r="438" spans="2:14" s="213" customFormat="1" ht="11.25" customHeight="1" x14ac:dyDescent="0.15">
      <c r="B438" s="207" t="s">
        <v>908</v>
      </c>
      <c r="C438" s="211">
        <f t="shared" si="37"/>
        <v>5.4433333333333334E-2</v>
      </c>
      <c r="D438" s="181">
        <f t="shared" si="37"/>
        <v>4.0966666666666665E-2</v>
      </c>
      <c r="E438" s="181">
        <f t="shared" si="37"/>
        <v>4.4000000000000004E-2</v>
      </c>
      <c r="F438" s="181">
        <f t="shared" si="37"/>
        <v>5.2666666666666667E-2</v>
      </c>
      <c r="G438" s="181">
        <f t="shared" si="37"/>
        <v>4.7125079365079363E-2</v>
      </c>
      <c r="H438" s="181">
        <f t="shared" si="37"/>
        <v>5.0905238095238094E-2</v>
      </c>
      <c r="I438" s="181">
        <f t="shared" si="37"/>
        <v>3.0974246031746033E-2</v>
      </c>
      <c r="J438" s="181">
        <f t="shared" si="37"/>
        <v>3.6890515873015874E-2</v>
      </c>
      <c r="K438" s="181">
        <f t="shared" si="37"/>
        <v>2.036E-2</v>
      </c>
      <c r="L438" s="181">
        <f t="shared" si="37"/>
        <v>4.6599999999999996E-2</v>
      </c>
      <c r="M438" s="181">
        <f t="shared" si="37"/>
        <v>7.5589629629629632E-2</v>
      </c>
      <c r="N438" s="227"/>
    </row>
    <row r="439" spans="2:14" s="213" customFormat="1" ht="11.25" customHeight="1" x14ac:dyDescent="0.15">
      <c r="B439" s="207" t="s">
        <v>913</v>
      </c>
      <c r="C439" s="211">
        <f t="shared" si="37"/>
        <v>5.4533333333333329E-2</v>
      </c>
      <c r="D439" s="181">
        <f t="shared" si="37"/>
        <v>4.1599999999999998E-2</v>
      </c>
      <c r="E439" s="181">
        <f t="shared" si="37"/>
        <v>4.4466666666666675E-2</v>
      </c>
      <c r="F439" s="181">
        <f t="shared" si="37"/>
        <v>5.2566666666666671E-2</v>
      </c>
      <c r="G439" s="181">
        <f t="shared" si="37"/>
        <v>4.794924603174603E-2</v>
      </c>
      <c r="H439" s="181">
        <f t="shared" si="37"/>
        <v>5.1553571428571442E-2</v>
      </c>
      <c r="I439" s="181">
        <f t="shared" si="37"/>
        <v>3.0624246031746034E-2</v>
      </c>
      <c r="J439" s="181">
        <f t="shared" si="37"/>
        <v>3.6388849206349209E-2</v>
      </c>
      <c r="K439" s="181">
        <f t="shared" si="37"/>
        <v>2.036E-2</v>
      </c>
      <c r="L439" s="181">
        <f t="shared" si="37"/>
        <v>4.6944444444444434E-2</v>
      </c>
      <c r="M439" s="181">
        <f t="shared" si="37"/>
        <v>7.4084074074074066E-2</v>
      </c>
      <c r="N439" s="227"/>
    </row>
    <row r="440" spans="2:14" s="213" customFormat="1" ht="11.25" customHeight="1" x14ac:dyDescent="0.15">
      <c r="B440" s="207" t="s">
        <v>915</v>
      </c>
      <c r="C440" s="211">
        <f t="shared" si="37"/>
        <v>5.45E-2</v>
      </c>
      <c r="D440" s="181">
        <f t="shared" si="37"/>
        <v>4.3199999999999995E-2</v>
      </c>
      <c r="E440" s="181">
        <f t="shared" si="37"/>
        <v>4.5733333333333327E-2</v>
      </c>
      <c r="F440" s="181">
        <f t="shared" si="37"/>
        <v>5.2799999999999993E-2</v>
      </c>
      <c r="G440" s="181">
        <f t="shared" si="37"/>
        <v>4.9236439393939395E-2</v>
      </c>
      <c r="H440" s="181">
        <f t="shared" si="37"/>
        <v>5.2900000000000003E-2</v>
      </c>
      <c r="I440" s="181">
        <f t="shared" si="37"/>
        <v>3.1347045454545454E-2</v>
      </c>
      <c r="J440" s="181">
        <f t="shared" si="37"/>
        <v>3.6884772727272731E-2</v>
      </c>
      <c r="K440" s="181">
        <f t="shared" si="37"/>
        <v>2.036E-2</v>
      </c>
      <c r="L440" s="181">
        <f t="shared" si="37"/>
        <v>4.7944444444444435E-2</v>
      </c>
      <c r="M440" s="181">
        <f t="shared" si="37"/>
        <v>7.3590158730158714E-2</v>
      </c>
      <c r="N440" s="227"/>
    </row>
    <row r="441" spans="2:14" s="213" customFormat="1" ht="11.25" customHeight="1" x14ac:dyDescent="0.15">
      <c r="B441" s="207" t="s">
        <v>919</v>
      </c>
      <c r="C441" s="211">
        <f t="shared" si="37"/>
        <v>5.4566666666666673E-2</v>
      </c>
      <c r="D441" s="181">
        <f t="shared" si="37"/>
        <v>4.41E-2</v>
      </c>
      <c r="E441" s="181">
        <f t="shared" si="37"/>
        <v>4.6466666666666663E-2</v>
      </c>
      <c r="F441" s="181">
        <f t="shared" si="37"/>
        <v>5.3166666666666668E-2</v>
      </c>
      <c r="G441" s="181">
        <f t="shared" si="37"/>
        <v>5.010265151515151E-2</v>
      </c>
      <c r="H441" s="181">
        <f t="shared" si="37"/>
        <v>5.3514469696969706E-2</v>
      </c>
      <c r="I441" s="181">
        <f t="shared" si="37"/>
        <v>3.2734621212121208E-2</v>
      </c>
      <c r="J441" s="181">
        <f t="shared" si="37"/>
        <v>3.7846515151515159E-2</v>
      </c>
      <c r="K441" s="181">
        <f t="shared" si="37"/>
        <v>2.036E-2</v>
      </c>
      <c r="L441" s="181">
        <f t="shared" si="37"/>
        <v>4.8544444444444446E-2</v>
      </c>
      <c r="M441" s="181">
        <f t="shared" si="37"/>
        <v>7.9149552669552647E-2</v>
      </c>
      <c r="N441" s="227"/>
    </row>
    <row r="442" spans="2:14" s="213" customFormat="1" ht="11.25" customHeight="1" x14ac:dyDescent="0.15">
      <c r="B442" s="207" t="s">
        <v>922</v>
      </c>
      <c r="C442" s="211">
        <f t="shared" si="37"/>
        <v>5.4699999999999999E-2</v>
      </c>
      <c r="D442" s="181">
        <f t="shared" si="37"/>
        <v>4.4433333333333332E-2</v>
      </c>
      <c r="E442" s="181">
        <f t="shared" si="37"/>
        <v>4.6733333333333328E-2</v>
      </c>
      <c r="F442" s="181">
        <f t="shared" si="37"/>
        <v>5.3133333333333331E-2</v>
      </c>
      <c r="G442" s="181">
        <f t="shared" si="37"/>
        <v>5.0519098883572568E-2</v>
      </c>
      <c r="H442" s="181">
        <f t="shared" si="37"/>
        <v>5.3856618819776714E-2</v>
      </c>
      <c r="I442" s="181">
        <f t="shared" si="37"/>
        <v>3.4168700159489633E-2</v>
      </c>
      <c r="J442" s="181">
        <f t="shared" si="37"/>
        <v>3.8804146730462528E-2</v>
      </c>
      <c r="K442" s="181">
        <f t="shared" si="37"/>
        <v>2.036E-2</v>
      </c>
      <c r="L442" s="181">
        <f t="shared" si="37"/>
        <v>4.8711111111111115E-2</v>
      </c>
      <c r="M442" s="181">
        <f t="shared" si="37"/>
        <v>7.8559318751424009E-2</v>
      </c>
      <c r="N442" s="227"/>
    </row>
    <row r="443" spans="2:14" s="213" customFormat="1" ht="11.25" customHeight="1" x14ac:dyDescent="0.15">
      <c r="B443" s="207" t="s">
        <v>926</v>
      </c>
      <c r="C443" s="211">
        <f t="shared" si="37"/>
        <v>5.4666666666666669E-2</v>
      </c>
      <c r="D443" s="181">
        <f t="shared" si="37"/>
        <v>4.3466666666666674E-2</v>
      </c>
      <c r="E443" s="181">
        <f t="shared" si="37"/>
        <v>4.6033333333333336E-2</v>
      </c>
      <c r="F443" s="181">
        <f t="shared" si="37"/>
        <v>5.3066666666666672E-2</v>
      </c>
      <c r="G443" s="181">
        <f t="shared" si="37"/>
        <v>4.9624401913875599E-2</v>
      </c>
      <c r="H443" s="181">
        <f t="shared" si="37"/>
        <v>5.3299800637958528E-2</v>
      </c>
      <c r="I443" s="181">
        <f t="shared" si="37"/>
        <v>3.4299003189792662E-2</v>
      </c>
      <c r="J443" s="181">
        <f t="shared" si="37"/>
        <v>3.8689752791068587E-2</v>
      </c>
      <c r="K443" s="181">
        <f t="shared" si="37"/>
        <v>2.036E-2</v>
      </c>
      <c r="L443" s="181">
        <f t="shared" si="37"/>
        <v>4.8033333333333338E-2</v>
      </c>
      <c r="M443" s="181">
        <f t="shared" si="37"/>
        <v>7.7339513556616404E-2</v>
      </c>
      <c r="N443" s="227"/>
    </row>
    <row r="444" spans="2:14" s="213" customFormat="1" ht="11.25" customHeight="1" x14ac:dyDescent="0.15">
      <c r="B444" s="207" t="s">
        <v>931</v>
      </c>
      <c r="C444" s="211">
        <f t="shared" si="37"/>
        <v>5.4133333333333332E-2</v>
      </c>
      <c r="D444" s="181">
        <f t="shared" si="37"/>
        <v>4.1433333333333336E-2</v>
      </c>
      <c r="E444" s="181">
        <f t="shared" si="37"/>
        <v>4.4500000000000005E-2</v>
      </c>
      <c r="F444" s="181">
        <f t="shared" si="37"/>
        <v>5.2366666666666666E-2</v>
      </c>
      <c r="G444" s="181">
        <f t="shared" si="37"/>
        <v>4.7761054150527837E-2</v>
      </c>
      <c r="H444" s="181">
        <f t="shared" si="37"/>
        <v>5.1886164274322168E-2</v>
      </c>
      <c r="I444" s="181">
        <f t="shared" si="37"/>
        <v>3.3243700159489631E-2</v>
      </c>
      <c r="J444" s="181">
        <f t="shared" si="37"/>
        <v>3.8031419457735249E-2</v>
      </c>
      <c r="K444" s="181">
        <f t="shared" si="37"/>
        <v>2.0203333333333334E-2</v>
      </c>
      <c r="L444" s="181">
        <f t="shared" si="37"/>
        <v>4.664444444444444E-2</v>
      </c>
      <c r="M444" s="181">
        <f t="shared" si="37"/>
        <v>7.5715271132373974E-2</v>
      </c>
      <c r="N444" s="227"/>
    </row>
    <row r="445" spans="2:14" s="213" customFormat="1" ht="11.25" customHeight="1" x14ac:dyDescent="0.15">
      <c r="B445" s="207" t="s">
        <v>947</v>
      </c>
      <c r="C445" s="211">
        <f t="shared" si="37"/>
        <v>5.2166666666666667E-2</v>
      </c>
      <c r="D445" s="181">
        <f t="shared" si="37"/>
        <v>3.9466666666666664E-2</v>
      </c>
      <c r="E445" s="181">
        <f t="shared" si="37"/>
        <v>4.303333333333334E-2</v>
      </c>
      <c r="F445" s="181">
        <f t="shared" si="37"/>
        <v>5.0966666666666667E-2</v>
      </c>
      <c r="G445" s="181">
        <f t="shared" si="37"/>
        <v>4.6003773448773454E-2</v>
      </c>
      <c r="H445" s="181">
        <f t="shared" si="37"/>
        <v>5.0174848484848482E-2</v>
      </c>
      <c r="I445" s="181">
        <f t="shared" si="37"/>
        <v>3.1630454545454545E-2</v>
      </c>
      <c r="J445" s="181">
        <f t="shared" si="37"/>
        <v>3.722045454545455E-2</v>
      </c>
      <c r="K445" s="181">
        <f t="shared" si="37"/>
        <v>2.0046666666666667E-2</v>
      </c>
      <c r="L445" s="181">
        <f t="shared" si="37"/>
        <v>4.4800000000000006E-2</v>
      </c>
      <c r="M445" s="181">
        <f t="shared" si="37"/>
        <v>7.5614810606058167E-2</v>
      </c>
      <c r="N445" s="227"/>
    </row>
    <row r="446" spans="2:14" s="213" customFormat="1" ht="11.25" customHeight="1" x14ac:dyDescent="0.15">
      <c r="B446" s="207" t="s">
        <v>952</v>
      </c>
      <c r="C446" s="211">
        <f t="shared" si="37"/>
        <v>4.9800000000000004E-2</v>
      </c>
      <c r="D446" s="181">
        <f t="shared" si="37"/>
        <v>3.896666666666667E-2</v>
      </c>
      <c r="E446" s="181">
        <f t="shared" si="37"/>
        <v>4.2633333333333336E-2</v>
      </c>
      <c r="F446" s="181">
        <f t="shared" si="37"/>
        <v>4.8666666666666664E-2</v>
      </c>
      <c r="G446" s="181">
        <f t="shared" si="37"/>
        <v>4.5581046176046185E-2</v>
      </c>
      <c r="H446" s="181">
        <f t="shared" si="37"/>
        <v>4.9288484848484838E-2</v>
      </c>
      <c r="I446" s="181">
        <f t="shared" si="37"/>
        <v>3.1050909090909087E-2</v>
      </c>
      <c r="J446" s="181">
        <f t="shared" si="37"/>
        <v>3.6912121212121209E-2</v>
      </c>
      <c r="K446" s="181">
        <f t="shared" si="37"/>
        <v>1.9890000000000001E-2</v>
      </c>
      <c r="L446" s="181">
        <f t="shared" si="37"/>
        <v>4.3766666666666676E-2</v>
      </c>
      <c r="M446" s="181">
        <f t="shared" si="37"/>
        <v>7.5781147891963094E-2</v>
      </c>
      <c r="N446" s="227"/>
    </row>
    <row r="447" spans="2:14" s="213" customFormat="1" ht="11.25" customHeight="1" x14ac:dyDescent="0.15">
      <c r="B447" s="207" t="s">
        <v>958</v>
      </c>
      <c r="C447" s="211">
        <f t="shared" si="37"/>
        <v>4.7533333333333337E-2</v>
      </c>
      <c r="D447" s="181">
        <f t="shared" si="37"/>
        <v>4.0599999999999997E-2</v>
      </c>
      <c r="E447" s="181">
        <f t="shared" ref="E447:M451" si="38">IF(ISERROR(AVERAGE(E221:E223)), "",AVERAGE(E221:E223))</f>
        <v>4.3900000000000002E-2</v>
      </c>
      <c r="F447" s="181">
        <f t="shared" si="38"/>
        <v>4.6699999999999998E-2</v>
      </c>
      <c r="G447" s="181">
        <f t="shared" si="38"/>
        <v>4.7016164274322175E-2</v>
      </c>
      <c r="H447" s="181">
        <f t="shared" si="38"/>
        <v>5.0013484848484842E-2</v>
      </c>
      <c r="I447" s="181">
        <f t="shared" si="38"/>
        <v>3.1707846889952152E-2</v>
      </c>
      <c r="J447" s="181">
        <f t="shared" si="38"/>
        <v>3.7394019138755979E-2</v>
      </c>
      <c r="K447" s="181">
        <f t="shared" si="38"/>
        <v>1.9890000000000001E-2</v>
      </c>
      <c r="L447" s="181">
        <f t="shared" si="38"/>
        <v>4.3888888888888894E-2</v>
      </c>
      <c r="M447" s="181">
        <f t="shared" si="38"/>
        <v>7.4992663043478278E-2</v>
      </c>
      <c r="N447" s="227"/>
    </row>
    <row r="448" spans="2:14" s="213" customFormat="1" ht="11.25" customHeight="1" x14ac:dyDescent="0.15">
      <c r="B448" s="207" t="s">
        <v>960</v>
      </c>
      <c r="C448" s="211">
        <f t="shared" ref="C448:D451" si="39">IF(ISERROR(AVERAGE(C222:C224)), "",AVERAGE(C222:C224))</f>
        <v>4.5766666666666671E-2</v>
      </c>
      <c r="D448" s="181">
        <f t="shared" si="39"/>
        <v>4.2833333333333334E-2</v>
      </c>
      <c r="E448" s="181">
        <f t="shared" si="38"/>
        <v>4.5766666666666671E-2</v>
      </c>
      <c r="F448" s="181">
        <f t="shared" si="38"/>
        <v>4.5366666666666666E-2</v>
      </c>
      <c r="G448" s="181">
        <f t="shared" si="38"/>
        <v>4.8846084909242804E-2</v>
      </c>
      <c r="H448" s="181">
        <f t="shared" si="38"/>
        <v>5.148578643578644E-2</v>
      </c>
      <c r="I448" s="181">
        <f t="shared" si="38"/>
        <v>3.2609354826460088E-2</v>
      </c>
      <c r="J448" s="181">
        <f t="shared" si="38"/>
        <v>3.804362231335915E-2</v>
      </c>
      <c r="K448" s="181">
        <f t="shared" si="38"/>
        <v>1.9890000000000001E-2</v>
      </c>
      <c r="L448" s="181">
        <f t="shared" si="38"/>
        <v>4.4722222222222226E-2</v>
      </c>
      <c r="M448" s="181">
        <f t="shared" si="38"/>
        <v>7.1967246376811608E-2</v>
      </c>
      <c r="N448" s="227"/>
    </row>
    <row r="449" spans="1:14" s="213" customFormat="1" ht="11.25" customHeight="1" x14ac:dyDescent="0.15">
      <c r="B449" s="207" t="s">
        <v>964</v>
      </c>
      <c r="C449" s="211">
        <f t="shared" si="39"/>
        <v>4.4500000000000005E-2</v>
      </c>
      <c r="D449" s="181">
        <f t="shared" si="39"/>
        <v>4.4600000000000001E-2</v>
      </c>
      <c r="E449" s="181">
        <f t="shared" si="38"/>
        <v>4.7366666666666668E-2</v>
      </c>
      <c r="F449" s="181">
        <f t="shared" si="38"/>
        <v>4.4400000000000002E-2</v>
      </c>
      <c r="G449" s="181">
        <f t="shared" si="38"/>
        <v>5.0424728487886379E-2</v>
      </c>
      <c r="H449" s="181">
        <f t="shared" si="38"/>
        <v>5.2989682539682538E-2</v>
      </c>
      <c r="I449" s="181">
        <f t="shared" si="38"/>
        <v>3.3421512113617373E-2</v>
      </c>
      <c r="J449" s="181">
        <f t="shared" si="38"/>
        <v>3.8998997493734339E-2</v>
      </c>
      <c r="K449" s="181">
        <f t="shared" si="38"/>
        <v>1.9890000000000001E-2</v>
      </c>
      <c r="L449" s="181">
        <f t="shared" si="38"/>
        <v>4.5277777777777778E-2</v>
      </c>
      <c r="M449" s="181">
        <f t="shared" si="38"/>
        <v>6.9190952380952409E-2</v>
      </c>
      <c r="N449" s="227"/>
    </row>
    <row r="450" spans="1:14" s="213" customFormat="1" ht="11.25" customHeight="1" x14ac:dyDescent="0.15">
      <c r="B450" s="207" t="s">
        <v>968</v>
      </c>
      <c r="C450" s="211">
        <f t="shared" si="39"/>
        <v>4.3533333333333334E-2</v>
      </c>
      <c r="D450" s="181">
        <f t="shared" si="39"/>
        <v>4.4899999999999995E-2</v>
      </c>
      <c r="E450" s="181">
        <f t="shared" si="38"/>
        <v>4.7699999999999999E-2</v>
      </c>
      <c r="F450" s="181">
        <f t="shared" si="38"/>
        <v>4.3766666666666669E-2</v>
      </c>
      <c r="G450" s="181">
        <f t="shared" si="38"/>
        <v>5.0677360066833745E-2</v>
      </c>
      <c r="H450" s="181">
        <f t="shared" si="38"/>
        <v>5.3611612364243943E-2</v>
      </c>
      <c r="I450" s="181">
        <f t="shared" si="38"/>
        <v>3.3129406850459481E-2</v>
      </c>
      <c r="J450" s="181">
        <f t="shared" si="38"/>
        <v>3.9362155388471182E-2</v>
      </c>
      <c r="K450" s="181">
        <f t="shared" si="38"/>
        <v>1.9890000000000001E-2</v>
      </c>
      <c r="L450" s="181">
        <f t="shared" si="38"/>
        <v>4.5066666666666665E-2</v>
      </c>
      <c r="M450" s="181">
        <f t="shared" si="38"/>
        <v>6.7644110275689243E-2</v>
      </c>
      <c r="N450" s="227"/>
    </row>
    <row r="451" spans="1:14" s="213" customFormat="1" ht="11.25" customHeight="1" thickBot="1" x14ac:dyDescent="0.2">
      <c r="B451" s="216" t="s">
        <v>972</v>
      </c>
      <c r="C451" s="217">
        <f t="shared" si="39"/>
        <v>4.3366666666666664E-2</v>
      </c>
      <c r="D451" s="218">
        <f t="shared" si="39"/>
        <v>4.4533333333333334E-2</v>
      </c>
      <c r="E451" s="218">
        <f t="shared" si="38"/>
        <v>4.7600000000000003E-2</v>
      </c>
      <c r="F451" s="218">
        <f t="shared" si="38"/>
        <v>4.3199999999999995E-2</v>
      </c>
      <c r="G451" s="218">
        <f t="shared" si="38"/>
        <v>5.062815371762739E-2</v>
      </c>
      <c r="H451" s="218">
        <f t="shared" si="38"/>
        <v>5.4125104427736014E-2</v>
      </c>
      <c r="I451" s="218">
        <f t="shared" si="38"/>
        <v>3.3474644945697574E-2</v>
      </c>
      <c r="J451" s="218">
        <f t="shared" si="38"/>
        <v>4.034390142021721E-2</v>
      </c>
      <c r="K451" s="218">
        <f t="shared" si="38"/>
        <v>1.9890000000000001E-2</v>
      </c>
      <c r="L451" s="218">
        <f t="shared" si="38"/>
        <v>4.4655555555555559E-2</v>
      </c>
      <c r="M451" s="218">
        <f t="shared" si="38"/>
        <v>6.8054427736006715E-2</v>
      </c>
      <c r="N451" s="226"/>
    </row>
    <row r="452" spans="1:14" ht="11.25" customHeight="1" x14ac:dyDescent="0.15">
      <c r="B452" s="126"/>
      <c r="C452" s="107"/>
      <c r="D452" s="107"/>
      <c r="E452" s="107"/>
      <c r="F452" s="107"/>
      <c r="G452" s="107"/>
      <c r="H452" s="107"/>
      <c r="I452" s="107"/>
      <c r="J452" s="107"/>
      <c r="K452" s="107"/>
      <c r="L452" s="107"/>
      <c r="M452" s="107"/>
      <c r="N452" s="25"/>
    </row>
    <row r="453" spans="1:14" ht="2.25" customHeight="1" x14ac:dyDescent="0.15"/>
    <row r="454" spans="1:14" ht="10.5" customHeight="1" x14ac:dyDescent="0.15">
      <c r="A454" s="9" t="s">
        <v>503</v>
      </c>
    </row>
    <row r="455" spans="1:14" ht="10.5" customHeight="1" x14ac:dyDescent="0.15">
      <c r="A455" s="14" t="s">
        <v>24</v>
      </c>
      <c r="B455" s="16" t="s">
        <v>505</v>
      </c>
    </row>
    <row r="456" spans="1:14" ht="10.5" customHeight="1" x14ac:dyDescent="0.15">
      <c r="A456" s="14" t="s">
        <v>25</v>
      </c>
      <c r="B456" s="14" t="s">
        <v>506</v>
      </c>
    </row>
    <row r="457" spans="1:14" ht="10.5" customHeight="1" x14ac:dyDescent="0.15">
      <c r="A457" s="14" t="s">
        <v>26</v>
      </c>
      <c r="B457" s="14" t="s">
        <v>507</v>
      </c>
    </row>
    <row r="458" spans="1:14" ht="10.5" customHeight="1" x14ac:dyDescent="0.15">
      <c r="A458" s="14" t="s">
        <v>27</v>
      </c>
      <c r="B458" s="14" t="s">
        <v>675</v>
      </c>
    </row>
    <row r="459" spans="1:14" ht="10.5" customHeight="1" x14ac:dyDescent="0.15">
      <c r="A459" s="14" t="s">
        <v>28</v>
      </c>
      <c r="B459" s="14" t="s">
        <v>509</v>
      </c>
    </row>
    <row r="460" spans="1:14" ht="10.5" customHeight="1" x14ac:dyDescent="0.15">
      <c r="A460" s="14" t="s">
        <v>29</v>
      </c>
      <c r="B460" s="14" t="s">
        <v>508</v>
      </c>
    </row>
    <row r="461" spans="1:14" ht="10.5" customHeight="1" x14ac:dyDescent="0.15">
      <c r="A461" s="14" t="s">
        <v>30</v>
      </c>
      <c r="B461" s="14" t="s">
        <v>510</v>
      </c>
    </row>
    <row r="462" spans="1:14" ht="10.5" customHeight="1" x14ac:dyDescent="0.15">
      <c r="A462" s="14" t="s">
        <v>31</v>
      </c>
      <c r="B462" s="14" t="s">
        <v>511</v>
      </c>
    </row>
    <row r="463" spans="1:14" ht="10.5" customHeight="1" x14ac:dyDescent="0.15">
      <c r="A463" s="14" t="s">
        <v>32</v>
      </c>
      <c r="B463" s="14" t="s">
        <v>932</v>
      </c>
    </row>
    <row r="464" spans="1:14" ht="10.5" customHeight="1" x14ac:dyDescent="0.15">
      <c r="A464" s="14" t="s">
        <v>33</v>
      </c>
      <c r="B464" s="14" t="s">
        <v>512</v>
      </c>
    </row>
    <row r="465" spans="1:15" ht="10.5" customHeight="1" x14ac:dyDescent="0.2">
      <c r="A465" s="14" t="s">
        <v>8</v>
      </c>
      <c r="B465" s="300" t="s">
        <v>784</v>
      </c>
      <c r="C465" s="301"/>
      <c r="D465" s="301"/>
      <c r="E465" s="301"/>
      <c r="F465" s="301"/>
      <c r="G465" s="301"/>
      <c r="H465" s="301"/>
      <c r="I465" s="301"/>
      <c r="J465" s="301"/>
      <c r="K465" s="301"/>
      <c r="L465" s="301"/>
      <c r="M465" s="301"/>
      <c r="N465" s="301"/>
      <c r="O465" s="127"/>
    </row>
    <row r="466" spans="1:15" ht="10.5" customHeight="1" x14ac:dyDescent="0.2">
      <c r="B466" s="300" t="s">
        <v>513</v>
      </c>
      <c r="C466" s="301"/>
      <c r="D466" s="301"/>
      <c r="E466" s="301"/>
      <c r="F466" s="301"/>
      <c r="G466" s="301"/>
      <c r="H466" s="301"/>
      <c r="I466" s="301"/>
      <c r="J466" s="301"/>
      <c r="K466" s="301"/>
      <c r="L466" s="301"/>
      <c r="M466" s="301"/>
      <c r="N466" s="301"/>
      <c r="O466" s="127"/>
    </row>
    <row r="467" spans="1:15" ht="10.5" customHeight="1" x14ac:dyDescent="0.15">
      <c r="B467" s="14" t="s">
        <v>785</v>
      </c>
    </row>
    <row r="468" spans="1:15" ht="7.5" customHeight="1" x14ac:dyDescent="0.15"/>
    <row r="469" spans="1:15" ht="10.5" customHeight="1" x14ac:dyDescent="0.15">
      <c r="A469" s="9" t="s">
        <v>504</v>
      </c>
    </row>
    <row r="470" spans="1:15" ht="10.5" customHeight="1" x14ac:dyDescent="0.15">
      <c r="A470" s="14" t="s">
        <v>42</v>
      </c>
      <c r="B470" s="14" t="s">
        <v>514</v>
      </c>
    </row>
    <row r="471" spans="1:15" ht="10.5" customHeight="1" x14ac:dyDescent="0.15">
      <c r="B471" s="260" t="s">
        <v>885</v>
      </c>
    </row>
    <row r="472" spans="1:15" ht="10.5" customHeight="1" x14ac:dyDescent="0.15">
      <c r="A472" s="14" t="s">
        <v>43</v>
      </c>
      <c r="B472" s="14" t="s">
        <v>901</v>
      </c>
    </row>
    <row r="473" spans="1:15" x14ac:dyDescent="0.15">
      <c r="B473" s="14" t="s">
        <v>905</v>
      </c>
    </row>
    <row r="474" spans="1:15" x14ac:dyDescent="0.15">
      <c r="A474" s="14" t="s">
        <v>44</v>
      </c>
      <c r="B474" s="14" t="s">
        <v>934</v>
      </c>
    </row>
    <row r="475" spans="1:15" x14ac:dyDescent="0.15">
      <c r="B475" s="14" t="s">
        <v>935</v>
      </c>
    </row>
    <row r="476" spans="1:15" x14ac:dyDescent="0.15">
      <c r="B476" s="14"/>
    </row>
    <row r="477" spans="1:15" x14ac:dyDescent="0.15">
      <c r="B477" s="14"/>
    </row>
  </sheetData>
  <mergeCells count="5">
    <mergeCell ref="C229:M229"/>
    <mergeCell ref="C3:M3"/>
    <mergeCell ref="B1:N1"/>
    <mergeCell ref="B465:N465"/>
    <mergeCell ref="B466:N466"/>
  </mergeCells>
  <phoneticPr fontId="5" type="noConversion"/>
  <dataValidations xWindow="680" yWindow="192" count="11">
    <dataValidation allowBlank="1" showInputMessage="1" showErrorMessage="1" prompt="Nominal 3-Month Constant Maturity US Treasury Bills" sqref="C230 C4"/>
    <dataValidation allowBlank="1" showInputMessage="1" showErrorMessage="1" prompt="Nominal 10-Year Constant Maturity US Treasury Bonds" sqref="D4 D230"/>
    <dataValidation allowBlank="1" showInputMessage="1" showErrorMessage="1" prompt="Nominal 20-Year Constant Maturity US Treasury Bonds" sqref="E4 E230"/>
    <dataValidation allowBlank="1" showInputMessage="1" showErrorMessage="1" prompt="3-Month Financial Commercial Paper" sqref="F4 F230"/>
    <dataValidation allowBlank="1" showInputMessage="1" showErrorMessage="1" prompt="10-Year Corporate A and AA Rated Bonds" sqref="G4 G230"/>
    <dataValidation allowBlank="1" showInputMessage="1" showErrorMessage="1" prompt="20-Year Corporate A and AA Rated Bonds" sqref="H4 H230"/>
    <dataValidation allowBlank="1" showInputMessage="1" showErrorMessage="1" prompt="10-Year Municipal A and AA Rated Bonds" sqref="I4 I230"/>
    <dataValidation allowBlank="1" showInputMessage="1" showErrorMessage="1" prompt="20-Year Municipal A and AA Rated Bonds" sqref="J4 J230"/>
    <dataValidation allowBlank="1" showInputMessage="1" showErrorMessage="1" prompt="10-Year Average Income Return from Ibbotson Yearbook (1996 to 2005)" sqref="K4 K230"/>
    <dataValidation allowBlank="1" showInputMessage="1" showErrorMessage="1" prompt="Risk-Free-Rate:  Average Nominal 1-Month, 5-Year, and 20-Year Constant Maturity US Treasury Bonds" sqref="L4 L230"/>
    <dataValidation allowBlank="1" showInputMessage="1" showErrorMessage="1" prompt="Preferred Stock Dividends from CDx3." sqref="M4 M230"/>
  </dataValidations>
  <printOptions horizontalCentered="1"/>
  <pageMargins left="0.5" right="0.5" top="0.75" bottom="0.5" header="0.4" footer="0.2"/>
  <pageSetup scale="91" orientation="portrait" cellComments="asDisplayed" r:id="rId1"/>
  <headerFooter alignWithMargins="0">
    <oddFooter>&amp;LCalifornia Department of Insurance&amp;RRate Specialist Bureau - 4/01/2025</oddFooter>
  </headerFooter>
  <legacy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4"/>
  <sheetViews>
    <sheetView topLeftCell="D14" workbookViewId="0">
      <selection activeCell="F20" sqref="F20"/>
    </sheetView>
  </sheetViews>
  <sheetFormatPr defaultColWidth="10.33203125" defaultRowHeight="12.75" x14ac:dyDescent="0.2"/>
  <cols>
    <col min="1" max="1" width="20.5" style="197" customWidth="1"/>
    <col min="2" max="2" width="117.33203125" style="197" customWidth="1"/>
    <col min="3" max="3" width="73.5" style="197" bestFit="1" customWidth="1"/>
    <col min="4" max="4" width="99.6640625" style="197" customWidth="1"/>
    <col min="5" max="255" width="9.33203125" style="197" customWidth="1"/>
    <col min="256" max="256" width="10.33203125" style="197" bestFit="1"/>
    <col min="257" max="16384" width="10.33203125" style="197"/>
  </cols>
  <sheetData>
    <row r="1" spans="1:256" ht="18" x14ac:dyDescent="0.25">
      <c r="A1" s="237" t="s">
        <v>883</v>
      </c>
      <c r="B1" s="238"/>
      <c r="C1" s="238"/>
      <c r="D1" s="239"/>
    </row>
    <row r="2" spans="1:256" x14ac:dyDescent="0.2">
      <c r="A2" s="259" t="s">
        <v>884</v>
      </c>
      <c r="B2" s="1" t="s">
        <v>882</v>
      </c>
      <c r="C2" s="238"/>
      <c r="D2" s="239"/>
    </row>
    <row r="3" spans="1:256" x14ac:dyDescent="0.2">
      <c r="A3" s="197" t="s">
        <v>850</v>
      </c>
      <c r="B3" s="240" t="s">
        <v>851</v>
      </c>
      <c r="C3" s="1"/>
      <c r="D3" s="239"/>
    </row>
    <row r="4" spans="1:256" x14ac:dyDescent="0.2">
      <c r="B4" s="240"/>
      <c r="C4" s="238"/>
      <c r="D4" s="239"/>
    </row>
    <row r="5" spans="1:256" x14ac:dyDescent="0.2">
      <c r="A5" s="302" t="s">
        <v>10</v>
      </c>
      <c r="B5" s="302"/>
      <c r="C5" s="241" t="s">
        <v>852</v>
      </c>
      <c r="D5" s="242" t="s">
        <v>853</v>
      </c>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c r="IB5" s="243"/>
      <c r="IC5" s="243"/>
      <c r="ID5" s="243"/>
      <c r="IE5" s="243"/>
      <c r="IF5" s="243"/>
      <c r="IG5" s="243"/>
      <c r="IH5" s="243"/>
      <c r="II5" s="243"/>
      <c r="IJ5" s="243"/>
      <c r="IK5" s="243"/>
      <c r="IL5" s="243"/>
      <c r="IM5" s="243"/>
      <c r="IN5" s="243"/>
      <c r="IO5" s="243"/>
      <c r="IP5" s="243"/>
      <c r="IQ5" s="243"/>
      <c r="IR5" s="243"/>
      <c r="IS5" s="243"/>
      <c r="IT5" s="243"/>
      <c r="IU5" s="243"/>
      <c r="IV5" s="243"/>
    </row>
    <row r="6" spans="1:256" x14ac:dyDescent="0.2">
      <c r="A6" s="244" t="s">
        <v>854</v>
      </c>
      <c r="B6" s="245"/>
      <c r="C6" s="246"/>
      <c r="D6" s="247"/>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c r="IB6" s="243"/>
      <c r="IC6" s="243"/>
      <c r="ID6" s="243"/>
      <c r="IE6" s="243"/>
      <c r="IF6" s="243"/>
      <c r="IG6" s="243"/>
      <c r="IH6" s="243"/>
      <c r="II6" s="243"/>
      <c r="IJ6" s="243"/>
      <c r="IK6" s="243"/>
      <c r="IL6" s="243"/>
      <c r="IM6" s="243"/>
      <c r="IN6" s="243"/>
      <c r="IO6" s="243"/>
      <c r="IP6" s="243"/>
      <c r="IQ6" s="243"/>
      <c r="IR6" s="243"/>
      <c r="IS6" s="243"/>
      <c r="IT6" s="243"/>
      <c r="IU6" s="243"/>
      <c r="IV6" s="243"/>
    </row>
    <row r="7" spans="1:256" x14ac:dyDescent="0.2">
      <c r="A7" s="244" t="s">
        <v>71</v>
      </c>
      <c r="B7" s="245"/>
      <c r="C7" s="246"/>
      <c r="D7" s="247"/>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c r="GE7" s="243"/>
      <c r="GF7" s="243"/>
      <c r="GG7" s="243"/>
      <c r="GH7" s="243"/>
      <c r="GI7" s="243"/>
      <c r="GJ7" s="243"/>
      <c r="GK7" s="243"/>
      <c r="GL7" s="243"/>
      <c r="GM7" s="243"/>
      <c r="GN7" s="243"/>
      <c r="GO7" s="243"/>
      <c r="GP7" s="243"/>
      <c r="GQ7" s="243"/>
      <c r="GR7" s="243"/>
      <c r="GS7" s="243"/>
      <c r="GT7" s="243"/>
      <c r="GU7" s="243"/>
      <c r="GV7" s="243"/>
      <c r="GW7" s="243"/>
      <c r="GX7" s="243"/>
      <c r="GY7" s="243"/>
      <c r="GZ7" s="243"/>
      <c r="HA7" s="243"/>
      <c r="HB7" s="243"/>
      <c r="HC7" s="243"/>
      <c r="HD7" s="243"/>
      <c r="HE7" s="243"/>
      <c r="HF7" s="243"/>
      <c r="HG7" s="243"/>
      <c r="HH7" s="243"/>
      <c r="HI7" s="243"/>
      <c r="HJ7" s="243"/>
      <c r="HK7" s="243"/>
      <c r="HL7" s="243"/>
      <c r="HM7" s="243"/>
      <c r="HN7" s="243"/>
      <c r="HO7" s="243"/>
      <c r="HP7" s="243"/>
      <c r="HQ7" s="243"/>
      <c r="HR7" s="243"/>
      <c r="HS7" s="243"/>
      <c r="HT7" s="243"/>
      <c r="HU7" s="243"/>
      <c r="HV7" s="243"/>
      <c r="HW7" s="243"/>
      <c r="HX7" s="243"/>
      <c r="HY7" s="243"/>
      <c r="HZ7" s="243"/>
      <c r="IA7" s="243"/>
      <c r="IB7" s="243"/>
      <c r="IC7" s="243"/>
      <c r="ID7" s="243"/>
      <c r="IE7" s="243"/>
      <c r="IF7" s="243"/>
      <c r="IG7" s="243"/>
      <c r="IH7" s="243"/>
      <c r="II7" s="243"/>
      <c r="IJ7" s="243"/>
      <c r="IK7" s="243"/>
      <c r="IL7" s="243"/>
      <c r="IM7" s="243"/>
      <c r="IN7" s="243"/>
      <c r="IO7" s="243"/>
      <c r="IP7" s="243"/>
      <c r="IQ7" s="243"/>
      <c r="IR7" s="243"/>
      <c r="IS7" s="243"/>
      <c r="IT7" s="243"/>
      <c r="IU7" s="243"/>
      <c r="IV7" s="243"/>
    </row>
    <row r="8" spans="1:256" x14ac:dyDescent="0.2">
      <c r="A8" s="248" t="s">
        <v>24</v>
      </c>
      <c r="B8" s="249" t="s">
        <v>505</v>
      </c>
      <c r="C8" s="239" t="s">
        <v>855</v>
      </c>
      <c r="D8" s="250" t="s">
        <v>475</v>
      </c>
    </row>
    <row r="9" spans="1:256" x14ac:dyDescent="0.2">
      <c r="A9" s="248" t="s">
        <v>25</v>
      </c>
      <c r="B9" s="239" t="s">
        <v>506</v>
      </c>
      <c r="C9" s="239" t="s">
        <v>855</v>
      </c>
      <c r="D9" s="250" t="s">
        <v>475</v>
      </c>
    </row>
    <row r="10" spans="1:256" x14ac:dyDescent="0.2">
      <c r="A10" s="248" t="s">
        <v>26</v>
      </c>
      <c r="B10" s="239" t="s">
        <v>507</v>
      </c>
      <c r="C10" s="239" t="s">
        <v>855</v>
      </c>
      <c r="D10" s="250" t="s">
        <v>475</v>
      </c>
    </row>
    <row r="11" spans="1:256" x14ac:dyDescent="0.2">
      <c r="A11" s="25" t="s">
        <v>73</v>
      </c>
      <c r="B11" s="239"/>
      <c r="C11" s="239"/>
      <c r="D11" s="250"/>
    </row>
    <row r="12" spans="1:256" x14ac:dyDescent="0.2">
      <c r="A12" s="248" t="s">
        <v>27</v>
      </c>
      <c r="B12" s="239" t="s">
        <v>856</v>
      </c>
      <c r="C12" s="239" t="s">
        <v>855</v>
      </c>
      <c r="D12" s="250" t="s">
        <v>475</v>
      </c>
    </row>
    <row r="13" spans="1:256" ht="31.5" x14ac:dyDescent="0.2">
      <c r="A13" s="248" t="s">
        <v>28</v>
      </c>
      <c r="B13" s="249" t="s">
        <v>857</v>
      </c>
      <c r="C13" s="249" t="s">
        <v>858</v>
      </c>
      <c r="D13" s="251" t="s">
        <v>859</v>
      </c>
    </row>
    <row r="14" spans="1:256" ht="31.5" x14ac:dyDescent="0.2">
      <c r="A14" s="248" t="s">
        <v>29</v>
      </c>
      <c r="B14" s="239" t="s">
        <v>860</v>
      </c>
      <c r="C14" s="252" t="s">
        <v>858</v>
      </c>
      <c r="D14" s="251" t="s">
        <v>859</v>
      </c>
    </row>
    <row r="15" spans="1:256" x14ac:dyDescent="0.2">
      <c r="A15" s="253" t="s">
        <v>74</v>
      </c>
      <c r="B15" s="239"/>
      <c r="C15" s="252"/>
      <c r="D15" s="251"/>
    </row>
    <row r="16" spans="1:256" x14ac:dyDescent="0.2">
      <c r="A16" s="248" t="s">
        <v>45</v>
      </c>
      <c r="B16" s="239" t="s">
        <v>861</v>
      </c>
      <c r="C16" s="252" t="s">
        <v>862</v>
      </c>
      <c r="D16" s="251"/>
    </row>
    <row r="17" spans="1:4" ht="31.5" x14ac:dyDescent="0.2">
      <c r="A17" s="248" t="s">
        <v>30</v>
      </c>
      <c r="B17" s="239" t="s">
        <v>863</v>
      </c>
      <c r="C17" s="252" t="s">
        <v>858</v>
      </c>
      <c r="D17" s="251" t="s">
        <v>859</v>
      </c>
    </row>
    <row r="18" spans="1:4" ht="31.5" x14ac:dyDescent="0.2">
      <c r="A18" s="248" t="s">
        <v>31</v>
      </c>
      <c r="B18" s="239" t="s">
        <v>864</v>
      </c>
      <c r="C18" s="252" t="s">
        <v>858</v>
      </c>
      <c r="D18" s="251" t="s">
        <v>859</v>
      </c>
    </row>
    <row r="19" spans="1:4" x14ac:dyDescent="0.2">
      <c r="A19" s="253" t="s">
        <v>865</v>
      </c>
      <c r="B19" s="239"/>
      <c r="C19" s="252"/>
      <c r="D19" s="251"/>
    </row>
    <row r="20" spans="1:4" ht="37.5" customHeight="1" x14ac:dyDescent="0.2">
      <c r="A20" s="248" t="s">
        <v>32</v>
      </c>
      <c r="B20" s="272" t="s">
        <v>937</v>
      </c>
      <c r="C20" s="239" t="s">
        <v>866</v>
      </c>
      <c r="D20" s="272" t="s">
        <v>936</v>
      </c>
    </row>
    <row r="21" spans="1:4" x14ac:dyDescent="0.2">
      <c r="A21" s="248" t="s">
        <v>33</v>
      </c>
      <c r="B21" s="239" t="s">
        <v>867</v>
      </c>
      <c r="C21" s="239" t="s">
        <v>855</v>
      </c>
      <c r="D21" s="250" t="s">
        <v>475</v>
      </c>
    </row>
    <row r="22" spans="1:4" x14ac:dyDescent="0.2">
      <c r="A22" s="253" t="s">
        <v>868</v>
      </c>
      <c r="B22" s="239"/>
      <c r="C22" s="239"/>
      <c r="D22" s="239"/>
    </row>
    <row r="23" spans="1:4" ht="32.25" x14ac:dyDescent="0.2">
      <c r="A23" s="248" t="s">
        <v>8</v>
      </c>
      <c r="B23" s="249" t="s">
        <v>869</v>
      </c>
      <c r="C23" s="239" t="s">
        <v>870</v>
      </c>
      <c r="D23" s="254" t="s">
        <v>871</v>
      </c>
    </row>
    <row r="24" spans="1:4" x14ac:dyDescent="0.2">
      <c r="A24" s="253" t="s">
        <v>872</v>
      </c>
      <c r="B24" s="249"/>
      <c r="C24" s="239"/>
      <c r="D24" s="254"/>
    </row>
    <row r="25" spans="1:4" x14ac:dyDescent="0.2">
      <c r="A25" s="248" t="s">
        <v>47</v>
      </c>
      <c r="B25" s="249" t="s">
        <v>873</v>
      </c>
      <c r="C25" s="255" t="s">
        <v>29</v>
      </c>
      <c r="D25" s="239"/>
    </row>
    <row r="26" spans="1:4" x14ac:dyDescent="0.2">
      <c r="A26" s="253" t="s">
        <v>78</v>
      </c>
      <c r="B26" s="249"/>
      <c r="C26" s="255"/>
      <c r="D26" s="239"/>
    </row>
    <row r="27" spans="1:4" x14ac:dyDescent="0.2">
      <c r="A27" s="248" t="s">
        <v>48</v>
      </c>
      <c r="B27" s="239" t="s">
        <v>874</v>
      </c>
      <c r="C27" s="239" t="s">
        <v>875</v>
      </c>
      <c r="D27" s="256"/>
    </row>
    <row r="28" spans="1:4" x14ac:dyDescent="0.2">
      <c r="A28" s="25" t="s">
        <v>876</v>
      </c>
      <c r="B28" s="239"/>
      <c r="C28" s="239"/>
      <c r="D28" s="256"/>
    </row>
    <row r="29" spans="1:4" x14ac:dyDescent="0.2">
      <c r="A29" s="257" t="s">
        <v>49</v>
      </c>
      <c r="B29" s="256" t="s">
        <v>877</v>
      </c>
      <c r="C29" s="256" t="s">
        <v>24</v>
      </c>
    </row>
    <row r="30" spans="1:4" x14ac:dyDescent="0.2">
      <c r="A30" s="258" t="s">
        <v>878</v>
      </c>
      <c r="B30" s="256"/>
      <c r="C30" s="256"/>
    </row>
    <row r="31" spans="1:4" x14ac:dyDescent="0.2">
      <c r="A31" s="257" t="s">
        <v>51</v>
      </c>
      <c r="B31" s="256" t="s">
        <v>879</v>
      </c>
      <c r="C31" s="256" t="s">
        <v>32</v>
      </c>
    </row>
    <row r="32" spans="1:4" x14ac:dyDescent="0.2">
      <c r="A32" s="257" t="s">
        <v>52</v>
      </c>
      <c r="B32" s="256" t="s">
        <v>880</v>
      </c>
      <c r="C32" s="256" t="s">
        <v>33</v>
      </c>
    </row>
    <row r="34" spans="1:4" x14ac:dyDescent="0.2">
      <c r="A34" s="256" t="s">
        <v>881</v>
      </c>
      <c r="C34" s="239" t="s">
        <v>855</v>
      </c>
      <c r="D34" s="250" t="s">
        <v>475</v>
      </c>
    </row>
  </sheetData>
  <mergeCells count="1">
    <mergeCell ref="A5:B5"/>
  </mergeCells>
  <hyperlinks>
    <hyperlink ref="D8" r:id="rId1"/>
    <hyperlink ref="D9" r:id="rId2"/>
    <hyperlink ref="D10" r:id="rId3"/>
    <hyperlink ref="D12" r:id="rId4"/>
    <hyperlink ref="D21" r:id="rId5"/>
    <hyperlink ref="B3" r:id="rId6"/>
    <hyperlink ref="D34" r:id="rId7"/>
    <hyperlink ref="B2" r:id="rId8" display="https://govt.westlaw.com/calregs/Document/IE00A91595C2F11EC9C68000D3A7C4BC3?viewType=FullText&amp;listSource=Search&amp;originationContext=Search+Result&amp;transitionType=SearchItem&amp;contextData=(sc.Search)&amp;navigationPath=Search%2fv1%2fresults%2fnavigation%2fi0ad7140a0000018b01318f87d0c9bcae%3fppcid%3d5e9b6605a1894bab82a4236f0d25f010%26Nav%3dREGULATION_PUBLICVIEW%26fragmentIdentifier%3dIE00A91595C2F11EC9C68000D3A7C4BC3%26startIndex%3d1%26transitionType%3dSearchItem%26contextData%3d%2528sc.Default%2529%26originationContext%3dSearch%2520Result&amp;list=REGULATION_PUBLICVIEW&amp;rank=20&amp;t_T1=10&amp;t_T2=2644&amp;t_S1=CA+ADC+s"/>
  </hyperlinks>
  <pageMargins left="0.7" right="0.7" top="0.75" bottom="0.75" header="0.3" footer="0.3"/>
  <pageSetup orientation="portrait" horizontalDpi="1200" verticalDpi="1200" r:id="rId9"/>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4"/>
  <sheetViews>
    <sheetView workbookViewId="0">
      <pane xSplit="1" ySplit="5" topLeftCell="B148" activePane="bottomRight" state="frozen"/>
      <selection pane="topRight" activeCell="B1" sqref="B1"/>
      <selection pane="bottomLeft" activeCell="A6" sqref="A6"/>
      <selection pane="bottomRight" activeCell="A165" sqref="A165"/>
    </sheetView>
  </sheetViews>
  <sheetFormatPr defaultRowHeight="12.75" x14ac:dyDescent="0.2"/>
  <cols>
    <col min="1" max="2" width="9.33203125" style="117"/>
    <col min="3" max="6" width="9.33203125" style="117" customWidth="1"/>
    <col min="7" max="7" width="14.33203125" style="117" customWidth="1"/>
    <col min="8" max="8" width="11" style="117" customWidth="1"/>
    <col min="9" max="9" width="2.33203125" style="117" customWidth="1"/>
    <col min="10" max="16384" width="9.33203125" style="117"/>
  </cols>
  <sheetData>
    <row r="1" spans="1:11" ht="18.75" x14ac:dyDescent="0.3">
      <c r="A1" s="146" t="s">
        <v>575</v>
      </c>
      <c r="B1" s="146"/>
    </row>
    <row r="2" spans="1:11" ht="13.5" thickBot="1" x14ac:dyDescent="0.25">
      <c r="A2" s="148"/>
      <c r="B2" s="148"/>
      <c r="C2" s="147"/>
      <c r="D2" s="147"/>
      <c r="E2" s="147"/>
      <c r="F2" s="147"/>
      <c r="G2" s="147"/>
      <c r="H2" s="147"/>
      <c r="I2" s="147"/>
    </row>
    <row r="3" spans="1:11" ht="15.75" customHeight="1" thickTop="1" x14ac:dyDescent="0.2">
      <c r="A3" s="149"/>
      <c r="B3" s="308" t="s">
        <v>10</v>
      </c>
      <c r="C3" s="309"/>
      <c r="D3" s="309"/>
      <c r="E3" s="309"/>
      <c r="F3" s="309"/>
      <c r="G3" s="310"/>
      <c r="H3" s="167"/>
      <c r="I3" s="156"/>
    </row>
    <row r="4" spans="1:11" ht="15.75" customHeight="1" x14ac:dyDescent="0.2">
      <c r="A4" s="165"/>
      <c r="B4" s="303" t="s">
        <v>581</v>
      </c>
      <c r="C4" s="304"/>
      <c r="D4" s="304"/>
      <c r="E4" s="304"/>
      <c r="F4" s="305"/>
      <c r="G4" s="306" t="s">
        <v>578</v>
      </c>
      <c r="H4" s="306" t="s">
        <v>580</v>
      </c>
      <c r="I4" s="159"/>
    </row>
    <row r="5" spans="1:11" ht="24.75" customHeight="1" x14ac:dyDescent="0.2">
      <c r="A5" s="166"/>
      <c r="B5" s="160" t="s">
        <v>572</v>
      </c>
      <c r="C5" s="161" t="s">
        <v>576</v>
      </c>
      <c r="D5" s="162" t="s">
        <v>573</v>
      </c>
      <c r="E5" s="161" t="s">
        <v>577</v>
      </c>
      <c r="F5" s="161" t="s">
        <v>574</v>
      </c>
      <c r="G5" s="307"/>
      <c r="H5" s="307"/>
      <c r="I5" s="163"/>
    </row>
    <row r="6" spans="1:11" x14ac:dyDescent="0.2">
      <c r="A6" s="164">
        <v>40909</v>
      </c>
      <c r="B6" s="157">
        <v>2.0000000000000001E-4</v>
      </c>
      <c r="C6" s="158">
        <v>2.9999999999999997E-4</v>
      </c>
      <c r="D6" s="154">
        <v>8.3999999999999995E-3</v>
      </c>
      <c r="E6" s="154">
        <v>1.9699999999999999E-2</v>
      </c>
      <c r="F6" s="154">
        <v>2.7E-2</v>
      </c>
      <c r="G6" s="174">
        <v>2.5999999999999999E-3</v>
      </c>
      <c r="H6" s="154">
        <f>AVERAGE(B6,D6,F6)</f>
        <v>1.1866666666666666E-2</v>
      </c>
      <c r="I6" s="153"/>
    </row>
    <row r="7" spans="1:11" x14ac:dyDescent="0.2">
      <c r="A7" s="150">
        <v>40940</v>
      </c>
      <c r="B7" s="152">
        <v>5.9999999999999995E-4</v>
      </c>
      <c r="C7" s="155">
        <v>8.9999999999999998E-4</v>
      </c>
      <c r="D7" s="151">
        <v>8.3000000000000001E-3</v>
      </c>
      <c r="E7" s="151">
        <v>1.9699999999999999E-2</v>
      </c>
      <c r="F7" s="151">
        <v>2.75E-2</v>
      </c>
      <c r="G7" s="175">
        <v>2.0999999999999999E-3</v>
      </c>
      <c r="H7" s="151">
        <f t="shared" ref="H7:H70" si="0">AVERAGE(B7,D7,F7)</f>
        <v>1.2133333333333335E-2</v>
      </c>
      <c r="I7" s="153"/>
      <c r="K7" s="16"/>
    </row>
    <row r="8" spans="1:11" x14ac:dyDescent="0.2">
      <c r="A8" s="150">
        <v>40969</v>
      </c>
      <c r="B8" s="152">
        <v>5.9999999999999995E-4</v>
      </c>
      <c r="C8" s="155">
        <v>8.0000000000000004E-4</v>
      </c>
      <c r="D8" s="151">
        <v>1.0200000000000001E-2</v>
      </c>
      <c r="E8" s="151">
        <v>2.1700000000000001E-2</v>
      </c>
      <c r="F8" s="151">
        <v>2.9399999999999999E-2</v>
      </c>
      <c r="G8" s="175">
        <v>2E-3</v>
      </c>
      <c r="H8" s="151">
        <f t="shared" si="0"/>
        <v>1.34E-2</v>
      </c>
      <c r="I8" s="153"/>
      <c r="K8" s="14"/>
    </row>
    <row r="9" spans="1:11" x14ac:dyDescent="0.2">
      <c r="A9" s="150">
        <v>41000</v>
      </c>
      <c r="B9" s="152">
        <v>7.000000000000001E-4</v>
      </c>
      <c r="C9" s="155">
        <v>8.0000000000000004E-4</v>
      </c>
      <c r="D9" s="151">
        <v>8.8999999999999999E-3</v>
      </c>
      <c r="E9" s="151">
        <v>2.0500000000000001E-2</v>
      </c>
      <c r="F9" s="151">
        <v>2.8199999999999999E-2</v>
      </c>
      <c r="G9" s="175">
        <v>2E-3</v>
      </c>
      <c r="H9" s="151">
        <f t="shared" si="0"/>
        <v>1.26E-2</v>
      </c>
      <c r="I9" s="153"/>
      <c r="K9" s="14"/>
    </row>
    <row r="10" spans="1:11" x14ac:dyDescent="0.2">
      <c r="A10" s="150">
        <v>41030</v>
      </c>
      <c r="B10" s="152">
        <v>7.000000000000001E-4</v>
      </c>
      <c r="C10" s="155">
        <v>8.9999999999999998E-4</v>
      </c>
      <c r="D10" s="151">
        <v>7.6E-3</v>
      </c>
      <c r="E10" s="151">
        <v>1.7999999999999999E-2</v>
      </c>
      <c r="F10" s="151">
        <v>2.53E-2</v>
      </c>
      <c r="G10" s="175">
        <v>2E-3</v>
      </c>
      <c r="H10" s="151">
        <f t="shared" si="0"/>
        <v>1.12E-2</v>
      </c>
      <c r="I10" s="153"/>
      <c r="K10" s="14"/>
    </row>
    <row r="11" spans="1:11" x14ac:dyDescent="0.2">
      <c r="A11" s="150">
        <v>41061</v>
      </c>
      <c r="B11" s="152">
        <v>5.0000000000000001E-4</v>
      </c>
      <c r="C11" s="155">
        <v>8.9999999999999998E-4</v>
      </c>
      <c r="D11" s="151">
        <v>7.0999999999999995E-3</v>
      </c>
      <c r="E11" s="151">
        <v>1.6199999999999999E-2</v>
      </c>
      <c r="F11" s="151">
        <v>2.3099999999999999E-2</v>
      </c>
      <c r="G11" s="175">
        <v>2.0999999999999999E-3</v>
      </c>
      <c r="H11" s="151">
        <f t="shared" si="0"/>
        <v>1.0233333333333332E-2</v>
      </c>
      <c r="I11" s="153"/>
    </row>
    <row r="12" spans="1:11" x14ac:dyDescent="0.2">
      <c r="A12" s="150">
        <v>41091</v>
      </c>
      <c r="B12" s="152">
        <v>7.000000000000001E-4</v>
      </c>
      <c r="C12" s="155">
        <v>1E-3</v>
      </c>
      <c r="D12" s="151">
        <v>6.1999999999999998E-3</v>
      </c>
      <c r="E12" s="151">
        <v>1.5299999999999999E-2</v>
      </c>
      <c r="F12" s="151">
        <v>2.2200000000000001E-2</v>
      </c>
      <c r="G12" s="175">
        <v>2.3999999999999998E-3</v>
      </c>
      <c r="H12" s="151">
        <f t="shared" si="0"/>
        <v>9.7000000000000003E-3</v>
      </c>
      <c r="I12" s="153"/>
    </row>
    <row r="13" spans="1:11" x14ac:dyDescent="0.2">
      <c r="A13" s="150">
        <v>41122</v>
      </c>
      <c r="B13" s="152">
        <v>8.9999999999999998E-4</v>
      </c>
      <c r="C13" s="155">
        <v>1E-3</v>
      </c>
      <c r="D13" s="151">
        <v>7.0999999999999995E-3</v>
      </c>
      <c r="E13" s="151">
        <v>1.6799999999999999E-2</v>
      </c>
      <c r="F13" s="151">
        <v>2.4E-2</v>
      </c>
      <c r="G13" s="175">
        <v>1.9E-3</v>
      </c>
      <c r="H13" s="151">
        <f t="shared" si="0"/>
        <v>1.0666666666666666E-2</v>
      </c>
      <c r="I13" s="153"/>
    </row>
    <row r="14" spans="1:11" x14ac:dyDescent="0.2">
      <c r="A14" s="150">
        <v>41153</v>
      </c>
      <c r="B14" s="152">
        <v>8.0000000000000004E-4</v>
      </c>
      <c r="C14" s="155">
        <v>1.1000000000000001E-3</v>
      </c>
      <c r="D14" s="151">
        <v>6.7000000000000002E-3</v>
      </c>
      <c r="E14" s="151">
        <v>1.72E-2</v>
      </c>
      <c r="F14" s="151">
        <v>2.4899999999999999E-2</v>
      </c>
      <c r="G14" s="175">
        <v>1.6999999999999999E-3</v>
      </c>
      <c r="H14" s="151">
        <f t="shared" si="0"/>
        <v>1.0799999999999999E-2</v>
      </c>
      <c r="I14" s="153"/>
    </row>
    <row r="15" spans="1:11" x14ac:dyDescent="0.2">
      <c r="A15" s="150">
        <v>41183</v>
      </c>
      <c r="B15" s="152">
        <v>1.1000000000000001E-3</v>
      </c>
      <c r="C15" s="155">
        <v>1E-3</v>
      </c>
      <c r="D15" s="151">
        <v>7.0999999999999995E-3</v>
      </c>
      <c r="E15" s="151">
        <v>1.7500000000000002E-2</v>
      </c>
      <c r="F15" s="151">
        <v>2.5100000000000001E-2</v>
      </c>
      <c r="G15" s="175">
        <v>1.9E-3</v>
      </c>
      <c r="H15" s="151">
        <f t="shared" si="0"/>
        <v>1.1099999999999999E-2</v>
      </c>
      <c r="I15" s="153"/>
    </row>
    <row r="16" spans="1:11" x14ac:dyDescent="0.2">
      <c r="A16" s="150">
        <v>41214</v>
      </c>
      <c r="B16" s="152">
        <v>1.1999999999999999E-3</v>
      </c>
      <c r="C16" s="155">
        <v>8.9999999999999998E-4</v>
      </c>
      <c r="D16" s="151">
        <v>6.7000000000000002E-3</v>
      </c>
      <c r="E16" s="151">
        <v>1.6500000000000001E-2</v>
      </c>
      <c r="F16" s="151">
        <v>2.3900000000000001E-2</v>
      </c>
      <c r="G16" s="175">
        <v>2.0999999999999999E-3</v>
      </c>
      <c r="H16" s="151">
        <f t="shared" si="0"/>
        <v>1.06E-2</v>
      </c>
      <c r="I16" s="153"/>
    </row>
    <row r="17" spans="1:9" x14ac:dyDescent="0.2">
      <c r="A17" s="150">
        <v>41244</v>
      </c>
      <c r="B17" s="152">
        <v>4.0000000000000002E-4</v>
      </c>
      <c r="C17" s="155">
        <v>6.9999999999999999E-4</v>
      </c>
      <c r="D17" s="151">
        <v>6.9999999999999993E-3</v>
      </c>
      <c r="E17" s="151">
        <v>1.72E-2</v>
      </c>
      <c r="F17" s="151">
        <v>2.47E-2</v>
      </c>
      <c r="G17" s="175">
        <v>1.6999999999999999E-3</v>
      </c>
      <c r="H17" s="151">
        <f t="shared" si="0"/>
        <v>1.0699999999999999E-2</v>
      </c>
      <c r="I17" s="153"/>
    </row>
    <row r="18" spans="1:9" x14ac:dyDescent="0.2">
      <c r="A18" s="150">
        <v>41275</v>
      </c>
      <c r="B18" s="152">
        <v>5.0000000000000001E-4</v>
      </c>
      <c r="C18" s="155">
        <v>6.9999999999999999E-4</v>
      </c>
      <c r="D18" s="151">
        <v>8.1000000000000013E-3</v>
      </c>
      <c r="E18" s="151">
        <v>1.9099999999999999E-2</v>
      </c>
      <c r="F18" s="151">
        <v>2.6800000000000001E-2</v>
      </c>
      <c r="G18" s="175">
        <v>1.9E-3</v>
      </c>
      <c r="H18" s="151">
        <f t="shared" si="0"/>
        <v>1.18E-2</v>
      </c>
      <c r="I18" s="153"/>
    </row>
    <row r="19" spans="1:9" x14ac:dyDescent="0.2">
      <c r="A19" s="150">
        <v>41306</v>
      </c>
      <c r="B19" s="152">
        <v>8.0000000000000004E-4</v>
      </c>
      <c r="C19" s="155">
        <v>1E-3</v>
      </c>
      <c r="D19" s="151">
        <v>8.5000000000000006E-3</v>
      </c>
      <c r="E19" s="151">
        <v>1.9800000000000002E-2</v>
      </c>
      <c r="F19" s="151">
        <v>2.7799999999999998E-2</v>
      </c>
      <c r="G19" s="175">
        <v>1.4E-3</v>
      </c>
      <c r="H19" s="151">
        <f t="shared" si="0"/>
        <v>1.2366666666666666E-2</v>
      </c>
      <c r="I19" s="153"/>
    </row>
    <row r="20" spans="1:9" x14ac:dyDescent="0.2">
      <c r="A20" s="150">
        <v>41334</v>
      </c>
      <c r="B20" s="152">
        <v>8.0000000000000004E-4</v>
      </c>
      <c r="C20" s="155">
        <v>8.9999999999999998E-4</v>
      </c>
      <c r="D20" s="151">
        <v>8.199999999999999E-3</v>
      </c>
      <c r="E20" s="151">
        <v>1.9599999999999999E-2</v>
      </c>
      <c r="F20" s="151">
        <v>2.7799999999999998E-2</v>
      </c>
      <c r="G20" s="175">
        <v>1.5E-3</v>
      </c>
      <c r="H20" s="151">
        <f t="shared" si="0"/>
        <v>1.2266666666666667E-2</v>
      </c>
      <c r="I20" s="153"/>
    </row>
    <row r="21" spans="1:9" x14ac:dyDescent="0.2">
      <c r="A21" s="150">
        <v>41365</v>
      </c>
      <c r="B21" s="152">
        <v>5.0000000000000001E-4</v>
      </c>
      <c r="C21" s="155">
        <v>5.9999999999999995E-4</v>
      </c>
      <c r="D21" s="151">
        <v>7.0999999999999995E-3</v>
      </c>
      <c r="E21" s="151">
        <v>1.7600000000000001E-2</v>
      </c>
      <c r="F21" s="151">
        <v>2.5499999999999998E-2</v>
      </c>
      <c r="G21" s="175">
        <v>1.6000000000000001E-3</v>
      </c>
      <c r="H21" s="151">
        <f t="shared" si="0"/>
        <v>1.1033333333333332E-2</v>
      </c>
      <c r="I21" s="153"/>
    </row>
    <row r="22" spans="1:9" x14ac:dyDescent="0.2">
      <c r="A22" s="150">
        <v>41395</v>
      </c>
      <c r="B22" s="152">
        <v>2.0000000000000001E-4</v>
      </c>
      <c r="C22" s="155">
        <v>4.0000000000000002E-4</v>
      </c>
      <c r="D22" s="151">
        <v>8.3999999999999995E-3</v>
      </c>
      <c r="E22" s="151">
        <v>1.9300000000000001E-2</v>
      </c>
      <c r="F22" s="151">
        <v>2.7300000000000001E-2</v>
      </c>
      <c r="G22" s="175">
        <v>1.4E-3</v>
      </c>
      <c r="H22" s="151">
        <f t="shared" si="0"/>
        <v>1.1966666666666667E-2</v>
      </c>
      <c r="I22" s="153"/>
    </row>
    <row r="23" spans="1:9" x14ac:dyDescent="0.2">
      <c r="A23" s="150">
        <v>41426</v>
      </c>
      <c r="B23" s="152">
        <v>2.9999999999999997E-4</v>
      </c>
      <c r="C23" s="155">
        <v>5.0000000000000001E-4</v>
      </c>
      <c r="D23" s="151">
        <v>1.2E-2</v>
      </c>
      <c r="E23" s="151">
        <v>2.3E-2</v>
      </c>
      <c r="F23" s="151">
        <v>3.0700000000000002E-2</v>
      </c>
      <c r="G23" s="175">
        <v>1.4E-3</v>
      </c>
      <c r="H23" s="151">
        <f t="shared" si="0"/>
        <v>1.4333333333333335E-2</v>
      </c>
      <c r="I23" s="153"/>
    </row>
    <row r="24" spans="1:9" x14ac:dyDescent="0.2">
      <c r="A24" s="150">
        <v>41456</v>
      </c>
      <c r="B24" s="152">
        <v>2.0000000000000001E-4</v>
      </c>
      <c r="C24" s="155">
        <v>4.0000000000000002E-4</v>
      </c>
      <c r="D24" s="151">
        <v>1.4E-2</v>
      </c>
      <c r="E24" s="151">
        <v>2.58E-2</v>
      </c>
      <c r="F24" s="151">
        <v>3.3099999999999997E-2</v>
      </c>
      <c r="G24" s="175">
        <v>1.4E-3</v>
      </c>
      <c r="H24" s="151">
        <f t="shared" si="0"/>
        <v>1.5766666666666665E-2</v>
      </c>
      <c r="I24" s="153"/>
    </row>
    <row r="25" spans="1:9" x14ac:dyDescent="0.2">
      <c r="A25" s="150">
        <v>41487</v>
      </c>
      <c r="B25" s="152">
        <v>4.0000000000000002E-4</v>
      </c>
      <c r="C25" s="155">
        <v>4.0000000000000002E-4</v>
      </c>
      <c r="D25" s="151">
        <v>1.52E-2</v>
      </c>
      <c r="E25" s="151">
        <v>2.7400000000000001E-2</v>
      </c>
      <c r="F25" s="151">
        <v>3.49E-2</v>
      </c>
      <c r="G25" s="175">
        <v>1.1999999999999999E-3</v>
      </c>
      <c r="H25" s="151">
        <f t="shared" si="0"/>
        <v>1.6833333333333336E-2</v>
      </c>
      <c r="I25" s="153"/>
    </row>
    <row r="26" spans="1:9" x14ac:dyDescent="0.2">
      <c r="A26" s="150">
        <v>41518</v>
      </c>
      <c r="B26" s="152">
        <v>2.0000000000000001E-4</v>
      </c>
      <c r="C26" s="155">
        <v>2.0000000000000001E-4</v>
      </c>
      <c r="D26" s="151">
        <v>1.6E-2</v>
      </c>
      <c r="E26" s="151">
        <v>2.81E-2</v>
      </c>
      <c r="F26" s="151">
        <v>3.5299999999999998E-2</v>
      </c>
      <c r="G26" s="175">
        <v>1.1000000000000001E-3</v>
      </c>
      <c r="H26" s="151">
        <f t="shared" si="0"/>
        <v>1.7166666666666667E-2</v>
      </c>
      <c r="I26" s="153"/>
    </row>
    <row r="27" spans="1:9" x14ac:dyDescent="0.2">
      <c r="A27" s="150">
        <v>41548</v>
      </c>
      <c r="B27" s="152">
        <v>1.1000000000000001E-3</v>
      </c>
      <c r="C27" s="155">
        <v>5.0000000000000001E-4</v>
      </c>
      <c r="D27" s="151">
        <v>1.37E-2</v>
      </c>
      <c r="E27" s="151">
        <v>2.6200000000000001E-2</v>
      </c>
      <c r="F27" s="151">
        <v>3.3799999999999997E-2</v>
      </c>
      <c r="G27" s="175">
        <v>1.1999999999999999E-3</v>
      </c>
      <c r="H27" s="151">
        <f t="shared" si="0"/>
        <v>1.6199999999999999E-2</v>
      </c>
      <c r="I27" s="153"/>
    </row>
    <row r="28" spans="1:9" x14ac:dyDescent="0.2">
      <c r="A28" s="150">
        <v>41579</v>
      </c>
      <c r="B28" s="152">
        <v>5.0000000000000001E-4</v>
      </c>
      <c r="C28" s="155">
        <v>6.9999999999999999E-4</v>
      </c>
      <c r="D28" s="151">
        <v>1.37E-2</v>
      </c>
      <c r="E28" s="151">
        <v>2.7199999999999998E-2</v>
      </c>
      <c r="F28" s="151">
        <v>3.5000000000000003E-2</v>
      </c>
      <c r="G28" s="175">
        <v>1.1999999999999999E-3</v>
      </c>
      <c r="H28" s="151">
        <f t="shared" si="0"/>
        <v>1.6400000000000001E-2</v>
      </c>
      <c r="I28" s="153"/>
    </row>
    <row r="29" spans="1:9" x14ac:dyDescent="0.2">
      <c r="A29" s="150">
        <v>41609</v>
      </c>
      <c r="B29" s="152">
        <v>2.0000000000000001E-4</v>
      </c>
      <c r="C29" s="155">
        <v>6.9999999999999999E-4</v>
      </c>
      <c r="D29" s="151">
        <v>1.5800000000000002E-2</v>
      </c>
      <c r="E29" s="151">
        <v>2.9000000000000001E-2</v>
      </c>
      <c r="F29" s="151">
        <v>3.6299999999999999E-2</v>
      </c>
      <c r="G29" s="175">
        <v>1.4E-3</v>
      </c>
      <c r="H29" s="151">
        <f t="shared" si="0"/>
        <v>1.7433333333333332E-2</v>
      </c>
      <c r="I29" s="153"/>
    </row>
    <row r="30" spans="1:9" x14ac:dyDescent="0.2">
      <c r="A30" s="150">
        <v>41640</v>
      </c>
      <c r="B30" s="152">
        <v>2.0000000000000001E-4</v>
      </c>
      <c r="C30" s="155">
        <v>4.0000000000000002E-4</v>
      </c>
      <c r="D30" s="151">
        <v>1.6500000000000001E-2</v>
      </c>
      <c r="E30" s="151">
        <v>2.86E-2</v>
      </c>
      <c r="F30" s="151">
        <v>3.5200000000000002E-2</v>
      </c>
      <c r="G30" s="175">
        <v>1.1999999999999999E-3</v>
      </c>
      <c r="H30" s="151">
        <f t="shared" si="0"/>
        <v>1.7299999999999999E-2</v>
      </c>
      <c r="I30" s="153"/>
    </row>
    <row r="31" spans="1:9" x14ac:dyDescent="0.2">
      <c r="A31" s="150">
        <v>41671</v>
      </c>
      <c r="B31" s="152">
        <v>5.0000000000000001E-4</v>
      </c>
      <c r="C31" s="155">
        <v>5.0000000000000001E-4</v>
      </c>
      <c r="D31" s="151">
        <v>1.52E-2</v>
      </c>
      <c r="E31" s="151">
        <v>2.7099999999999999E-2</v>
      </c>
      <c r="F31" s="151">
        <v>3.3799999999999997E-2</v>
      </c>
      <c r="G31" s="175">
        <v>1.2999999999999999E-3</v>
      </c>
      <c r="H31" s="151">
        <f t="shared" si="0"/>
        <v>1.6499999999999997E-2</v>
      </c>
      <c r="I31" s="153"/>
    </row>
    <row r="32" spans="1:9" x14ac:dyDescent="0.2">
      <c r="A32" s="150">
        <v>41699</v>
      </c>
      <c r="B32" s="152">
        <v>5.0000000000000001E-4</v>
      </c>
      <c r="C32" s="155">
        <v>5.0000000000000001E-4</v>
      </c>
      <c r="D32" s="151">
        <v>1.6400000000000001E-2</v>
      </c>
      <c r="E32" s="151">
        <v>2.7199999999999998E-2</v>
      </c>
      <c r="F32" s="151">
        <v>3.3500000000000002E-2</v>
      </c>
      <c r="G32" s="175">
        <v>1.1999999999999999E-3</v>
      </c>
      <c r="H32" s="151">
        <f t="shared" si="0"/>
        <v>1.6799999999999999E-2</v>
      </c>
      <c r="I32" s="153"/>
    </row>
    <row r="33" spans="1:9" x14ac:dyDescent="0.2">
      <c r="A33" s="150">
        <v>41730</v>
      </c>
      <c r="B33" s="152">
        <v>2.0000000000000001E-4</v>
      </c>
      <c r="C33" s="155">
        <v>2.9999999999999997E-4</v>
      </c>
      <c r="D33" s="151">
        <v>1.7000000000000001E-2</v>
      </c>
      <c r="E33" s="151">
        <v>2.7099999999999999E-2</v>
      </c>
      <c r="F33" s="151">
        <v>3.27E-2</v>
      </c>
      <c r="G33" s="175">
        <v>1.1999999999999999E-3</v>
      </c>
      <c r="H33" s="151">
        <f t="shared" si="0"/>
        <v>1.6633333333333333E-2</v>
      </c>
      <c r="I33" s="153"/>
    </row>
    <row r="34" spans="1:9" x14ac:dyDescent="0.2">
      <c r="A34" s="150">
        <v>41760</v>
      </c>
      <c r="B34" s="152">
        <v>2.9999999999999997E-4</v>
      </c>
      <c r="C34" s="155">
        <v>2.9999999999999997E-4</v>
      </c>
      <c r="D34" s="151">
        <v>1.5900000000000001E-2</v>
      </c>
      <c r="E34" s="151">
        <v>2.5600000000000001E-2</v>
      </c>
      <c r="F34" s="151">
        <v>3.1199999999999999E-2</v>
      </c>
      <c r="G34" s="175">
        <v>1.1000000000000001E-3</v>
      </c>
      <c r="H34" s="151">
        <f t="shared" si="0"/>
        <v>1.5799999999999998E-2</v>
      </c>
      <c r="I34" s="153"/>
    </row>
    <row r="35" spans="1:9" x14ac:dyDescent="0.2">
      <c r="A35" s="150">
        <v>41791</v>
      </c>
      <c r="B35" s="152">
        <v>2.0000000000000001E-4</v>
      </c>
      <c r="C35" s="155">
        <v>4.0000000000000002E-4</v>
      </c>
      <c r="D35" s="151">
        <v>1.6799999999999999E-2</v>
      </c>
      <c r="E35" s="151">
        <v>2.5999999999999999E-2</v>
      </c>
      <c r="F35" s="151">
        <v>3.15E-2</v>
      </c>
      <c r="G35" s="175">
        <v>1.1000000000000001E-3</v>
      </c>
      <c r="H35" s="151">
        <f t="shared" si="0"/>
        <v>1.6166666666666666E-2</v>
      </c>
      <c r="I35" s="153"/>
    </row>
    <row r="36" spans="1:9" x14ac:dyDescent="0.2">
      <c r="A36" s="150">
        <v>41821</v>
      </c>
      <c r="B36" s="152">
        <v>2.0000000000000001E-4</v>
      </c>
      <c r="C36" s="155">
        <v>2.9999999999999997E-4</v>
      </c>
      <c r="D36" s="151">
        <v>1.7000000000000001E-2</v>
      </c>
      <c r="E36" s="151">
        <v>2.5399999999999999E-2</v>
      </c>
      <c r="F36" s="151">
        <v>3.0700000000000002E-2</v>
      </c>
      <c r="G36" s="175">
        <v>1.2999999999999999E-3</v>
      </c>
      <c r="H36" s="151">
        <f t="shared" si="0"/>
        <v>1.5966666666666667E-2</v>
      </c>
      <c r="I36" s="153"/>
    </row>
    <row r="37" spans="1:9" x14ac:dyDescent="0.2">
      <c r="A37" s="150">
        <v>41852</v>
      </c>
      <c r="B37" s="152">
        <v>2.9999999999999997E-4</v>
      </c>
      <c r="C37" s="155">
        <v>2.9999999999999997E-4</v>
      </c>
      <c r="D37" s="151">
        <v>1.6299999999999999E-2</v>
      </c>
      <c r="E37" s="151">
        <v>2.4199999999999999E-2</v>
      </c>
      <c r="F37" s="151">
        <v>2.9399999999999999E-2</v>
      </c>
      <c r="G37" s="175">
        <v>1.2999999999999999E-3</v>
      </c>
      <c r="H37" s="151">
        <f t="shared" si="0"/>
        <v>1.5333333333333332E-2</v>
      </c>
      <c r="I37" s="153"/>
    </row>
    <row r="38" spans="1:9" x14ac:dyDescent="0.2">
      <c r="A38" s="150">
        <v>41883</v>
      </c>
      <c r="B38" s="152">
        <v>1E-4</v>
      </c>
      <c r="C38" s="155">
        <v>2.0000000000000001E-4</v>
      </c>
      <c r="D38" s="151">
        <v>1.77E-2</v>
      </c>
      <c r="E38" s="151">
        <v>2.53E-2</v>
      </c>
      <c r="F38" s="151">
        <v>3.0099999999999998E-2</v>
      </c>
      <c r="G38" s="175">
        <v>1.1999999999999999E-3</v>
      </c>
      <c r="H38" s="151">
        <f t="shared" si="0"/>
        <v>1.5966666666666667E-2</v>
      </c>
      <c r="I38" s="153"/>
    </row>
    <row r="39" spans="1:9" x14ac:dyDescent="0.2">
      <c r="A39" s="150">
        <v>41913</v>
      </c>
      <c r="B39" s="152">
        <v>2.0000000000000001E-4</v>
      </c>
      <c r="C39" s="155">
        <v>2.0000000000000001E-4</v>
      </c>
      <c r="D39" s="151">
        <v>1.55E-2</v>
      </c>
      <c r="E39" s="151">
        <v>2.3E-2</v>
      </c>
      <c r="F39" s="151">
        <v>2.7699999999999999E-2</v>
      </c>
      <c r="G39" s="175">
        <v>1.1999999999999999E-3</v>
      </c>
      <c r="H39" s="151">
        <f t="shared" si="0"/>
        <v>1.4466666666666664E-2</v>
      </c>
      <c r="I39" s="153"/>
    </row>
    <row r="40" spans="1:9" x14ac:dyDescent="0.2">
      <c r="A40" s="150">
        <v>41944</v>
      </c>
      <c r="B40" s="152">
        <v>4.0000000000000002E-4</v>
      </c>
      <c r="C40" s="155">
        <v>2.0000000000000001E-4</v>
      </c>
      <c r="D40" s="151">
        <v>1.6199999999999999E-2</v>
      </c>
      <c r="E40" s="151">
        <v>2.3300000000000001E-2</v>
      </c>
      <c r="F40" s="151">
        <v>2.76E-2</v>
      </c>
      <c r="G40" s="175">
        <v>1.2999999999999999E-3</v>
      </c>
      <c r="H40" s="151">
        <f t="shared" si="0"/>
        <v>1.4733333333333334E-2</v>
      </c>
      <c r="I40" s="153"/>
    </row>
    <row r="41" spans="1:9" x14ac:dyDescent="0.2">
      <c r="A41" s="150">
        <v>41974</v>
      </c>
      <c r="B41" s="152">
        <v>2.9999999999999997E-4</v>
      </c>
      <c r="C41" s="155">
        <v>2.9999999999999997E-4</v>
      </c>
      <c r="D41" s="151">
        <v>1.6400000000000001E-2</v>
      </c>
      <c r="E41" s="151">
        <v>2.2100000000000002E-2</v>
      </c>
      <c r="F41" s="151">
        <v>2.5499999999999998E-2</v>
      </c>
      <c r="G41" s="175">
        <v>1.5E-3</v>
      </c>
      <c r="H41" s="151">
        <f t="shared" si="0"/>
        <v>1.4066666666666667E-2</v>
      </c>
      <c r="I41" s="153"/>
    </row>
    <row r="42" spans="1:9" x14ac:dyDescent="0.2">
      <c r="A42" s="150">
        <v>42005</v>
      </c>
      <c r="B42" s="152">
        <v>2.0000000000000001E-4</v>
      </c>
      <c r="C42" s="155">
        <v>2.9999999999999997E-4</v>
      </c>
      <c r="D42" s="151">
        <v>1.37E-2</v>
      </c>
      <c r="E42" s="151">
        <v>1.8800000000000001E-2</v>
      </c>
      <c r="F42" s="151">
        <v>2.1999999999999999E-2</v>
      </c>
      <c r="G42" s="175">
        <v>1.6000000000000001E-3</v>
      </c>
      <c r="H42" s="151">
        <f t="shared" si="0"/>
        <v>1.1966666666666667E-2</v>
      </c>
      <c r="I42" s="153"/>
    </row>
    <row r="43" spans="1:9" x14ac:dyDescent="0.2">
      <c r="A43" s="150">
        <v>42036</v>
      </c>
      <c r="B43" s="152">
        <v>2.0000000000000001E-4</v>
      </c>
      <c r="C43" s="155">
        <v>2.0000000000000001E-4</v>
      </c>
      <c r="D43" s="151">
        <v>1.47E-2</v>
      </c>
      <c r="E43" s="151">
        <v>1.9800000000000002E-2</v>
      </c>
      <c r="F43" s="151">
        <v>2.3400000000000001E-2</v>
      </c>
      <c r="G43" s="175">
        <v>1.5E-3</v>
      </c>
      <c r="H43" s="151">
        <f t="shared" si="0"/>
        <v>1.2766666666666667E-2</v>
      </c>
      <c r="I43" s="153"/>
    </row>
    <row r="44" spans="1:9" x14ac:dyDescent="0.2">
      <c r="A44" s="150">
        <v>42064</v>
      </c>
      <c r="B44" s="152">
        <v>2.0000000000000001E-4</v>
      </c>
      <c r="C44" s="155">
        <v>2.9999999999999997E-4</v>
      </c>
      <c r="D44" s="151">
        <v>1.52E-2</v>
      </c>
      <c r="E44" s="151">
        <v>2.0400000000000001E-2</v>
      </c>
      <c r="F44" s="151">
        <v>2.41E-2</v>
      </c>
      <c r="G44" s="175">
        <v>1.4E-3</v>
      </c>
      <c r="H44" s="151">
        <f t="shared" si="0"/>
        <v>1.3166666666666667E-2</v>
      </c>
      <c r="I44" s="153"/>
    </row>
    <row r="45" spans="1:9" x14ac:dyDescent="0.2">
      <c r="A45" s="150">
        <v>42095</v>
      </c>
      <c r="B45" s="152">
        <v>2.0000000000000001E-4</v>
      </c>
      <c r="C45" s="155">
        <v>2.0000000000000001E-4</v>
      </c>
      <c r="D45" s="151">
        <v>1.35E-2</v>
      </c>
      <c r="E45" s="151">
        <v>1.9400000000000001E-2</v>
      </c>
      <c r="F45" s="151">
        <v>2.3300000000000001E-2</v>
      </c>
      <c r="G45" s="175">
        <v>1.2999999999999999E-3</v>
      </c>
      <c r="H45" s="151">
        <f t="shared" si="0"/>
        <v>1.2333333333333335E-2</v>
      </c>
      <c r="I45" s="153"/>
    </row>
    <row r="46" spans="1:9" x14ac:dyDescent="0.2">
      <c r="A46" s="150">
        <v>42125</v>
      </c>
      <c r="B46" s="152">
        <v>1E-4</v>
      </c>
      <c r="C46" s="155">
        <v>2.0000000000000001E-4</v>
      </c>
      <c r="D46" s="151">
        <v>1.54E-2</v>
      </c>
      <c r="E46" s="151">
        <v>2.1999999999999999E-2</v>
      </c>
      <c r="F46" s="151">
        <v>2.69E-2</v>
      </c>
      <c r="G46" s="175">
        <v>1.5E-3</v>
      </c>
      <c r="H46" s="151">
        <f t="shared" si="0"/>
        <v>1.4133333333333333E-2</v>
      </c>
      <c r="I46" s="153"/>
    </row>
    <row r="47" spans="1:9" x14ac:dyDescent="0.2">
      <c r="A47" s="150">
        <v>42156</v>
      </c>
      <c r="B47" s="152">
        <v>1E-4</v>
      </c>
      <c r="C47" s="155">
        <v>2.0000000000000001E-4</v>
      </c>
      <c r="D47" s="151">
        <v>1.6799999999999999E-2</v>
      </c>
      <c r="E47" s="151">
        <v>2.3599999999999999E-2</v>
      </c>
      <c r="F47" s="151">
        <v>2.8500000000000001E-2</v>
      </c>
      <c r="G47" s="175">
        <v>1.8E-3</v>
      </c>
      <c r="H47" s="151">
        <f t="shared" si="0"/>
        <v>1.5133333333333332E-2</v>
      </c>
      <c r="I47" s="153"/>
    </row>
    <row r="48" spans="1:9" x14ac:dyDescent="0.2">
      <c r="A48" s="150">
        <v>42186</v>
      </c>
      <c r="B48" s="152">
        <v>2.9999999999999997E-4</v>
      </c>
      <c r="C48" s="155">
        <v>2.9999999999999997E-4</v>
      </c>
      <c r="D48" s="151">
        <v>1.6299999999999999E-2</v>
      </c>
      <c r="E48" s="151">
        <v>2.3199999999999998E-2</v>
      </c>
      <c r="F48" s="151">
        <v>2.7699999999999999E-2</v>
      </c>
      <c r="G48" s="175">
        <v>1.9E-3</v>
      </c>
      <c r="H48" s="151">
        <f t="shared" si="0"/>
        <v>1.4766666666666666E-2</v>
      </c>
      <c r="I48" s="153"/>
    </row>
    <row r="49" spans="1:9" x14ac:dyDescent="0.2">
      <c r="A49" s="150">
        <v>42217</v>
      </c>
      <c r="B49" s="152">
        <v>4.0000000000000002E-4</v>
      </c>
      <c r="C49" s="155">
        <v>6.9999999999999999E-4</v>
      </c>
      <c r="D49" s="151">
        <v>1.54E-2</v>
      </c>
      <c r="E49" s="151">
        <v>2.1700000000000001E-2</v>
      </c>
      <c r="F49" s="151">
        <v>2.5499999999999998E-2</v>
      </c>
      <c r="G49" s="175">
        <v>2.5999999999999999E-3</v>
      </c>
      <c r="H49" s="151">
        <f t="shared" si="0"/>
        <v>1.3766666666666668E-2</v>
      </c>
      <c r="I49" s="153"/>
    </row>
    <row r="50" spans="1:9" x14ac:dyDescent="0.2">
      <c r="A50" s="150">
        <v>42248</v>
      </c>
      <c r="B50" s="152">
        <v>1E-4</v>
      </c>
      <c r="C50" s="155">
        <v>2.0000000000000001E-4</v>
      </c>
      <c r="D50" s="151">
        <v>1.49E-2</v>
      </c>
      <c r="E50" s="151">
        <v>2.1700000000000001E-2</v>
      </c>
      <c r="F50" s="151">
        <v>2.6200000000000001E-2</v>
      </c>
      <c r="G50" s="175">
        <v>2.7000000000000001E-3</v>
      </c>
      <c r="H50" s="151">
        <f t="shared" si="0"/>
        <v>1.3733333333333334E-2</v>
      </c>
      <c r="I50" s="153"/>
    </row>
    <row r="51" spans="1:9" x14ac:dyDescent="0.2">
      <c r="A51" s="150">
        <v>42278</v>
      </c>
      <c r="B51" s="152">
        <v>1E-4</v>
      </c>
      <c r="C51" s="155">
        <v>2.0000000000000001E-4</v>
      </c>
      <c r="D51" s="151">
        <v>1.3899999999999999E-2</v>
      </c>
      <c r="E51" s="151">
        <v>2.07E-2</v>
      </c>
      <c r="F51" s="151">
        <v>2.5000000000000001E-2</v>
      </c>
      <c r="G51" s="175">
        <v>2.5000000000000001E-3</v>
      </c>
      <c r="H51" s="151">
        <f t="shared" si="0"/>
        <v>1.2999999999999999E-2</v>
      </c>
      <c r="I51" s="153"/>
    </row>
    <row r="52" spans="1:9" x14ac:dyDescent="0.2">
      <c r="A52" s="150">
        <v>42309</v>
      </c>
      <c r="B52" s="152">
        <v>7.000000000000001E-4</v>
      </c>
      <c r="C52" s="155">
        <v>1.2999999999999999E-3</v>
      </c>
      <c r="D52" s="151">
        <v>1.67E-2</v>
      </c>
      <c r="E52" s="151">
        <v>2.2599999999999999E-2</v>
      </c>
      <c r="F52" s="151">
        <v>2.69E-2</v>
      </c>
      <c r="G52" s="175">
        <v>3.0000000000000001E-3</v>
      </c>
      <c r="H52" s="151">
        <f t="shared" si="0"/>
        <v>1.4766666666666666E-2</v>
      </c>
      <c r="I52" s="153"/>
    </row>
    <row r="53" spans="1:9" x14ac:dyDescent="0.2">
      <c r="A53" s="150">
        <v>42339</v>
      </c>
      <c r="B53" s="152">
        <v>1.7000000000000001E-3</v>
      </c>
      <c r="C53" s="155">
        <v>2.3E-3</v>
      </c>
      <c r="D53" s="151">
        <v>1.7000000000000001E-2</v>
      </c>
      <c r="E53" s="151">
        <v>2.24E-2</v>
      </c>
      <c r="F53" s="151">
        <v>2.6100000000000002E-2</v>
      </c>
      <c r="G53" s="175">
        <v>5.4000000000000003E-3</v>
      </c>
      <c r="H53" s="151">
        <f t="shared" si="0"/>
        <v>1.4933333333333335E-2</v>
      </c>
      <c r="I53" s="153"/>
    </row>
    <row r="54" spans="1:9" x14ac:dyDescent="0.2">
      <c r="A54" s="150">
        <v>42370</v>
      </c>
      <c r="B54" s="152">
        <v>2.3E-3</v>
      </c>
      <c r="C54" s="155">
        <v>2.5999999999999999E-3</v>
      </c>
      <c r="D54" s="151">
        <v>1.52E-2</v>
      </c>
      <c r="E54" s="151">
        <v>2.0899999999999998E-2</v>
      </c>
      <c r="F54" s="151">
        <v>2.4899999999999999E-2</v>
      </c>
      <c r="G54" s="175">
        <v>5.7000000000000002E-3</v>
      </c>
      <c r="H54" s="151">
        <f t="shared" si="0"/>
        <v>1.4133333333333333E-2</v>
      </c>
      <c r="I54" s="153"/>
    </row>
    <row r="55" spans="1:9" x14ac:dyDescent="0.2">
      <c r="A55" s="150">
        <v>42401</v>
      </c>
      <c r="B55" s="152">
        <v>2.5999999999999999E-3</v>
      </c>
      <c r="C55" s="155">
        <v>3.0999999999999999E-3</v>
      </c>
      <c r="D55" s="151">
        <v>1.2200000000000001E-2</v>
      </c>
      <c r="E55" s="151">
        <v>1.78E-2</v>
      </c>
      <c r="F55" s="151">
        <v>2.1999999999999999E-2</v>
      </c>
      <c r="G55" s="175">
        <v>5.4000000000000003E-3</v>
      </c>
      <c r="H55" s="151">
        <f t="shared" si="0"/>
        <v>1.2266666666666667E-2</v>
      </c>
      <c r="I55" s="153"/>
    </row>
    <row r="56" spans="1:9" x14ac:dyDescent="0.2">
      <c r="A56" s="150">
        <v>42430</v>
      </c>
      <c r="B56" s="152">
        <v>2.5000000000000001E-3</v>
      </c>
      <c r="C56" s="155">
        <v>3.0000000000000001E-3</v>
      </c>
      <c r="D56" s="151">
        <v>1.38E-2</v>
      </c>
      <c r="E56" s="151">
        <v>1.89E-2</v>
      </c>
      <c r="F56" s="151">
        <v>2.2800000000000001E-2</v>
      </c>
      <c r="G56" s="175">
        <v>5.4999999999999997E-3</v>
      </c>
      <c r="H56" s="151">
        <f t="shared" si="0"/>
        <v>1.3033333333333333E-2</v>
      </c>
      <c r="I56" s="153"/>
    </row>
    <row r="57" spans="1:9" x14ac:dyDescent="0.2">
      <c r="A57" s="150">
        <v>42461</v>
      </c>
      <c r="B57" s="152">
        <v>1.9E-3</v>
      </c>
      <c r="C57" s="155">
        <v>2.3E-3</v>
      </c>
      <c r="D57" s="151">
        <v>1.26E-2</v>
      </c>
      <c r="E57" s="151">
        <v>1.8100000000000002E-2</v>
      </c>
      <c r="F57" s="151">
        <v>2.2100000000000002E-2</v>
      </c>
      <c r="G57" s="175">
        <v>5.4999999999999997E-3</v>
      </c>
      <c r="H57" s="151">
        <f t="shared" si="0"/>
        <v>1.2200000000000001E-2</v>
      </c>
      <c r="I57" s="153"/>
    </row>
    <row r="58" spans="1:9" x14ac:dyDescent="0.2">
      <c r="A58" s="150">
        <v>42491</v>
      </c>
      <c r="B58" s="152">
        <v>2.3E-3</v>
      </c>
      <c r="C58" s="155">
        <v>2.8E-3</v>
      </c>
      <c r="D58" s="151">
        <v>1.2999999999999999E-2</v>
      </c>
      <c r="E58" s="151">
        <v>1.8100000000000002E-2</v>
      </c>
      <c r="F58" s="151">
        <v>2.2200000000000001E-2</v>
      </c>
      <c r="G58" s="175">
        <v>5.7000000000000002E-3</v>
      </c>
      <c r="H58" s="151">
        <f t="shared" si="0"/>
        <v>1.2499999999999999E-2</v>
      </c>
      <c r="I58" s="153"/>
    </row>
    <row r="59" spans="1:9" x14ac:dyDescent="0.2">
      <c r="A59" s="150">
        <v>42522</v>
      </c>
      <c r="B59" s="152">
        <v>2.2000000000000001E-3</v>
      </c>
      <c r="C59" s="155">
        <v>2.7000000000000001E-3</v>
      </c>
      <c r="D59" s="151">
        <v>1.17E-2</v>
      </c>
      <c r="E59" s="151">
        <v>1.6400000000000001E-2</v>
      </c>
      <c r="F59" s="151">
        <v>2.0199999999999999E-2</v>
      </c>
      <c r="G59" s="175">
        <v>5.4999999999999997E-3</v>
      </c>
      <c r="H59" s="151">
        <f t="shared" si="0"/>
        <v>1.1366666666666666E-2</v>
      </c>
      <c r="I59" s="153"/>
    </row>
    <row r="60" spans="1:9" x14ac:dyDescent="0.2">
      <c r="A60" s="150">
        <v>42552</v>
      </c>
      <c r="B60" s="152">
        <v>2.5999999999999999E-3</v>
      </c>
      <c r="C60" s="155">
        <v>3.0000000000000001E-3</v>
      </c>
      <c r="D60" s="151">
        <v>1.0699999999999999E-2</v>
      </c>
      <c r="E60" s="151">
        <v>1.4999999999999999E-2</v>
      </c>
      <c r="F60" s="151">
        <v>1.8200000000000001E-2</v>
      </c>
      <c r="G60" s="175">
        <v>6.1999999999999998E-3</v>
      </c>
      <c r="H60" s="151">
        <f t="shared" si="0"/>
        <v>1.0500000000000001E-2</v>
      </c>
      <c r="I60" s="153"/>
    </row>
    <row r="61" spans="1:9" x14ac:dyDescent="0.2">
      <c r="A61" s="150">
        <v>42583</v>
      </c>
      <c r="B61" s="152">
        <v>2.5999999999999999E-3</v>
      </c>
      <c r="C61" s="155">
        <v>3.0000000000000001E-3</v>
      </c>
      <c r="D61" s="151">
        <v>1.1299999999999999E-2</v>
      </c>
      <c r="E61" s="151">
        <v>1.5599999999999999E-2</v>
      </c>
      <c r="F61" s="151">
        <v>1.89E-2</v>
      </c>
      <c r="G61" s="175">
        <v>7.3000000000000001E-3</v>
      </c>
      <c r="H61" s="151">
        <f t="shared" si="0"/>
        <v>1.0933333333333331E-2</v>
      </c>
      <c r="I61" s="153"/>
    </row>
    <row r="62" spans="1:9" x14ac:dyDescent="0.2">
      <c r="A62" s="150">
        <v>42614</v>
      </c>
      <c r="B62" s="152">
        <v>1.9E-3</v>
      </c>
      <c r="C62" s="155">
        <v>2.8999999999999998E-3</v>
      </c>
      <c r="D62" s="151">
        <v>1.18E-2</v>
      </c>
      <c r="E62" s="151">
        <v>1.6299999999999999E-2</v>
      </c>
      <c r="F62" s="151">
        <v>2.0199999999999999E-2</v>
      </c>
      <c r="G62" s="175">
        <v>7.4999999999999997E-3</v>
      </c>
      <c r="H62" s="151">
        <f t="shared" si="0"/>
        <v>1.1299999999999999E-2</v>
      </c>
      <c r="I62" s="153"/>
    </row>
    <row r="63" spans="1:9" x14ac:dyDescent="0.2">
      <c r="A63" s="150">
        <v>42644</v>
      </c>
      <c r="B63" s="152">
        <v>2.3999999999999998E-3</v>
      </c>
      <c r="C63" s="155">
        <v>3.3E-3</v>
      </c>
      <c r="D63" s="151">
        <v>1.2699999999999999E-2</v>
      </c>
      <c r="E63" s="151">
        <v>1.7600000000000001E-2</v>
      </c>
      <c r="F63" s="151">
        <v>2.1700000000000001E-2</v>
      </c>
      <c r="G63" s="175">
        <v>7.1999999999999998E-3</v>
      </c>
      <c r="H63" s="151">
        <f t="shared" si="0"/>
        <v>1.2266666666666667E-2</v>
      </c>
      <c r="I63" s="153"/>
    </row>
    <row r="64" spans="1:9" x14ac:dyDescent="0.2">
      <c r="A64" s="150">
        <v>42675</v>
      </c>
      <c r="B64" s="152">
        <v>3.0000000000000001E-3</v>
      </c>
      <c r="C64" s="155">
        <v>4.4999999999999997E-3</v>
      </c>
      <c r="D64" s="151">
        <v>1.6E-2</v>
      </c>
      <c r="E64" s="151">
        <v>2.1399999999999999E-2</v>
      </c>
      <c r="F64" s="151">
        <v>2.5399999999999999E-2</v>
      </c>
      <c r="G64" s="175">
        <v>7.1000000000000004E-3</v>
      </c>
      <c r="H64" s="151">
        <f t="shared" si="0"/>
        <v>1.4799999999999999E-2</v>
      </c>
      <c r="I64" s="153"/>
    </row>
    <row r="65" spans="1:9" x14ac:dyDescent="0.2">
      <c r="A65" s="150">
        <v>42705</v>
      </c>
      <c r="B65" s="152">
        <v>4.1999999999999997E-3</v>
      </c>
      <c r="C65" s="155">
        <v>5.1000000000000004E-3</v>
      </c>
      <c r="D65" s="151">
        <v>1.9599999999999999E-2</v>
      </c>
      <c r="E65" s="151">
        <v>2.4899999999999999E-2</v>
      </c>
      <c r="F65" s="151">
        <v>2.8400000000000002E-2</v>
      </c>
      <c r="G65" s="175">
        <v>8.6999999999999994E-3</v>
      </c>
      <c r="H65" s="151">
        <f t="shared" si="0"/>
        <v>1.7399999999999999E-2</v>
      </c>
      <c r="I65" s="153"/>
    </row>
    <row r="66" spans="1:9" x14ac:dyDescent="0.2">
      <c r="A66" s="150">
        <v>42736</v>
      </c>
      <c r="B66" s="152">
        <v>5.0000000000000001E-3</v>
      </c>
      <c r="C66" s="155">
        <v>5.1999999999999998E-3</v>
      </c>
      <c r="D66" s="151">
        <v>1.9199999999999998E-2</v>
      </c>
      <c r="E66" s="151">
        <v>2.4299999999999999E-2</v>
      </c>
      <c r="F66" s="151">
        <v>2.75E-2</v>
      </c>
      <c r="G66" s="175">
        <v>8.9999999999999993E-3</v>
      </c>
      <c r="H66" s="151">
        <f t="shared" si="0"/>
        <v>1.7233333333333333E-2</v>
      </c>
      <c r="I66" s="153"/>
    </row>
    <row r="67" spans="1:9" x14ac:dyDescent="0.2">
      <c r="A67" s="150">
        <v>42767</v>
      </c>
      <c r="B67" s="152">
        <v>4.7999999999999996E-3</v>
      </c>
      <c r="C67" s="155">
        <v>5.3E-3</v>
      </c>
      <c r="D67" s="151">
        <v>1.9E-2</v>
      </c>
      <c r="E67" s="151">
        <v>2.4199999999999999E-2</v>
      </c>
      <c r="F67" s="151">
        <v>2.76E-2</v>
      </c>
      <c r="G67" s="175">
        <v>8.6999999999999994E-3</v>
      </c>
      <c r="H67" s="151">
        <f t="shared" si="0"/>
        <v>1.7133333333333334E-2</v>
      </c>
      <c r="I67" s="153"/>
    </row>
    <row r="68" spans="1:9" x14ac:dyDescent="0.2">
      <c r="A68" s="150">
        <v>42795</v>
      </c>
      <c r="B68" s="152">
        <v>6.6E-3</v>
      </c>
      <c r="C68" s="155">
        <v>7.4999999999999997E-3</v>
      </c>
      <c r="D68" s="151">
        <v>2.01E-2</v>
      </c>
      <c r="E68" s="151">
        <v>2.4799999999999999E-2</v>
      </c>
      <c r="F68" s="151">
        <v>2.8299999999999999E-2</v>
      </c>
      <c r="G68" s="175">
        <v>9.7999999999999997E-3</v>
      </c>
      <c r="H68" s="151">
        <f t="shared" si="0"/>
        <v>1.8333333333333333E-2</v>
      </c>
      <c r="I68" s="153"/>
    </row>
    <row r="69" spans="1:9" x14ac:dyDescent="0.2">
      <c r="A69" s="150">
        <v>42826</v>
      </c>
      <c r="B69" s="152">
        <v>7.4999999999999997E-3</v>
      </c>
      <c r="C69" s="155">
        <v>8.0999999999999996E-3</v>
      </c>
      <c r="D69" s="151">
        <v>1.8200000000000001E-2</v>
      </c>
      <c r="E69" s="151">
        <v>2.3E-2</v>
      </c>
      <c r="F69" s="151">
        <v>2.6700000000000002E-2</v>
      </c>
      <c r="G69" s="175">
        <v>1.03E-2</v>
      </c>
      <c r="H69" s="151">
        <f t="shared" si="0"/>
        <v>1.7466666666666669E-2</v>
      </c>
      <c r="I69" s="153"/>
    </row>
    <row r="70" spans="1:9" x14ac:dyDescent="0.2">
      <c r="A70" s="150">
        <v>42856</v>
      </c>
      <c r="B70" s="152">
        <v>7.3000000000000001E-3</v>
      </c>
      <c r="C70" s="155">
        <v>8.9999999999999993E-3</v>
      </c>
      <c r="D70" s="151">
        <v>1.84E-2</v>
      </c>
      <c r="E70" s="151">
        <v>2.3E-2</v>
      </c>
      <c r="F70" s="151">
        <v>2.7E-2</v>
      </c>
      <c r="G70" s="175">
        <v>1.0500000000000001E-2</v>
      </c>
      <c r="H70" s="151">
        <f t="shared" si="0"/>
        <v>1.7566666666666664E-2</v>
      </c>
      <c r="I70" s="153"/>
    </row>
    <row r="71" spans="1:9" x14ac:dyDescent="0.2">
      <c r="A71" s="150">
        <v>42887</v>
      </c>
      <c r="B71" s="152">
        <v>8.3999999999999995E-3</v>
      </c>
      <c r="C71" s="155">
        <v>0.01</v>
      </c>
      <c r="D71" s="151">
        <v>1.77E-2</v>
      </c>
      <c r="E71" s="151">
        <v>2.1899999999999999E-2</v>
      </c>
      <c r="F71" s="151">
        <v>2.5399999999999999E-2</v>
      </c>
      <c r="G71" s="175">
        <v>1.1599999999999999E-2</v>
      </c>
      <c r="H71" s="151">
        <f t="shared" ref="H71:H78" si="1">AVERAGE(B71,D71,F71)</f>
        <v>1.7166666666666667E-2</v>
      </c>
      <c r="I71" s="153"/>
    </row>
    <row r="72" spans="1:9" x14ac:dyDescent="0.2">
      <c r="A72" s="150">
        <v>42917</v>
      </c>
      <c r="B72" s="152">
        <v>9.7000000000000003E-3</v>
      </c>
      <c r="C72" s="155">
        <v>1.09E-2</v>
      </c>
      <c r="D72" s="151">
        <v>1.8700000000000001E-2</v>
      </c>
      <c r="E72" s="151">
        <v>2.3199999999999998E-2</v>
      </c>
      <c r="F72" s="151">
        <v>2.6499999999999999E-2</v>
      </c>
      <c r="G72" s="175">
        <v>1.2200000000000001E-2</v>
      </c>
      <c r="H72" s="151">
        <f t="shared" si="1"/>
        <v>1.83E-2</v>
      </c>
      <c r="I72" s="153"/>
    </row>
    <row r="73" spans="1:9" x14ac:dyDescent="0.2">
      <c r="A73" s="150">
        <v>42948</v>
      </c>
      <c r="B73" s="152">
        <v>9.7999999999999997E-3</v>
      </c>
      <c r="C73" s="155">
        <v>1.03E-2</v>
      </c>
      <c r="D73" s="151">
        <v>1.78E-2</v>
      </c>
      <c r="E73" s="151">
        <v>2.2100000000000002E-2</v>
      </c>
      <c r="F73" s="151">
        <v>2.5499999999999998E-2</v>
      </c>
      <c r="G73" s="175">
        <v>1.2500000000000001E-2</v>
      </c>
      <c r="H73" s="151">
        <f t="shared" si="1"/>
        <v>1.7699999999999997E-2</v>
      </c>
      <c r="I73" s="153"/>
    </row>
    <row r="74" spans="1:9" x14ac:dyDescent="0.2">
      <c r="A74" s="150">
        <v>42979</v>
      </c>
      <c r="B74" s="152">
        <v>9.8999999999999991E-3</v>
      </c>
      <c r="C74" s="155">
        <v>1.0500000000000001E-2</v>
      </c>
      <c r="D74" s="151">
        <v>1.7999999999999999E-2</v>
      </c>
      <c r="E74" s="151">
        <v>2.1999999999999999E-2</v>
      </c>
      <c r="F74" s="151">
        <v>2.53E-2</v>
      </c>
      <c r="G74" s="175">
        <v>1.2500000000000001E-2</v>
      </c>
      <c r="H74" s="151">
        <f t="shared" si="1"/>
        <v>1.7733333333333334E-2</v>
      </c>
      <c r="I74" s="153"/>
    </row>
    <row r="75" spans="1:9" x14ac:dyDescent="0.2">
      <c r="A75" s="150">
        <v>43009</v>
      </c>
      <c r="B75" s="152">
        <v>0.01</v>
      </c>
      <c r="C75" s="155">
        <v>1.09E-2</v>
      </c>
      <c r="D75" s="151">
        <v>1.9800000000000002E-2</v>
      </c>
      <c r="E75" s="151">
        <v>2.3599999999999999E-2</v>
      </c>
      <c r="F75" s="151">
        <v>2.6499999999999999E-2</v>
      </c>
      <c r="G75" s="175">
        <v>1.26E-2</v>
      </c>
      <c r="H75" s="151">
        <f t="shared" si="1"/>
        <v>1.8766666666666668E-2</v>
      </c>
      <c r="I75" s="153"/>
    </row>
    <row r="76" spans="1:9" x14ac:dyDescent="0.2">
      <c r="A76" s="150">
        <v>43040</v>
      </c>
      <c r="B76" s="152">
        <v>1.09E-2</v>
      </c>
      <c r="C76" s="155">
        <v>1.2500000000000001E-2</v>
      </c>
      <c r="D76" s="151">
        <v>2.0500000000000001E-2</v>
      </c>
      <c r="E76" s="151">
        <v>2.35E-2</v>
      </c>
      <c r="F76" s="151">
        <v>2.5999999999999999E-2</v>
      </c>
      <c r="G76" s="175">
        <v>1.32E-2</v>
      </c>
      <c r="H76" s="151">
        <f t="shared" si="1"/>
        <v>1.9133333333333332E-2</v>
      </c>
      <c r="I76" s="153"/>
    </row>
    <row r="77" spans="1:9" x14ac:dyDescent="0.2">
      <c r="A77" s="150">
        <v>43070</v>
      </c>
      <c r="B77" s="152">
        <v>1.2E-2</v>
      </c>
      <c r="C77" s="155">
        <v>1.34E-2</v>
      </c>
      <c r="D77" s="151">
        <v>2.18E-2</v>
      </c>
      <c r="E77" s="151">
        <v>2.4E-2</v>
      </c>
      <c r="F77" s="151">
        <v>2.5999999999999999E-2</v>
      </c>
      <c r="G77" s="175">
        <v>1.5299999999999999E-2</v>
      </c>
      <c r="H77" s="151">
        <f t="shared" si="1"/>
        <v>1.9933333333333331E-2</v>
      </c>
      <c r="I77" s="153"/>
    </row>
    <row r="78" spans="1:9" x14ac:dyDescent="0.2">
      <c r="A78" s="150">
        <v>43101</v>
      </c>
      <c r="B78" s="152">
        <v>1.2999999999999999E-2</v>
      </c>
      <c r="C78" s="155">
        <v>1.43E-2</v>
      </c>
      <c r="D78" s="151">
        <v>2.3800000000000002E-2</v>
      </c>
      <c r="E78" s="151">
        <v>2.58E-2</v>
      </c>
      <c r="F78" s="151">
        <v>2.7300000000000001E-2</v>
      </c>
      <c r="G78" s="175">
        <v>1.67E-2</v>
      </c>
      <c r="H78" s="151">
        <f t="shared" si="1"/>
        <v>2.1366666666666669E-2</v>
      </c>
      <c r="I78" s="153"/>
    </row>
    <row r="79" spans="1:9" x14ac:dyDescent="0.2">
      <c r="A79" s="150">
        <v>43132</v>
      </c>
      <c r="B79" s="152">
        <v>1.38E-2</v>
      </c>
      <c r="C79" s="155">
        <v>1.5900000000000001E-2</v>
      </c>
      <c r="D79" s="151">
        <v>2.5999999999999999E-2</v>
      </c>
      <c r="E79" s="151">
        <v>2.86E-2</v>
      </c>
      <c r="F79" s="151">
        <v>3.0200000000000001E-2</v>
      </c>
      <c r="G79" s="175">
        <v>1.78E-2</v>
      </c>
      <c r="H79" s="151">
        <f t="shared" ref="H79:H84" si="2">AVERAGE(B79,D79,F79)</f>
        <v>2.3333333333333334E-2</v>
      </c>
      <c r="I79" s="153"/>
    </row>
    <row r="80" spans="1:9" x14ac:dyDescent="0.2">
      <c r="A80" s="150">
        <v>43160</v>
      </c>
      <c r="B80" s="152">
        <v>1.6400000000000001E-2</v>
      </c>
      <c r="C80" s="155">
        <v>1.7299999999999999E-2</v>
      </c>
      <c r="D80" s="151">
        <v>2.63E-2</v>
      </c>
      <c r="E80" s="151">
        <v>2.8400000000000002E-2</v>
      </c>
      <c r="F80" s="151">
        <v>2.9700000000000001E-2</v>
      </c>
      <c r="G80" s="175">
        <v>2.0799999999999999E-2</v>
      </c>
      <c r="H80" s="151">
        <f t="shared" si="2"/>
        <v>2.4133333333333336E-2</v>
      </c>
      <c r="I80" s="153"/>
    </row>
    <row r="81" spans="1:9" x14ac:dyDescent="0.2">
      <c r="A81" s="150">
        <v>43191</v>
      </c>
      <c r="B81" s="152">
        <v>1.66E-2</v>
      </c>
      <c r="C81" s="155">
        <v>1.7899999999999999E-2</v>
      </c>
      <c r="D81" s="151">
        <v>2.7E-2</v>
      </c>
      <c r="E81" s="151">
        <v>2.87E-2</v>
      </c>
      <c r="F81" s="151">
        <v>2.9600000000000001E-2</v>
      </c>
      <c r="G81" s="175">
        <v>2.1999999999999999E-2</v>
      </c>
      <c r="H81" s="151">
        <f t="shared" si="2"/>
        <v>2.4400000000000002E-2</v>
      </c>
      <c r="I81" s="153"/>
    </row>
    <row r="82" spans="1:9" x14ac:dyDescent="0.2">
      <c r="A82" s="150">
        <v>43221</v>
      </c>
      <c r="B82" s="152">
        <v>1.7100000000000001E-2</v>
      </c>
      <c r="C82" s="155">
        <v>1.9E-2</v>
      </c>
      <c r="D82" s="151">
        <v>2.8199999999999999E-2</v>
      </c>
      <c r="E82" s="151">
        <v>2.98E-2</v>
      </c>
      <c r="F82" s="151">
        <v>3.0499999999999999E-2</v>
      </c>
      <c r="G82" s="175">
        <v>2.1600000000000001E-2</v>
      </c>
      <c r="H82" s="151">
        <f t="shared" si="2"/>
        <v>2.526666666666667E-2</v>
      </c>
      <c r="I82" s="153"/>
    </row>
    <row r="83" spans="1:9" x14ac:dyDescent="0.2">
      <c r="A83" s="150">
        <v>43252</v>
      </c>
      <c r="B83" s="152">
        <v>1.8100000000000002E-2</v>
      </c>
      <c r="C83" s="155">
        <v>1.9400000000000001E-2</v>
      </c>
      <c r="D83" s="151">
        <v>2.7799999999999998E-2</v>
      </c>
      <c r="E83" s="151">
        <v>2.9100000000000001E-2</v>
      </c>
      <c r="F83" s="151">
        <v>2.98E-2</v>
      </c>
      <c r="G83" s="175">
        <v>2.1899999999999999E-2</v>
      </c>
      <c r="H83" s="151">
        <f t="shared" si="2"/>
        <v>2.523333333333333E-2</v>
      </c>
      <c r="I83" s="153"/>
    </row>
    <row r="84" spans="1:9" x14ac:dyDescent="0.2">
      <c r="A84" s="150">
        <v>43282</v>
      </c>
      <c r="B84" s="152">
        <v>1.89E-2</v>
      </c>
      <c r="C84" s="155">
        <v>1.9900000000000001E-2</v>
      </c>
      <c r="D84" s="151">
        <v>2.7799999999999998E-2</v>
      </c>
      <c r="E84" s="151">
        <v>2.8899999999999999E-2</v>
      </c>
      <c r="F84" s="151">
        <v>2.9399999999999999E-2</v>
      </c>
      <c r="G84" s="175">
        <v>2.1700000000000001E-2</v>
      </c>
      <c r="H84" s="151">
        <f t="shared" si="2"/>
        <v>2.5366666666666666E-2</v>
      </c>
      <c r="I84" s="153"/>
    </row>
    <row r="85" spans="1:9" x14ac:dyDescent="0.2">
      <c r="A85" s="150">
        <v>43313</v>
      </c>
      <c r="B85" s="152">
        <v>1.9400000000000001E-2</v>
      </c>
      <c r="C85" s="155">
        <v>2.07E-2</v>
      </c>
      <c r="D85" s="151">
        <v>2.7699999999999999E-2</v>
      </c>
      <c r="E85" s="151">
        <v>2.8899999999999999E-2</v>
      </c>
      <c r="F85" s="151">
        <v>2.9700000000000001E-2</v>
      </c>
      <c r="G85" s="175">
        <v>2.1899999999999999E-2</v>
      </c>
      <c r="H85" s="151">
        <f t="shared" ref="H85:H90" si="3">AVERAGE(B85,D85,F85)</f>
        <v>2.5600000000000001E-2</v>
      </c>
      <c r="I85" s="153"/>
    </row>
    <row r="86" spans="1:9" x14ac:dyDescent="0.2">
      <c r="A86" s="150">
        <v>43344</v>
      </c>
      <c r="B86" s="152">
        <v>2.0400000000000001E-2</v>
      </c>
      <c r="C86" s="155">
        <v>2.1700000000000001E-2</v>
      </c>
      <c r="D86" s="151">
        <v>2.8899999999999999E-2</v>
      </c>
      <c r="E86" s="151">
        <v>0.03</v>
      </c>
      <c r="F86" s="151">
        <v>3.0800000000000001E-2</v>
      </c>
      <c r="G86" s="175">
        <v>2.24E-2</v>
      </c>
      <c r="H86" s="151">
        <f t="shared" si="3"/>
        <v>2.6700000000000002E-2</v>
      </c>
      <c r="I86" s="153"/>
    </row>
    <row r="87" spans="1:9" x14ac:dyDescent="0.2">
      <c r="A87" s="150">
        <v>43374</v>
      </c>
      <c r="B87" s="152">
        <v>2.1700000000000001E-2</v>
      </c>
      <c r="C87" s="155">
        <v>2.29E-2</v>
      </c>
      <c r="D87" s="151">
        <v>0.03</v>
      </c>
      <c r="E87" s="151">
        <v>3.15E-2</v>
      </c>
      <c r="F87" s="151">
        <v>3.27E-2</v>
      </c>
      <c r="G87" s="175">
        <v>2.3699999999999999E-2</v>
      </c>
      <c r="H87" s="151">
        <f t="shared" si="3"/>
        <v>2.8133333333333333E-2</v>
      </c>
      <c r="I87" s="153"/>
    </row>
    <row r="88" spans="1:9" x14ac:dyDescent="0.2">
      <c r="A88" s="150">
        <v>43405</v>
      </c>
      <c r="B88" s="152">
        <v>2.24E-2</v>
      </c>
      <c r="C88" s="155">
        <v>2.3699999999999999E-2</v>
      </c>
      <c r="D88" s="151">
        <v>2.9499999999999998E-2</v>
      </c>
      <c r="E88" s="151">
        <v>3.1199999999999999E-2</v>
      </c>
      <c r="F88" s="151">
        <v>3.27E-2</v>
      </c>
      <c r="G88" s="175">
        <v>2.5600000000000001E-2</v>
      </c>
      <c r="H88" s="151">
        <f t="shared" si="3"/>
        <v>2.8200000000000003E-2</v>
      </c>
      <c r="I88" s="153"/>
    </row>
    <row r="89" spans="1:9" x14ac:dyDescent="0.2">
      <c r="A89" s="150">
        <v>43435</v>
      </c>
      <c r="B89" s="152">
        <v>2.3699999999999999E-2</v>
      </c>
      <c r="C89" s="155">
        <v>2.41E-2</v>
      </c>
      <c r="D89" s="151">
        <v>2.6800000000000001E-2</v>
      </c>
      <c r="E89" s="151">
        <v>2.8299999999999999E-2</v>
      </c>
      <c r="F89" s="151">
        <v>2.98E-2</v>
      </c>
      <c r="G89" s="175">
        <v>2.69E-2</v>
      </c>
      <c r="H89" s="151">
        <f t="shared" si="3"/>
        <v>2.6766666666666671E-2</v>
      </c>
      <c r="I89" s="153"/>
    </row>
    <row r="90" spans="1:9" x14ac:dyDescent="0.2">
      <c r="A90" s="150">
        <v>43466</v>
      </c>
      <c r="B90" s="152">
        <v>2.4E-2</v>
      </c>
      <c r="C90" s="155">
        <v>2.4199999999999999E-2</v>
      </c>
      <c r="D90" s="151">
        <v>2.5399999999999999E-2</v>
      </c>
      <c r="E90" s="151">
        <v>2.7099999999999999E-2</v>
      </c>
      <c r="F90" s="151">
        <v>2.8899999999999999E-2</v>
      </c>
      <c r="G90" s="175">
        <v>2.5899999999999999E-2</v>
      </c>
      <c r="H90" s="151">
        <f t="shared" si="3"/>
        <v>2.6099999999999998E-2</v>
      </c>
      <c r="I90" s="153"/>
    </row>
    <row r="91" spans="1:9" x14ac:dyDescent="0.2">
      <c r="A91" s="150">
        <v>43497</v>
      </c>
      <c r="B91" s="152">
        <v>2.4299999999999999E-2</v>
      </c>
      <c r="C91" s="155">
        <v>2.4400000000000002E-2</v>
      </c>
      <c r="D91" s="151">
        <v>2.4899999999999999E-2</v>
      </c>
      <c r="E91" s="151">
        <v>2.6800000000000001E-2</v>
      </c>
      <c r="F91" s="151">
        <v>2.87E-2</v>
      </c>
      <c r="G91" s="175">
        <v>2.4899999999999999E-2</v>
      </c>
      <c r="H91" s="151">
        <f t="shared" ref="H91:H96" si="4">AVERAGE(B91,D91,F91)</f>
        <v>2.5966666666666666E-2</v>
      </c>
      <c r="I91" s="153"/>
    </row>
    <row r="92" spans="1:9" x14ac:dyDescent="0.2">
      <c r="A92" s="150">
        <v>43525</v>
      </c>
      <c r="B92" s="152">
        <v>2.4500000000000001E-2</v>
      </c>
      <c r="C92" s="155">
        <v>2.4500000000000001E-2</v>
      </c>
      <c r="D92" s="151">
        <v>2.3699999999999999E-2</v>
      </c>
      <c r="E92" s="151">
        <v>2.5700000000000001E-2</v>
      </c>
      <c r="F92" s="151">
        <v>2.8000000000000001E-2</v>
      </c>
      <c r="G92" s="175">
        <v>2.4799999999999999E-2</v>
      </c>
      <c r="H92" s="151">
        <f t="shared" si="4"/>
        <v>2.5400000000000002E-2</v>
      </c>
      <c r="I92" s="153"/>
    </row>
    <row r="93" spans="1:9" x14ac:dyDescent="0.2">
      <c r="A93" s="150">
        <v>43556</v>
      </c>
      <c r="B93" s="152">
        <v>2.4299999999999999E-2</v>
      </c>
      <c r="C93" s="155">
        <v>2.4299999999999999E-2</v>
      </c>
      <c r="D93" s="151">
        <v>2.3300000000000001E-2</v>
      </c>
      <c r="E93" s="151">
        <v>2.53E-2</v>
      </c>
      <c r="F93" s="151">
        <v>2.76E-2</v>
      </c>
      <c r="G93" s="175">
        <v>2.47E-2</v>
      </c>
      <c r="H93" s="151">
        <f t="shared" si="4"/>
        <v>2.5066666666666668E-2</v>
      </c>
      <c r="I93" s="153"/>
    </row>
    <row r="94" spans="1:9" x14ac:dyDescent="0.2">
      <c r="A94" s="150">
        <v>43586</v>
      </c>
      <c r="B94" s="152">
        <v>2.4E-2</v>
      </c>
      <c r="C94" s="155">
        <v>2.4E-2</v>
      </c>
      <c r="D94" s="151">
        <v>2.1899999999999999E-2</v>
      </c>
      <c r="E94" s="151">
        <v>2.4E-2</v>
      </c>
      <c r="F94" s="151">
        <v>2.63E-2</v>
      </c>
      <c r="G94" s="175">
        <v>2.4400000000000002E-2</v>
      </c>
      <c r="H94" s="151">
        <f t="shared" si="4"/>
        <v>2.4066666666666667E-2</v>
      </c>
      <c r="I94" s="153"/>
    </row>
    <row r="95" spans="1:9" x14ac:dyDescent="0.2">
      <c r="A95" s="150">
        <v>43617</v>
      </c>
      <c r="B95" s="152">
        <v>2.2200000000000001E-2</v>
      </c>
      <c r="C95" s="155">
        <v>2.2200000000000001E-2</v>
      </c>
      <c r="D95" s="151">
        <v>1.83E-2</v>
      </c>
      <c r="E95" s="151">
        <v>2.07E-2</v>
      </c>
      <c r="F95" s="151">
        <v>2.3599999999999999E-2</v>
      </c>
      <c r="G95" s="175">
        <v>2.3E-2</v>
      </c>
      <c r="H95" s="151">
        <f t="shared" si="4"/>
        <v>2.1366666666666669E-2</v>
      </c>
      <c r="I95" s="153"/>
    </row>
    <row r="96" spans="1:9" x14ac:dyDescent="0.2">
      <c r="A96" s="150">
        <v>43647</v>
      </c>
      <c r="B96" s="152">
        <v>2.1499999999999998E-2</v>
      </c>
      <c r="C96" s="155">
        <v>2.1499999999999998E-2</v>
      </c>
      <c r="D96" s="151">
        <v>1.83E-2</v>
      </c>
      <c r="E96" s="151">
        <v>2.06E-2</v>
      </c>
      <c r="F96" s="151">
        <v>2.3599999999999999E-2</v>
      </c>
      <c r="G96" s="175">
        <v>2.2200000000000001E-2</v>
      </c>
      <c r="H96" s="151">
        <f t="shared" si="4"/>
        <v>2.1133333333333334E-2</v>
      </c>
      <c r="I96" s="153"/>
    </row>
    <row r="97" spans="1:9" x14ac:dyDescent="0.2">
      <c r="A97" s="150">
        <v>43678</v>
      </c>
      <c r="B97" s="152">
        <v>2.07E-2</v>
      </c>
      <c r="C97" s="155">
        <v>1.9900000000000001E-2</v>
      </c>
      <c r="D97" s="151">
        <v>1.49E-2</v>
      </c>
      <c r="E97" s="151">
        <v>1.6299999999999999E-2</v>
      </c>
      <c r="F97" s="151">
        <v>1.9099999999999999E-2</v>
      </c>
      <c r="G97" s="175">
        <v>2.06E-2</v>
      </c>
      <c r="H97" s="151">
        <f t="shared" ref="H97:H102" si="5">AVERAGE(B97,D97,F97)</f>
        <v>1.8233333333333334E-2</v>
      </c>
      <c r="I97" s="153"/>
    </row>
    <row r="98" spans="1:9" x14ac:dyDescent="0.2">
      <c r="A98" s="150">
        <v>43709</v>
      </c>
      <c r="B98" s="152">
        <v>1.9900000000000001E-2</v>
      </c>
      <c r="C98" s="155">
        <v>1.9300000000000001E-2</v>
      </c>
      <c r="D98" s="151">
        <v>1.5699999999999999E-2</v>
      </c>
      <c r="E98" s="151">
        <v>1.7000000000000001E-2</v>
      </c>
      <c r="F98" s="151">
        <v>1.9699999999999999E-2</v>
      </c>
      <c r="G98" s="175">
        <v>2.0299999999999999E-2</v>
      </c>
      <c r="H98" s="151">
        <f t="shared" si="5"/>
        <v>1.8433333333333333E-2</v>
      </c>
      <c r="I98" s="153"/>
    </row>
    <row r="99" spans="1:9" x14ac:dyDescent="0.2">
      <c r="A99" s="150">
        <v>43739</v>
      </c>
      <c r="B99" s="152">
        <v>1.7299999999999999E-2</v>
      </c>
      <c r="C99" s="155">
        <v>1.6799999999999999E-2</v>
      </c>
      <c r="D99" s="151">
        <v>1.5299999999999999E-2</v>
      </c>
      <c r="E99" s="151">
        <v>1.7100000000000001E-2</v>
      </c>
      <c r="F99" s="151">
        <v>0.02</v>
      </c>
      <c r="G99" s="175">
        <v>1.8800000000000001E-2</v>
      </c>
      <c r="H99" s="151">
        <f t="shared" si="5"/>
        <v>1.7533333333333331E-2</v>
      </c>
      <c r="I99" s="153"/>
    </row>
    <row r="100" spans="1:9" x14ac:dyDescent="0.2">
      <c r="A100" s="150">
        <v>43770</v>
      </c>
      <c r="B100" s="152">
        <v>1.5800000000000002E-2</v>
      </c>
      <c r="C100" s="155">
        <v>1.5699999999999999E-2</v>
      </c>
      <c r="D100" s="151">
        <v>1.6400000000000001E-2</v>
      </c>
      <c r="E100" s="151">
        <v>1.8100000000000002E-2</v>
      </c>
      <c r="F100" s="151">
        <v>2.1299999999999999E-2</v>
      </c>
      <c r="G100" s="175">
        <v>1.77E-2</v>
      </c>
      <c r="H100" s="151">
        <f t="shared" si="5"/>
        <v>1.7833333333333336E-2</v>
      </c>
      <c r="I100" s="153"/>
    </row>
    <row r="101" spans="1:9" x14ac:dyDescent="0.2">
      <c r="A101" s="150">
        <v>43800</v>
      </c>
      <c r="B101" s="152">
        <v>1.55E-2</v>
      </c>
      <c r="C101" s="155">
        <v>1.5699999999999999E-2</v>
      </c>
      <c r="D101" s="151">
        <v>1.6799999999999999E-2</v>
      </c>
      <c r="E101" s="151">
        <v>1.8599999999999998E-2</v>
      </c>
      <c r="F101" s="151">
        <v>2.1600000000000001E-2</v>
      </c>
      <c r="G101" s="175">
        <v>1.7600000000000001E-2</v>
      </c>
      <c r="H101" s="151">
        <f t="shared" si="5"/>
        <v>1.7966666666666666E-2</v>
      </c>
      <c r="I101" s="153"/>
    </row>
    <row r="102" spans="1:9" x14ac:dyDescent="0.2">
      <c r="A102" s="150">
        <v>43831</v>
      </c>
      <c r="B102" s="152">
        <v>1.5299999999999999E-2</v>
      </c>
      <c r="C102" s="155">
        <v>1.55E-2</v>
      </c>
      <c r="D102" s="151">
        <v>1.5599999999999999E-2</v>
      </c>
      <c r="E102" s="151">
        <v>1.7600000000000001E-2</v>
      </c>
      <c r="F102" s="151">
        <v>2.07E-2</v>
      </c>
      <c r="G102" s="175">
        <v>1.6500000000000001E-2</v>
      </c>
      <c r="H102" s="151">
        <f t="shared" si="5"/>
        <v>1.7199999999999997E-2</v>
      </c>
      <c r="I102" s="153"/>
    </row>
    <row r="103" spans="1:9" x14ac:dyDescent="0.2">
      <c r="A103" s="150">
        <v>43862</v>
      </c>
      <c r="B103" s="152">
        <v>1.5800000000000002E-2</v>
      </c>
      <c r="C103" s="155">
        <v>1.54E-2</v>
      </c>
      <c r="D103" s="151">
        <v>1.32E-2</v>
      </c>
      <c r="E103" s="151">
        <v>1.4999999999999999E-2</v>
      </c>
      <c r="F103" s="151">
        <v>1.8100000000000002E-2</v>
      </c>
      <c r="G103" s="175">
        <v>1.5900000000000001E-2</v>
      </c>
      <c r="H103" s="151">
        <f t="shared" ref="H103:H108" si="6">AVERAGE(B103,D103,F103)</f>
        <v>1.5700000000000002E-2</v>
      </c>
      <c r="I103" s="153"/>
    </row>
    <row r="104" spans="1:9" x14ac:dyDescent="0.2">
      <c r="A104" s="150">
        <v>43891</v>
      </c>
      <c r="B104" s="152">
        <v>3.7000000000000002E-3</v>
      </c>
      <c r="C104" s="155">
        <v>3.0000000000000001E-3</v>
      </c>
      <c r="D104" s="151">
        <v>5.8999999999999999E-3</v>
      </c>
      <c r="E104" s="151">
        <v>8.6999999999999994E-3</v>
      </c>
      <c r="F104" s="151">
        <v>1.26E-2</v>
      </c>
      <c r="G104" s="175">
        <v>1.35E-2</v>
      </c>
      <c r="H104" s="151">
        <f t="shared" si="6"/>
        <v>7.4000000000000003E-3</v>
      </c>
      <c r="I104" s="153"/>
    </row>
    <row r="105" spans="1:9" x14ac:dyDescent="0.2">
      <c r="A105" s="150">
        <v>43922</v>
      </c>
      <c r="B105" s="152">
        <v>1.1000000000000001E-3</v>
      </c>
      <c r="C105" s="155">
        <v>1.4E-3</v>
      </c>
      <c r="D105" s="151">
        <v>3.8999999999999998E-3</v>
      </c>
      <c r="E105" s="151">
        <v>6.6E-3</v>
      </c>
      <c r="F105" s="151">
        <v>1.06E-2</v>
      </c>
      <c r="G105" s="175" t="s">
        <v>673</v>
      </c>
      <c r="H105" s="151">
        <f t="shared" si="6"/>
        <v>5.1999999999999998E-3</v>
      </c>
      <c r="I105" s="153"/>
    </row>
    <row r="106" spans="1:9" x14ac:dyDescent="0.2">
      <c r="A106" s="150">
        <v>43952</v>
      </c>
      <c r="B106" s="152">
        <v>1E-3</v>
      </c>
      <c r="C106" s="155">
        <v>1.2999999999999999E-3</v>
      </c>
      <c r="D106" s="151">
        <v>3.3999999999999998E-3</v>
      </c>
      <c r="E106" s="151">
        <v>6.7000000000000002E-3</v>
      </c>
      <c r="F106" s="151">
        <v>1.12E-2</v>
      </c>
      <c r="G106" s="175">
        <v>1.6999999999999999E-3</v>
      </c>
      <c r="H106" s="151">
        <f t="shared" si="6"/>
        <v>5.1999999999999998E-3</v>
      </c>
      <c r="I106" s="153"/>
    </row>
    <row r="107" spans="1:9" x14ac:dyDescent="0.2">
      <c r="A107" s="150">
        <v>43983</v>
      </c>
      <c r="B107" s="152">
        <v>1.2999999999999999E-3</v>
      </c>
      <c r="C107" s="155">
        <v>1.6000000000000001E-3</v>
      </c>
      <c r="D107" s="151">
        <v>3.3999999999999998E-3</v>
      </c>
      <c r="E107" s="151">
        <v>7.3000000000000001E-3</v>
      </c>
      <c r="F107" s="151">
        <v>1.2699999999999999E-2</v>
      </c>
      <c r="G107" s="175">
        <v>2E-3</v>
      </c>
      <c r="H107" s="151">
        <f t="shared" si="6"/>
        <v>5.7999999999999996E-3</v>
      </c>
      <c r="I107" s="153"/>
    </row>
    <row r="108" spans="1:9" x14ac:dyDescent="0.2">
      <c r="A108" s="150">
        <v>44013</v>
      </c>
      <c r="B108" s="152">
        <v>1.1000000000000001E-3</v>
      </c>
      <c r="C108" s="155">
        <v>1.2999999999999999E-3</v>
      </c>
      <c r="D108" s="151">
        <v>2.8E-3</v>
      </c>
      <c r="E108" s="151">
        <v>6.1999999999999998E-3</v>
      </c>
      <c r="F108" s="151">
        <v>1.09E-2</v>
      </c>
      <c r="G108" s="175">
        <v>1.8E-3</v>
      </c>
      <c r="H108" s="151">
        <f t="shared" si="6"/>
        <v>4.9333333333333338E-3</v>
      </c>
      <c r="I108" s="153"/>
    </row>
    <row r="109" spans="1:9" x14ac:dyDescent="0.2">
      <c r="A109" s="182">
        <v>44044</v>
      </c>
      <c r="B109" s="183">
        <v>8.0000000000000004E-4</v>
      </c>
      <c r="C109" s="184">
        <v>1E-3</v>
      </c>
      <c r="D109" s="185">
        <v>2.7000000000000001E-3</v>
      </c>
      <c r="E109" s="185">
        <v>6.4999999999999997E-3</v>
      </c>
      <c r="F109" s="185">
        <v>1.14E-2</v>
      </c>
      <c r="G109" s="186">
        <v>1.5E-3</v>
      </c>
      <c r="H109" s="185">
        <f t="shared" ref="H109:H114" si="7">AVERAGE(B109,D109,F109)</f>
        <v>4.966666666666667E-3</v>
      </c>
      <c r="I109" s="153"/>
    </row>
    <row r="110" spans="1:9" x14ac:dyDescent="0.2">
      <c r="A110" s="182">
        <v>44075</v>
      </c>
      <c r="B110" s="183">
        <v>8.9999999999999998E-4</v>
      </c>
      <c r="C110" s="184">
        <v>1.1000000000000001E-3</v>
      </c>
      <c r="D110" s="185">
        <v>2.7000000000000001E-3</v>
      </c>
      <c r="E110" s="185">
        <v>6.7999999999999996E-3</v>
      </c>
      <c r="F110" s="185">
        <v>1.21E-2</v>
      </c>
      <c r="G110" s="186">
        <v>1.2999999999999999E-3</v>
      </c>
      <c r="H110" s="185">
        <f t="shared" si="7"/>
        <v>5.2333333333333329E-3</v>
      </c>
      <c r="I110" s="153"/>
    </row>
    <row r="111" spans="1:9" x14ac:dyDescent="0.2">
      <c r="A111" s="150">
        <v>44105</v>
      </c>
      <c r="B111" s="152">
        <v>8.9999999999999998E-4</v>
      </c>
      <c r="C111" s="155">
        <v>1E-3</v>
      </c>
      <c r="D111" s="151">
        <v>3.3999999999999998E-3</v>
      </c>
      <c r="E111" s="151">
        <v>7.9000000000000008E-3</v>
      </c>
      <c r="F111" s="151">
        <v>1.34E-2</v>
      </c>
      <c r="G111" s="175">
        <v>1.1999999999999999E-3</v>
      </c>
      <c r="H111" s="151">
        <f t="shared" si="7"/>
        <v>5.8999999999999999E-3</v>
      </c>
      <c r="I111" s="153"/>
    </row>
    <row r="112" spans="1:9" x14ac:dyDescent="0.2">
      <c r="A112" s="150">
        <v>44136</v>
      </c>
      <c r="B112" s="152">
        <v>8.9999999999999998E-4</v>
      </c>
      <c r="C112" s="155">
        <v>8.9999999999999998E-4</v>
      </c>
      <c r="D112" s="151">
        <v>3.8999999999999998E-3</v>
      </c>
      <c r="E112" s="151">
        <v>8.6999999999999994E-3</v>
      </c>
      <c r="F112" s="151">
        <v>1.4E-2</v>
      </c>
      <c r="G112" s="175">
        <v>1.6000000000000001E-3</v>
      </c>
      <c r="H112" s="151">
        <f t="shared" si="7"/>
        <v>6.2666666666666669E-3</v>
      </c>
      <c r="I112" s="153"/>
    </row>
    <row r="113" spans="1:9" x14ac:dyDescent="0.2">
      <c r="A113" s="150">
        <v>44166</v>
      </c>
      <c r="B113" s="152">
        <v>8.0000000000000004E-4</v>
      </c>
      <c r="C113" s="155">
        <v>8.9999999999999998E-4</v>
      </c>
      <c r="D113" s="151">
        <v>3.8999999999999998E-3</v>
      </c>
      <c r="E113" s="151">
        <v>9.2999999999999992E-3</v>
      </c>
      <c r="F113" s="151">
        <v>1.47E-2</v>
      </c>
      <c r="G113" s="175">
        <v>1.6999999999999999E-3</v>
      </c>
      <c r="H113" s="151">
        <f t="shared" si="7"/>
        <v>6.4666666666666666E-3</v>
      </c>
      <c r="I113" s="153"/>
    </row>
    <row r="114" spans="1:9" x14ac:dyDescent="0.2">
      <c r="A114" s="150">
        <v>44197</v>
      </c>
      <c r="B114" s="152">
        <v>8.0000000000000004E-4</v>
      </c>
      <c r="C114" s="155">
        <v>8.0000000000000004E-4</v>
      </c>
      <c r="D114" s="151">
        <v>4.4999999999999997E-3</v>
      </c>
      <c r="E114" s="151">
        <v>1.0800000000000001E-2</v>
      </c>
      <c r="F114" s="151">
        <v>1.6299999999999999E-2</v>
      </c>
      <c r="G114" s="175">
        <v>1.4E-3</v>
      </c>
      <c r="H114" s="151">
        <f t="shared" si="7"/>
        <v>7.1999999999999989E-3</v>
      </c>
      <c r="I114" s="153"/>
    </row>
    <row r="115" spans="1:9" x14ac:dyDescent="0.2">
      <c r="A115" s="150">
        <v>44228</v>
      </c>
      <c r="B115" s="152">
        <v>4.0000000000000002E-4</v>
      </c>
      <c r="C115" s="155">
        <v>4.0000000000000002E-4</v>
      </c>
      <c r="D115" s="151">
        <v>5.4000000000000003E-3</v>
      </c>
      <c r="E115" s="151">
        <v>1.26E-2</v>
      </c>
      <c r="F115" s="151">
        <v>1.8800000000000001E-2</v>
      </c>
      <c r="G115" s="175">
        <v>1.1000000000000001E-3</v>
      </c>
      <c r="H115" s="151">
        <f t="shared" ref="H115:H120" si="8">AVERAGE(B115,D115,F115)</f>
        <v>8.2000000000000007E-3</v>
      </c>
      <c r="I115" s="153"/>
    </row>
    <row r="116" spans="1:9" x14ac:dyDescent="0.2">
      <c r="A116" s="150">
        <v>44256</v>
      </c>
      <c r="B116" s="152">
        <v>2.0000000000000001E-4</v>
      </c>
      <c r="C116" s="155">
        <v>2.9999999999999997E-4</v>
      </c>
      <c r="D116" s="151">
        <v>8.2000000000000007E-3</v>
      </c>
      <c r="E116" s="151">
        <v>1.61E-2</v>
      </c>
      <c r="F116" s="151">
        <v>2.24E-2</v>
      </c>
      <c r="G116" s="175">
        <v>1E-3</v>
      </c>
      <c r="H116" s="151">
        <f t="shared" si="8"/>
        <v>1.0266666666666667E-2</v>
      </c>
      <c r="I116" s="153"/>
    </row>
    <row r="117" spans="1:9" x14ac:dyDescent="0.2">
      <c r="A117" s="150">
        <v>44287</v>
      </c>
      <c r="B117" s="152">
        <v>2.0000000000000001E-4</v>
      </c>
      <c r="C117" s="155">
        <v>2.0000000000000001E-4</v>
      </c>
      <c r="D117" s="151">
        <v>8.6E-3</v>
      </c>
      <c r="E117" s="151">
        <v>1.6400000000000001E-2</v>
      </c>
      <c r="F117" s="151">
        <v>2.1999999999999999E-2</v>
      </c>
      <c r="G117" s="175">
        <v>1.1000000000000001E-3</v>
      </c>
      <c r="H117" s="151">
        <f t="shared" si="8"/>
        <v>1.0266666666666667E-2</v>
      </c>
      <c r="I117" s="153"/>
    </row>
    <row r="118" spans="1:9" x14ac:dyDescent="0.2">
      <c r="A118" s="150">
        <v>44317</v>
      </c>
      <c r="B118" s="152">
        <v>1E-4</v>
      </c>
      <c r="C118" s="155">
        <v>2.0000000000000001E-4</v>
      </c>
      <c r="D118" s="151">
        <v>8.2000000000000007E-3</v>
      </c>
      <c r="E118" s="151">
        <v>1.6199999999999999E-2</v>
      </c>
      <c r="F118" s="151">
        <v>2.2200000000000001E-2</v>
      </c>
      <c r="G118" s="175">
        <v>1E-3</v>
      </c>
      <c r="H118" s="151">
        <f t="shared" si="8"/>
        <v>1.0166666666666666E-2</v>
      </c>
      <c r="I118" s="153"/>
    </row>
    <row r="119" spans="1:9" x14ac:dyDescent="0.2">
      <c r="A119" s="150">
        <v>44348</v>
      </c>
      <c r="B119" s="152">
        <v>2.9999999999999997E-4</v>
      </c>
      <c r="C119" s="155">
        <v>4.0000000000000002E-4</v>
      </c>
      <c r="D119" s="151">
        <v>8.3999999999999995E-3</v>
      </c>
      <c r="E119" s="151">
        <v>1.52E-2</v>
      </c>
      <c r="F119" s="151">
        <v>2.0899999999999998E-2</v>
      </c>
      <c r="G119" s="175">
        <v>8.9999999999999998E-4</v>
      </c>
      <c r="H119" s="151">
        <f t="shared" si="8"/>
        <v>9.8666666666666659E-3</v>
      </c>
      <c r="I119" s="153"/>
    </row>
    <row r="120" spans="1:9" x14ac:dyDescent="0.2">
      <c r="A120" s="150">
        <v>44378</v>
      </c>
      <c r="B120" s="152">
        <v>5.0000000000000001E-4</v>
      </c>
      <c r="C120" s="155">
        <v>5.0000000000000001E-4</v>
      </c>
      <c r="D120" s="151">
        <v>7.6E-3</v>
      </c>
      <c r="E120" s="151">
        <v>1.32E-2</v>
      </c>
      <c r="F120" s="151">
        <v>1.8700000000000001E-2</v>
      </c>
      <c r="G120" s="175">
        <v>1E-3</v>
      </c>
      <c r="H120" s="151">
        <f t="shared" si="8"/>
        <v>8.9333333333333331E-3</v>
      </c>
      <c r="I120" s="153"/>
    </row>
    <row r="121" spans="1:9" x14ac:dyDescent="0.2">
      <c r="A121" s="150">
        <v>44409</v>
      </c>
      <c r="B121" s="152">
        <v>4.0000000000000002E-4</v>
      </c>
      <c r="C121" s="155">
        <v>5.0000000000000001E-4</v>
      </c>
      <c r="D121" s="151">
        <v>7.7000000000000002E-3</v>
      </c>
      <c r="E121" s="151">
        <v>1.2800000000000001E-2</v>
      </c>
      <c r="F121" s="151">
        <v>1.83E-2</v>
      </c>
      <c r="G121" s="175">
        <v>1E-3</v>
      </c>
      <c r="H121" s="151">
        <f t="shared" ref="H121:H126" si="9">AVERAGE(B121,D121,F121)</f>
        <v>8.8000000000000005E-3</v>
      </c>
      <c r="I121" s="153"/>
    </row>
    <row r="122" spans="1:9" x14ac:dyDescent="0.2">
      <c r="A122" s="150">
        <v>44440</v>
      </c>
      <c r="B122" s="152">
        <v>5.0000000000000001E-4</v>
      </c>
      <c r="C122" s="155">
        <v>4.0000000000000002E-4</v>
      </c>
      <c r="D122" s="151">
        <v>8.6E-3</v>
      </c>
      <c r="E122" s="151">
        <v>1.37E-2</v>
      </c>
      <c r="F122" s="151">
        <v>1.8700000000000001E-2</v>
      </c>
      <c r="G122" s="175">
        <v>1E-3</v>
      </c>
      <c r="H122" s="151">
        <f t="shared" si="9"/>
        <v>9.2666666666666678E-3</v>
      </c>
      <c r="I122" s="153"/>
    </row>
    <row r="123" spans="1:9" x14ac:dyDescent="0.2">
      <c r="A123" s="150">
        <v>44470</v>
      </c>
      <c r="B123" s="152">
        <v>5.9999999999999995E-4</v>
      </c>
      <c r="C123" s="155">
        <v>5.0000000000000001E-4</v>
      </c>
      <c r="D123" s="151">
        <v>1.11E-2</v>
      </c>
      <c r="E123" s="151">
        <v>1.5800000000000002E-2</v>
      </c>
      <c r="F123" s="151">
        <v>2.0299999999999999E-2</v>
      </c>
      <c r="G123" s="175">
        <v>1.1000000000000001E-3</v>
      </c>
      <c r="H123" s="151">
        <f t="shared" si="9"/>
        <v>1.0666666666666666E-2</v>
      </c>
      <c r="I123" s="153"/>
    </row>
    <row r="124" spans="1:9" x14ac:dyDescent="0.2">
      <c r="A124" s="150">
        <v>44501</v>
      </c>
      <c r="B124" s="152">
        <v>6.9999999999999999E-4</v>
      </c>
      <c r="C124" s="155">
        <v>5.0000000000000001E-4</v>
      </c>
      <c r="D124" s="151">
        <v>1.2E-2</v>
      </c>
      <c r="E124" s="151">
        <v>1.5599999999999999E-2</v>
      </c>
      <c r="F124" s="151">
        <v>1.9699999999999999E-2</v>
      </c>
      <c r="G124" s="175">
        <v>1.4E-3</v>
      </c>
      <c r="H124" s="151">
        <f t="shared" si="9"/>
        <v>1.0799999999999999E-2</v>
      </c>
      <c r="I124" s="153"/>
    </row>
    <row r="125" spans="1:9" x14ac:dyDescent="0.2">
      <c r="A125" s="150">
        <v>44531</v>
      </c>
      <c r="B125" s="152">
        <v>4.0000000000000002E-4</v>
      </c>
      <c r="C125" s="155">
        <v>5.9999999999999995E-4</v>
      </c>
      <c r="D125" s="151">
        <v>1.23E-2</v>
      </c>
      <c r="E125" s="151">
        <v>1.47E-2</v>
      </c>
      <c r="F125" s="151">
        <v>1.9E-2</v>
      </c>
      <c r="G125" s="175">
        <v>1.6999999999999999E-3</v>
      </c>
      <c r="H125" s="151">
        <f t="shared" si="9"/>
        <v>1.0566666666666667E-2</v>
      </c>
      <c r="I125" s="153"/>
    </row>
    <row r="126" spans="1:9" x14ac:dyDescent="0.2">
      <c r="A126" s="150">
        <v>44562</v>
      </c>
      <c r="B126" s="152">
        <v>5.0000000000000001E-4</v>
      </c>
      <c r="C126" s="155">
        <v>1.5E-3</v>
      </c>
      <c r="D126" s="151">
        <v>1.54E-2</v>
      </c>
      <c r="E126" s="151">
        <v>1.7600000000000001E-2</v>
      </c>
      <c r="F126" s="151">
        <v>2.1499999999999998E-2</v>
      </c>
      <c r="G126" s="175">
        <v>2.2000000000000001E-3</v>
      </c>
      <c r="H126" s="151">
        <f t="shared" si="9"/>
        <v>1.2466666666666668E-2</v>
      </c>
      <c r="I126" s="153"/>
    </row>
    <row r="127" spans="1:9" x14ac:dyDescent="0.2">
      <c r="A127" s="150">
        <v>44593</v>
      </c>
      <c r="B127" s="152">
        <v>4.0000000000000002E-4</v>
      </c>
      <c r="C127" s="155">
        <v>3.0999999999999999E-3</v>
      </c>
      <c r="D127" s="151">
        <v>1.8100000000000002E-2</v>
      </c>
      <c r="E127" s="151">
        <v>1.9300000000000001E-2</v>
      </c>
      <c r="F127" s="151">
        <v>2.3099999999999999E-2</v>
      </c>
      <c r="G127" s="175">
        <v>3.8E-3</v>
      </c>
      <c r="H127" s="151">
        <f t="shared" ref="H127:H132" si="10">AVERAGE(B127,D127,F127)</f>
        <v>1.3866666666666666E-2</v>
      </c>
      <c r="I127" s="153"/>
    </row>
    <row r="128" spans="1:9" x14ac:dyDescent="0.2">
      <c r="A128" s="150">
        <v>44621</v>
      </c>
      <c r="B128" s="152">
        <v>1.8E-3</v>
      </c>
      <c r="C128" s="155">
        <v>4.4999999999999997E-3</v>
      </c>
      <c r="D128" s="151">
        <v>2.1100000000000001E-2</v>
      </c>
      <c r="E128" s="151">
        <v>2.1299999999999999E-2</v>
      </c>
      <c r="F128" s="151">
        <v>2.5100000000000001E-2</v>
      </c>
      <c r="G128" s="175">
        <v>7.3000000000000001E-3</v>
      </c>
      <c r="H128" s="151">
        <f t="shared" si="10"/>
        <v>1.6E-2</v>
      </c>
      <c r="I128" s="153"/>
    </row>
    <row r="129" spans="1:10" x14ac:dyDescent="0.2">
      <c r="A129" s="150">
        <v>44652</v>
      </c>
      <c r="B129" s="152">
        <v>3.0999999999999999E-3</v>
      </c>
      <c r="C129" s="155">
        <v>7.6E-3</v>
      </c>
      <c r="D129" s="151">
        <v>2.7799999999999998E-2</v>
      </c>
      <c r="E129" s="151">
        <v>2.75E-2</v>
      </c>
      <c r="F129" s="151">
        <v>2.9899999999999999E-2</v>
      </c>
      <c r="G129" s="175">
        <v>9.1000000000000004E-3</v>
      </c>
      <c r="H129" s="151">
        <f t="shared" si="10"/>
        <v>2.0266666666666665E-2</v>
      </c>
      <c r="I129" s="153"/>
    </row>
    <row r="130" spans="1:10" x14ac:dyDescent="0.2">
      <c r="A130" s="150">
        <v>44682</v>
      </c>
      <c r="B130" s="152">
        <v>5.7999999999999996E-3</v>
      </c>
      <c r="C130" s="155">
        <v>9.9000000000000008E-3</v>
      </c>
      <c r="D130" s="151">
        <v>2.87E-2</v>
      </c>
      <c r="E130" s="151">
        <v>2.9000000000000001E-2</v>
      </c>
      <c r="F130" s="151">
        <v>3.2599999999999997E-2</v>
      </c>
      <c r="G130" s="175">
        <v>1.3299999999999999E-2</v>
      </c>
      <c r="H130" s="151">
        <f t="shared" si="10"/>
        <v>2.2366666666666663E-2</v>
      </c>
      <c r="I130" s="153"/>
    </row>
    <row r="131" spans="1:10" x14ac:dyDescent="0.2">
      <c r="A131" s="150">
        <v>44713</v>
      </c>
      <c r="B131" s="152">
        <v>1.06E-2</v>
      </c>
      <c r="C131" s="155">
        <v>1.54E-2</v>
      </c>
      <c r="D131" s="151">
        <v>3.1899999999999998E-2</v>
      </c>
      <c r="E131" s="151">
        <v>3.1399999999999997E-2</v>
      </c>
      <c r="F131" s="151">
        <v>3.4799999999999998E-2</v>
      </c>
      <c r="G131" s="175">
        <v>1.8700000000000001E-2</v>
      </c>
      <c r="H131" s="151">
        <f t="shared" si="10"/>
        <v>2.5766666666666663E-2</v>
      </c>
      <c r="I131" s="153"/>
    </row>
    <row r="132" spans="1:10" x14ac:dyDescent="0.2">
      <c r="A132" s="150">
        <v>44743</v>
      </c>
      <c r="B132" s="152">
        <v>1.8499999999999999E-2</v>
      </c>
      <c r="C132" s="155">
        <v>2.3E-2</v>
      </c>
      <c r="D132" s="151">
        <v>2.9600000000000001E-2</v>
      </c>
      <c r="E132" s="151">
        <v>2.9000000000000001E-2</v>
      </c>
      <c r="F132" s="151">
        <v>3.3500000000000002E-2</v>
      </c>
      <c r="G132" s="175">
        <v>2.5000000000000001E-2</v>
      </c>
      <c r="H132" s="151">
        <f t="shared" si="10"/>
        <v>2.7200000000000002E-2</v>
      </c>
      <c r="I132" s="153"/>
    </row>
    <row r="133" spans="1:10" x14ac:dyDescent="0.2">
      <c r="A133" s="150">
        <v>44774</v>
      </c>
      <c r="B133" s="152">
        <v>2.2800000000000001E-2</v>
      </c>
      <c r="C133" s="155">
        <v>2.7199999999999998E-2</v>
      </c>
      <c r="D133" s="151">
        <v>3.0300000000000001E-2</v>
      </c>
      <c r="E133" s="151">
        <v>2.9000000000000001E-2</v>
      </c>
      <c r="F133" s="151">
        <v>3.3500000000000002E-2</v>
      </c>
      <c r="G133" s="175">
        <v>2.76E-2</v>
      </c>
      <c r="H133" s="151">
        <f t="shared" ref="H133:H138" si="11">AVERAGE(B133,D133,F133)</f>
        <v>2.8866666666666669E-2</v>
      </c>
      <c r="I133" s="153"/>
    </row>
    <row r="134" spans="1:10" x14ac:dyDescent="0.2">
      <c r="A134" s="150">
        <v>44805</v>
      </c>
      <c r="B134" s="152">
        <v>2.6100000000000002E-2</v>
      </c>
      <c r="C134" s="155">
        <v>3.2199999999999999E-2</v>
      </c>
      <c r="D134" s="151">
        <v>3.6999999999999998E-2</v>
      </c>
      <c r="E134" s="151">
        <v>3.5200000000000002E-2</v>
      </c>
      <c r="F134" s="151">
        <v>3.8199999999999998E-2</v>
      </c>
      <c r="G134" s="175">
        <v>3.2099999999999997E-2</v>
      </c>
      <c r="H134" s="151">
        <f t="shared" si="11"/>
        <v>3.3766666666666667E-2</v>
      </c>
      <c r="I134" s="153"/>
    </row>
    <row r="135" spans="1:10" x14ac:dyDescent="0.2">
      <c r="A135" s="150">
        <v>44835</v>
      </c>
      <c r="B135" s="152">
        <v>3.32E-2</v>
      </c>
      <c r="C135" s="155">
        <v>3.8699999999999998E-2</v>
      </c>
      <c r="D135" s="151">
        <v>4.1799999999999997E-2</v>
      </c>
      <c r="E135" s="151">
        <v>3.9800000000000002E-2</v>
      </c>
      <c r="F135" s="151">
        <v>4.2799999999999998E-2</v>
      </c>
      <c r="G135" s="175">
        <v>3.85E-2</v>
      </c>
      <c r="H135" s="151">
        <f t="shared" si="11"/>
        <v>3.9266666666666665E-2</v>
      </c>
      <c r="I135" s="153"/>
    </row>
    <row r="136" spans="1:10" x14ac:dyDescent="0.2">
      <c r="A136" s="150">
        <v>44866</v>
      </c>
      <c r="B136" s="152">
        <v>3.8699999999999998E-2</v>
      </c>
      <c r="C136" s="155">
        <v>4.3200000000000002E-2</v>
      </c>
      <c r="D136" s="151">
        <v>4.0599999999999997E-2</v>
      </c>
      <c r="E136" s="151">
        <v>3.8899999999999997E-2</v>
      </c>
      <c r="F136" s="151">
        <v>4.2200000000000001E-2</v>
      </c>
      <c r="G136" s="175">
        <v>4.4600000000000001E-2</v>
      </c>
      <c r="H136" s="151">
        <f t="shared" si="11"/>
        <v>4.0500000000000001E-2</v>
      </c>
      <c r="I136" s="153"/>
    </row>
    <row r="137" spans="1:10" s="220" customFormat="1" x14ac:dyDescent="0.2">
      <c r="A137" s="182">
        <v>44896</v>
      </c>
      <c r="B137" s="183">
        <v>3.9E-2</v>
      </c>
      <c r="C137" s="184">
        <v>4.36E-2</v>
      </c>
      <c r="D137" s="185">
        <v>3.7600000000000001E-2</v>
      </c>
      <c r="E137" s="185">
        <v>3.6200000000000003E-2</v>
      </c>
      <c r="F137" s="185">
        <v>3.8699999999999998E-2</v>
      </c>
      <c r="G137" s="186">
        <v>4.5100000000000001E-2</v>
      </c>
      <c r="H137" s="185">
        <f t="shared" si="11"/>
        <v>3.8433333333333333E-2</v>
      </c>
      <c r="I137" s="223"/>
    </row>
    <row r="138" spans="1:10" s="220" customFormat="1" x14ac:dyDescent="0.2">
      <c r="A138" s="182">
        <v>44927</v>
      </c>
      <c r="B138" s="183">
        <v>4.5199999999999997E-2</v>
      </c>
      <c r="C138" s="184">
        <v>4.6899999999999997E-2</v>
      </c>
      <c r="D138" s="185">
        <v>3.6400000000000002E-2</v>
      </c>
      <c r="E138" s="185">
        <v>3.5299999999999998E-2</v>
      </c>
      <c r="F138" s="185">
        <v>3.8100000000000002E-2</v>
      </c>
      <c r="G138" s="186">
        <v>4.6100000000000002E-2</v>
      </c>
      <c r="H138" s="185">
        <f t="shared" si="11"/>
        <v>3.9899999999999998E-2</v>
      </c>
      <c r="I138" s="223"/>
    </row>
    <row r="139" spans="1:10" s="220" customFormat="1" x14ac:dyDescent="0.2">
      <c r="A139" s="182">
        <v>44958</v>
      </c>
      <c r="B139" s="183">
        <v>4.6399999999999997E-2</v>
      </c>
      <c r="C139" s="184">
        <v>4.7899999999999998E-2</v>
      </c>
      <c r="D139" s="185">
        <v>3.9399999999999998E-2</v>
      </c>
      <c r="E139" s="185">
        <v>3.7499999999999999E-2</v>
      </c>
      <c r="F139" s="185">
        <v>3.95E-2</v>
      </c>
      <c r="G139" s="186">
        <v>4.7399999999999998E-2</v>
      </c>
      <c r="H139" s="185">
        <f t="shared" ref="H139:H144" si="12">AVERAGE(B139,D139,F139)</f>
        <v>4.1766666666666667E-2</v>
      </c>
      <c r="I139" s="223"/>
    </row>
    <row r="140" spans="1:10" s="220" customFormat="1" x14ac:dyDescent="0.2">
      <c r="A140" s="182">
        <v>44986</v>
      </c>
      <c r="B140" s="183">
        <v>4.4900000000000002E-2</v>
      </c>
      <c r="C140" s="184">
        <v>4.8599999999999997E-2</v>
      </c>
      <c r="D140" s="185">
        <v>3.8199999999999998E-2</v>
      </c>
      <c r="E140" s="185">
        <v>3.6600000000000001E-2</v>
      </c>
      <c r="F140" s="185">
        <v>3.9399999999999998E-2</v>
      </c>
      <c r="G140" s="186">
        <v>4.9099999999999998E-2</v>
      </c>
      <c r="H140" s="185">
        <f t="shared" si="12"/>
        <v>4.0833333333333333E-2</v>
      </c>
      <c r="I140" s="223"/>
    </row>
    <row r="141" spans="1:10" x14ac:dyDescent="0.2">
      <c r="A141" s="182">
        <v>45017</v>
      </c>
      <c r="B141" s="183">
        <v>4.1700000000000001E-2</v>
      </c>
      <c r="C141" s="184">
        <v>5.0700000000000002E-2</v>
      </c>
      <c r="D141" s="185">
        <v>3.5400000000000001E-2</v>
      </c>
      <c r="E141" s="185">
        <v>3.4599999999999999E-2</v>
      </c>
      <c r="F141" s="185">
        <v>3.7999999999999999E-2</v>
      </c>
      <c r="G141" s="186">
        <v>5.0299999999999997E-2</v>
      </c>
      <c r="H141" s="185">
        <f t="shared" si="12"/>
        <v>3.8366666666666667E-2</v>
      </c>
      <c r="I141" s="223"/>
      <c r="J141" s="220"/>
    </row>
    <row r="142" spans="1:10" x14ac:dyDescent="0.2">
      <c r="A142" s="182">
        <v>45047</v>
      </c>
      <c r="B142" s="183">
        <v>5.4899999999999997E-2</v>
      </c>
      <c r="C142" s="184">
        <v>5.3100000000000001E-2</v>
      </c>
      <c r="D142" s="185">
        <v>3.5900000000000001E-2</v>
      </c>
      <c r="E142" s="185">
        <v>3.5700000000000003E-2</v>
      </c>
      <c r="F142" s="185">
        <v>3.9600000000000003E-2</v>
      </c>
      <c r="G142" s="186">
        <v>5.1499999999999997E-2</v>
      </c>
      <c r="H142" s="185">
        <f t="shared" si="12"/>
        <v>4.346666666666666E-2</v>
      </c>
      <c r="I142" s="223"/>
      <c r="J142" s="220"/>
    </row>
    <row r="143" spans="1:10" x14ac:dyDescent="0.2">
      <c r="A143" s="182">
        <v>45078</v>
      </c>
      <c r="B143" s="183">
        <v>5.1999999999999998E-2</v>
      </c>
      <c r="C143" s="184">
        <v>5.4199999999999998E-2</v>
      </c>
      <c r="D143" s="185">
        <v>3.95E-2</v>
      </c>
      <c r="E143" s="185">
        <v>3.7499999999999999E-2</v>
      </c>
      <c r="F143" s="185">
        <v>4.0399999999999998E-2</v>
      </c>
      <c r="G143" s="186">
        <v>5.2200000000000003E-2</v>
      </c>
      <c r="H143" s="185">
        <f t="shared" si="12"/>
        <v>4.3966666666666661E-2</v>
      </c>
      <c r="I143" s="223"/>
      <c r="J143" s="220"/>
    </row>
    <row r="144" spans="1:10" x14ac:dyDescent="0.2">
      <c r="A144" s="182">
        <v>45108</v>
      </c>
      <c r="B144" s="183">
        <v>5.3900000000000003E-2</v>
      </c>
      <c r="C144" s="184">
        <v>5.4899999999999997E-2</v>
      </c>
      <c r="D144" s="185">
        <v>4.1399999999999999E-2</v>
      </c>
      <c r="E144" s="185">
        <v>3.9E-2</v>
      </c>
      <c r="F144" s="185">
        <v>4.1500000000000002E-2</v>
      </c>
      <c r="G144" s="186">
        <v>5.3499999999999999E-2</v>
      </c>
      <c r="H144" s="185">
        <f t="shared" si="12"/>
        <v>4.5600000000000002E-2</v>
      </c>
      <c r="I144" s="223"/>
      <c r="J144" s="220"/>
    </row>
    <row r="145" spans="1:10" x14ac:dyDescent="0.2">
      <c r="A145" s="182">
        <v>45139</v>
      </c>
      <c r="B145" s="183">
        <v>5.5399999999999998E-2</v>
      </c>
      <c r="C145" s="184">
        <v>5.5599999999999997E-2</v>
      </c>
      <c r="D145" s="185">
        <v>4.3099999999999999E-2</v>
      </c>
      <c r="E145" s="185">
        <v>4.1700000000000001E-2</v>
      </c>
      <c r="F145" s="185">
        <v>4.4600000000000001E-2</v>
      </c>
      <c r="G145" s="186">
        <v>5.4399999999999997E-2</v>
      </c>
      <c r="H145" s="185">
        <f t="shared" ref="H145:H150" si="13">AVERAGE(B145,D145,F145)</f>
        <v>4.7699999999999999E-2</v>
      </c>
      <c r="I145" s="223"/>
      <c r="J145" s="220"/>
    </row>
    <row r="146" spans="1:10" x14ac:dyDescent="0.2">
      <c r="A146" s="182">
        <v>45170</v>
      </c>
      <c r="B146" s="183">
        <v>5.5300000000000002E-2</v>
      </c>
      <c r="C146" s="184">
        <v>5.5599999999999997E-2</v>
      </c>
      <c r="D146" s="185">
        <v>4.4900000000000002E-2</v>
      </c>
      <c r="E146" s="185">
        <v>4.3799999999999999E-2</v>
      </c>
      <c r="F146" s="185">
        <v>4.65E-2</v>
      </c>
      <c r="G146" s="186">
        <v>5.4899999999999997E-2</v>
      </c>
      <c r="H146" s="185">
        <f t="shared" si="13"/>
        <v>4.8899999999999999E-2</v>
      </c>
      <c r="I146" s="223"/>
      <c r="J146" s="220"/>
    </row>
    <row r="147" spans="1:10" x14ac:dyDescent="0.2">
      <c r="A147" s="182">
        <v>45200</v>
      </c>
      <c r="B147" s="183">
        <v>5.57E-2</v>
      </c>
      <c r="C147" s="184">
        <v>5.6000000000000001E-2</v>
      </c>
      <c r="D147" s="185">
        <v>4.7699999999999999E-2</v>
      </c>
      <c r="E147" s="185">
        <v>4.8000000000000001E-2</v>
      </c>
      <c r="F147" s="185">
        <v>5.1299999999999998E-2</v>
      </c>
      <c r="G147" s="186">
        <v>5.4600000000000003E-2</v>
      </c>
      <c r="H147" s="185">
        <f t="shared" si="13"/>
        <v>5.156666666666667E-2</v>
      </c>
      <c r="I147" s="223"/>
      <c r="J147" s="220"/>
    </row>
    <row r="148" spans="1:10" x14ac:dyDescent="0.2">
      <c r="A148" s="182">
        <v>45231</v>
      </c>
      <c r="B148" s="183">
        <v>5.5300000000000002E-2</v>
      </c>
      <c r="C148" s="184">
        <v>5.5199999999999999E-2</v>
      </c>
      <c r="D148" s="185">
        <v>4.4900000000000002E-2</v>
      </c>
      <c r="E148" s="185">
        <v>4.4999999999999998E-2</v>
      </c>
      <c r="F148" s="185">
        <v>4.8399999999999999E-2</v>
      </c>
      <c r="G148" s="186">
        <v>5.4100000000000002E-2</v>
      </c>
      <c r="H148" s="185">
        <f t="shared" si="13"/>
        <v>4.9533333333333339E-2</v>
      </c>
      <c r="I148" s="223"/>
      <c r="J148" s="220"/>
    </row>
    <row r="149" spans="1:10" x14ac:dyDescent="0.2">
      <c r="A149" s="182">
        <v>45261</v>
      </c>
      <c r="B149" s="183">
        <v>5.5399999999999998E-2</v>
      </c>
      <c r="C149" s="184">
        <v>5.4399999999999997E-2</v>
      </c>
      <c r="D149" s="185">
        <v>0.04</v>
      </c>
      <c r="E149" s="185">
        <v>4.02E-2</v>
      </c>
      <c r="F149" s="185">
        <v>4.3200000000000002E-2</v>
      </c>
      <c r="G149" s="186">
        <v>5.3199999999999997E-2</v>
      </c>
      <c r="H149" s="185">
        <f t="shared" si="13"/>
        <v>4.6199999999999998E-2</v>
      </c>
      <c r="I149" s="223"/>
      <c r="J149" s="220"/>
    </row>
    <row r="150" spans="1:10" x14ac:dyDescent="0.2">
      <c r="A150" s="182">
        <v>45292</v>
      </c>
      <c r="B150" s="183">
        <v>5.5399999999999998E-2</v>
      </c>
      <c r="C150" s="184">
        <v>5.45E-2</v>
      </c>
      <c r="D150" s="185">
        <v>3.9800000000000002E-2</v>
      </c>
      <c r="E150" s="185">
        <v>4.0599999999999997E-2</v>
      </c>
      <c r="F150" s="185">
        <v>4.3900000000000002E-2</v>
      </c>
      <c r="G150" s="186">
        <v>5.2600000000000001E-2</v>
      </c>
      <c r="H150" s="185">
        <f t="shared" si="13"/>
        <v>4.6366666666666667E-2</v>
      </c>
      <c r="I150" s="223"/>
      <c r="J150" s="220"/>
    </row>
    <row r="151" spans="1:10" s="220" customFormat="1" x14ac:dyDescent="0.2">
      <c r="A151" s="182">
        <v>45323</v>
      </c>
      <c r="B151" s="183">
        <v>5.4899999999999997E-2</v>
      </c>
      <c r="C151" s="184">
        <v>5.4399999999999997E-2</v>
      </c>
      <c r="D151" s="185">
        <v>4.19E-2</v>
      </c>
      <c r="E151" s="185">
        <v>4.2099999999999999E-2</v>
      </c>
      <c r="F151" s="185">
        <v>4.4900000000000002E-2</v>
      </c>
      <c r="G151" s="186">
        <v>5.2200000000000003E-2</v>
      </c>
      <c r="H151" s="185">
        <f t="shared" ref="H151:H156" si="14">AVERAGE(B151,D151,F151)</f>
        <v>4.7233333333333329E-2</v>
      </c>
      <c r="I151" s="223"/>
    </row>
    <row r="152" spans="1:10" x14ac:dyDescent="0.2">
      <c r="A152" s="182">
        <v>45352</v>
      </c>
      <c r="B152" s="183">
        <v>5.5100000000000003E-2</v>
      </c>
      <c r="C152" s="184">
        <v>5.4699999999999999E-2</v>
      </c>
      <c r="D152" s="185">
        <v>4.2000000000000003E-2</v>
      </c>
      <c r="E152" s="185">
        <v>4.2099999999999999E-2</v>
      </c>
      <c r="F152" s="185">
        <v>4.4600000000000001E-2</v>
      </c>
      <c r="G152" s="186">
        <v>5.2900000000000003E-2</v>
      </c>
      <c r="H152" s="185">
        <f t="shared" si="14"/>
        <v>4.7233333333333329E-2</v>
      </c>
      <c r="I152" s="223"/>
      <c r="J152" s="220"/>
    </row>
    <row r="153" spans="1:10" x14ac:dyDescent="0.2">
      <c r="A153" s="182">
        <v>45383</v>
      </c>
      <c r="B153" s="183">
        <v>5.4800000000000001E-2</v>
      </c>
      <c r="C153" s="184">
        <v>5.4399999999999997E-2</v>
      </c>
      <c r="D153" s="185">
        <v>4.5600000000000002E-2</v>
      </c>
      <c r="E153" s="185">
        <v>4.5400000000000003E-2</v>
      </c>
      <c r="F153" s="185">
        <v>4.7699999999999999E-2</v>
      </c>
      <c r="G153" s="186">
        <v>5.33E-2</v>
      </c>
      <c r="H153" s="185">
        <f t="shared" si="14"/>
        <v>4.936666666666667E-2</v>
      </c>
      <c r="I153" s="223"/>
      <c r="J153" s="220"/>
    </row>
    <row r="154" spans="1:10" x14ac:dyDescent="0.2">
      <c r="A154" s="182">
        <v>45413</v>
      </c>
      <c r="B154" s="183">
        <v>5.5E-2</v>
      </c>
      <c r="C154" s="184">
        <v>5.4600000000000003E-2</v>
      </c>
      <c r="D154" s="185">
        <v>4.4999999999999998E-2</v>
      </c>
      <c r="E154" s="185">
        <v>4.48E-2</v>
      </c>
      <c r="F154" s="185">
        <v>4.7100000000000003E-2</v>
      </c>
      <c r="G154" s="186">
        <v>5.33E-2</v>
      </c>
      <c r="H154" s="185">
        <f t="shared" si="14"/>
        <v>4.9033333333333338E-2</v>
      </c>
      <c r="I154" s="223"/>
      <c r="J154" s="220"/>
    </row>
    <row r="155" spans="1:10" x14ac:dyDescent="0.2">
      <c r="A155" s="182">
        <v>45444</v>
      </c>
      <c r="B155" s="183">
        <v>5.4600000000000003E-2</v>
      </c>
      <c r="C155" s="184">
        <v>5.5100000000000003E-2</v>
      </c>
      <c r="D155" s="185">
        <v>4.3200000000000002E-2</v>
      </c>
      <c r="E155" s="185">
        <v>4.3099999999999999E-2</v>
      </c>
      <c r="F155" s="185">
        <v>4.5400000000000003E-2</v>
      </c>
      <c r="G155" s="186">
        <v>5.28E-2</v>
      </c>
      <c r="H155" s="185">
        <f t="shared" si="14"/>
        <v>4.7733333333333329E-2</v>
      </c>
      <c r="I155" s="223"/>
      <c r="J155" s="220"/>
    </row>
    <row r="156" spans="1:10" x14ac:dyDescent="0.2">
      <c r="A156" s="182">
        <v>45474</v>
      </c>
      <c r="B156" s="183">
        <v>5.4800000000000001E-2</v>
      </c>
      <c r="C156" s="184">
        <v>5.4300000000000001E-2</v>
      </c>
      <c r="D156" s="185">
        <v>4.1599999999999998E-2</v>
      </c>
      <c r="E156" s="185">
        <v>4.2500000000000003E-2</v>
      </c>
      <c r="F156" s="185">
        <v>4.5600000000000002E-2</v>
      </c>
      <c r="G156" s="186">
        <v>5.3100000000000001E-2</v>
      </c>
      <c r="H156" s="185">
        <f t="shared" si="14"/>
        <v>4.7333333333333338E-2</v>
      </c>
      <c r="I156" s="223"/>
      <c r="J156" s="220"/>
    </row>
    <row r="157" spans="1:10" x14ac:dyDescent="0.2">
      <c r="A157" s="182">
        <v>45505</v>
      </c>
      <c r="B157" s="183">
        <v>5.5E-2</v>
      </c>
      <c r="C157" s="184">
        <v>5.2999999999999999E-2</v>
      </c>
      <c r="D157" s="185">
        <v>3.7100000000000001E-2</v>
      </c>
      <c r="E157" s="185">
        <v>3.8699999999999998E-2</v>
      </c>
      <c r="F157" s="185">
        <v>4.2500000000000003E-2</v>
      </c>
      <c r="G157" s="186">
        <v>5.1200000000000002E-2</v>
      </c>
      <c r="H157" s="185">
        <f t="shared" ref="H157:H162" si="15">AVERAGE(B157,D157,F157)</f>
        <v>4.4866666666666666E-2</v>
      </c>
      <c r="I157" s="223"/>
      <c r="J157" s="220"/>
    </row>
    <row r="158" spans="1:10" x14ac:dyDescent="0.2">
      <c r="A158" s="182">
        <v>45536</v>
      </c>
      <c r="B158" s="183">
        <v>5.0599999999999999E-2</v>
      </c>
      <c r="C158" s="184">
        <v>4.9200000000000001E-2</v>
      </c>
      <c r="D158" s="185">
        <v>3.5000000000000003E-2</v>
      </c>
      <c r="E158" s="185">
        <v>3.7199999999999997E-2</v>
      </c>
      <c r="F158" s="185">
        <v>4.1000000000000002E-2</v>
      </c>
      <c r="G158" s="186">
        <v>4.8599999999999997E-2</v>
      </c>
      <c r="H158" s="185">
        <f t="shared" si="15"/>
        <v>4.2200000000000008E-2</v>
      </c>
      <c r="I158" s="223"/>
      <c r="J158" s="220"/>
    </row>
    <row r="159" spans="1:10" x14ac:dyDescent="0.2">
      <c r="A159" s="182">
        <v>45566</v>
      </c>
      <c r="B159" s="183">
        <v>4.9200000000000001E-2</v>
      </c>
      <c r="C159" s="184">
        <v>4.7199999999999999E-2</v>
      </c>
      <c r="D159" s="185">
        <v>3.9100000000000003E-2</v>
      </c>
      <c r="E159" s="185">
        <v>4.1000000000000002E-2</v>
      </c>
      <c r="F159" s="185">
        <v>4.4400000000000002E-2</v>
      </c>
      <c r="G159" s="186">
        <v>4.6199999999999998E-2</v>
      </c>
      <c r="H159" s="185">
        <f t="shared" si="15"/>
        <v>4.423333333333334E-2</v>
      </c>
      <c r="I159" s="223"/>
      <c r="J159" s="220"/>
    </row>
    <row r="160" spans="1:10" x14ac:dyDescent="0.2">
      <c r="A160" s="182">
        <v>45597</v>
      </c>
      <c r="B160" s="183">
        <v>4.7100000000000003E-2</v>
      </c>
      <c r="C160" s="184">
        <v>4.6199999999999998E-2</v>
      </c>
      <c r="D160" s="185">
        <v>4.2299999999999997E-2</v>
      </c>
      <c r="E160" s="185">
        <v>4.36E-2</v>
      </c>
      <c r="F160" s="185">
        <v>4.6300000000000001E-2</v>
      </c>
      <c r="G160" s="186">
        <v>4.53E-2</v>
      </c>
      <c r="H160" s="185">
        <f t="shared" si="15"/>
        <v>4.5233333333333341E-2</v>
      </c>
      <c r="I160" s="223"/>
      <c r="J160" s="220"/>
    </row>
    <row r="161" spans="1:10" x14ac:dyDescent="0.2">
      <c r="A161" s="182">
        <v>45627</v>
      </c>
      <c r="B161" s="183">
        <v>4.4999999999999998E-2</v>
      </c>
      <c r="C161" s="184">
        <v>4.3900000000000002E-2</v>
      </c>
      <c r="D161" s="185">
        <v>4.2500000000000003E-2</v>
      </c>
      <c r="E161" s="185">
        <v>4.3900000000000002E-2</v>
      </c>
      <c r="F161" s="185">
        <v>4.6600000000000003E-2</v>
      </c>
      <c r="G161" s="186">
        <v>4.4600000000000001E-2</v>
      </c>
      <c r="H161" s="185">
        <f t="shared" si="15"/>
        <v>4.4699999999999997E-2</v>
      </c>
      <c r="I161" s="223"/>
      <c r="J161" s="220"/>
    </row>
    <row r="162" spans="1:10" x14ac:dyDescent="0.2">
      <c r="A162" s="182">
        <v>45658</v>
      </c>
      <c r="B162" s="183">
        <v>4.4200000000000003E-2</v>
      </c>
      <c r="C162" s="184">
        <v>4.3400000000000001E-2</v>
      </c>
      <c r="D162" s="185">
        <v>4.4299999999999999E-2</v>
      </c>
      <c r="E162" s="185">
        <v>4.6300000000000001E-2</v>
      </c>
      <c r="F162" s="185">
        <v>4.9200000000000001E-2</v>
      </c>
      <c r="G162" s="186">
        <v>4.3299999999999998E-2</v>
      </c>
      <c r="H162" s="185">
        <f t="shared" si="15"/>
        <v>4.5899999999999996E-2</v>
      </c>
      <c r="I162" s="223"/>
      <c r="J162" s="220"/>
    </row>
    <row r="163" spans="1:10" x14ac:dyDescent="0.2">
      <c r="A163" s="182">
        <v>45689</v>
      </c>
      <c r="B163" s="183">
        <v>4.3700000000000003E-2</v>
      </c>
      <c r="C163" s="184">
        <v>4.3299999999999998E-2</v>
      </c>
      <c r="D163" s="185">
        <v>4.2799999999999998E-2</v>
      </c>
      <c r="E163" s="185">
        <v>4.4499999999999998E-2</v>
      </c>
      <c r="F163" s="185">
        <v>4.7300000000000002E-2</v>
      </c>
      <c r="G163" s="186">
        <v>4.3400000000000001E-2</v>
      </c>
      <c r="H163" s="185">
        <f>AVERAGE(B163,D163,F163)</f>
        <v>4.4600000000000001E-2</v>
      </c>
      <c r="I163" s="223"/>
      <c r="J163" s="220"/>
    </row>
    <row r="164" spans="1:10" x14ac:dyDescent="0.2">
      <c r="A164" s="182">
        <v>45717</v>
      </c>
      <c r="B164" s="183">
        <v>4.3700000000000003E-2</v>
      </c>
      <c r="C164" s="184">
        <v>4.3400000000000001E-2</v>
      </c>
      <c r="D164" s="185">
        <v>4.0399999999999998E-2</v>
      </c>
      <c r="E164" s="185">
        <v>4.2799999999999998E-2</v>
      </c>
      <c r="F164" s="185">
        <v>4.6300000000000001E-2</v>
      </c>
      <c r="G164" s="186">
        <v>4.2900000000000001E-2</v>
      </c>
      <c r="H164" s="185">
        <f>AVERAGE(B164,D164,F164)</f>
        <v>4.3466666666666674E-2</v>
      </c>
      <c r="I164" s="223"/>
      <c r="J164" s="220"/>
    </row>
  </sheetData>
  <mergeCells count="4">
    <mergeCell ref="B4:F4"/>
    <mergeCell ref="H4:H5"/>
    <mergeCell ref="G4:G5"/>
    <mergeCell ref="B3:G3"/>
  </mergeCells>
  <dataValidations count="1">
    <dataValidation allowBlank="1" showInputMessage="1" showErrorMessage="1" prompt="Nominal 3-Month Constant Maturity US Treasury Bills" sqref="B4"/>
  </dataValidations>
  <pageMargins left="0.7" right="0.7" top="0.75" bottom="0.75" header="0.3" footer="0.3"/>
  <pageSetup orientation="portrait" verticalDpi="1200"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5668"/>
  <sheetViews>
    <sheetView zoomScale="110" zoomScaleNormal="110" workbookViewId="0">
      <pane xSplit="1" ySplit="5" topLeftCell="B5651" activePane="bottomRight" state="frozenSplit"/>
      <selection pane="topRight" activeCell="B1" sqref="B1"/>
      <selection pane="bottomLeft" activeCell="A6" sqref="A6"/>
      <selection pane="bottomRight" activeCell="A5665" sqref="A5665"/>
    </sheetView>
  </sheetViews>
  <sheetFormatPr defaultRowHeight="12.75" x14ac:dyDescent="0.2"/>
  <cols>
    <col min="1" max="1" width="10.83203125" style="2" customWidth="1"/>
    <col min="2" max="5" width="9.33203125" style="64" customWidth="1"/>
    <col min="6" max="6" width="4.5" style="64" customWidth="1"/>
    <col min="7" max="7" width="8.6640625" style="64" customWidth="1"/>
    <col min="8" max="9" width="9.33203125" style="64" customWidth="1"/>
    <col min="10" max="10" width="8.5" style="64" customWidth="1"/>
    <col min="11" max="12" width="9.33203125" style="64" customWidth="1"/>
    <col min="13" max="13" width="4.5" style="64" hidden="1" customWidth="1"/>
    <col min="14" max="16" width="9.33203125" style="64" hidden="1" customWidth="1"/>
    <col min="17" max="17" width="4.5" style="64" hidden="1" customWidth="1"/>
    <col min="18" max="20" width="9.33203125" hidden="1" customWidth="1"/>
    <col min="21" max="24" width="9.33203125" style="64" hidden="1" customWidth="1"/>
    <col min="25" max="25" width="4.5" style="64" hidden="1" customWidth="1"/>
    <col min="26" max="29" width="9.33203125" style="64" hidden="1" customWidth="1"/>
    <col min="30" max="30" width="9.33203125" hidden="1" customWidth="1"/>
  </cols>
  <sheetData>
    <row r="1" spans="1:29" s="4" customFormat="1" ht="13.5" thickBot="1" x14ac:dyDescent="0.25">
      <c r="A1" s="3"/>
      <c r="B1" s="323" t="s">
        <v>55</v>
      </c>
      <c r="C1" s="324"/>
      <c r="D1" s="324"/>
      <c r="E1" s="325"/>
      <c r="F1" s="5"/>
      <c r="G1" s="314" t="s">
        <v>54</v>
      </c>
      <c r="H1" s="317"/>
      <c r="I1" s="317"/>
      <c r="J1" s="317"/>
      <c r="K1" s="317"/>
      <c r="L1" s="318"/>
      <c r="M1" s="5"/>
      <c r="N1" s="319" t="s">
        <v>3</v>
      </c>
      <c r="O1" s="319"/>
      <c r="P1" s="319"/>
      <c r="Q1" s="5"/>
      <c r="R1" s="328" t="s">
        <v>55</v>
      </c>
      <c r="S1" s="329"/>
      <c r="U1" s="323" t="s">
        <v>55</v>
      </c>
      <c r="V1" s="324"/>
      <c r="W1" s="324"/>
      <c r="X1" s="325"/>
      <c r="Y1" s="5"/>
      <c r="Z1" s="323" t="s">
        <v>54</v>
      </c>
      <c r="AA1" s="333"/>
      <c r="AB1" s="333"/>
      <c r="AC1" s="334"/>
    </row>
    <row r="2" spans="1:29" s="4" customFormat="1" ht="13.5" thickTop="1" x14ac:dyDescent="0.2">
      <c r="A2" s="3"/>
      <c r="B2" s="320" t="s">
        <v>56</v>
      </c>
      <c r="C2" s="321"/>
      <c r="D2" s="320" t="s">
        <v>57</v>
      </c>
      <c r="E2" s="322"/>
      <c r="F2" s="5"/>
      <c r="G2" s="320" t="s">
        <v>60</v>
      </c>
      <c r="H2" s="326"/>
      <c r="I2" s="327"/>
      <c r="J2" s="320" t="s">
        <v>59</v>
      </c>
      <c r="K2" s="326"/>
      <c r="L2" s="327"/>
      <c r="M2" s="5"/>
      <c r="N2" s="5"/>
      <c r="O2" s="5"/>
      <c r="P2" s="5"/>
      <c r="Q2" s="5"/>
      <c r="R2" s="320"/>
      <c r="S2" s="322"/>
      <c r="U2" s="320" t="s">
        <v>56</v>
      </c>
      <c r="V2" s="321"/>
      <c r="W2" s="320" t="s">
        <v>57</v>
      </c>
      <c r="X2" s="322"/>
      <c r="Y2" s="5"/>
      <c r="Z2" s="320" t="s">
        <v>60</v>
      </c>
      <c r="AA2" s="321"/>
      <c r="AB2" s="320" t="s">
        <v>59</v>
      </c>
      <c r="AC2" s="322"/>
    </row>
    <row r="3" spans="1:29" s="4" customFormat="1" ht="13.5" thickBot="1" x14ac:dyDescent="0.25">
      <c r="A3" s="3"/>
      <c r="B3" s="314" t="s">
        <v>0</v>
      </c>
      <c r="C3" s="315"/>
      <c r="D3" s="314" t="s">
        <v>1</v>
      </c>
      <c r="E3" s="316"/>
      <c r="F3" s="5"/>
      <c r="G3" s="314" t="s">
        <v>0</v>
      </c>
      <c r="H3" s="317"/>
      <c r="I3" s="318"/>
      <c r="J3" s="314" t="s">
        <v>1</v>
      </c>
      <c r="K3" s="317"/>
      <c r="L3" s="318"/>
      <c r="M3" s="5"/>
      <c r="N3" s="5"/>
      <c r="O3" s="5"/>
      <c r="P3" s="5"/>
      <c r="Q3" s="5"/>
      <c r="R3" s="314" t="s">
        <v>155</v>
      </c>
      <c r="S3" s="316"/>
      <c r="U3" s="314" t="s">
        <v>0</v>
      </c>
      <c r="V3" s="315"/>
      <c r="W3" s="314" t="s">
        <v>1</v>
      </c>
      <c r="X3" s="316"/>
      <c r="Y3" s="5"/>
      <c r="Z3" s="314" t="s">
        <v>0</v>
      </c>
      <c r="AA3" s="315"/>
      <c r="AB3" s="314" t="s">
        <v>1</v>
      </c>
      <c r="AC3" s="316"/>
    </row>
    <row r="4" spans="1:29" s="4" customFormat="1" ht="14.25" thickTop="1" thickBot="1" x14ac:dyDescent="0.25">
      <c r="A4" s="3" t="s">
        <v>2</v>
      </c>
      <c r="B4" s="65" t="s">
        <v>6</v>
      </c>
      <c r="C4" s="67" t="s">
        <v>58</v>
      </c>
      <c r="D4" s="65" t="s">
        <v>6</v>
      </c>
      <c r="E4" s="67" t="s">
        <v>58</v>
      </c>
      <c r="F4" s="5"/>
      <c r="G4" s="65" t="s">
        <v>6</v>
      </c>
      <c r="H4" s="67" t="s">
        <v>58</v>
      </c>
      <c r="I4" s="67" t="s">
        <v>502</v>
      </c>
      <c r="J4" s="67" t="s">
        <v>6</v>
      </c>
      <c r="K4" s="141" t="s">
        <v>58</v>
      </c>
      <c r="L4" s="140" t="s">
        <v>502</v>
      </c>
      <c r="M4" s="5"/>
      <c r="N4" s="5" t="s">
        <v>4</v>
      </c>
      <c r="O4" s="5" t="s">
        <v>0</v>
      </c>
      <c r="P4" s="5" t="s">
        <v>5</v>
      </c>
      <c r="Q4" s="5"/>
      <c r="R4" s="65" t="s">
        <v>6</v>
      </c>
      <c r="S4" s="67" t="s">
        <v>58</v>
      </c>
      <c r="U4" s="65" t="s">
        <v>6</v>
      </c>
      <c r="V4" s="67" t="s">
        <v>58</v>
      </c>
      <c r="W4" s="65" t="s">
        <v>6</v>
      </c>
      <c r="X4" s="67" t="s">
        <v>58</v>
      </c>
      <c r="Y4" s="5"/>
      <c r="Z4" s="65" t="s">
        <v>6</v>
      </c>
      <c r="AA4" s="67" t="s">
        <v>58</v>
      </c>
      <c r="AB4" s="67" t="s">
        <v>6</v>
      </c>
      <c r="AC4" s="66" t="s">
        <v>58</v>
      </c>
    </row>
    <row r="5" spans="1:29" s="4" customFormat="1" ht="6.75" customHeight="1" x14ac:dyDescent="0.2">
      <c r="A5" s="2"/>
      <c r="B5" s="64"/>
      <c r="C5" s="64"/>
      <c r="D5" s="64"/>
      <c r="E5" s="64"/>
      <c r="F5" s="64"/>
      <c r="G5" s="64"/>
      <c r="H5" s="64"/>
      <c r="I5" s="64"/>
      <c r="J5" s="64"/>
      <c r="K5" s="64"/>
      <c r="L5" s="64"/>
      <c r="M5" s="64"/>
      <c r="N5" s="64"/>
      <c r="O5" s="64"/>
      <c r="P5" s="64"/>
      <c r="Q5" s="64"/>
      <c r="U5" s="64"/>
      <c r="V5" s="64"/>
      <c r="W5" s="64"/>
      <c r="X5" s="64"/>
      <c r="Y5" s="64"/>
      <c r="Z5" s="64"/>
      <c r="AA5" s="64"/>
      <c r="AB5" s="64"/>
      <c r="AC5" s="64"/>
    </row>
    <row r="6" spans="1:29" s="4" customFormat="1" hidden="1" x14ac:dyDescent="0.2">
      <c r="A6" s="2">
        <v>39084</v>
      </c>
      <c r="B6" s="64">
        <v>5.45</v>
      </c>
      <c r="C6" s="64">
        <v>5.44</v>
      </c>
      <c r="D6" s="64">
        <v>5.87</v>
      </c>
      <c r="E6" s="64">
        <v>5.81</v>
      </c>
      <c r="F6" s="64"/>
      <c r="G6" s="64">
        <v>3.99</v>
      </c>
      <c r="H6" s="64">
        <v>3.68</v>
      </c>
      <c r="I6" s="64"/>
      <c r="J6" s="64">
        <v>3.83</v>
      </c>
      <c r="K6" s="64">
        <v>4.28</v>
      </c>
      <c r="L6" s="64"/>
      <c r="M6" s="64"/>
      <c r="N6" s="4" t="s">
        <v>97</v>
      </c>
      <c r="O6" s="64"/>
      <c r="P6" s="64"/>
      <c r="Q6" s="64"/>
      <c r="U6" s="64">
        <v>5.45</v>
      </c>
      <c r="V6" s="64">
        <v>5.44</v>
      </c>
      <c r="W6" s="64">
        <v>5.87</v>
      </c>
      <c r="X6" s="64">
        <v>5.81</v>
      </c>
      <c r="Y6" s="64"/>
      <c r="Z6" s="64">
        <v>3.99</v>
      </c>
      <c r="AA6" s="64">
        <v>3.68</v>
      </c>
      <c r="AB6" s="64">
        <v>3.83</v>
      </c>
      <c r="AC6" s="64">
        <v>4.28</v>
      </c>
    </row>
    <row r="7" spans="1:29" s="4" customFormat="1" hidden="1" x14ac:dyDescent="0.2">
      <c r="A7" s="2">
        <v>39085</v>
      </c>
      <c r="B7" s="64">
        <v>5.43</v>
      </c>
      <c r="C7" s="64">
        <v>5.36</v>
      </c>
      <c r="D7" s="64">
        <v>5.84</v>
      </c>
      <c r="E7" s="64">
        <v>5.79</v>
      </c>
      <c r="F7" s="64"/>
      <c r="G7" s="64">
        <v>3.97</v>
      </c>
      <c r="H7" s="64">
        <v>3.65</v>
      </c>
      <c r="I7" s="64"/>
      <c r="J7" s="64">
        <v>4.09</v>
      </c>
      <c r="K7" s="64">
        <v>4.0599999999999996</v>
      </c>
      <c r="L7" s="64"/>
      <c r="M7" s="64"/>
      <c r="N7" s="64"/>
      <c r="O7" s="64"/>
      <c r="P7" s="64"/>
      <c r="Q7" s="64"/>
      <c r="U7" s="64">
        <v>5.43</v>
      </c>
      <c r="V7" s="64">
        <v>5.36</v>
      </c>
      <c r="W7" s="64">
        <v>5.84</v>
      </c>
      <c r="X7" s="64">
        <v>5.79</v>
      </c>
      <c r="Y7" s="64"/>
      <c r="Z7" s="64">
        <v>3.97</v>
      </c>
      <c r="AA7" s="64">
        <v>3.65</v>
      </c>
      <c r="AB7" s="64">
        <v>4.09</v>
      </c>
      <c r="AC7" s="64">
        <v>4.0599999999999996</v>
      </c>
    </row>
    <row r="8" spans="1:29" s="4" customFormat="1" hidden="1" x14ac:dyDescent="0.2">
      <c r="A8" s="2">
        <v>39086</v>
      </c>
      <c r="B8" s="64">
        <v>5.37</v>
      </c>
      <c r="C8" s="64">
        <v>5.33</v>
      </c>
      <c r="D8" s="64">
        <v>5.85</v>
      </c>
      <c r="E8" s="64">
        <v>5.79</v>
      </c>
      <c r="F8" s="64"/>
      <c r="G8" s="64">
        <v>3.96</v>
      </c>
      <c r="H8" s="64">
        <v>3.64</v>
      </c>
      <c r="I8" s="64"/>
      <c r="J8" s="64">
        <v>4.09</v>
      </c>
      <c r="K8" s="64">
        <v>4.07</v>
      </c>
      <c r="L8" s="64"/>
      <c r="M8" s="64"/>
      <c r="N8" s="64"/>
      <c r="O8" s="64"/>
      <c r="P8" s="64"/>
      <c r="Q8" s="64"/>
      <c r="U8" s="64">
        <v>5.37</v>
      </c>
      <c r="V8" s="64">
        <v>5.33</v>
      </c>
      <c r="W8" s="64">
        <v>5.85</v>
      </c>
      <c r="X8" s="64">
        <v>5.79</v>
      </c>
      <c r="Y8" s="64"/>
      <c r="Z8" s="64">
        <v>3.96</v>
      </c>
      <c r="AA8" s="64">
        <v>3.64</v>
      </c>
      <c r="AB8" s="64">
        <v>4.09</v>
      </c>
      <c r="AC8" s="64">
        <v>4.07</v>
      </c>
    </row>
    <row r="9" spans="1:29" s="4" customFormat="1" hidden="1" x14ac:dyDescent="0.2">
      <c r="A9" s="2">
        <v>39087</v>
      </c>
      <c r="B9" s="64">
        <v>5.43</v>
      </c>
      <c r="C9" s="64">
        <v>5.32</v>
      </c>
      <c r="D9" s="64">
        <v>5.82</v>
      </c>
      <c r="E9" s="64">
        <v>5.76</v>
      </c>
      <c r="F9" s="64"/>
      <c r="G9" s="64">
        <v>3.93</v>
      </c>
      <c r="H9" s="64">
        <v>3.61</v>
      </c>
      <c r="I9" s="64"/>
      <c r="J9" s="64">
        <v>3.93</v>
      </c>
      <c r="K9" s="64">
        <v>4.04</v>
      </c>
      <c r="L9" s="64"/>
      <c r="M9" s="64"/>
      <c r="N9" s="64"/>
      <c r="O9" s="64"/>
      <c r="P9" s="64"/>
      <c r="Q9" s="64"/>
      <c r="U9" s="64">
        <v>5.43</v>
      </c>
      <c r="V9" s="64">
        <v>5.32</v>
      </c>
      <c r="W9" s="64">
        <v>5.82</v>
      </c>
      <c r="X9" s="64">
        <v>5.76</v>
      </c>
      <c r="Y9" s="64"/>
      <c r="Z9" s="64">
        <v>3.93</v>
      </c>
      <c r="AA9" s="64">
        <v>3.61</v>
      </c>
      <c r="AB9" s="64">
        <v>3.93</v>
      </c>
      <c r="AC9" s="64">
        <v>4.04</v>
      </c>
    </row>
    <row r="10" spans="1:29" s="4" customFormat="1" hidden="1" x14ac:dyDescent="0.2">
      <c r="A10" s="2">
        <v>39090</v>
      </c>
      <c r="B10" s="64">
        <v>5.44</v>
      </c>
      <c r="C10" s="64">
        <v>5.37</v>
      </c>
      <c r="D10" s="64">
        <v>5.81</v>
      </c>
      <c r="E10" s="64">
        <v>5.75</v>
      </c>
      <c r="F10" s="64"/>
      <c r="G10" s="64">
        <v>3.95</v>
      </c>
      <c r="H10" s="64">
        <v>3.63</v>
      </c>
      <c r="I10" s="64"/>
      <c r="J10" s="64">
        <v>4.08</v>
      </c>
      <c r="K10" s="64">
        <v>4.0999999999999996</v>
      </c>
      <c r="L10" s="64"/>
      <c r="M10" s="64"/>
      <c r="N10" s="64"/>
      <c r="O10" s="64"/>
      <c r="P10" s="64"/>
      <c r="Q10" s="64"/>
      <c r="U10" s="64">
        <v>5.44</v>
      </c>
      <c r="V10" s="64">
        <v>5.37</v>
      </c>
      <c r="W10" s="64">
        <v>5.81</v>
      </c>
      <c r="X10" s="64">
        <v>5.75</v>
      </c>
      <c r="Y10" s="64"/>
      <c r="Z10" s="64">
        <v>3.95</v>
      </c>
      <c r="AA10" s="64">
        <v>3.63</v>
      </c>
      <c r="AB10" s="64">
        <v>4.08</v>
      </c>
      <c r="AC10" s="64">
        <v>4.0999999999999996</v>
      </c>
    </row>
    <row r="11" spans="1:29" s="4" customFormat="1" hidden="1" x14ac:dyDescent="0.2">
      <c r="A11" s="2">
        <v>39091</v>
      </c>
      <c r="B11" s="64">
        <v>5.44</v>
      </c>
      <c r="C11" s="64">
        <v>5.37</v>
      </c>
      <c r="D11" s="64">
        <v>5.81</v>
      </c>
      <c r="E11" s="64">
        <v>5.75</v>
      </c>
      <c r="F11" s="64"/>
      <c r="G11" s="64">
        <v>3.95</v>
      </c>
      <c r="H11" s="64">
        <v>3.65</v>
      </c>
      <c r="I11" s="64"/>
      <c r="J11" s="64">
        <v>4.07</v>
      </c>
      <c r="K11" s="64">
        <v>4.04</v>
      </c>
      <c r="L11" s="64"/>
      <c r="M11" s="64"/>
      <c r="N11" s="64"/>
      <c r="O11" s="64"/>
      <c r="P11" s="64"/>
      <c r="Q11" s="64"/>
      <c r="U11" s="64">
        <v>5.44</v>
      </c>
      <c r="V11" s="64">
        <v>5.37</v>
      </c>
      <c r="W11" s="64">
        <v>5.81</v>
      </c>
      <c r="X11" s="64">
        <v>5.75</v>
      </c>
      <c r="Y11" s="64"/>
      <c r="Z11" s="64">
        <v>3.95</v>
      </c>
      <c r="AA11" s="64">
        <v>3.65</v>
      </c>
      <c r="AB11" s="64">
        <v>4.07</v>
      </c>
      <c r="AC11" s="64">
        <v>4.04</v>
      </c>
    </row>
    <row r="12" spans="1:29" s="4" customFormat="1" hidden="1" x14ac:dyDescent="0.2">
      <c r="A12" s="2">
        <v>39092</v>
      </c>
      <c r="B12" s="64">
        <v>5.47</v>
      </c>
      <c r="C12" s="64">
        <v>5.39</v>
      </c>
      <c r="D12" s="64">
        <v>5.85</v>
      </c>
      <c r="E12" s="64">
        <v>5.79</v>
      </c>
      <c r="F12" s="64"/>
      <c r="G12" s="64">
        <v>3.95</v>
      </c>
      <c r="H12" s="64">
        <v>3.63</v>
      </c>
      <c r="I12" s="64"/>
      <c r="J12" s="64">
        <v>4.1399999999999997</v>
      </c>
      <c r="K12" s="64">
        <v>3.98</v>
      </c>
      <c r="L12" s="64"/>
      <c r="M12" s="64"/>
      <c r="N12" s="64"/>
      <c r="O12" s="64"/>
      <c r="P12" s="64"/>
      <c r="Q12" s="64"/>
      <c r="U12" s="64">
        <v>5.47</v>
      </c>
      <c r="V12" s="64">
        <v>5.39</v>
      </c>
      <c r="W12" s="64">
        <v>5.85</v>
      </c>
      <c r="X12" s="64">
        <v>5.79</v>
      </c>
      <c r="Y12" s="64"/>
      <c r="Z12" s="64">
        <v>3.95</v>
      </c>
      <c r="AA12" s="64">
        <v>3.63</v>
      </c>
      <c r="AB12" s="64">
        <v>4.1399999999999997</v>
      </c>
      <c r="AC12" s="64">
        <v>3.98</v>
      </c>
    </row>
    <row r="13" spans="1:29" s="4" customFormat="1" hidden="1" x14ac:dyDescent="0.2">
      <c r="A13" s="2">
        <v>39093</v>
      </c>
      <c r="B13" s="64">
        <v>5.52</v>
      </c>
      <c r="C13" s="64">
        <v>5.46</v>
      </c>
      <c r="D13" s="64">
        <v>5.89</v>
      </c>
      <c r="E13" s="64">
        <v>5.83</v>
      </c>
      <c r="F13" s="64"/>
      <c r="G13" s="64">
        <v>3.97</v>
      </c>
      <c r="H13" s="64">
        <v>3.66</v>
      </c>
      <c r="I13" s="64"/>
      <c r="J13" s="64">
        <v>4.0999999999999996</v>
      </c>
      <c r="K13" s="64">
        <v>4.0199999999999996</v>
      </c>
      <c r="L13" s="64"/>
      <c r="M13" s="64"/>
      <c r="N13" s="64"/>
      <c r="O13" s="64"/>
      <c r="P13" s="64"/>
      <c r="Q13" s="64"/>
      <c r="U13" s="64">
        <v>5.52</v>
      </c>
      <c r="V13" s="64">
        <v>5.46</v>
      </c>
      <c r="W13" s="64">
        <v>5.89</v>
      </c>
      <c r="X13" s="64">
        <v>5.83</v>
      </c>
      <c r="Y13" s="64"/>
      <c r="Z13" s="64">
        <v>3.97</v>
      </c>
      <c r="AA13" s="64">
        <v>3.66</v>
      </c>
      <c r="AB13" s="64">
        <v>4.0999999999999996</v>
      </c>
      <c r="AC13" s="64">
        <v>4.0199999999999996</v>
      </c>
    </row>
    <row r="14" spans="1:29" s="4" customFormat="1" hidden="1" x14ac:dyDescent="0.2">
      <c r="A14" s="2">
        <v>39094</v>
      </c>
      <c r="B14" s="64">
        <v>5.55</v>
      </c>
      <c r="C14" s="64">
        <v>5.49</v>
      </c>
      <c r="D14" s="64">
        <v>5.93</v>
      </c>
      <c r="E14" s="64">
        <v>5.87</v>
      </c>
      <c r="F14" s="64"/>
      <c r="G14" s="64">
        <v>4.01</v>
      </c>
      <c r="H14" s="64">
        <v>3.75</v>
      </c>
      <c r="I14" s="64"/>
      <c r="J14" s="64">
        <v>4.1399999999999997</v>
      </c>
      <c r="K14" s="64">
        <v>4.01</v>
      </c>
      <c r="L14" s="64"/>
      <c r="M14" s="64"/>
      <c r="N14" s="64"/>
      <c r="O14" s="64"/>
      <c r="P14" s="64"/>
      <c r="Q14" s="64"/>
      <c r="U14" s="64">
        <v>5.55</v>
      </c>
      <c r="V14" s="64">
        <v>5.49</v>
      </c>
      <c r="W14" s="64">
        <v>5.93</v>
      </c>
      <c r="X14" s="64">
        <v>5.87</v>
      </c>
      <c r="Y14" s="64"/>
      <c r="Z14" s="64">
        <v>4.01</v>
      </c>
      <c r="AA14" s="64">
        <v>3.75</v>
      </c>
      <c r="AB14" s="64">
        <v>4.1399999999999997</v>
      </c>
      <c r="AC14" s="64">
        <v>4.01</v>
      </c>
    </row>
    <row r="15" spans="1:29" s="4" customFormat="1" hidden="1" x14ac:dyDescent="0.2">
      <c r="A15" s="2">
        <v>39098</v>
      </c>
      <c r="B15" s="64">
        <v>5.53</v>
      </c>
      <c r="C15" s="64">
        <v>5.49</v>
      </c>
      <c r="D15" s="64">
        <v>5.97</v>
      </c>
      <c r="E15" s="64">
        <v>5.92</v>
      </c>
      <c r="F15" s="64"/>
      <c r="G15" s="64">
        <v>4.03</v>
      </c>
      <c r="H15" s="64">
        <v>3.75</v>
      </c>
      <c r="I15" s="64"/>
      <c r="J15" s="64">
        <v>4.16</v>
      </c>
      <c r="K15" s="64">
        <v>4.0199999999999996</v>
      </c>
      <c r="L15" s="64"/>
      <c r="M15" s="64"/>
      <c r="N15" s="64"/>
      <c r="O15" s="64"/>
      <c r="P15" s="64"/>
      <c r="Q15" s="64"/>
      <c r="U15" s="64">
        <v>5.53</v>
      </c>
      <c r="V15" s="64">
        <v>5.49</v>
      </c>
      <c r="W15" s="64">
        <v>5.97</v>
      </c>
      <c r="X15" s="64">
        <v>5.92</v>
      </c>
      <c r="Y15" s="64"/>
      <c r="Z15" s="64">
        <v>4.03</v>
      </c>
      <c r="AA15" s="64">
        <v>3.75</v>
      </c>
      <c r="AB15" s="64">
        <v>4.16</v>
      </c>
      <c r="AC15" s="64">
        <v>4.0199999999999996</v>
      </c>
    </row>
    <row r="16" spans="1:29" s="4" customFormat="1" hidden="1" x14ac:dyDescent="0.2">
      <c r="A16" s="2">
        <v>39099</v>
      </c>
      <c r="B16" s="64">
        <v>5.57</v>
      </c>
      <c r="C16" s="64">
        <v>5.52</v>
      </c>
      <c r="D16" s="64">
        <v>6.01</v>
      </c>
      <c r="E16" s="64">
        <v>5.95</v>
      </c>
      <c r="F16" s="64"/>
      <c r="G16" s="64">
        <v>4.03</v>
      </c>
      <c r="H16" s="64">
        <v>3.74</v>
      </c>
      <c r="I16" s="64"/>
      <c r="J16" s="64">
        <v>4.18</v>
      </c>
      <c r="K16" s="64">
        <v>3.89</v>
      </c>
      <c r="L16" s="64"/>
      <c r="M16" s="64"/>
      <c r="N16" s="64"/>
      <c r="O16" s="64"/>
      <c r="P16" s="64"/>
      <c r="Q16" s="64"/>
      <c r="U16" s="64">
        <v>5.57</v>
      </c>
      <c r="V16" s="64">
        <v>5.52</v>
      </c>
      <c r="W16" s="64">
        <v>6.01</v>
      </c>
      <c r="X16" s="64">
        <v>5.95</v>
      </c>
      <c r="Y16" s="64"/>
      <c r="Z16" s="64">
        <v>4.03</v>
      </c>
      <c r="AA16" s="64">
        <v>3.74</v>
      </c>
      <c r="AB16" s="64">
        <v>4.18</v>
      </c>
      <c r="AC16" s="64">
        <v>3.89</v>
      </c>
    </row>
    <row r="17" spans="1:29" s="4" customFormat="1" hidden="1" x14ac:dyDescent="0.2">
      <c r="A17" s="2">
        <v>39100</v>
      </c>
      <c r="B17" s="64">
        <v>5.54</v>
      </c>
      <c r="C17" s="64">
        <v>5.47</v>
      </c>
      <c r="D17" s="64">
        <v>6</v>
      </c>
      <c r="E17" s="64">
        <v>5.94</v>
      </c>
      <c r="F17" s="64"/>
      <c r="G17" s="64">
        <v>4.04</v>
      </c>
      <c r="H17" s="64">
        <v>3.75</v>
      </c>
      <c r="I17" s="64"/>
      <c r="J17" s="64">
        <v>4.17</v>
      </c>
      <c r="K17" s="64">
        <v>3.88</v>
      </c>
      <c r="L17" s="64"/>
      <c r="M17" s="64"/>
      <c r="N17" s="64"/>
      <c r="O17" s="64"/>
      <c r="P17" s="64"/>
      <c r="Q17" s="64"/>
      <c r="U17" s="64">
        <v>5.54</v>
      </c>
      <c r="V17" s="64">
        <v>5.47</v>
      </c>
      <c r="W17" s="64">
        <v>6</v>
      </c>
      <c r="X17" s="64">
        <v>5.94</v>
      </c>
      <c r="Y17" s="64"/>
      <c r="Z17" s="64">
        <v>4.04</v>
      </c>
      <c r="AA17" s="64">
        <v>3.75</v>
      </c>
      <c r="AB17" s="64">
        <v>4.17</v>
      </c>
      <c r="AC17" s="64">
        <v>3.88</v>
      </c>
    </row>
    <row r="18" spans="1:29" s="4" customFormat="1" hidden="1" x14ac:dyDescent="0.2">
      <c r="A18" s="2">
        <v>39101</v>
      </c>
      <c r="B18" s="64">
        <v>5.57</v>
      </c>
      <c r="C18" s="64">
        <v>5.52</v>
      </c>
      <c r="D18" s="64">
        <v>6.02</v>
      </c>
      <c r="E18" s="64">
        <v>5.96</v>
      </c>
      <c r="F18" s="64"/>
      <c r="G18" s="64">
        <v>4.04</v>
      </c>
      <c r="H18" s="64">
        <v>3.75</v>
      </c>
      <c r="I18" s="64"/>
      <c r="J18" s="64">
        <v>4.08</v>
      </c>
      <c r="K18" s="64">
        <v>3.93</v>
      </c>
      <c r="L18" s="64"/>
      <c r="M18" s="64"/>
      <c r="N18" s="64"/>
      <c r="O18" s="64"/>
      <c r="P18" s="64"/>
      <c r="Q18" s="64"/>
      <c r="U18" s="64">
        <v>5.57</v>
      </c>
      <c r="V18" s="64">
        <v>5.52</v>
      </c>
      <c r="W18" s="64">
        <v>6.02</v>
      </c>
      <c r="X18" s="64">
        <v>5.96</v>
      </c>
      <c r="Y18" s="64"/>
      <c r="Z18" s="64">
        <v>4.04</v>
      </c>
      <c r="AA18" s="64">
        <v>3.75</v>
      </c>
      <c r="AB18" s="64">
        <v>4.08</v>
      </c>
      <c r="AC18" s="64">
        <v>3.93</v>
      </c>
    </row>
    <row r="19" spans="1:29" s="4" customFormat="1" hidden="1" x14ac:dyDescent="0.2">
      <c r="A19" s="2">
        <v>39104</v>
      </c>
      <c r="B19" s="64">
        <v>5.56</v>
      </c>
      <c r="C19" s="64">
        <v>5.5</v>
      </c>
      <c r="D19" s="64">
        <v>5.96</v>
      </c>
      <c r="E19" s="64">
        <v>5.9</v>
      </c>
      <c r="F19" s="64"/>
      <c r="G19" s="64">
        <v>4.04</v>
      </c>
      <c r="H19" s="64">
        <v>3.75</v>
      </c>
      <c r="I19" s="64"/>
      <c r="J19" s="64">
        <v>4.17</v>
      </c>
      <c r="K19" s="64">
        <v>3.92</v>
      </c>
      <c r="L19" s="64"/>
      <c r="M19" s="64"/>
      <c r="N19" s="64"/>
      <c r="O19" s="64"/>
      <c r="P19" s="64"/>
      <c r="Q19" s="64"/>
      <c r="U19" s="64">
        <v>5.56</v>
      </c>
      <c r="V19" s="64">
        <v>5.5</v>
      </c>
      <c r="W19" s="64">
        <v>5.96</v>
      </c>
      <c r="X19" s="64">
        <v>5.9</v>
      </c>
      <c r="Y19" s="64"/>
      <c r="Z19" s="64">
        <v>4.04</v>
      </c>
      <c r="AA19" s="64">
        <v>3.75</v>
      </c>
      <c r="AB19" s="64">
        <v>4.17</v>
      </c>
      <c r="AC19" s="64">
        <v>3.92</v>
      </c>
    </row>
    <row r="20" spans="1:29" s="4" customFormat="1" hidden="1" x14ac:dyDescent="0.2">
      <c r="A20" s="2">
        <v>39105</v>
      </c>
      <c r="B20" s="64">
        <v>5.59</v>
      </c>
      <c r="C20" s="64">
        <v>5.54</v>
      </c>
      <c r="D20" s="64">
        <v>6.01</v>
      </c>
      <c r="E20" s="64">
        <v>5.96</v>
      </c>
      <c r="F20" s="64"/>
      <c r="G20" s="64">
        <v>4.03</v>
      </c>
      <c r="H20" s="64">
        <v>3.74</v>
      </c>
      <c r="I20" s="64"/>
      <c r="J20" s="64">
        <v>4.12</v>
      </c>
      <c r="K20" s="64">
        <v>3.89</v>
      </c>
      <c r="L20" s="64"/>
      <c r="M20" s="64"/>
      <c r="N20" s="64"/>
      <c r="O20" s="64"/>
      <c r="P20" s="64"/>
      <c r="Q20" s="64"/>
      <c r="U20" s="64">
        <v>5.59</v>
      </c>
      <c r="V20" s="64">
        <v>5.54</v>
      </c>
      <c r="W20" s="64">
        <v>6.01</v>
      </c>
      <c r="X20" s="64">
        <v>5.96</v>
      </c>
      <c r="Y20" s="64"/>
      <c r="Z20" s="64">
        <v>4.03</v>
      </c>
      <c r="AA20" s="64">
        <v>3.74</v>
      </c>
      <c r="AB20" s="64">
        <v>4.12</v>
      </c>
      <c r="AC20" s="64">
        <v>3.89</v>
      </c>
    </row>
    <row r="21" spans="1:29" s="4" customFormat="1" hidden="1" x14ac:dyDescent="0.2">
      <c r="A21" s="2">
        <v>39106</v>
      </c>
      <c r="B21" s="64">
        <v>5.59</v>
      </c>
      <c r="C21" s="64">
        <v>5.55</v>
      </c>
      <c r="D21" s="64">
        <v>6.01</v>
      </c>
      <c r="E21" s="64">
        <v>5.95</v>
      </c>
      <c r="F21" s="64"/>
      <c r="G21" s="64">
        <v>4.05</v>
      </c>
      <c r="H21" s="64">
        <v>3.75</v>
      </c>
      <c r="I21" s="64"/>
      <c r="J21" s="64">
        <v>4.13</v>
      </c>
      <c r="K21" s="64">
        <v>3.88</v>
      </c>
      <c r="L21" s="64"/>
      <c r="M21" s="64"/>
      <c r="N21" s="64"/>
      <c r="O21" s="64"/>
      <c r="P21" s="64"/>
      <c r="Q21" s="64"/>
      <c r="U21" s="64">
        <v>5.59</v>
      </c>
      <c r="V21" s="64">
        <v>5.55</v>
      </c>
      <c r="W21" s="64">
        <v>6.01</v>
      </c>
      <c r="X21" s="64">
        <v>5.95</v>
      </c>
      <c r="Y21" s="64"/>
      <c r="Z21" s="64">
        <v>4.05</v>
      </c>
      <c r="AA21" s="64">
        <v>3.75</v>
      </c>
      <c r="AB21" s="64">
        <v>4.13</v>
      </c>
      <c r="AC21" s="64">
        <v>3.88</v>
      </c>
    </row>
    <row r="22" spans="1:29" s="4" customFormat="1" hidden="1" x14ac:dyDescent="0.2">
      <c r="A22" s="2">
        <v>39107</v>
      </c>
      <c r="B22" s="64">
        <v>5.65</v>
      </c>
      <c r="C22" s="64">
        <v>5.69</v>
      </c>
      <c r="D22" s="64">
        <v>6.07</v>
      </c>
      <c r="E22" s="64">
        <v>6.01</v>
      </c>
      <c r="F22" s="64"/>
      <c r="G22" s="64">
        <v>4.08</v>
      </c>
      <c r="H22" s="64">
        <v>3.77</v>
      </c>
      <c r="I22" s="64"/>
      <c r="J22" s="64">
        <v>3.87</v>
      </c>
      <c r="K22" s="64">
        <v>3.93</v>
      </c>
      <c r="L22" s="64"/>
      <c r="M22" s="64"/>
      <c r="N22" s="64"/>
      <c r="O22" s="64"/>
      <c r="P22" s="64"/>
      <c r="Q22" s="64"/>
      <c r="U22" s="64">
        <v>5.65</v>
      </c>
      <c r="V22" s="64">
        <v>5.69</v>
      </c>
      <c r="W22" s="64">
        <v>6.07</v>
      </c>
      <c r="X22" s="64">
        <v>6.01</v>
      </c>
      <c r="Y22" s="64"/>
      <c r="Z22" s="64">
        <v>4.08</v>
      </c>
      <c r="AA22" s="64">
        <v>3.77</v>
      </c>
      <c r="AB22" s="64">
        <v>3.87</v>
      </c>
      <c r="AC22" s="64">
        <v>3.93</v>
      </c>
    </row>
    <row r="23" spans="1:29" s="4" customFormat="1" hidden="1" x14ac:dyDescent="0.2">
      <c r="A23" s="2">
        <v>39108</v>
      </c>
      <c r="B23" s="64">
        <v>5.65</v>
      </c>
      <c r="C23" s="64">
        <v>5.7</v>
      </c>
      <c r="D23" s="64">
        <v>6.07</v>
      </c>
      <c r="E23" s="64">
        <v>6.01</v>
      </c>
      <c r="F23" s="64"/>
      <c r="G23" s="64">
        <v>4.1100000000000003</v>
      </c>
      <c r="H23" s="64">
        <v>3.83</v>
      </c>
      <c r="I23" s="64"/>
      <c r="J23" s="64">
        <v>4.1500000000000004</v>
      </c>
      <c r="K23" s="64">
        <v>3.96</v>
      </c>
      <c r="L23" s="64"/>
      <c r="M23" s="64"/>
      <c r="N23" s="64"/>
      <c r="O23" s="64"/>
      <c r="P23" s="64"/>
      <c r="Q23" s="64"/>
      <c r="U23" s="64">
        <v>5.65</v>
      </c>
      <c r="V23" s="64">
        <v>5.7</v>
      </c>
      <c r="W23" s="64">
        <v>6.07</v>
      </c>
      <c r="X23" s="64">
        <v>6.01</v>
      </c>
      <c r="Y23" s="64"/>
      <c r="Z23" s="64">
        <v>4.1100000000000003</v>
      </c>
      <c r="AA23" s="64">
        <v>3.83</v>
      </c>
      <c r="AB23" s="64">
        <v>4.1500000000000004</v>
      </c>
      <c r="AC23" s="64">
        <v>3.96</v>
      </c>
    </row>
    <row r="24" spans="1:29" s="4" customFormat="1" hidden="1" x14ac:dyDescent="0.2">
      <c r="A24" s="2">
        <v>39111</v>
      </c>
      <c r="B24" s="64">
        <v>5.67</v>
      </c>
      <c r="C24" s="64">
        <v>5.71</v>
      </c>
      <c r="D24" s="64">
        <v>6.09</v>
      </c>
      <c r="E24" s="64">
        <v>6.03</v>
      </c>
      <c r="F24" s="64"/>
      <c r="G24" s="64">
        <v>4.1100000000000003</v>
      </c>
      <c r="H24" s="64">
        <v>3.81</v>
      </c>
      <c r="I24" s="64"/>
      <c r="J24" s="64">
        <v>4.1100000000000003</v>
      </c>
      <c r="K24" s="64">
        <v>3.97</v>
      </c>
      <c r="L24" s="64"/>
      <c r="M24" s="64"/>
      <c r="N24" s="64"/>
      <c r="O24" s="64"/>
      <c r="P24" s="64"/>
      <c r="Q24" s="64"/>
      <c r="U24" s="64">
        <v>5.67</v>
      </c>
      <c r="V24" s="64">
        <v>5.71</v>
      </c>
      <c r="W24" s="64">
        <v>6.09</v>
      </c>
      <c r="X24" s="64">
        <v>6.03</v>
      </c>
      <c r="Y24" s="64"/>
      <c r="Z24" s="64">
        <v>4.1100000000000003</v>
      </c>
      <c r="AA24" s="64">
        <v>3.81</v>
      </c>
      <c r="AB24" s="64">
        <v>4.1100000000000003</v>
      </c>
      <c r="AC24" s="64">
        <v>3.97</v>
      </c>
    </row>
    <row r="25" spans="1:29" hidden="1" x14ac:dyDescent="0.2">
      <c r="A25" s="2">
        <v>39112</v>
      </c>
      <c r="B25" s="64">
        <v>5.66</v>
      </c>
      <c r="C25" s="64">
        <v>5.7</v>
      </c>
      <c r="D25" s="64">
        <v>6.08</v>
      </c>
      <c r="E25" s="64">
        <v>6.02</v>
      </c>
      <c r="G25" s="64">
        <v>4.12</v>
      </c>
      <c r="H25" s="64">
        <v>3.82</v>
      </c>
      <c r="J25" s="64">
        <v>4.26</v>
      </c>
      <c r="K25" s="64">
        <v>3.97</v>
      </c>
      <c r="N25" s="64">
        <v>4.95</v>
      </c>
      <c r="O25" s="64">
        <v>4.8499999999999996</v>
      </c>
      <c r="P25" s="64">
        <v>4.96</v>
      </c>
      <c r="U25" s="64">
        <v>5.66</v>
      </c>
      <c r="V25" s="64">
        <v>5.7</v>
      </c>
      <c r="W25" s="64">
        <v>6.08</v>
      </c>
      <c r="X25" s="64">
        <v>6.02</v>
      </c>
      <c r="Z25" s="64">
        <v>4.12</v>
      </c>
      <c r="AA25" s="64">
        <v>3.82</v>
      </c>
      <c r="AB25" s="64">
        <v>4.26</v>
      </c>
      <c r="AC25" s="64">
        <v>3.97</v>
      </c>
    </row>
    <row r="26" spans="1:29" hidden="1" x14ac:dyDescent="0.2">
      <c r="A26" s="2">
        <v>39113</v>
      </c>
      <c r="B26" s="64">
        <v>5.61</v>
      </c>
      <c r="C26" s="64">
        <v>5.54</v>
      </c>
      <c r="D26" s="64">
        <v>6</v>
      </c>
      <c r="E26" s="64">
        <v>5.94</v>
      </c>
      <c r="G26" s="64">
        <v>4.12</v>
      </c>
      <c r="H26" s="64">
        <v>3.83</v>
      </c>
      <c r="J26" s="64">
        <v>4.03</v>
      </c>
      <c r="K26" s="64">
        <v>3.97</v>
      </c>
      <c r="N26" s="64">
        <v>4.9400000000000004</v>
      </c>
      <c r="O26" s="64">
        <v>4.79</v>
      </c>
      <c r="P26" s="64">
        <v>4.8899999999999997</v>
      </c>
      <c r="U26" s="64">
        <v>5.61</v>
      </c>
      <c r="V26" s="64">
        <v>5.54</v>
      </c>
      <c r="W26" s="64">
        <v>6</v>
      </c>
      <c r="X26" s="64">
        <v>5.94</v>
      </c>
      <c r="Z26" s="64">
        <v>4.12</v>
      </c>
      <c r="AA26" s="64">
        <v>3.83</v>
      </c>
      <c r="AB26" s="64">
        <v>4.03</v>
      </c>
      <c r="AC26" s="64">
        <v>3.97</v>
      </c>
    </row>
    <row r="27" spans="1:29" hidden="1" x14ac:dyDescent="0.2"/>
    <row r="28" spans="1:29" hidden="1" x14ac:dyDescent="0.2">
      <c r="A28" s="3" t="s">
        <v>61</v>
      </c>
      <c r="B28" s="64">
        <f>AVERAGE(B6:B26)</f>
        <v>5.5376190476190486</v>
      </c>
      <c r="C28" s="64">
        <f>AVERAGE(C6:C26)</f>
        <v>5.4980952380952388</v>
      </c>
      <c r="D28" s="64">
        <f>AVERAGE(D6:D26)</f>
        <v>5.9504761904761905</v>
      </c>
      <c r="E28" s="64">
        <f>AVERAGE(E6:E26)</f>
        <v>5.8919047619047618</v>
      </c>
      <c r="G28" s="64">
        <f>AVERAGE(G6:G26)</f>
        <v>4.0228571428571431</v>
      </c>
      <c r="H28" s="64">
        <f>AVERAGE(H6:H26)</f>
        <v>3.7233333333333332</v>
      </c>
      <c r="J28" s="64">
        <f>AVERAGE(J6:J26)</f>
        <v>4.090476190476191</v>
      </c>
      <c r="K28" s="64">
        <f>AVERAGE(K6:K26)</f>
        <v>3.9909523809523804</v>
      </c>
      <c r="U28" s="64">
        <f>AVERAGE(U6:U26)</f>
        <v>5.5376190476190486</v>
      </c>
      <c r="V28" s="64">
        <f>AVERAGE(V6:V26)</f>
        <v>5.4980952380952388</v>
      </c>
      <c r="W28" s="64">
        <f>AVERAGE(W6:W26)</f>
        <v>5.9504761904761905</v>
      </c>
      <c r="X28" s="64">
        <f>AVERAGE(X6:X26)</f>
        <v>5.8919047619047618</v>
      </c>
      <c r="Z28" s="64">
        <f>AVERAGE(Z6:Z26)</f>
        <v>4.0228571428571431</v>
      </c>
      <c r="AA28" s="64">
        <f>AVERAGE(AA6:AA26)</f>
        <v>3.7233333333333332</v>
      </c>
      <c r="AB28" s="64">
        <f>AVERAGE(AB6:AB26)</f>
        <v>4.090476190476191</v>
      </c>
      <c r="AC28" s="64">
        <f>AVERAGE(AC6:AC26)</f>
        <v>3.9909523809523804</v>
      </c>
    </row>
    <row r="29" spans="1:29" hidden="1" x14ac:dyDescent="0.2">
      <c r="A29" s="3" t="s">
        <v>62</v>
      </c>
      <c r="B29" s="312">
        <f>AVERAGE(B28:C28)</f>
        <v>5.5178571428571441</v>
      </c>
      <c r="C29" s="312"/>
      <c r="D29" s="312">
        <f>AVERAGE(D28:E28)</f>
        <v>5.9211904761904766</v>
      </c>
      <c r="E29" s="312"/>
      <c r="F29" s="5"/>
      <c r="G29" s="312">
        <f>AVERAGE(G28:H28)</f>
        <v>3.8730952380952379</v>
      </c>
      <c r="H29" s="312"/>
      <c r="I29" s="118"/>
      <c r="J29" s="312">
        <f>AVERAGE(J28:K28)</f>
        <v>4.0407142857142855</v>
      </c>
      <c r="K29" s="312"/>
      <c r="L29" s="118"/>
      <c r="M29" s="5"/>
      <c r="N29" s="5"/>
      <c r="O29" s="5"/>
      <c r="P29" s="5"/>
      <c r="Q29" s="5"/>
      <c r="U29" s="312">
        <f>AVERAGE(U28:V28)</f>
        <v>5.5178571428571441</v>
      </c>
      <c r="V29" s="312"/>
      <c r="W29" s="312">
        <f>AVERAGE(W28:X28)</f>
        <v>5.9211904761904766</v>
      </c>
      <c r="X29" s="312"/>
      <c r="Y29" s="5"/>
      <c r="Z29" s="312">
        <f>AVERAGE(Z28:AA28)</f>
        <v>3.8730952380952379</v>
      </c>
      <c r="AA29" s="312"/>
      <c r="AB29" s="312">
        <f>AVERAGE(AB28:AC28)</f>
        <v>4.0407142857142855</v>
      </c>
      <c r="AC29" s="312"/>
    </row>
    <row r="30" spans="1:29" hidden="1" x14ac:dyDescent="0.2"/>
    <row r="31" spans="1:29" hidden="1" x14ac:dyDescent="0.2">
      <c r="A31" s="2">
        <v>39114</v>
      </c>
      <c r="B31" s="64">
        <v>5.63</v>
      </c>
      <c r="C31" s="64">
        <v>5.57</v>
      </c>
      <c r="D31" s="64">
        <v>6.01</v>
      </c>
      <c r="E31" s="64">
        <v>5.95</v>
      </c>
      <c r="G31" s="64">
        <v>4.1100000000000003</v>
      </c>
      <c r="H31" s="64">
        <v>3.82</v>
      </c>
      <c r="J31" s="64">
        <v>4.03</v>
      </c>
      <c r="K31" s="64">
        <v>3.96</v>
      </c>
      <c r="N31" s="64">
        <v>4.96</v>
      </c>
      <c r="O31" s="64">
        <v>4.82</v>
      </c>
      <c r="P31" s="64">
        <v>4.91</v>
      </c>
      <c r="R31" s="64">
        <v>5.37</v>
      </c>
      <c r="S31" s="64">
        <v>5.3</v>
      </c>
      <c r="U31" s="64">
        <v>5.63</v>
      </c>
      <c r="V31" s="64">
        <v>5.57</v>
      </c>
      <c r="W31" s="64">
        <v>6.01</v>
      </c>
      <c r="X31" s="64">
        <v>5.95</v>
      </c>
      <c r="Z31" s="64">
        <v>4.1100000000000003</v>
      </c>
      <c r="AA31" s="64">
        <v>3.82</v>
      </c>
      <c r="AB31" s="64">
        <v>4.03</v>
      </c>
      <c r="AC31" s="64">
        <v>3.96</v>
      </c>
    </row>
    <row r="32" spans="1:29" hidden="1" x14ac:dyDescent="0.2">
      <c r="A32" s="2">
        <v>39115</v>
      </c>
      <c r="B32" s="64">
        <v>5.61</v>
      </c>
      <c r="C32" s="64">
        <v>5.59</v>
      </c>
      <c r="D32" s="64">
        <v>6.01</v>
      </c>
      <c r="E32" s="64">
        <v>5.95</v>
      </c>
      <c r="G32" s="64">
        <v>4.13</v>
      </c>
      <c r="H32" s="64">
        <v>3.82</v>
      </c>
      <c r="J32" s="64">
        <v>4.1399999999999997</v>
      </c>
      <c r="K32" s="64">
        <v>3.96</v>
      </c>
      <c r="N32" s="64">
        <v>4.9800000000000004</v>
      </c>
      <c r="O32" s="64">
        <v>4.8</v>
      </c>
      <c r="P32" s="64">
        <v>4.9000000000000004</v>
      </c>
      <c r="R32" s="64">
        <v>5.35</v>
      </c>
      <c r="S32" s="64">
        <v>5.28</v>
      </c>
      <c r="U32" s="64">
        <v>5.61</v>
      </c>
      <c r="V32" s="64">
        <v>5.59</v>
      </c>
      <c r="W32" s="64">
        <v>6.01</v>
      </c>
      <c r="X32" s="64">
        <v>5.95</v>
      </c>
      <c r="Z32" s="64">
        <v>4.13</v>
      </c>
      <c r="AA32" s="64">
        <v>3.82</v>
      </c>
      <c r="AB32" s="64">
        <v>4.1399999999999997</v>
      </c>
      <c r="AC32" s="64">
        <v>3.96</v>
      </c>
    </row>
    <row r="33" spans="1:29" hidden="1" x14ac:dyDescent="0.2">
      <c r="A33" s="2">
        <v>39118</v>
      </c>
      <c r="B33" s="64">
        <v>5.59</v>
      </c>
      <c r="C33" s="64">
        <v>5.57</v>
      </c>
      <c r="D33" s="64">
        <v>5.93</v>
      </c>
      <c r="E33" s="64">
        <v>5.88</v>
      </c>
      <c r="G33" s="64">
        <v>4.1100000000000003</v>
      </c>
      <c r="H33" s="64">
        <v>3.8</v>
      </c>
      <c r="J33" s="64">
        <v>4.04</v>
      </c>
      <c r="K33" s="64">
        <v>3.94</v>
      </c>
      <c r="N33" s="64">
        <v>4.97</v>
      </c>
      <c r="O33" s="64">
        <v>4.78</v>
      </c>
      <c r="P33" s="64">
        <v>4.8899999999999997</v>
      </c>
      <c r="R33" s="64">
        <v>5.33</v>
      </c>
      <c r="S33" s="64">
        <v>5.26</v>
      </c>
      <c r="U33" s="64">
        <v>5.59</v>
      </c>
      <c r="V33" s="64">
        <v>5.57</v>
      </c>
      <c r="W33" s="64">
        <v>5.93</v>
      </c>
      <c r="X33" s="64">
        <v>5.88</v>
      </c>
      <c r="Z33" s="64">
        <v>4.1100000000000003</v>
      </c>
      <c r="AA33" s="64">
        <v>3.8</v>
      </c>
      <c r="AB33" s="64">
        <v>4.04</v>
      </c>
      <c r="AC33" s="64">
        <v>3.94</v>
      </c>
    </row>
    <row r="34" spans="1:29" hidden="1" x14ac:dyDescent="0.2">
      <c r="A34" s="2">
        <v>39119</v>
      </c>
      <c r="B34" s="64">
        <v>5.55</v>
      </c>
      <c r="C34" s="64">
        <v>5.52</v>
      </c>
      <c r="D34" s="64">
        <v>5.92</v>
      </c>
      <c r="E34" s="64">
        <v>5.87</v>
      </c>
      <c r="G34" s="64">
        <v>4.08</v>
      </c>
      <c r="H34" s="64">
        <v>3.78</v>
      </c>
      <c r="J34" s="64">
        <v>3.86</v>
      </c>
      <c r="K34" s="64">
        <v>3.92</v>
      </c>
      <c r="N34" s="64">
        <v>4.97</v>
      </c>
      <c r="O34" s="64">
        <v>4.74</v>
      </c>
      <c r="P34" s="64">
        <v>4.8499999999999996</v>
      </c>
      <c r="R34" s="64">
        <v>5.28</v>
      </c>
      <c r="S34" s="64">
        <v>5.22</v>
      </c>
      <c r="U34" s="64">
        <v>5.55</v>
      </c>
      <c r="V34" s="64">
        <v>5.52</v>
      </c>
      <c r="W34" s="64">
        <v>5.92</v>
      </c>
      <c r="X34" s="64">
        <v>5.87</v>
      </c>
      <c r="Z34" s="64">
        <v>4.08</v>
      </c>
      <c r="AA34" s="64">
        <v>3.78</v>
      </c>
      <c r="AB34" s="64">
        <v>3.86</v>
      </c>
      <c r="AC34" s="64">
        <v>3.92</v>
      </c>
    </row>
    <row r="35" spans="1:29" hidden="1" x14ac:dyDescent="0.2">
      <c r="A35" s="2">
        <v>39120</v>
      </c>
      <c r="B35" s="64">
        <v>5.52</v>
      </c>
      <c r="C35" s="64">
        <v>5.47</v>
      </c>
      <c r="D35" s="64">
        <v>5.9</v>
      </c>
      <c r="E35" s="64">
        <v>5.84</v>
      </c>
      <c r="G35" s="64">
        <v>4.05</v>
      </c>
      <c r="H35" s="64">
        <v>3.74</v>
      </c>
      <c r="J35" s="64">
        <v>3.85</v>
      </c>
      <c r="K35" s="64">
        <v>3.91</v>
      </c>
      <c r="N35" s="64">
        <v>4.99</v>
      </c>
      <c r="O35" s="64">
        <v>4.72</v>
      </c>
      <c r="P35" s="64">
        <v>4.83</v>
      </c>
      <c r="R35" s="64">
        <v>5.26</v>
      </c>
      <c r="S35" s="64">
        <v>5.19</v>
      </c>
      <c r="U35" s="64">
        <v>5.52</v>
      </c>
      <c r="V35" s="64">
        <v>5.47</v>
      </c>
      <c r="W35" s="64">
        <v>5.9</v>
      </c>
      <c r="X35" s="64">
        <v>5.84</v>
      </c>
      <c r="Z35" s="64">
        <v>4.05</v>
      </c>
      <c r="AA35" s="64">
        <v>3.74</v>
      </c>
      <c r="AB35" s="64">
        <v>3.85</v>
      </c>
      <c r="AC35" s="64">
        <v>3.91</v>
      </c>
    </row>
    <row r="36" spans="1:29" hidden="1" x14ac:dyDescent="0.2">
      <c r="A36" s="2">
        <v>39121</v>
      </c>
      <c r="B36" s="64">
        <v>5.52</v>
      </c>
      <c r="C36" s="64">
        <v>5.49</v>
      </c>
      <c r="D36" s="64">
        <v>5.9</v>
      </c>
      <c r="E36" s="64">
        <v>5.84</v>
      </c>
      <c r="G36" s="64">
        <v>4.0199999999999996</v>
      </c>
      <c r="H36" s="64">
        <v>3.72</v>
      </c>
      <c r="J36" s="64">
        <v>4.13</v>
      </c>
      <c r="K36" s="64">
        <v>4.04</v>
      </c>
      <c r="N36" s="64">
        <v>4.99</v>
      </c>
      <c r="O36" s="64">
        <v>4.71</v>
      </c>
      <c r="P36" s="64">
        <v>4.82</v>
      </c>
      <c r="R36" s="64">
        <v>5.26</v>
      </c>
      <c r="S36" s="64">
        <v>5.19</v>
      </c>
      <c r="U36" s="64">
        <v>5.52</v>
      </c>
      <c r="V36" s="64">
        <v>5.49</v>
      </c>
      <c r="W36" s="64">
        <v>5.9</v>
      </c>
      <c r="X36" s="64">
        <v>5.84</v>
      </c>
      <c r="Z36" s="64">
        <v>4.0199999999999996</v>
      </c>
      <c r="AA36" s="64">
        <v>3.72</v>
      </c>
      <c r="AB36" s="64">
        <v>4.13</v>
      </c>
      <c r="AC36" s="64">
        <v>4.04</v>
      </c>
    </row>
    <row r="37" spans="1:29" hidden="1" x14ac:dyDescent="0.2">
      <c r="A37" s="2">
        <v>39122</v>
      </c>
      <c r="B37" s="64">
        <v>5.57</v>
      </c>
      <c r="C37" s="64">
        <v>5.53</v>
      </c>
      <c r="D37" s="64">
        <v>6.06</v>
      </c>
      <c r="E37" s="64">
        <v>6</v>
      </c>
      <c r="G37" s="64">
        <v>4.03</v>
      </c>
      <c r="H37" s="64">
        <v>3.71</v>
      </c>
      <c r="J37" s="64">
        <v>4.13</v>
      </c>
      <c r="K37" s="64">
        <v>4.05</v>
      </c>
      <c r="N37" s="64">
        <v>4.99</v>
      </c>
      <c r="O37" s="64">
        <v>4.76</v>
      </c>
      <c r="P37" s="64">
        <v>4.87</v>
      </c>
      <c r="R37" s="64">
        <v>5.3</v>
      </c>
      <c r="S37" s="64">
        <v>5.24</v>
      </c>
      <c r="U37" s="64">
        <v>5.57</v>
      </c>
      <c r="V37" s="64">
        <v>5.53</v>
      </c>
      <c r="W37" s="64">
        <v>6.06</v>
      </c>
      <c r="X37" s="64">
        <v>6</v>
      </c>
      <c r="Z37" s="64">
        <v>4.03</v>
      </c>
      <c r="AA37" s="64">
        <v>3.71</v>
      </c>
      <c r="AB37" s="64">
        <v>4.13</v>
      </c>
      <c r="AC37" s="64">
        <v>4.05</v>
      </c>
    </row>
    <row r="38" spans="1:29" hidden="1" x14ac:dyDescent="0.2">
      <c r="A38" s="2">
        <v>39125</v>
      </c>
      <c r="B38" s="64">
        <v>5.59</v>
      </c>
      <c r="C38" s="64">
        <v>5.56</v>
      </c>
      <c r="D38" s="64">
        <v>5.95</v>
      </c>
      <c r="E38" s="64">
        <v>5.89</v>
      </c>
      <c r="G38" s="64">
        <v>4.05</v>
      </c>
      <c r="H38" s="64">
        <v>3.74</v>
      </c>
      <c r="J38" s="64">
        <v>4.13</v>
      </c>
      <c r="K38" s="64">
        <v>4.04</v>
      </c>
      <c r="N38" s="64">
        <v>5</v>
      </c>
      <c r="O38" s="64">
        <v>4.78</v>
      </c>
      <c r="P38" s="64">
        <v>4.8899999999999997</v>
      </c>
      <c r="R38" s="64">
        <v>5.32</v>
      </c>
      <c r="S38" s="64">
        <v>5.26</v>
      </c>
      <c r="U38" s="64">
        <v>5.59</v>
      </c>
      <c r="V38" s="64">
        <v>5.56</v>
      </c>
      <c r="W38" s="64">
        <v>5.95</v>
      </c>
      <c r="X38" s="64">
        <v>5.89</v>
      </c>
      <c r="Z38" s="64">
        <v>4.05</v>
      </c>
      <c r="AA38" s="64">
        <v>3.74</v>
      </c>
      <c r="AB38" s="64">
        <v>4.13</v>
      </c>
      <c r="AC38" s="64">
        <v>4.04</v>
      </c>
    </row>
    <row r="39" spans="1:29" hidden="1" x14ac:dyDescent="0.2">
      <c r="A39" s="2">
        <v>39126</v>
      </c>
      <c r="B39" s="64">
        <v>5.6</v>
      </c>
      <c r="C39" s="64">
        <v>5.56</v>
      </c>
      <c r="D39" s="64">
        <v>5.96</v>
      </c>
      <c r="E39" s="64">
        <v>5.9</v>
      </c>
      <c r="G39" s="64">
        <v>4.1500000000000004</v>
      </c>
      <c r="H39" s="64">
        <v>3.78</v>
      </c>
      <c r="J39" s="64">
        <v>4.13</v>
      </c>
      <c r="K39" s="64">
        <v>4.04</v>
      </c>
      <c r="N39" s="64">
        <v>5</v>
      </c>
      <c r="O39" s="64">
        <v>4.79</v>
      </c>
      <c r="P39" s="64">
        <v>4.9000000000000004</v>
      </c>
      <c r="R39" s="64">
        <v>5.33</v>
      </c>
      <c r="S39" s="64">
        <v>5.28</v>
      </c>
      <c r="U39" s="64">
        <v>5.6</v>
      </c>
      <c r="V39" s="64">
        <v>5.56</v>
      </c>
      <c r="W39" s="64">
        <v>5.96</v>
      </c>
      <c r="X39" s="64">
        <v>5.9</v>
      </c>
      <c r="Z39" s="64">
        <v>4.1500000000000004</v>
      </c>
      <c r="AA39" s="64">
        <v>3.78</v>
      </c>
      <c r="AB39" s="64">
        <v>4.13</v>
      </c>
      <c r="AC39" s="64">
        <v>4.04</v>
      </c>
    </row>
    <row r="40" spans="1:29" hidden="1" x14ac:dyDescent="0.2">
      <c r="A40" s="2">
        <v>39127</v>
      </c>
      <c r="B40" s="64">
        <v>5.52</v>
      </c>
      <c r="C40" s="64">
        <v>5.47</v>
      </c>
      <c r="D40" s="64">
        <v>5.89</v>
      </c>
      <c r="E40" s="64">
        <v>5.84</v>
      </c>
      <c r="G40" s="64">
        <v>4.08</v>
      </c>
      <c r="H40" s="64">
        <v>3.76</v>
      </c>
      <c r="J40" s="64">
        <v>4.13</v>
      </c>
      <c r="K40" s="64">
        <v>4.0199999999999996</v>
      </c>
      <c r="N40" s="64">
        <v>4.99</v>
      </c>
      <c r="O40" s="64">
        <v>4.72</v>
      </c>
      <c r="P40" s="64">
        <v>4.84</v>
      </c>
      <c r="R40" s="64">
        <v>5.24</v>
      </c>
      <c r="S40" s="64">
        <v>5.19</v>
      </c>
      <c r="U40" s="64">
        <v>5.52</v>
      </c>
      <c r="V40" s="64">
        <v>5.47</v>
      </c>
      <c r="W40" s="64">
        <v>5.89</v>
      </c>
      <c r="X40" s="64">
        <v>5.84</v>
      </c>
      <c r="Z40" s="64">
        <v>4.08</v>
      </c>
      <c r="AA40" s="64">
        <v>3.76</v>
      </c>
      <c r="AB40" s="64">
        <v>4.13</v>
      </c>
      <c r="AC40" s="64">
        <v>4.0199999999999996</v>
      </c>
    </row>
    <row r="41" spans="1:29" hidden="1" x14ac:dyDescent="0.2">
      <c r="A41" s="2">
        <v>39128</v>
      </c>
      <c r="B41" s="64">
        <v>5.5</v>
      </c>
      <c r="C41" s="64">
        <v>5.45</v>
      </c>
      <c r="D41" s="64">
        <v>5.87</v>
      </c>
      <c r="E41" s="64">
        <v>5.81</v>
      </c>
      <c r="G41" s="64">
        <v>4.05</v>
      </c>
      <c r="H41" s="64">
        <v>3.74</v>
      </c>
      <c r="J41" s="64">
        <v>4.0999999999999996</v>
      </c>
      <c r="K41" s="64">
        <v>4.01</v>
      </c>
      <c r="N41" s="64">
        <v>5</v>
      </c>
      <c r="O41" s="64">
        <v>4.6900000000000004</v>
      </c>
      <c r="P41" s="64">
        <v>4.8099999999999996</v>
      </c>
      <c r="R41" s="64">
        <v>5.21</v>
      </c>
      <c r="S41" s="64">
        <v>5.17</v>
      </c>
      <c r="U41" s="64">
        <v>5.5</v>
      </c>
      <c r="V41" s="64">
        <v>5.45</v>
      </c>
      <c r="W41" s="64">
        <v>5.87</v>
      </c>
      <c r="X41" s="64">
        <v>5.81</v>
      </c>
      <c r="Z41" s="64">
        <v>4.05</v>
      </c>
      <c r="AA41" s="64">
        <v>3.74</v>
      </c>
      <c r="AB41" s="64">
        <v>4.0999999999999996</v>
      </c>
      <c r="AC41" s="64">
        <v>4.01</v>
      </c>
    </row>
    <row r="42" spans="1:29" hidden="1" x14ac:dyDescent="0.2">
      <c r="A42" s="2">
        <v>39129</v>
      </c>
      <c r="B42" s="64">
        <v>5.49</v>
      </c>
      <c r="C42" s="64">
        <v>5.43</v>
      </c>
      <c r="D42" s="64">
        <v>6</v>
      </c>
      <c r="E42" s="64">
        <v>5.95</v>
      </c>
      <c r="G42" s="64">
        <v>4.01</v>
      </c>
      <c r="H42" s="64">
        <v>3.71</v>
      </c>
      <c r="J42" s="64">
        <v>4.0599999999999996</v>
      </c>
      <c r="K42" s="64">
        <v>4.04</v>
      </c>
      <c r="N42" s="64">
        <v>5.01</v>
      </c>
      <c r="O42" s="64">
        <v>4.67</v>
      </c>
      <c r="P42" s="64">
        <v>4.79</v>
      </c>
      <c r="R42" s="64">
        <v>5.2</v>
      </c>
      <c r="S42" s="64">
        <v>5.16</v>
      </c>
      <c r="U42" s="64">
        <v>5.49</v>
      </c>
      <c r="V42" s="64">
        <v>5.43</v>
      </c>
      <c r="W42" s="64">
        <v>6</v>
      </c>
      <c r="X42" s="64">
        <v>5.95</v>
      </c>
      <c r="Z42" s="64">
        <v>4.01</v>
      </c>
      <c r="AA42" s="64">
        <v>3.71</v>
      </c>
      <c r="AB42" s="64">
        <v>4.0599999999999996</v>
      </c>
      <c r="AC42" s="64">
        <v>4.04</v>
      </c>
    </row>
    <row r="43" spans="1:29" hidden="1" x14ac:dyDescent="0.2">
      <c r="A43" s="2">
        <v>39133</v>
      </c>
      <c r="B43" s="64">
        <v>5.46</v>
      </c>
      <c r="C43" s="64">
        <v>5.42</v>
      </c>
      <c r="D43" s="64">
        <v>5.94</v>
      </c>
      <c r="E43" s="64">
        <v>5.89</v>
      </c>
      <c r="G43" s="64">
        <v>4.01</v>
      </c>
      <c r="H43" s="64">
        <v>3.7</v>
      </c>
      <c r="J43" s="64">
        <v>4.07</v>
      </c>
      <c r="K43" s="64">
        <v>4.04</v>
      </c>
      <c r="N43" s="64">
        <v>5.01</v>
      </c>
      <c r="O43" s="64">
        <v>4.66</v>
      </c>
      <c r="P43" s="64">
        <v>4.78</v>
      </c>
      <c r="R43" s="64">
        <v>5.18</v>
      </c>
      <c r="S43" s="64">
        <v>5.14</v>
      </c>
      <c r="U43" s="64">
        <v>5.46</v>
      </c>
      <c r="V43" s="64">
        <v>5.42</v>
      </c>
      <c r="W43" s="64">
        <v>5.94</v>
      </c>
      <c r="X43" s="64">
        <v>5.89</v>
      </c>
      <c r="Z43" s="64">
        <v>4.01</v>
      </c>
      <c r="AA43" s="64">
        <v>3.7</v>
      </c>
      <c r="AB43" s="64">
        <v>4.07</v>
      </c>
      <c r="AC43" s="64">
        <v>4.04</v>
      </c>
    </row>
    <row r="44" spans="1:29" hidden="1" x14ac:dyDescent="0.2">
      <c r="A44" s="2">
        <v>39134</v>
      </c>
      <c r="B44" s="64">
        <v>5.46</v>
      </c>
      <c r="C44" s="64">
        <v>5.43</v>
      </c>
      <c r="D44" s="64">
        <v>5.93</v>
      </c>
      <c r="E44" s="64">
        <v>5.87</v>
      </c>
      <c r="G44" s="64">
        <v>4</v>
      </c>
      <c r="H44" s="64">
        <v>3.7</v>
      </c>
      <c r="J44" s="64">
        <v>4.05</v>
      </c>
      <c r="K44" s="64">
        <v>4.09</v>
      </c>
      <c r="N44" s="64">
        <v>5.01</v>
      </c>
      <c r="O44" s="64">
        <v>4.67</v>
      </c>
      <c r="P44" s="64">
        <v>4.79</v>
      </c>
      <c r="R44" s="64">
        <v>5.19</v>
      </c>
      <c r="S44" s="64">
        <v>5.16</v>
      </c>
      <c r="U44" s="64">
        <v>5.46</v>
      </c>
      <c r="V44" s="64">
        <v>5.43</v>
      </c>
      <c r="W44" s="64">
        <v>5.93</v>
      </c>
      <c r="X44" s="64">
        <v>5.87</v>
      </c>
      <c r="Z44" s="64">
        <v>4</v>
      </c>
      <c r="AA44" s="64">
        <v>3.7</v>
      </c>
      <c r="AB44" s="64">
        <v>4.05</v>
      </c>
      <c r="AC44" s="64">
        <v>4.09</v>
      </c>
    </row>
    <row r="45" spans="1:29" hidden="1" x14ac:dyDescent="0.2">
      <c r="A45" s="2">
        <v>39135</v>
      </c>
      <c r="B45" s="64">
        <v>5.51</v>
      </c>
      <c r="C45" s="64">
        <v>5.48</v>
      </c>
      <c r="D45" s="64">
        <v>5.95</v>
      </c>
      <c r="E45" s="64">
        <v>5.89</v>
      </c>
      <c r="G45" s="64">
        <v>4.1399999999999997</v>
      </c>
      <c r="H45" s="64">
        <v>3.76</v>
      </c>
      <c r="J45" s="64">
        <v>4.09</v>
      </c>
      <c r="K45" s="64">
        <v>4.09</v>
      </c>
      <c r="N45" s="64">
        <v>5.0199999999999996</v>
      </c>
      <c r="O45" s="64">
        <v>4.71</v>
      </c>
      <c r="P45" s="64">
        <v>4.83</v>
      </c>
      <c r="R45" s="64">
        <v>5.24</v>
      </c>
      <c r="S45" s="64">
        <v>5.21</v>
      </c>
      <c r="U45" s="64">
        <v>5.51</v>
      </c>
      <c r="V45" s="64">
        <v>5.48</v>
      </c>
      <c r="W45" s="64">
        <v>5.95</v>
      </c>
      <c r="X45" s="64">
        <v>5.89</v>
      </c>
      <c r="Z45" s="64">
        <v>4.1399999999999997</v>
      </c>
      <c r="AA45" s="64">
        <v>3.76</v>
      </c>
      <c r="AB45" s="64">
        <v>4.09</v>
      </c>
      <c r="AC45" s="64">
        <v>4.09</v>
      </c>
    </row>
    <row r="46" spans="1:29" hidden="1" x14ac:dyDescent="0.2">
      <c r="A46" s="2">
        <v>39136</v>
      </c>
      <c r="B46" s="64">
        <v>5.48</v>
      </c>
      <c r="C46" s="64">
        <v>5.43</v>
      </c>
      <c r="D46" s="64">
        <v>5.87</v>
      </c>
      <c r="E46" s="64">
        <v>5.81</v>
      </c>
      <c r="G46" s="64">
        <v>4.12</v>
      </c>
      <c r="H46" s="64">
        <v>3.75</v>
      </c>
      <c r="J46" s="64">
        <v>4.04</v>
      </c>
      <c r="K46" s="64">
        <v>4.08</v>
      </c>
      <c r="N46" s="64">
        <v>5.01</v>
      </c>
      <c r="O46" s="64">
        <v>4.6500000000000004</v>
      </c>
      <c r="P46" s="64">
        <v>4.78</v>
      </c>
      <c r="R46" s="64">
        <v>5.19</v>
      </c>
      <c r="S46" s="64">
        <v>5.15</v>
      </c>
      <c r="U46" s="64">
        <v>5.48</v>
      </c>
      <c r="V46" s="64">
        <v>5.43</v>
      </c>
      <c r="W46" s="64">
        <v>5.87</v>
      </c>
      <c r="X46" s="64">
        <v>5.81</v>
      </c>
      <c r="Z46" s="64">
        <v>4.12</v>
      </c>
      <c r="AA46" s="64">
        <v>3.75</v>
      </c>
      <c r="AB46" s="64">
        <v>4.04</v>
      </c>
      <c r="AC46" s="64">
        <v>4.08</v>
      </c>
    </row>
    <row r="47" spans="1:29" hidden="1" x14ac:dyDescent="0.2">
      <c r="A47" s="2">
        <v>39139</v>
      </c>
      <c r="B47" s="64">
        <v>5.42</v>
      </c>
      <c r="C47" s="64">
        <v>5.39</v>
      </c>
      <c r="D47" s="64">
        <v>5.89</v>
      </c>
      <c r="E47" s="64">
        <v>5.83</v>
      </c>
      <c r="G47" s="64">
        <v>3.99</v>
      </c>
      <c r="H47" s="64">
        <v>3.69</v>
      </c>
      <c r="J47" s="64">
        <v>4.0199999999999996</v>
      </c>
      <c r="K47" s="64">
        <v>4.0599999999999996</v>
      </c>
      <c r="N47" s="64">
        <v>5.01</v>
      </c>
      <c r="O47" s="64">
        <v>4.6100000000000003</v>
      </c>
      <c r="P47" s="64">
        <v>4.7300000000000004</v>
      </c>
      <c r="R47" s="64">
        <v>5.14</v>
      </c>
      <c r="S47" s="64">
        <v>5.1100000000000003</v>
      </c>
      <c r="U47" s="64">
        <v>5.42</v>
      </c>
      <c r="V47" s="64">
        <v>5.39</v>
      </c>
      <c r="W47" s="64">
        <v>5.89</v>
      </c>
      <c r="X47" s="64">
        <v>5.83</v>
      </c>
      <c r="Z47" s="64">
        <v>3.99</v>
      </c>
      <c r="AA47" s="64">
        <v>3.69</v>
      </c>
      <c r="AB47" s="64">
        <v>4.0199999999999996</v>
      </c>
      <c r="AC47" s="64">
        <v>4.0599999999999996</v>
      </c>
    </row>
    <row r="48" spans="1:29" hidden="1" x14ac:dyDescent="0.2">
      <c r="A48" s="2">
        <v>39140</v>
      </c>
      <c r="B48" s="64">
        <v>5.32</v>
      </c>
      <c r="C48" s="64">
        <v>5.31</v>
      </c>
      <c r="D48" s="64">
        <v>5.8</v>
      </c>
      <c r="E48" s="64">
        <v>5.74</v>
      </c>
      <c r="G48" s="64">
        <v>3.96</v>
      </c>
      <c r="H48" s="64">
        <v>3.64</v>
      </c>
      <c r="J48" s="64">
        <v>3.91</v>
      </c>
      <c r="K48" s="64">
        <v>4.0199999999999996</v>
      </c>
      <c r="N48" s="64">
        <v>4.92</v>
      </c>
      <c r="O48" s="64">
        <v>4.49</v>
      </c>
      <c r="P48" s="64">
        <v>4.6100000000000003</v>
      </c>
      <c r="R48" s="64">
        <v>5</v>
      </c>
      <c r="S48" s="64">
        <v>4.97</v>
      </c>
      <c r="U48" s="64">
        <v>5.32</v>
      </c>
      <c r="V48" s="64">
        <v>5.31</v>
      </c>
      <c r="W48" s="64">
        <v>5.8</v>
      </c>
      <c r="X48" s="64">
        <v>5.74</v>
      </c>
      <c r="Z48" s="64">
        <v>3.96</v>
      </c>
      <c r="AA48" s="64">
        <v>3.64</v>
      </c>
      <c r="AB48" s="64">
        <v>3.91</v>
      </c>
      <c r="AC48" s="64">
        <v>4.0199999999999996</v>
      </c>
    </row>
    <row r="49" spans="1:29" hidden="1" x14ac:dyDescent="0.2">
      <c r="A49" s="2">
        <v>39141</v>
      </c>
      <c r="B49" s="64">
        <v>5.37</v>
      </c>
      <c r="C49" s="64">
        <v>5.4</v>
      </c>
      <c r="D49" s="64">
        <v>5.79</v>
      </c>
      <c r="E49" s="64">
        <v>5.73</v>
      </c>
      <c r="G49" s="64">
        <v>3.94</v>
      </c>
      <c r="H49" s="64">
        <v>3.63</v>
      </c>
      <c r="J49" s="64">
        <v>3.91</v>
      </c>
      <c r="K49" s="64">
        <v>3.99</v>
      </c>
      <c r="N49" s="64">
        <v>4.9800000000000004</v>
      </c>
      <c r="O49" s="64">
        <v>4.55</v>
      </c>
      <c r="P49" s="64">
        <v>4.66</v>
      </c>
      <c r="R49" s="64">
        <v>5.04</v>
      </c>
      <c r="S49" s="64">
        <v>5.0199999999999996</v>
      </c>
      <c r="U49" s="64">
        <v>5.37</v>
      </c>
      <c r="V49" s="64">
        <v>5.4</v>
      </c>
      <c r="W49" s="64">
        <v>5.79</v>
      </c>
      <c r="X49" s="64">
        <v>5.73</v>
      </c>
      <c r="Z49" s="64">
        <v>3.94</v>
      </c>
      <c r="AA49" s="64">
        <v>3.63</v>
      </c>
      <c r="AB49" s="64">
        <v>3.91</v>
      </c>
      <c r="AC49" s="64">
        <v>3.99</v>
      </c>
    </row>
    <row r="50" spans="1:29" hidden="1" x14ac:dyDescent="0.2"/>
    <row r="51" spans="1:29" hidden="1" x14ac:dyDescent="0.2">
      <c r="A51" s="3" t="s">
        <v>61</v>
      </c>
      <c r="B51" s="64">
        <f>AVERAGE(B31:B49)</f>
        <v>5.5110526315789476</v>
      </c>
      <c r="C51" s="64">
        <f>AVERAGE(C31:C49)</f>
        <v>5.4773684210526321</v>
      </c>
      <c r="D51" s="64">
        <f>AVERAGE(D31:D49)</f>
        <v>5.924736842105264</v>
      </c>
      <c r="E51" s="64">
        <f>AVERAGE(E31:E49)</f>
        <v>5.8673684210526318</v>
      </c>
      <c r="G51" s="64">
        <f>AVERAGE(G31:G49)</f>
        <v>4.0542105263157877</v>
      </c>
      <c r="H51" s="64">
        <f>AVERAGE(H31:H49)</f>
        <v>3.736315789473684</v>
      </c>
      <c r="J51" s="64">
        <f>AVERAGE(J31:J49)</f>
        <v>4.0431578947368427</v>
      </c>
      <c r="K51" s="64">
        <f>AVERAGE(K31:K49)</f>
        <v>4.0157894736842099</v>
      </c>
      <c r="N51" s="64">
        <f>AVERAGE(N31:N49)</f>
        <v>4.9900000000000011</v>
      </c>
      <c r="O51" s="64">
        <f>AVERAGE(O31:O49)</f>
        <v>4.7010526315789471</v>
      </c>
      <c r="P51" s="64">
        <f>AVERAGE(P31:P49)</f>
        <v>4.8147368421052628</v>
      </c>
      <c r="R51" s="64">
        <f>AVERAGE(R31:R49)</f>
        <v>5.2331578947368413</v>
      </c>
      <c r="S51" s="64">
        <f>AVERAGE(S31:S49)</f>
        <v>5.1842105263157885</v>
      </c>
      <c r="U51" s="64">
        <f>AVERAGE(U31:U49)</f>
        <v>5.5110526315789476</v>
      </c>
      <c r="V51" s="64">
        <f>AVERAGE(V31:V49)</f>
        <v>5.4773684210526321</v>
      </c>
      <c r="W51" s="64">
        <f>AVERAGE(W31:W49)</f>
        <v>5.924736842105264</v>
      </c>
      <c r="X51" s="64">
        <f>AVERAGE(X31:X49)</f>
        <v>5.8673684210526318</v>
      </c>
      <c r="Z51" s="64">
        <f>AVERAGE(Z31:Z49)</f>
        <v>4.0542105263157877</v>
      </c>
      <c r="AA51" s="64">
        <f>AVERAGE(AA31:AA49)</f>
        <v>3.736315789473684</v>
      </c>
      <c r="AB51" s="64">
        <f>AVERAGE(AB31:AB49)</f>
        <v>4.0431578947368427</v>
      </c>
      <c r="AC51" s="64">
        <f>AVERAGE(AC31:AC49)</f>
        <v>4.0157894736842099</v>
      </c>
    </row>
    <row r="52" spans="1:29" s="4" customFormat="1" hidden="1" x14ac:dyDescent="0.2">
      <c r="A52" s="3" t="s">
        <v>62</v>
      </c>
      <c r="B52" s="312">
        <f>AVERAGE(B51:C51)</f>
        <v>5.4942105263157899</v>
      </c>
      <c r="C52" s="312"/>
      <c r="D52" s="312">
        <f>AVERAGE(D51:E51)</f>
        <v>5.8960526315789483</v>
      </c>
      <c r="E52" s="312"/>
      <c r="F52" s="5"/>
      <c r="G52" s="312">
        <f>AVERAGE(G51:H51)</f>
        <v>3.8952631578947359</v>
      </c>
      <c r="H52" s="312"/>
      <c r="I52" s="118"/>
      <c r="J52" s="312">
        <f>AVERAGE(J51:K51)</f>
        <v>4.0294736842105259</v>
      </c>
      <c r="K52" s="312"/>
      <c r="L52" s="118"/>
      <c r="M52" s="5"/>
      <c r="N52" s="5"/>
      <c r="O52" s="5"/>
      <c r="P52" s="5"/>
      <c r="Q52" s="5"/>
      <c r="R52" s="312">
        <f>AVERAGE(R51:S51)</f>
        <v>5.2086842105263145</v>
      </c>
      <c r="S52" s="312"/>
      <c r="U52" s="312">
        <f>AVERAGE(U51:V51)</f>
        <v>5.4942105263157899</v>
      </c>
      <c r="V52" s="312"/>
      <c r="W52" s="312">
        <f>AVERAGE(W51:X51)</f>
        <v>5.8960526315789483</v>
      </c>
      <c r="X52" s="312"/>
      <c r="Y52" s="5"/>
      <c r="Z52" s="312">
        <f>AVERAGE(Z51:AA51)</f>
        <v>3.8952631578947359</v>
      </c>
      <c r="AA52" s="312"/>
      <c r="AB52" s="312">
        <f>AVERAGE(AB51:AC51)</f>
        <v>4.0294736842105259</v>
      </c>
      <c r="AC52" s="312"/>
    </row>
    <row r="53" spans="1:29" hidden="1" x14ac:dyDescent="0.2"/>
    <row r="54" spans="1:29" hidden="1" x14ac:dyDescent="0.2">
      <c r="A54" s="2">
        <v>39142</v>
      </c>
      <c r="B54" s="64">
        <v>5.38</v>
      </c>
      <c r="C54" s="64">
        <v>5.4</v>
      </c>
      <c r="D54" s="64">
        <v>5.84</v>
      </c>
      <c r="E54" s="64">
        <v>5.78</v>
      </c>
      <c r="G54" s="64">
        <v>3.95</v>
      </c>
      <c r="H54" s="64">
        <v>3.62</v>
      </c>
      <c r="J54" s="64">
        <v>4.01</v>
      </c>
      <c r="K54" s="64">
        <v>4.03</v>
      </c>
      <c r="N54" s="64">
        <v>4.97</v>
      </c>
      <c r="O54" s="64">
        <v>4.53</v>
      </c>
      <c r="P54" s="64">
        <v>4.66</v>
      </c>
      <c r="R54" s="64">
        <v>5.03</v>
      </c>
      <c r="S54" s="64">
        <v>5</v>
      </c>
      <c r="U54" s="64">
        <v>5.38</v>
      </c>
      <c r="V54" s="64">
        <v>5.4</v>
      </c>
      <c r="W54" s="64">
        <v>5.84</v>
      </c>
      <c r="X54" s="64">
        <v>5.78</v>
      </c>
      <c r="Z54" s="64">
        <v>3.95</v>
      </c>
      <c r="AA54" s="64">
        <v>3.62</v>
      </c>
      <c r="AB54" s="64">
        <v>4.01</v>
      </c>
      <c r="AC54" s="64">
        <v>4.03</v>
      </c>
    </row>
    <row r="55" spans="1:29" hidden="1" x14ac:dyDescent="0.2">
      <c r="A55" s="2">
        <v>39143</v>
      </c>
      <c r="B55" s="64">
        <v>5.35</v>
      </c>
      <c r="C55" s="64">
        <v>5.37</v>
      </c>
      <c r="D55" s="64">
        <v>5.79</v>
      </c>
      <c r="E55" s="64">
        <v>5.74</v>
      </c>
      <c r="G55" s="64">
        <v>3.94</v>
      </c>
      <c r="H55" s="64">
        <v>3.63</v>
      </c>
      <c r="J55" s="64">
        <v>4.0599999999999996</v>
      </c>
      <c r="K55" s="64">
        <v>3.99</v>
      </c>
      <c r="N55" s="64">
        <v>4.93</v>
      </c>
      <c r="O55" s="64">
        <v>4.4800000000000004</v>
      </c>
      <c r="P55" s="64">
        <v>4.62</v>
      </c>
      <c r="R55" s="64">
        <v>4.9800000000000004</v>
      </c>
      <c r="S55" s="64">
        <v>4.96</v>
      </c>
      <c r="U55" s="64">
        <v>5.35</v>
      </c>
      <c r="V55" s="64">
        <v>5.37</v>
      </c>
      <c r="W55" s="64">
        <v>5.79</v>
      </c>
      <c r="X55" s="64">
        <v>5.74</v>
      </c>
      <c r="Z55" s="64">
        <v>3.94</v>
      </c>
      <c r="AA55" s="64">
        <v>3.63</v>
      </c>
      <c r="AB55" s="64">
        <v>4.0599999999999996</v>
      </c>
      <c r="AC55" s="64">
        <v>3.99</v>
      </c>
    </row>
    <row r="56" spans="1:29" hidden="1" x14ac:dyDescent="0.2">
      <c r="A56" s="2">
        <v>39146</v>
      </c>
      <c r="B56" s="64">
        <v>5.38</v>
      </c>
      <c r="C56" s="64">
        <v>5.4</v>
      </c>
      <c r="D56" s="64">
        <v>5.8</v>
      </c>
      <c r="E56" s="64">
        <v>5.74</v>
      </c>
      <c r="G56" s="64">
        <v>3.96</v>
      </c>
      <c r="H56" s="64">
        <v>3.62</v>
      </c>
      <c r="J56" s="64">
        <v>3.99</v>
      </c>
      <c r="K56" s="64">
        <v>4.04</v>
      </c>
      <c r="N56" s="64">
        <v>4.93</v>
      </c>
      <c r="O56" s="64">
        <v>4.4800000000000004</v>
      </c>
      <c r="P56" s="64">
        <v>4.6100000000000003</v>
      </c>
      <c r="R56" s="64">
        <v>5</v>
      </c>
      <c r="S56" s="64">
        <v>4.97</v>
      </c>
      <c r="U56" s="64">
        <v>5.38</v>
      </c>
      <c r="V56" s="64">
        <v>5.4</v>
      </c>
      <c r="W56" s="64">
        <v>5.8</v>
      </c>
      <c r="X56" s="64">
        <v>5.74</v>
      </c>
      <c r="Z56" s="64">
        <v>3.96</v>
      </c>
      <c r="AA56" s="64">
        <v>3.62</v>
      </c>
      <c r="AB56" s="64">
        <v>3.99</v>
      </c>
      <c r="AC56" s="64">
        <v>4.04</v>
      </c>
    </row>
    <row r="57" spans="1:29" hidden="1" x14ac:dyDescent="0.2">
      <c r="A57" s="2">
        <v>39147</v>
      </c>
      <c r="B57" s="64">
        <v>5.4</v>
      </c>
      <c r="C57" s="64">
        <v>5.4</v>
      </c>
      <c r="D57" s="64">
        <v>5.81</v>
      </c>
      <c r="E57" s="64">
        <v>5.74</v>
      </c>
      <c r="G57" s="64">
        <v>3.93</v>
      </c>
      <c r="H57" s="64">
        <v>3.64</v>
      </c>
      <c r="J57" s="64">
        <v>3.99</v>
      </c>
      <c r="K57" s="64">
        <v>4.0599999999999996</v>
      </c>
      <c r="N57" s="64">
        <v>4.8899999999999997</v>
      </c>
      <c r="O57" s="64">
        <v>4.51</v>
      </c>
      <c r="P57" s="64">
        <v>4.6399999999999997</v>
      </c>
      <c r="R57" s="64">
        <v>5.04</v>
      </c>
      <c r="S57" s="64">
        <v>5.0199999999999996</v>
      </c>
      <c r="U57" s="64">
        <v>5.4</v>
      </c>
      <c r="V57" s="64">
        <v>5.4</v>
      </c>
      <c r="W57" s="64">
        <v>5.81</v>
      </c>
      <c r="X57" s="64">
        <v>5.74</v>
      </c>
      <c r="Z57" s="64">
        <v>3.93</v>
      </c>
      <c r="AA57" s="64">
        <v>3.64</v>
      </c>
      <c r="AB57" s="64">
        <v>3.99</v>
      </c>
      <c r="AC57" s="64">
        <v>4.0599999999999996</v>
      </c>
    </row>
    <row r="58" spans="1:29" hidden="1" x14ac:dyDescent="0.2">
      <c r="A58" s="2">
        <v>39148</v>
      </c>
      <c r="B58" s="64">
        <v>5.35</v>
      </c>
      <c r="C58" s="64">
        <v>5.37</v>
      </c>
      <c r="D58" s="64">
        <v>5.79</v>
      </c>
      <c r="E58" s="64">
        <v>5.74</v>
      </c>
      <c r="G58" s="64">
        <v>3.94</v>
      </c>
      <c r="H58" s="64">
        <v>3.64</v>
      </c>
      <c r="J58" s="64">
        <v>4</v>
      </c>
      <c r="K58" s="64">
        <v>4.07</v>
      </c>
      <c r="N58" s="64">
        <v>4.93</v>
      </c>
      <c r="O58" s="64">
        <v>4.47</v>
      </c>
      <c r="P58" s="64">
        <v>4.6100000000000003</v>
      </c>
      <c r="R58" s="64">
        <v>5</v>
      </c>
      <c r="S58" s="64">
        <v>4.9800000000000004</v>
      </c>
      <c r="U58" s="64">
        <v>5.35</v>
      </c>
      <c r="V58" s="64">
        <v>5.37</v>
      </c>
      <c r="W58" s="64">
        <v>5.79</v>
      </c>
      <c r="X58" s="64">
        <v>5.74</v>
      </c>
      <c r="Z58" s="64">
        <v>3.94</v>
      </c>
      <c r="AA58" s="64">
        <v>3.64</v>
      </c>
      <c r="AB58" s="64">
        <v>4</v>
      </c>
      <c r="AC58" s="64">
        <v>4.07</v>
      </c>
    </row>
    <row r="59" spans="1:29" hidden="1" x14ac:dyDescent="0.2">
      <c r="A59" s="2">
        <v>39149</v>
      </c>
      <c r="B59" s="64">
        <v>5.36</v>
      </c>
      <c r="C59" s="64">
        <v>5.37</v>
      </c>
      <c r="D59" s="64">
        <v>5.83</v>
      </c>
      <c r="E59" s="64">
        <v>6.19</v>
      </c>
      <c r="G59" s="64">
        <v>3.91</v>
      </c>
      <c r="H59" s="64">
        <v>3.58</v>
      </c>
      <c r="J59" s="64">
        <v>4</v>
      </c>
      <c r="K59" s="64">
        <v>4.08</v>
      </c>
      <c r="N59" s="64">
        <v>4.92</v>
      </c>
      <c r="O59" s="64">
        <v>4.49</v>
      </c>
      <c r="P59" s="64">
        <v>4.63</v>
      </c>
      <c r="R59" s="64">
        <v>5</v>
      </c>
      <c r="S59" s="64">
        <v>4.9800000000000004</v>
      </c>
      <c r="U59" s="64">
        <v>5.36</v>
      </c>
      <c r="V59" s="64">
        <v>5.37</v>
      </c>
      <c r="W59" s="64">
        <v>5.83</v>
      </c>
      <c r="X59" s="64">
        <v>6.19</v>
      </c>
      <c r="Z59" s="64">
        <v>3.91</v>
      </c>
      <c r="AA59" s="64">
        <v>3.58</v>
      </c>
      <c r="AB59" s="64">
        <v>4</v>
      </c>
      <c r="AC59" s="64">
        <v>4.08</v>
      </c>
    </row>
    <row r="60" spans="1:29" hidden="1" x14ac:dyDescent="0.2">
      <c r="A60" s="2">
        <v>39150</v>
      </c>
      <c r="B60" s="64">
        <v>5.44</v>
      </c>
      <c r="C60" s="64">
        <v>5.42</v>
      </c>
      <c r="D60" s="64">
        <v>5.89</v>
      </c>
      <c r="E60" s="64">
        <v>6.3</v>
      </c>
      <c r="G60" s="64">
        <v>3.93</v>
      </c>
      <c r="H60" s="64">
        <v>3.58</v>
      </c>
      <c r="J60" s="64">
        <v>3.99</v>
      </c>
      <c r="K60" s="64">
        <v>4.07</v>
      </c>
      <c r="N60" s="64">
        <v>4.92</v>
      </c>
      <c r="O60" s="64">
        <v>4.57</v>
      </c>
      <c r="P60" s="64">
        <v>4.7</v>
      </c>
      <c r="R60" s="64">
        <v>5.09</v>
      </c>
      <c r="S60" s="64">
        <v>5.08</v>
      </c>
      <c r="U60" s="64">
        <v>5.44</v>
      </c>
      <c r="V60" s="64">
        <v>5.42</v>
      </c>
      <c r="W60" s="64">
        <v>5.89</v>
      </c>
      <c r="X60" s="64">
        <v>6.3</v>
      </c>
      <c r="Z60" s="64">
        <v>3.93</v>
      </c>
      <c r="AA60" s="64">
        <v>3.58</v>
      </c>
      <c r="AB60" s="64">
        <v>3.99</v>
      </c>
      <c r="AC60" s="64">
        <v>4.07</v>
      </c>
    </row>
    <row r="61" spans="1:29" hidden="1" x14ac:dyDescent="0.2">
      <c r="A61" s="2">
        <v>39153</v>
      </c>
      <c r="B61" s="64">
        <v>5.41</v>
      </c>
      <c r="C61" s="64">
        <v>5.35</v>
      </c>
      <c r="D61" s="64">
        <v>5.84</v>
      </c>
      <c r="E61" s="64">
        <v>5.69</v>
      </c>
      <c r="G61" s="64">
        <v>3.96</v>
      </c>
      <c r="H61" s="64">
        <v>3.65</v>
      </c>
      <c r="J61" s="64">
        <v>4.03</v>
      </c>
      <c r="K61" s="64">
        <v>4.09</v>
      </c>
      <c r="N61" s="64">
        <v>4.92</v>
      </c>
      <c r="O61" s="64">
        <v>4.53</v>
      </c>
      <c r="P61" s="64">
        <v>4.68</v>
      </c>
      <c r="R61" s="64">
        <v>5.0599999999999996</v>
      </c>
      <c r="S61" s="64">
        <v>5.04</v>
      </c>
      <c r="U61" s="64">
        <v>5.41</v>
      </c>
      <c r="V61" s="64">
        <v>5.35</v>
      </c>
      <c r="W61" s="64">
        <v>5.84</v>
      </c>
      <c r="X61" s="64">
        <v>5.69</v>
      </c>
      <c r="Z61" s="64">
        <v>3.96</v>
      </c>
      <c r="AA61" s="64">
        <v>3.65</v>
      </c>
      <c r="AB61" s="64">
        <v>4.03</v>
      </c>
      <c r="AC61" s="64">
        <v>4.09</v>
      </c>
    </row>
    <row r="62" spans="1:29" hidden="1" x14ac:dyDescent="0.2">
      <c r="A62" s="2">
        <v>39154</v>
      </c>
      <c r="B62" s="64">
        <v>5.36</v>
      </c>
      <c r="C62" s="64">
        <v>5.32</v>
      </c>
      <c r="D62" s="64">
        <v>5.84</v>
      </c>
      <c r="E62" s="64">
        <v>5.74</v>
      </c>
      <c r="G62" s="64">
        <v>3.96</v>
      </c>
      <c r="H62" s="64">
        <v>3.62</v>
      </c>
      <c r="J62" s="64">
        <v>4.0199999999999996</v>
      </c>
      <c r="K62" s="64">
        <v>4.0999999999999996</v>
      </c>
      <c r="N62" s="64">
        <v>4.87</v>
      </c>
      <c r="O62" s="64">
        <v>4.47</v>
      </c>
      <c r="P62" s="64">
        <v>4.63</v>
      </c>
      <c r="R62" s="64">
        <v>4.97</v>
      </c>
      <c r="S62" s="64">
        <v>4.96</v>
      </c>
      <c r="U62" s="64">
        <v>5.36</v>
      </c>
      <c r="V62" s="64">
        <v>5.32</v>
      </c>
      <c r="W62" s="64">
        <v>5.84</v>
      </c>
      <c r="X62" s="64">
        <v>5.74</v>
      </c>
      <c r="Z62" s="64">
        <v>3.96</v>
      </c>
      <c r="AA62" s="64">
        <v>3.62</v>
      </c>
      <c r="AB62" s="64">
        <v>4.0199999999999996</v>
      </c>
      <c r="AC62" s="64">
        <v>4.0999999999999996</v>
      </c>
    </row>
    <row r="63" spans="1:29" hidden="1" x14ac:dyDescent="0.2">
      <c r="A63" s="2">
        <v>39155</v>
      </c>
      <c r="B63" s="64">
        <v>5.39</v>
      </c>
      <c r="C63" s="64">
        <v>5.37</v>
      </c>
      <c r="D63" s="64">
        <v>5.9</v>
      </c>
      <c r="E63" s="64">
        <v>5.68</v>
      </c>
      <c r="G63" s="64">
        <v>3.93</v>
      </c>
      <c r="H63" s="64">
        <v>3.59</v>
      </c>
      <c r="J63" s="64">
        <v>4.01</v>
      </c>
      <c r="K63" s="64">
        <v>4.08</v>
      </c>
      <c r="N63" s="64">
        <v>4.88</v>
      </c>
      <c r="O63" s="64">
        <v>4.51</v>
      </c>
      <c r="P63" s="64">
        <v>4.68</v>
      </c>
      <c r="R63" s="64">
        <v>5.0199999999999996</v>
      </c>
      <c r="S63" s="64">
        <v>5.01</v>
      </c>
      <c r="U63" s="64">
        <v>5.39</v>
      </c>
      <c r="V63" s="64">
        <v>5.37</v>
      </c>
      <c r="W63" s="64">
        <v>5.9</v>
      </c>
      <c r="X63" s="64">
        <v>5.68</v>
      </c>
      <c r="Z63" s="64">
        <v>3.93</v>
      </c>
      <c r="AA63" s="64">
        <v>3.59</v>
      </c>
      <c r="AB63" s="64">
        <v>4.01</v>
      </c>
      <c r="AC63" s="64">
        <v>4.08</v>
      </c>
    </row>
    <row r="64" spans="1:29" hidden="1" x14ac:dyDescent="0.2">
      <c r="A64" s="2">
        <v>39156</v>
      </c>
      <c r="B64" s="64">
        <v>5.4</v>
      </c>
      <c r="C64" s="64">
        <v>5.36</v>
      </c>
      <c r="D64" s="64">
        <v>5.89</v>
      </c>
      <c r="E64" s="64">
        <v>5.68</v>
      </c>
      <c r="G64" s="64">
        <v>3.93</v>
      </c>
      <c r="H64" s="64">
        <v>3.6</v>
      </c>
      <c r="J64" s="64">
        <v>4.0199999999999996</v>
      </c>
      <c r="K64" s="64">
        <v>4.05</v>
      </c>
      <c r="N64" s="64">
        <v>4.87</v>
      </c>
      <c r="O64" s="64">
        <v>4.5199999999999996</v>
      </c>
      <c r="P64" s="64">
        <v>4.67</v>
      </c>
      <c r="R64" s="64">
        <v>5.04</v>
      </c>
      <c r="S64" s="64">
        <v>5.03</v>
      </c>
      <c r="U64" s="64">
        <v>5.4</v>
      </c>
      <c r="V64" s="64">
        <v>5.36</v>
      </c>
      <c r="W64" s="64">
        <v>5.89</v>
      </c>
      <c r="X64" s="64">
        <v>5.68</v>
      </c>
      <c r="Z64" s="64">
        <v>3.93</v>
      </c>
      <c r="AA64" s="64">
        <v>3.6</v>
      </c>
      <c r="AB64" s="64">
        <v>4.0199999999999996</v>
      </c>
      <c r="AC64" s="64">
        <v>4.05</v>
      </c>
    </row>
    <row r="65" spans="1:29" hidden="1" x14ac:dyDescent="0.2">
      <c r="A65" s="2">
        <v>39157</v>
      </c>
      <c r="B65" s="64">
        <v>5.42</v>
      </c>
      <c r="C65" s="64">
        <v>5.38</v>
      </c>
      <c r="D65" s="64">
        <v>5.95</v>
      </c>
      <c r="E65" s="64">
        <v>5.68</v>
      </c>
      <c r="G65" s="64">
        <v>3.93</v>
      </c>
      <c r="H65" s="64">
        <v>3.59</v>
      </c>
      <c r="J65" s="64">
        <v>4.08</v>
      </c>
      <c r="K65" s="64">
        <v>4.4800000000000004</v>
      </c>
      <c r="N65" s="64">
        <v>4.87</v>
      </c>
      <c r="O65" s="64">
        <v>4.5199999999999996</v>
      </c>
      <c r="P65" s="64">
        <v>4.67</v>
      </c>
      <c r="R65" s="64">
        <v>5.0599999999999996</v>
      </c>
      <c r="S65" s="64">
        <v>5.05</v>
      </c>
      <c r="U65" s="64">
        <v>5.42</v>
      </c>
      <c r="V65" s="64">
        <v>5.38</v>
      </c>
      <c r="W65" s="64">
        <v>5.95</v>
      </c>
      <c r="X65" s="64">
        <v>5.68</v>
      </c>
      <c r="Z65" s="64">
        <v>3.93</v>
      </c>
      <c r="AA65" s="64">
        <v>3.59</v>
      </c>
      <c r="AB65" s="64">
        <v>4.08</v>
      </c>
      <c r="AC65" s="64">
        <v>4.4800000000000004</v>
      </c>
    </row>
    <row r="66" spans="1:29" hidden="1" x14ac:dyDescent="0.2">
      <c r="A66" s="2">
        <v>39160</v>
      </c>
      <c r="B66" s="64">
        <v>5.46</v>
      </c>
      <c r="C66" s="64">
        <v>5.43</v>
      </c>
      <c r="D66" s="64">
        <v>5.98</v>
      </c>
      <c r="E66" s="64">
        <v>5.74</v>
      </c>
      <c r="G66" s="64">
        <v>3.94</v>
      </c>
      <c r="H66" s="64">
        <v>3.59</v>
      </c>
      <c r="J66" s="64">
        <v>4.01</v>
      </c>
      <c r="K66" s="64">
        <v>4.41</v>
      </c>
      <c r="N66" s="64">
        <v>4.83</v>
      </c>
      <c r="O66" s="64">
        <v>4.55</v>
      </c>
      <c r="P66" s="64">
        <v>4.6900000000000004</v>
      </c>
      <c r="R66" s="64">
        <v>5.07</v>
      </c>
      <c r="S66" s="64">
        <v>5.09</v>
      </c>
      <c r="U66" s="64">
        <v>5.46</v>
      </c>
      <c r="V66" s="64">
        <v>5.43</v>
      </c>
      <c r="W66" s="64">
        <v>5.98</v>
      </c>
      <c r="X66" s="64">
        <v>5.74</v>
      </c>
      <c r="Z66" s="64">
        <v>3.94</v>
      </c>
      <c r="AA66" s="64">
        <v>3.59</v>
      </c>
      <c r="AB66" s="64">
        <v>4.01</v>
      </c>
      <c r="AC66" s="64">
        <v>4.41</v>
      </c>
    </row>
    <row r="67" spans="1:29" hidden="1" x14ac:dyDescent="0.2">
      <c r="A67" s="2">
        <v>39161</v>
      </c>
      <c r="B67" s="64">
        <v>5.48</v>
      </c>
      <c r="C67" s="64">
        <v>5.43</v>
      </c>
      <c r="D67" s="64">
        <v>5.98</v>
      </c>
      <c r="E67" s="64">
        <v>5.74</v>
      </c>
      <c r="G67" s="64">
        <v>3.95</v>
      </c>
      <c r="H67" s="64">
        <v>3.6</v>
      </c>
      <c r="J67" s="64">
        <v>4.0199999999999996</v>
      </c>
      <c r="K67" s="64">
        <v>4.45</v>
      </c>
      <c r="N67" s="64">
        <v>4.88</v>
      </c>
      <c r="O67" s="64">
        <v>4.53</v>
      </c>
      <c r="P67" s="64">
        <v>4.6900000000000004</v>
      </c>
      <c r="R67" s="64">
        <v>5.0599999999999996</v>
      </c>
      <c r="S67" s="64">
        <v>5.0599999999999996</v>
      </c>
      <c r="U67" s="64">
        <v>5.48</v>
      </c>
      <c r="V67" s="64">
        <v>5.43</v>
      </c>
      <c r="W67" s="64">
        <v>5.98</v>
      </c>
      <c r="X67" s="64">
        <v>5.74</v>
      </c>
      <c r="Z67" s="64">
        <v>3.95</v>
      </c>
      <c r="AA67" s="64">
        <v>3.6</v>
      </c>
      <c r="AB67" s="64">
        <v>4.0199999999999996</v>
      </c>
      <c r="AC67" s="64">
        <v>4.45</v>
      </c>
    </row>
    <row r="68" spans="1:29" hidden="1" x14ac:dyDescent="0.2">
      <c r="A68" s="2">
        <v>39162</v>
      </c>
      <c r="B68" s="64">
        <v>5.43</v>
      </c>
      <c r="C68" s="64">
        <v>5.35</v>
      </c>
      <c r="D68" s="64">
        <v>5.98</v>
      </c>
      <c r="E68" s="64">
        <v>5.7</v>
      </c>
      <c r="G68" s="64">
        <v>3.94</v>
      </c>
      <c r="H68" s="64">
        <v>3.59</v>
      </c>
      <c r="J68" s="64">
        <v>4.03</v>
      </c>
      <c r="K68" s="64">
        <v>4.45</v>
      </c>
      <c r="N68" s="64">
        <v>4.79</v>
      </c>
      <c r="O68" s="64">
        <v>4.5199999999999996</v>
      </c>
      <c r="P68" s="64">
        <v>4.7</v>
      </c>
      <c r="R68" s="64">
        <v>5.01</v>
      </c>
      <c r="S68" s="64">
        <v>4.9800000000000004</v>
      </c>
      <c r="U68" s="64">
        <v>5.43</v>
      </c>
      <c r="V68" s="64">
        <v>5.35</v>
      </c>
      <c r="W68" s="64">
        <v>5.98</v>
      </c>
      <c r="X68" s="64">
        <v>5.7</v>
      </c>
      <c r="Z68" s="64">
        <v>3.94</v>
      </c>
      <c r="AA68" s="64">
        <v>3.59</v>
      </c>
      <c r="AB68" s="64">
        <v>4.03</v>
      </c>
      <c r="AC68" s="64">
        <v>4.45</v>
      </c>
    </row>
    <row r="69" spans="1:29" hidden="1" x14ac:dyDescent="0.2">
      <c r="A69" s="2">
        <v>39163</v>
      </c>
      <c r="B69" s="64">
        <v>5.46</v>
      </c>
      <c r="C69" s="64">
        <v>5.4</v>
      </c>
      <c r="D69" s="64">
        <v>6.01</v>
      </c>
      <c r="E69" s="64">
        <v>5.76</v>
      </c>
      <c r="G69" s="64">
        <v>4.03</v>
      </c>
      <c r="H69" s="64">
        <v>3.72</v>
      </c>
      <c r="J69" s="64">
        <v>3.95</v>
      </c>
      <c r="K69" s="64">
        <v>4.45</v>
      </c>
      <c r="N69" s="64">
        <v>4.88</v>
      </c>
      <c r="O69" s="64">
        <v>4.5599999999999996</v>
      </c>
      <c r="P69" s="64">
        <v>4.75</v>
      </c>
      <c r="R69" s="64">
        <v>5.08</v>
      </c>
      <c r="S69" s="64">
        <v>5.05</v>
      </c>
      <c r="U69" s="64">
        <v>5.46</v>
      </c>
      <c r="V69" s="64">
        <v>5.4</v>
      </c>
      <c r="W69" s="64">
        <v>6.01</v>
      </c>
      <c r="X69" s="64">
        <v>5.76</v>
      </c>
      <c r="Z69" s="64">
        <v>4.03</v>
      </c>
      <c r="AA69" s="64">
        <v>3.72</v>
      </c>
      <c r="AB69" s="64">
        <v>3.95</v>
      </c>
      <c r="AC69" s="64">
        <v>4.45</v>
      </c>
    </row>
    <row r="70" spans="1:29" hidden="1" x14ac:dyDescent="0.2">
      <c r="A70" s="2">
        <v>39164</v>
      </c>
      <c r="B70" s="64">
        <v>5.48</v>
      </c>
      <c r="C70" s="64">
        <v>5.42</v>
      </c>
      <c r="D70" s="64">
        <v>6.06</v>
      </c>
      <c r="E70" s="64">
        <v>5.89</v>
      </c>
      <c r="G70" s="64">
        <v>3.97</v>
      </c>
      <c r="H70" s="64">
        <v>3.63</v>
      </c>
      <c r="J70" s="64">
        <v>4.05</v>
      </c>
      <c r="K70" s="64">
        <v>4.43</v>
      </c>
      <c r="N70" s="64">
        <v>4.8499999999999996</v>
      </c>
      <c r="O70" s="64">
        <v>4.59</v>
      </c>
      <c r="P70" s="64">
        <v>4.78</v>
      </c>
      <c r="R70" s="64">
        <v>5.0999999999999996</v>
      </c>
      <c r="S70" s="64">
        <v>5.08</v>
      </c>
      <c r="U70" s="64">
        <v>5.48</v>
      </c>
      <c r="V70" s="64">
        <v>5.42</v>
      </c>
      <c r="W70" s="64">
        <v>6.06</v>
      </c>
      <c r="X70" s="64">
        <v>5.89</v>
      </c>
      <c r="Z70" s="64">
        <v>3.97</v>
      </c>
      <c r="AA70" s="64">
        <v>3.63</v>
      </c>
      <c r="AB70" s="64">
        <v>4.05</v>
      </c>
      <c r="AC70" s="64">
        <v>4.43</v>
      </c>
    </row>
    <row r="71" spans="1:29" hidden="1" x14ac:dyDescent="0.2">
      <c r="A71" s="2">
        <v>39167</v>
      </c>
      <c r="B71" s="64">
        <v>5.45</v>
      </c>
      <c r="C71" s="64">
        <v>5.39</v>
      </c>
      <c r="D71" s="64">
        <v>6.12</v>
      </c>
      <c r="E71" s="64">
        <v>5.88</v>
      </c>
      <c r="G71" s="64">
        <v>3.98</v>
      </c>
      <c r="H71" s="64">
        <v>3.64</v>
      </c>
      <c r="J71" s="64">
        <v>4.09</v>
      </c>
      <c r="K71" s="64">
        <v>4.47</v>
      </c>
      <c r="N71" s="64">
        <v>4.9000000000000004</v>
      </c>
      <c r="O71" s="64">
        <v>4.58</v>
      </c>
      <c r="P71" s="64">
        <v>4.78</v>
      </c>
      <c r="R71" s="64">
        <v>5.07</v>
      </c>
      <c r="S71" s="64">
        <v>5.04</v>
      </c>
      <c r="U71" s="64">
        <v>5.45</v>
      </c>
      <c r="V71" s="64">
        <v>5.39</v>
      </c>
      <c r="W71" s="64">
        <v>6.12</v>
      </c>
      <c r="X71" s="64">
        <v>5.88</v>
      </c>
      <c r="Z71" s="64">
        <v>3.98</v>
      </c>
      <c r="AA71" s="64">
        <v>3.64</v>
      </c>
      <c r="AB71" s="64">
        <v>4.09</v>
      </c>
      <c r="AC71" s="64">
        <v>4.47</v>
      </c>
    </row>
    <row r="72" spans="1:29" hidden="1" x14ac:dyDescent="0.2">
      <c r="A72" s="2">
        <v>39168</v>
      </c>
      <c r="B72" s="64">
        <v>5.49</v>
      </c>
      <c r="C72" s="64">
        <v>5.41</v>
      </c>
      <c r="D72" s="64">
        <v>6.07</v>
      </c>
      <c r="E72" s="64">
        <v>5.98</v>
      </c>
      <c r="G72" s="64">
        <v>3.98</v>
      </c>
      <c r="H72" s="64">
        <v>3.63</v>
      </c>
      <c r="J72" s="64">
        <v>4.03</v>
      </c>
      <c r="K72" s="64">
        <v>4.46</v>
      </c>
      <c r="N72" s="64">
        <v>4.88</v>
      </c>
      <c r="O72" s="64">
        <v>4.58</v>
      </c>
      <c r="P72" s="64">
        <v>4.78</v>
      </c>
      <c r="R72" s="64">
        <v>5.09</v>
      </c>
      <c r="S72" s="64">
        <v>5.0599999999999996</v>
      </c>
      <c r="U72" s="64">
        <v>5.49</v>
      </c>
      <c r="V72" s="64">
        <v>5.41</v>
      </c>
      <c r="W72" s="64">
        <v>6.07</v>
      </c>
      <c r="X72" s="64">
        <v>5.98</v>
      </c>
      <c r="Z72" s="64">
        <v>3.98</v>
      </c>
      <c r="AA72" s="64">
        <v>3.63</v>
      </c>
      <c r="AB72" s="64">
        <v>4.03</v>
      </c>
      <c r="AC72" s="64">
        <v>4.46</v>
      </c>
    </row>
    <row r="73" spans="1:29" hidden="1" x14ac:dyDescent="0.2">
      <c r="A73" s="2">
        <v>39169</v>
      </c>
      <c r="B73" s="64">
        <v>5.5</v>
      </c>
      <c r="C73" s="64">
        <v>5.43</v>
      </c>
      <c r="D73" s="64">
        <v>6.02</v>
      </c>
      <c r="E73" s="64">
        <v>5.92</v>
      </c>
      <c r="G73" s="64">
        <v>3.99</v>
      </c>
      <c r="H73" s="64">
        <v>3.65</v>
      </c>
      <c r="J73" s="64">
        <v>4.03</v>
      </c>
      <c r="K73" s="64">
        <v>4.47</v>
      </c>
      <c r="N73" s="64">
        <v>4.8899999999999997</v>
      </c>
      <c r="O73" s="64">
        <v>4.5999999999999996</v>
      </c>
      <c r="P73" s="64">
        <v>4.8099999999999996</v>
      </c>
      <c r="R73" s="64">
        <v>5.09</v>
      </c>
      <c r="S73" s="64">
        <v>5.0599999999999996</v>
      </c>
      <c r="U73" s="64">
        <v>5.5</v>
      </c>
      <c r="V73" s="64">
        <v>5.43</v>
      </c>
      <c r="W73" s="64">
        <v>6.02</v>
      </c>
      <c r="X73" s="64">
        <v>5.92</v>
      </c>
      <c r="Z73" s="64">
        <v>3.99</v>
      </c>
      <c r="AA73" s="64">
        <v>3.65</v>
      </c>
      <c r="AB73" s="64">
        <v>4.03</v>
      </c>
      <c r="AC73" s="64">
        <v>4.47</v>
      </c>
    </row>
    <row r="74" spans="1:29" hidden="1" x14ac:dyDescent="0.2">
      <c r="A74" s="2">
        <v>39170</v>
      </c>
      <c r="B74" s="64">
        <v>5.52</v>
      </c>
      <c r="C74" s="64">
        <v>5.45</v>
      </c>
      <c r="D74" s="64">
        <v>6.01</v>
      </c>
      <c r="E74" s="64">
        <v>5.81</v>
      </c>
      <c r="G74" s="64">
        <v>4</v>
      </c>
      <c r="H74" s="64">
        <v>3.68</v>
      </c>
      <c r="J74" s="64">
        <v>4.0199999999999996</v>
      </c>
      <c r="K74" s="64">
        <v>4.4800000000000004</v>
      </c>
      <c r="N74" s="64">
        <v>4.88</v>
      </c>
      <c r="O74" s="64">
        <v>4.62</v>
      </c>
      <c r="P74" s="64">
        <v>4.82</v>
      </c>
      <c r="R74" s="64">
        <v>5.12</v>
      </c>
      <c r="S74" s="64">
        <v>5.1100000000000003</v>
      </c>
      <c r="U74" s="64">
        <v>5.52</v>
      </c>
      <c r="V74" s="64">
        <v>5.45</v>
      </c>
      <c r="W74" s="64">
        <v>6.01</v>
      </c>
      <c r="X74" s="64">
        <v>5.81</v>
      </c>
      <c r="Z74" s="64">
        <v>4</v>
      </c>
      <c r="AA74" s="64">
        <v>3.68</v>
      </c>
      <c r="AB74" s="64">
        <v>4.0199999999999996</v>
      </c>
      <c r="AC74" s="64">
        <v>4.4800000000000004</v>
      </c>
    </row>
    <row r="75" spans="1:29" hidden="1" x14ac:dyDescent="0.2">
      <c r="A75" s="2">
        <v>39171</v>
      </c>
      <c r="B75" s="64">
        <v>5.52</v>
      </c>
      <c r="C75" s="64">
        <v>5.46</v>
      </c>
      <c r="D75" s="64">
        <v>6.04</v>
      </c>
      <c r="E75" s="64">
        <v>5.92</v>
      </c>
      <c r="G75" s="64">
        <v>4.09</v>
      </c>
      <c r="H75" s="64">
        <v>3.8</v>
      </c>
      <c r="J75" s="64">
        <v>4.0199999999999996</v>
      </c>
      <c r="K75" s="64">
        <v>4.3600000000000003</v>
      </c>
      <c r="N75" s="64">
        <v>4.88</v>
      </c>
      <c r="O75" s="64">
        <v>4.63</v>
      </c>
      <c r="P75" s="64">
        <v>4.82</v>
      </c>
      <c r="R75" s="64">
        <v>5.14</v>
      </c>
      <c r="S75" s="64">
        <v>5.12</v>
      </c>
      <c r="U75" s="64">
        <v>5.52</v>
      </c>
      <c r="V75" s="64">
        <v>5.46</v>
      </c>
      <c r="W75" s="64">
        <v>6.04</v>
      </c>
      <c r="X75" s="64">
        <v>5.92</v>
      </c>
      <c r="Z75" s="64">
        <v>4.09</v>
      </c>
      <c r="AA75" s="64">
        <v>3.8</v>
      </c>
      <c r="AB75" s="64">
        <v>4.0199999999999996</v>
      </c>
      <c r="AC75" s="64">
        <v>4.3600000000000003</v>
      </c>
    </row>
    <row r="76" spans="1:29" hidden="1" x14ac:dyDescent="0.2"/>
    <row r="77" spans="1:29" hidden="1" x14ac:dyDescent="0.2">
      <c r="A77" s="3" t="s">
        <v>61</v>
      </c>
      <c r="B77" s="64">
        <f>AVERAGE(B54:B75)</f>
        <v>5.4286363636363628</v>
      </c>
      <c r="C77" s="64">
        <f>AVERAGE(C54:C75)</f>
        <v>5.3945454545454545</v>
      </c>
      <c r="D77" s="64">
        <f>AVERAGE(D54:D75)</f>
        <v>5.9290909090909105</v>
      </c>
      <c r="E77" s="64">
        <f>AVERAGE(E54:E75)</f>
        <v>5.8199999999999994</v>
      </c>
      <c r="G77" s="64">
        <f>AVERAGE(G54:G75)</f>
        <v>3.9609090909090914</v>
      </c>
      <c r="H77" s="64">
        <f>AVERAGE(H54:H75)</f>
        <v>3.6313636363636363</v>
      </c>
      <c r="J77" s="64">
        <f>AVERAGE(J54:J75)</f>
        <v>4.0204545454545455</v>
      </c>
      <c r="K77" s="64">
        <f>AVERAGE(K54:K75)</f>
        <v>4.2531818181818171</v>
      </c>
      <c r="N77" s="64">
        <f>AVERAGE(N54:N75)</f>
        <v>4.8890909090909087</v>
      </c>
      <c r="O77" s="64">
        <f>AVERAGE(O54:O75)</f>
        <v>4.5381818181818181</v>
      </c>
      <c r="P77" s="64">
        <f>AVERAGE(P54:P75)</f>
        <v>4.700909090909092</v>
      </c>
      <c r="R77" s="64">
        <f>AVERAGE(R54:R75)</f>
        <v>5.0509090909090917</v>
      </c>
      <c r="S77" s="64">
        <f>AVERAGE(S54:S75)</f>
        <v>5.0331818181818191</v>
      </c>
      <c r="U77" s="64">
        <f>AVERAGE(U54:U75)</f>
        <v>5.4286363636363628</v>
      </c>
      <c r="V77" s="64">
        <f>AVERAGE(V54:V75)</f>
        <v>5.3945454545454545</v>
      </c>
      <c r="W77" s="64">
        <f>AVERAGE(W54:W75)</f>
        <v>5.9290909090909105</v>
      </c>
      <c r="X77" s="64">
        <f>AVERAGE(X54:X75)</f>
        <v>5.8199999999999994</v>
      </c>
      <c r="Z77" s="64">
        <f>AVERAGE(Z54:Z75)</f>
        <v>3.9609090909090914</v>
      </c>
      <c r="AA77" s="64">
        <f>AVERAGE(AA54:AA75)</f>
        <v>3.6313636363636363</v>
      </c>
      <c r="AB77" s="64">
        <f>AVERAGE(AB54:AB75)</f>
        <v>4.0204545454545455</v>
      </c>
      <c r="AC77" s="64">
        <f>AVERAGE(AC54:AC75)</f>
        <v>4.2531818181818171</v>
      </c>
    </row>
    <row r="78" spans="1:29" hidden="1" x14ac:dyDescent="0.2">
      <c r="A78" s="3" t="s">
        <v>62</v>
      </c>
      <c r="B78" s="312">
        <f>AVERAGE(B77:C77)</f>
        <v>5.4115909090909087</v>
      </c>
      <c r="C78" s="312"/>
      <c r="D78" s="312">
        <f>AVERAGE(D77:E77)</f>
        <v>5.874545454545455</v>
      </c>
      <c r="E78" s="312"/>
      <c r="F78" s="5"/>
      <c r="G78" s="312">
        <f>AVERAGE(G77:H77)</f>
        <v>3.7961363636363639</v>
      </c>
      <c r="H78" s="312"/>
      <c r="I78" s="118"/>
      <c r="J78" s="312">
        <f>AVERAGE(J77:K77)</f>
        <v>4.1368181818181817</v>
      </c>
      <c r="K78" s="312"/>
      <c r="L78" s="118"/>
      <c r="M78" s="5"/>
      <c r="N78" s="5"/>
      <c r="O78" s="5"/>
      <c r="P78" s="5"/>
      <c r="Q78" s="5"/>
      <c r="R78" s="312">
        <f>AVERAGE(R77:S77)</f>
        <v>5.0420454545454554</v>
      </c>
      <c r="S78" s="312"/>
      <c r="U78" s="312">
        <f>AVERAGE(U77:V77)</f>
        <v>5.4115909090909087</v>
      </c>
      <c r="V78" s="312"/>
      <c r="W78" s="312">
        <f>AVERAGE(W77:X77)</f>
        <v>5.874545454545455</v>
      </c>
      <c r="X78" s="312"/>
      <c r="Y78" s="5"/>
      <c r="Z78" s="312">
        <f>AVERAGE(Z77:AA77)</f>
        <v>3.7961363636363639</v>
      </c>
      <c r="AA78" s="312"/>
      <c r="AB78" s="312">
        <f>AVERAGE(AB77:AC77)</f>
        <v>4.1368181818181817</v>
      </c>
      <c r="AC78" s="312"/>
    </row>
    <row r="79" spans="1:29" s="4" customFormat="1" hidden="1" x14ac:dyDescent="0.2">
      <c r="A79" s="3" t="s">
        <v>63</v>
      </c>
      <c r="B79" s="312">
        <f>AVERAGE(B29,B52,B78)</f>
        <v>5.4745528594212809</v>
      </c>
      <c r="C79" s="312"/>
      <c r="D79" s="312">
        <f>AVERAGE(D29,D52,D78)</f>
        <v>5.8972628541049597</v>
      </c>
      <c r="E79" s="312"/>
      <c r="F79" s="5"/>
      <c r="G79" s="312">
        <f>AVERAGE(G29,G52,G78)</f>
        <v>3.854831586542113</v>
      </c>
      <c r="H79" s="312"/>
      <c r="I79" s="118"/>
      <c r="J79" s="312">
        <f>AVERAGE(J29,J52,J78)</f>
        <v>4.0690020505809974</v>
      </c>
      <c r="K79" s="312"/>
      <c r="L79" s="118"/>
      <c r="M79" s="5"/>
      <c r="N79" s="5"/>
      <c r="O79" s="5"/>
      <c r="P79" s="5"/>
      <c r="Q79" s="5"/>
      <c r="R79" s="312"/>
      <c r="S79" s="312"/>
      <c r="U79" s="312">
        <f>AVERAGE(U29,U52,U78)</f>
        <v>5.4745528594212809</v>
      </c>
      <c r="V79" s="312"/>
      <c r="W79" s="312">
        <f>AVERAGE(W29,W52,W78)</f>
        <v>5.8972628541049597</v>
      </c>
      <c r="X79" s="312"/>
      <c r="Y79" s="5"/>
      <c r="Z79" s="312">
        <f>AVERAGE(Z29,Z52,Z78)</f>
        <v>3.854831586542113</v>
      </c>
      <c r="AA79" s="312"/>
      <c r="AB79" s="312">
        <f>AVERAGE(AB29,AB52,AB78)</f>
        <v>4.0690020505809974</v>
      </c>
      <c r="AC79" s="312"/>
    </row>
    <row r="80" spans="1:29" hidden="1" x14ac:dyDescent="0.2"/>
    <row r="81" spans="1:29" hidden="1" x14ac:dyDescent="0.2">
      <c r="A81" s="2">
        <v>39174</v>
      </c>
      <c r="B81" s="64">
        <v>5.53</v>
      </c>
      <c r="C81" s="64">
        <v>5.42</v>
      </c>
      <c r="D81" s="64">
        <v>6.05</v>
      </c>
      <c r="E81" s="64">
        <v>5.79</v>
      </c>
      <c r="G81" s="64">
        <v>3.99</v>
      </c>
      <c r="H81" s="64">
        <v>3.7</v>
      </c>
      <c r="J81" s="64">
        <v>4.03</v>
      </c>
      <c r="K81" s="64">
        <v>4.3099999999999996</v>
      </c>
      <c r="N81" s="64">
        <v>4.88</v>
      </c>
      <c r="O81" s="64">
        <v>4.62</v>
      </c>
      <c r="P81" s="64">
        <v>4.82</v>
      </c>
      <c r="R81" s="64">
        <v>5.13</v>
      </c>
      <c r="S81" s="64">
        <v>5.1100000000000003</v>
      </c>
      <c r="U81" s="64">
        <v>5.53</v>
      </c>
      <c r="V81" s="64">
        <v>5.42</v>
      </c>
      <c r="W81" s="64">
        <v>6.05</v>
      </c>
      <c r="X81" s="64">
        <v>5.79</v>
      </c>
      <c r="Z81" s="64">
        <v>3.99</v>
      </c>
      <c r="AA81" s="64">
        <v>3.7</v>
      </c>
      <c r="AB81" s="64">
        <v>4.03</v>
      </c>
      <c r="AC81" s="64">
        <v>4.3099999999999996</v>
      </c>
    </row>
    <row r="82" spans="1:29" hidden="1" x14ac:dyDescent="0.2">
      <c r="A82" s="2">
        <v>39175</v>
      </c>
      <c r="B82" s="64">
        <v>5.54</v>
      </c>
      <c r="C82" s="64">
        <v>5.44</v>
      </c>
      <c r="D82" s="64">
        <v>6.1</v>
      </c>
      <c r="E82" s="64">
        <v>5.8</v>
      </c>
      <c r="G82" s="64">
        <v>3.99</v>
      </c>
      <c r="H82" s="64">
        <v>3.69</v>
      </c>
      <c r="J82" s="64">
        <v>4.03</v>
      </c>
      <c r="K82" s="64">
        <v>4.41</v>
      </c>
      <c r="N82" s="64">
        <v>4.67</v>
      </c>
      <c r="O82" s="64">
        <v>4.6500000000000004</v>
      </c>
      <c r="P82" s="64">
        <v>4.83</v>
      </c>
      <c r="R82" s="64">
        <v>5.16</v>
      </c>
      <c r="S82" s="64">
        <v>5.12</v>
      </c>
      <c r="U82" s="64">
        <v>5.54</v>
      </c>
      <c r="V82" s="64">
        <v>5.44</v>
      </c>
      <c r="W82" s="64">
        <v>6.1</v>
      </c>
      <c r="X82" s="64">
        <v>5.8</v>
      </c>
      <c r="Z82" s="64">
        <v>3.99</v>
      </c>
      <c r="AA82" s="64">
        <v>3.69</v>
      </c>
      <c r="AB82" s="64">
        <v>4.03</v>
      </c>
      <c r="AC82" s="64">
        <v>4.41</v>
      </c>
    </row>
    <row r="83" spans="1:29" hidden="1" x14ac:dyDescent="0.2">
      <c r="A83" s="2">
        <v>39176</v>
      </c>
      <c r="B83" s="64">
        <v>5.52</v>
      </c>
      <c r="C83" s="64">
        <v>5.44</v>
      </c>
      <c r="D83" s="64">
        <v>6.06</v>
      </c>
      <c r="E83" s="64">
        <v>5.8</v>
      </c>
      <c r="G83" s="64">
        <v>4.01</v>
      </c>
      <c r="H83" s="64">
        <v>3.73</v>
      </c>
      <c r="J83" s="64">
        <v>3.99</v>
      </c>
      <c r="K83" s="64">
        <v>4.41</v>
      </c>
      <c r="N83" s="64">
        <v>4.88</v>
      </c>
      <c r="O83" s="64">
        <v>4.63</v>
      </c>
      <c r="P83" s="64">
        <v>4.82</v>
      </c>
      <c r="R83" s="64">
        <v>5.14</v>
      </c>
      <c r="S83" s="64">
        <v>5.1100000000000003</v>
      </c>
      <c r="U83" s="64">
        <v>5.52</v>
      </c>
      <c r="V83" s="64">
        <v>5.44</v>
      </c>
      <c r="W83" s="64">
        <v>6.06</v>
      </c>
      <c r="X83" s="64">
        <v>5.8</v>
      </c>
      <c r="Z83" s="64">
        <v>4.01</v>
      </c>
      <c r="AA83" s="64">
        <v>3.73</v>
      </c>
      <c r="AB83" s="64">
        <v>3.99</v>
      </c>
      <c r="AC83" s="64">
        <v>4.41</v>
      </c>
    </row>
    <row r="84" spans="1:29" hidden="1" x14ac:dyDescent="0.2">
      <c r="A84" s="2">
        <v>39177</v>
      </c>
      <c r="B84" s="64">
        <v>5.54</v>
      </c>
      <c r="C84" s="64">
        <v>5.45</v>
      </c>
      <c r="D84" s="64">
        <v>6.12</v>
      </c>
      <c r="E84" s="64">
        <v>5.83</v>
      </c>
      <c r="G84" s="64">
        <v>4.01</v>
      </c>
      <c r="H84" s="64">
        <v>3.73</v>
      </c>
      <c r="J84" s="64">
        <v>4.2</v>
      </c>
      <c r="K84" s="64">
        <v>4.41</v>
      </c>
      <c r="N84" s="64">
        <v>4.88</v>
      </c>
      <c r="O84" s="64">
        <v>4.66</v>
      </c>
      <c r="P84" s="64">
        <v>4.8499999999999996</v>
      </c>
      <c r="R84" s="64">
        <v>5.15</v>
      </c>
      <c r="S84" s="64">
        <v>5.12</v>
      </c>
      <c r="U84" s="64">
        <v>5.54</v>
      </c>
      <c r="V84" s="64">
        <v>5.45</v>
      </c>
      <c r="W84" s="64">
        <v>6.12</v>
      </c>
      <c r="X84" s="64">
        <v>5.83</v>
      </c>
      <c r="Z84" s="64">
        <v>4.01</v>
      </c>
      <c r="AA84" s="64">
        <v>3.73</v>
      </c>
      <c r="AB84" s="64">
        <v>4.2</v>
      </c>
      <c r="AC84" s="64">
        <v>4.41</v>
      </c>
    </row>
    <row r="85" spans="1:29" hidden="1" x14ac:dyDescent="0.2">
      <c r="A85" s="2">
        <v>39178</v>
      </c>
      <c r="B85" s="64">
        <v>5.6</v>
      </c>
      <c r="C85" s="64">
        <v>5.51</v>
      </c>
      <c r="D85" s="64">
        <v>6.18</v>
      </c>
      <c r="E85" s="64">
        <v>5.9</v>
      </c>
      <c r="G85" s="64">
        <v>4.01</v>
      </c>
      <c r="H85" s="64">
        <v>3.73</v>
      </c>
      <c r="J85" s="64">
        <v>4.1500000000000004</v>
      </c>
      <c r="K85" s="64">
        <v>4.41</v>
      </c>
      <c r="N85" s="64">
        <v>4.8600000000000003</v>
      </c>
      <c r="O85" s="64">
        <v>4.7300000000000004</v>
      </c>
      <c r="P85" s="64">
        <v>4.9000000000000004</v>
      </c>
      <c r="R85" s="64">
        <v>5.24</v>
      </c>
      <c r="S85" s="64">
        <v>5.19</v>
      </c>
      <c r="U85" s="64">
        <v>5.6</v>
      </c>
      <c r="V85" s="64">
        <v>5.51</v>
      </c>
      <c r="W85" s="64">
        <v>6.18</v>
      </c>
      <c r="X85" s="64">
        <v>5.9</v>
      </c>
      <c r="Z85" s="64">
        <v>4.01</v>
      </c>
      <c r="AA85" s="64">
        <v>3.73</v>
      </c>
      <c r="AB85" s="64">
        <v>4.1500000000000004</v>
      </c>
      <c r="AC85" s="64">
        <v>4.41</v>
      </c>
    </row>
    <row r="86" spans="1:29" hidden="1" x14ac:dyDescent="0.2">
      <c r="A86" s="2">
        <v>39181</v>
      </c>
      <c r="B86" s="64">
        <v>5.59</v>
      </c>
      <c r="C86" s="64">
        <v>5.52</v>
      </c>
      <c r="D86" s="64">
        <v>6.17</v>
      </c>
      <c r="E86" s="64">
        <v>5.89</v>
      </c>
      <c r="G86" s="64">
        <v>4.0199999999999996</v>
      </c>
      <c r="H86" s="64">
        <v>3.76</v>
      </c>
      <c r="J86" s="64">
        <v>4.1100000000000003</v>
      </c>
      <c r="K86" s="64">
        <v>4.41</v>
      </c>
      <c r="N86" s="64">
        <v>4.87</v>
      </c>
      <c r="O86" s="64">
        <v>4.72</v>
      </c>
      <c r="P86" s="64">
        <v>4.9000000000000004</v>
      </c>
      <c r="R86" s="64">
        <v>5.25</v>
      </c>
      <c r="S86" s="64">
        <v>5.22</v>
      </c>
      <c r="U86" s="64">
        <v>5.59</v>
      </c>
      <c r="V86" s="64">
        <v>5.52</v>
      </c>
      <c r="W86" s="64">
        <v>6.17</v>
      </c>
      <c r="X86" s="64">
        <v>5.89</v>
      </c>
      <c r="Z86" s="64">
        <v>4.0199999999999996</v>
      </c>
      <c r="AA86" s="64">
        <v>3.76</v>
      </c>
      <c r="AB86" s="64">
        <v>4.1100000000000003</v>
      </c>
      <c r="AC86" s="64">
        <v>4.41</v>
      </c>
    </row>
    <row r="87" spans="1:29" hidden="1" x14ac:dyDescent="0.2">
      <c r="A87" s="2">
        <v>39182</v>
      </c>
      <c r="B87" s="64">
        <v>5.56</v>
      </c>
      <c r="C87" s="64">
        <v>5.46</v>
      </c>
      <c r="D87" s="64">
        <v>6.09</v>
      </c>
      <c r="E87" s="64">
        <v>5.87</v>
      </c>
      <c r="G87" s="64">
        <v>4.0599999999999996</v>
      </c>
      <c r="H87" s="64">
        <v>3.8</v>
      </c>
      <c r="J87" s="64">
        <v>4.24</v>
      </c>
      <c r="K87" s="64">
        <v>4.41</v>
      </c>
      <c r="N87" s="64">
        <v>4.79</v>
      </c>
      <c r="O87" s="64">
        <v>4.7</v>
      </c>
      <c r="P87" s="64">
        <v>4.88</v>
      </c>
      <c r="R87" s="64">
        <v>5.22</v>
      </c>
      <c r="S87" s="64">
        <v>5.18</v>
      </c>
      <c r="U87" s="64">
        <v>5.56</v>
      </c>
      <c r="V87" s="64">
        <v>5.46</v>
      </c>
      <c r="W87" s="64">
        <v>6.09</v>
      </c>
      <c r="X87" s="64">
        <v>5.87</v>
      </c>
      <c r="Z87" s="64">
        <v>4.0599999999999996</v>
      </c>
      <c r="AA87" s="64">
        <v>3.8</v>
      </c>
      <c r="AB87" s="64">
        <v>4.24</v>
      </c>
      <c r="AC87" s="64">
        <v>4.41</v>
      </c>
    </row>
    <row r="88" spans="1:29" hidden="1" x14ac:dyDescent="0.2">
      <c r="A88" s="2">
        <v>39183</v>
      </c>
      <c r="B88" s="64">
        <v>5.55</v>
      </c>
      <c r="C88" s="64">
        <v>5.46</v>
      </c>
      <c r="D88" s="64">
        <v>6.11</v>
      </c>
      <c r="E88" s="64">
        <v>5.87</v>
      </c>
      <c r="G88" s="64">
        <v>4.0199999999999996</v>
      </c>
      <c r="H88" s="64">
        <v>3.79</v>
      </c>
      <c r="J88" s="64">
        <v>4.2</v>
      </c>
      <c r="K88" s="64">
        <v>4.41</v>
      </c>
      <c r="N88" s="64">
        <v>4.8600000000000003</v>
      </c>
      <c r="O88" s="64">
        <v>4.71</v>
      </c>
      <c r="P88" s="64">
        <v>4.8899999999999997</v>
      </c>
      <c r="R88" s="64">
        <v>5.23</v>
      </c>
      <c r="S88" s="64">
        <v>5.2</v>
      </c>
      <c r="U88" s="64">
        <v>5.55</v>
      </c>
      <c r="V88" s="64">
        <v>5.46</v>
      </c>
      <c r="W88" s="64">
        <v>6.11</v>
      </c>
      <c r="X88" s="64">
        <v>5.87</v>
      </c>
      <c r="Z88" s="64">
        <v>4.0199999999999996</v>
      </c>
      <c r="AA88" s="64">
        <v>3.79</v>
      </c>
      <c r="AB88" s="64">
        <v>4.2</v>
      </c>
      <c r="AC88" s="64">
        <v>4.41</v>
      </c>
    </row>
    <row r="89" spans="1:29" hidden="1" x14ac:dyDescent="0.2">
      <c r="A89" s="2">
        <v>39184</v>
      </c>
      <c r="B89" s="64">
        <v>5.57</v>
      </c>
      <c r="C89" s="64">
        <v>5.45</v>
      </c>
      <c r="D89" s="64">
        <v>6.07</v>
      </c>
      <c r="E89" s="64">
        <v>5.87</v>
      </c>
      <c r="G89" s="64">
        <v>4.03</v>
      </c>
      <c r="H89" s="64">
        <v>3.8</v>
      </c>
      <c r="J89" s="64">
        <v>4.26</v>
      </c>
      <c r="K89" s="64">
        <v>4.41</v>
      </c>
      <c r="N89" s="64">
        <v>4.8600000000000003</v>
      </c>
      <c r="O89" s="64">
        <v>4.71</v>
      </c>
      <c r="P89" s="64">
        <v>4.8899999999999997</v>
      </c>
      <c r="R89" s="64">
        <v>5.24</v>
      </c>
      <c r="S89" s="64">
        <v>5.21</v>
      </c>
      <c r="U89" s="64">
        <v>5.57</v>
      </c>
      <c r="V89" s="64">
        <v>5.45</v>
      </c>
      <c r="W89" s="64">
        <v>6.07</v>
      </c>
      <c r="X89" s="64">
        <v>5.87</v>
      </c>
      <c r="Z89" s="64">
        <v>4.03</v>
      </c>
      <c r="AA89" s="64">
        <v>3.8</v>
      </c>
      <c r="AB89" s="64">
        <v>4.26</v>
      </c>
      <c r="AC89" s="64">
        <v>4.41</v>
      </c>
    </row>
    <row r="90" spans="1:29" hidden="1" x14ac:dyDescent="0.2">
      <c r="A90" s="2">
        <v>39185</v>
      </c>
      <c r="B90" s="64">
        <v>5.59</v>
      </c>
      <c r="C90" s="64">
        <v>5.47</v>
      </c>
      <c r="D90" s="64">
        <v>6.08</v>
      </c>
      <c r="E90" s="64">
        <v>5.89</v>
      </c>
      <c r="G90" s="64">
        <v>4.0999999999999996</v>
      </c>
      <c r="H90" s="64">
        <v>3.81</v>
      </c>
      <c r="J90" s="64">
        <v>4.26</v>
      </c>
      <c r="K90" s="64">
        <v>4.41</v>
      </c>
      <c r="N90" s="64">
        <v>4.84</v>
      </c>
      <c r="O90" s="64">
        <v>4.74</v>
      </c>
      <c r="P90" s="64">
        <v>4.91</v>
      </c>
      <c r="R90" s="64">
        <v>5.27</v>
      </c>
      <c r="S90" s="64">
        <v>5.24</v>
      </c>
      <c r="U90" s="64">
        <v>5.59</v>
      </c>
      <c r="V90" s="64">
        <v>5.47</v>
      </c>
      <c r="W90" s="64">
        <v>6.08</v>
      </c>
      <c r="X90" s="64">
        <v>5.89</v>
      </c>
      <c r="Z90" s="64">
        <v>4.0999999999999996</v>
      </c>
      <c r="AA90" s="64">
        <v>3.81</v>
      </c>
      <c r="AB90" s="64">
        <v>4.26</v>
      </c>
      <c r="AC90" s="64">
        <v>4.41</v>
      </c>
    </row>
    <row r="91" spans="1:29" hidden="1" x14ac:dyDescent="0.2">
      <c r="A91" s="2">
        <v>39188</v>
      </c>
      <c r="B91" s="64">
        <v>5.58</v>
      </c>
      <c r="C91" s="64">
        <v>5.45</v>
      </c>
      <c r="D91" s="64">
        <v>5.98</v>
      </c>
      <c r="E91" s="64">
        <v>5.86</v>
      </c>
      <c r="G91" s="64">
        <v>4.0999999999999996</v>
      </c>
      <c r="H91" s="64">
        <v>3.81</v>
      </c>
      <c r="J91" s="64">
        <v>4.21</v>
      </c>
      <c r="K91" s="64">
        <v>4.41</v>
      </c>
      <c r="N91" s="64">
        <v>4.84</v>
      </c>
      <c r="O91" s="64">
        <v>4.71</v>
      </c>
      <c r="P91" s="64">
        <v>4.87</v>
      </c>
      <c r="R91" s="64">
        <v>5.25</v>
      </c>
      <c r="S91" s="64">
        <v>5.22</v>
      </c>
      <c r="U91" s="64">
        <v>5.58</v>
      </c>
      <c r="V91" s="64">
        <v>5.45</v>
      </c>
      <c r="W91" s="64">
        <v>5.98</v>
      </c>
      <c r="X91" s="64">
        <v>5.86</v>
      </c>
      <c r="Z91" s="64">
        <v>4.0999999999999996</v>
      </c>
      <c r="AA91" s="64">
        <v>3.81</v>
      </c>
      <c r="AB91" s="64">
        <v>4.21</v>
      </c>
      <c r="AC91" s="64">
        <v>4.41</v>
      </c>
    </row>
    <row r="92" spans="1:29" hidden="1" x14ac:dyDescent="0.2">
      <c r="A92" s="2">
        <v>39189</v>
      </c>
      <c r="B92" s="64">
        <v>5.53</v>
      </c>
      <c r="C92" s="64">
        <v>5.4</v>
      </c>
      <c r="D92" s="64">
        <v>5.94</v>
      </c>
      <c r="E92" s="64">
        <v>5.78</v>
      </c>
      <c r="G92" s="64">
        <v>4.0999999999999996</v>
      </c>
      <c r="H92" s="64">
        <v>3.82</v>
      </c>
      <c r="J92" s="64">
        <v>4.26</v>
      </c>
      <c r="K92" s="64">
        <v>4.43</v>
      </c>
      <c r="N92" s="64">
        <v>4.78</v>
      </c>
      <c r="O92" s="64">
        <v>4.66</v>
      </c>
      <c r="P92" s="64">
        <v>4.82</v>
      </c>
      <c r="R92" s="64">
        <v>5.18</v>
      </c>
      <c r="S92" s="64">
        <v>5.16</v>
      </c>
      <c r="U92" s="64">
        <v>5.53</v>
      </c>
      <c r="V92" s="64">
        <v>5.4</v>
      </c>
      <c r="W92" s="64">
        <v>5.94</v>
      </c>
      <c r="X92" s="64">
        <v>5.78</v>
      </c>
      <c r="Z92" s="64">
        <v>4.0999999999999996</v>
      </c>
      <c r="AA92" s="64">
        <v>3.82</v>
      </c>
      <c r="AB92" s="64">
        <v>4.26</v>
      </c>
      <c r="AC92" s="64">
        <v>4.43</v>
      </c>
    </row>
    <row r="93" spans="1:29" hidden="1" x14ac:dyDescent="0.2">
      <c r="A93" s="2">
        <v>39190</v>
      </c>
      <c r="B93" s="64">
        <v>5.51</v>
      </c>
      <c r="C93" s="64">
        <v>5.37</v>
      </c>
      <c r="D93" s="64">
        <v>5.91</v>
      </c>
      <c r="E93" s="64">
        <v>5.75</v>
      </c>
      <c r="G93" s="64">
        <v>4.08</v>
      </c>
      <c r="H93" s="64">
        <v>3.79</v>
      </c>
      <c r="J93" s="64">
        <v>4.18</v>
      </c>
      <c r="K93" s="64">
        <v>4.43</v>
      </c>
      <c r="N93" s="64">
        <v>4.75</v>
      </c>
      <c r="O93" s="64">
        <v>4.63</v>
      </c>
      <c r="P93" s="64">
        <v>4.8</v>
      </c>
      <c r="R93" s="64">
        <v>5.14</v>
      </c>
      <c r="S93" s="64">
        <v>5.12</v>
      </c>
      <c r="U93" s="64">
        <v>5.51</v>
      </c>
      <c r="V93" s="64">
        <v>5.37</v>
      </c>
      <c r="W93" s="64">
        <v>5.91</v>
      </c>
      <c r="X93" s="64">
        <v>5.75</v>
      </c>
      <c r="Z93" s="64">
        <v>4.08</v>
      </c>
      <c r="AA93" s="64">
        <v>3.79</v>
      </c>
      <c r="AB93" s="64">
        <v>4.18</v>
      </c>
      <c r="AC93" s="64">
        <v>4.43</v>
      </c>
    </row>
    <row r="94" spans="1:29" hidden="1" x14ac:dyDescent="0.2">
      <c r="A94" s="2">
        <v>39191</v>
      </c>
      <c r="B94" s="64">
        <v>5.52</v>
      </c>
      <c r="C94" s="64">
        <v>5.37</v>
      </c>
      <c r="D94" s="64">
        <v>5.92</v>
      </c>
      <c r="E94" s="64">
        <v>5.77</v>
      </c>
      <c r="G94" s="64">
        <v>4.04</v>
      </c>
      <c r="H94" s="64">
        <v>3.75</v>
      </c>
      <c r="J94" s="64">
        <v>4.3</v>
      </c>
      <c r="K94" s="64">
        <v>4.43</v>
      </c>
      <c r="N94" s="64">
        <v>4.82</v>
      </c>
      <c r="O94" s="64">
        <v>4.6500000000000004</v>
      </c>
      <c r="P94" s="64">
        <v>4.8099999999999996</v>
      </c>
      <c r="R94" s="64">
        <v>5.14</v>
      </c>
      <c r="S94" s="64">
        <v>5.12</v>
      </c>
      <c r="U94" s="64">
        <v>5.52</v>
      </c>
      <c r="V94" s="64">
        <v>5.37</v>
      </c>
      <c r="W94" s="64">
        <v>5.92</v>
      </c>
      <c r="X94" s="64">
        <v>5.77</v>
      </c>
      <c r="Z94" s="64">
        <v>4.04</v>
      </c>
      <c r="AA94" s="64">
        <v>3.75</v>
      </c>
      <c r="AB94" s="64">
        <v>4.3</v>
      </c>
      <c r="AC94" s="64">
        <v>4.43</v>
      </c>
    </row>
    <row r="95" spans="1:29" hidden="1" x14ac:dyDescent="0.2">
      <c r="A95" s="2">
        <v>39192</v>
      </c>
      <c r="B95" s="64">
        <v>5.52</v>
      </c>
      <c r="C95" s="64">
        <v>5.38</v>
      </c>
      <c r="D95" s="64">
        <v>5.93</v>
      </c>
      <c r="E95" s="64">
        <v>5.78</v>
      </c>
      <c r="G95" s="64">
        <v>4.03</v>
      </c>
      <c r="H95" s="64">
        <v>3.75</v>
      </c>
      <c r="J95" s="64">
        <v>4.55</v>
      </c>
      <c r="K95" s="64">
        <v>4.43</v>
      </c>
      <c r="N95" s="64">
        <v>4.82</v>
      </c>
      <c r="O95" s="64">
        <v>4.6500000000000004</v>
      </c>
      <c r="P95" s="64">
        <v>4.82</v>
      </c>
      <c r="R95" s="64">
        <v>5.14</v>
      </c>
      <c r="S95" s="64">
        <v>5.12</v>
      </c>
      <c r="U95" s="64">
        <v>5.52</v>
      </c>
      <c r="V95" s="64">
        <v>5.38</v>
      </c>
      <c r="W95" s="64">
        <v>5.93</v>
      </c>
      <c r="X95" s="64">
        <v>5.78</v>
      </c>
      <c r="Z95" s="64">
        <v>4.03</v>
      </c>
      <c r="AA95" s="64">
        <v>3.75</v>
      </c>
      <c r="AB95" s="64">
        <v>4.55</v>
      </c>
      <c r="AC95" s="64">
        <v>4.43</v>
      </c>
    </row>
    <row r="96" spans="1:29" hidden="1" x14ac:dyDescent="0.2">
      <c r="A96" s="2">
        <v>39195</v>
      </c>
      <c r="B96" s="64">
        <v>5.48</v>
      </c>
      <c r="C96" s="64">
        <v>5.35</v>
      </c>
      <c r="D96" s="64">
        <v>5.9</v>
      </c>
      <c r="E96" s="64">
        <v>5.76</v>
      </c>
      <c r="G96" s="64">
        <v>4.03</v>
      </c>
      <c r="H96" s="64">
        <v>3.76</v>
      </c>
      <c r="J96" s="64">
        <v>4.24</v>
      </c>
      <c r="K96" s="64">
        <v>4.43</v>
      </c>
      <c r="N96" s="64">
        <v>4.82</v>
      </c>
      <c r="O96" s="64">
        <v>4.62</v>
      </c>
      <c r="P96" s="64">
        <v>4.8</v>
      </c>
      <c r="R96" s="64">
        <v>5.12</v>
      </c>
      <c r="S96" s="64">
        <v>5.09</v>
      </c>
      <c r="U96" s="64">
        <v>5.48</v>
      </c>
      <c r="V96" s="64">
        <v>5.35</v>
      </c>
      <c r="W96" s="64">
        <v>5.9</v>
      </c>
      <c r="X96" s="64">
        <v>5.76</v>
      </c>
      <c r="Z96" s="64">
        <v>4.03</v>
      </c>
      <c r="AA96" s="64">
        <v>3.76</v>
      </c>
      <c r="AB96" s="64">
        <v>4.24</v>
      </c>
      <c r="AC96" s="64">
        <v>4.43</v>
      </c>
    </row>
    <row r="97" spans="1:29" hidden="1" x14ac:dyDescent="0.2">
      <c r="A97" s="2">
        <v>39196</v>
      </c>
      <c r="B97" s="64">
        <v>5.44</v>
      </c>
      <c r="C97" s="64">
        <v>5.32</v>
      </c>
      <c r="D97" s="64">
        <v>5.87</v>
      </c>
      <c r="E97" s="64">
        <v>5.73</v>
      </c>
      <c r="G97" s="64">
        <v>4.0199999999999996</v>
      </c>
      <c r="H97" s="64">
        <v>3.75</v>
      </c>
      <c r="J97" s="64">
        <v>4.1100000000000003</v>
      </c>
      <c r="K97" s="64">
        <v>4.43</v>
      </c>
      <c r="N97" s="64">
        <v>4.79</v>
      </c>
      <c r="O97" s="64">
        <v>4.5999999999999996</v>
      </c>
      <c r="P97" s="64">
        <v>4.79</v>
      </c>
      <c r="R97" s="64">
        <v>5.08</v>
      </c>
      <c r="S97" s="64">
        <v>5.0599999999999996</v>
      </c>
      <c r="U97" s="64">
        <v>5.44</v>
      </c>
      <c r="V97" s="64">
        <v>5.32</v>
      </c>
      <c r="W97" s="64">
        <v>5.87</v>
      </c>
      <c r="X97" s="64">
        <v>5.73</v>
      </c>
      <c r="Z97" s="64">
        <v>4.0199999999999996</v>
      </c>
      <c r="AA97" s="64">
        <v>3.75</v>
      </c>
      <c r="AB97" s="64">
        <v>4.1100000000000003</v>
      </c>
      <c r="AC97" s="64">
        <v>4.43</v>
      </c>
    </row>
    <row r="98" spans="1:29" hidden="1" x14ac:dyDescent="0.2">
      <c r="A98" s="2">
        <v>39197</v>
      </c>
      <c r="B98" s="64">
        <v>5.42</v>
      </c>
      <c r="C98" s="64">
        <v>5.35</v>
      </c>
      <c r="D98" s="64">
        <v>5.98</v>
      </c>
      <c r="E98" s="64">
        <v>5.8</v>
      </c>
      <c r="G98" s="64">
        <v>4</v>
      </c>
      <c r="H98" s="64">
        <v>3.71</v>
      </c>
      <c r="J98" s="64">
        <v>4.24</v>
      </c>
      <c r="K98" s="64">
        <v>4.43</v>
      </c>
      <c r="N98" s="64">
        <v>4.8</v>
      </c>
      <c r="O98" s="64">
        <v>4.63</v>
      </c>
      <c r="P98" s="64">
        <v>4.8099999999999996</v>
      </c>
      <c r="R98" s="64">
        <v>5.1100000000000003</v>
      </c>
      <c r="S98" s="64">
        <v>5.1100000000000003</v>
      </c>
      <c r="U98" s="64">
        <v>5.42</v>
      </c>
      <c r="V98" s="64">
        <v>5.35</v>
      </c>
      <c r="W98" s="64">
        <v>5.98</v>
      </c>
      <c r="X98" s="64">
        <v>5.8</v>
      </c>
      <c r="Z98" s="64">
        <v>4</v>
      </c>
      <c r="AA98" s="64">
        <v>3.71</v>
      </c>
      <c r="AB98" s="64">
        <v>4.24</v>
      </c>
      <c r="AC98" s="64">
        <v>4.43</v>
      </c>
    </row>
    <row r="99" spans="1:29" hidden="1" x14ac:dyDescent="0.2">
      <c r="A99" s="2">
        <v>39198</v>
      </c>
      <c r="B99" s="64">
        <v>5.51</v>
      </c>
      <c r="C99" s="64">
        <v>5.44</v>
      </c>
      <c r="D99" s="64">
        <v>5.95</v>
      </c>
      <c r="E99" s="64">
        <v>5.84</v>
      </c>
      <c r="G99" s="64">
        <v>4.09</v>
      </c>
      <c r="H99" s="64">
        <v>3.82</v>
      </c>
      <c r="J99" s="64">
        <v>4.2699999999999996</v>
      </c>
      <c r="K99" s="64">
        <v>4.43</v>
      </c>
      <c r="N99" s="64">
        <v>4.78</v>
      </c>
      <c r="O99" s="64">
        <v>4.68</v>
      </c>
      <c r="P99" s="64">
        <v>4.8600000000000003</v>
      </c>
      <c r="R99" s="64">
        <v>5.17</v>
      </c>
      <c r="S99" s="64">
        <v>5.15</v>
      </c>
      <c r="U99" s="64">
        <v>5.51</v>
      </c>
      <c r="V99" s="64">
        <v>5.44</v>
      </c>
      <c r="W99" s="64">
        <v>5.95</v>
      </c>
      <c r="X99" s="64">
        <v>5.84</v>
      </c>
      <c r="Z99" s="64">
        <v>4.09</v>
      </c>
      <c r="AA99" s="64">
        <v>3.82</v>
      </c>
      <c r="AB99" s="64">
        <v>4.2699999999999996</v>
      </c>
      <c r="AC99" s="64">
        <v>4.43</v>
      </c>
    </row>
    <row r="100" spans="1:29" hidden="1" x14ac:dyDescent="0.2">
      <c r="A100" s="2">
        <v>39199</v>
      </c>
      <c r="B100" s="64">
        <v>5.56</v>
      </c>
      <c r="C100" s="64">
        <v>5.45</v>
      </c>
      <c r="D100" s="64">
        <v>5.96</v>
      </c>
      <c r="E100" s="64">
        <v>5.83</v>
      </c>
      <c r="G100" s="64">
        <v>4.0199999999999996</v>
      </c>
      <c r="H100" s="64">
        <v>3.73</v>
      </c>
      <c r="J100" s="64">
        <v>4.24</v>
      </c>
      <c r="K100" s="64">
        <v>4.43</v>
      </c>
      <c r="N100" s="64">
        <v>4.76</v>
      </c>
      <c r="O100" s="64">
        <v>4.67</v>
      </c>
      <c r="P100" s="64">
        <v>4.8600000000000003</v>
      </c>
      <c r="R100" s="64">
        <v>5.17</v>
      </c>
      <c r="S100" s="64">
        <v>5.14</v>
      </c>
      <c r="U100" s="64">
        <v>5.56</v>
      </c>
      <c r="V100" s="64">
        <v>5.45</v>
      </c>
      <c r="W100" s="64">
        <v>5.96</v>
      </c>
      <c r="X100" s="64">
        <v>5.83</v>
      </c>
      <c r="Z100" s="64">
        <v>4.0199999999999996</v>
      </c>
      <c r="AA100" s="64">
        <v>3.73</v>
      </c>
      <c r="AB100" s="64">
        <v>4.24</v>
      </c>
      <c r="AC100" s="64">
        <v>4.43</v>
      </c>
    </row>
    <row r="101" spans="1:29" hidden="1" x14ac:dyDescent="0.2">
      <c r="A101" s="2">
        <v>39202</v>
      </c>
      <c r="B101" s="64">
        <v>5.48</v>
      </c>
      <c r="C101" s="64">
        <v>5.37</v>
      </c>
      <c r="D101" s="64">
        <v>5.89</v>
      </c>
      <c r="E101" s="64">
        <v>5.75</v>
      </c>
      <c r="G101" s="64">
        <v>4.03</v>
      </c>
      <c r="H101" s="64">
        <v>3.73</v>
      </c>
      <c r="J101" s="64">
        <v>4.16</v>
      </c>
      <c r="K101" s="64">
        <v>4.43</v>
      </c>
      <c r="N101" s="64">
        <v>4.6900000000000004</v>
      </c>
      <c r="O101" s="64">
        <v>4.5999999999999996</v>
      </c>
      <c r="P101" s="64">
        <v>4.79</v>
      </c>
      <c r="R101" s="64">
        <v>5.0999999999999996</v>
      </c>
      <c r="S101" s="64">
        <v>5.07</v>
      </c>
      <c r="U101" s="64">
        <v>5.48</v>
      </c>
      <c r="V101" s="64">
        <v>5.37</v>
      </c>
      <c r="W101" s="64">
        <v>5.89</v>
      </c>
      <c r="X101" s="64">
        <v>5.75</v>
      </c>
      <c r="Z101" s="64">
        <v>4.03</v>
      </c>
      <c r="AA101" s="64">
        <v>3.73</v>
      </c>
      <c r="AB101" s="64">
        <v>4.16</v>
      </c>
      <c r="AC101" s="64">
        <v>4.43</v>
      </c>
    </row>
    <row r="102" spans="1:29" hidden="1" x14ac:dyDescent="0.2"/>
    <row r="103" spans="1:29" hidden="1" x14ac:dyDescent="0.2">
      <c r="A103" s="3" t="s">
        <v>61</v>
      </c>
      <c r="B103" s="64">
        <f>AVERAGE(B81:B101)</f>
        <v>5.5304761904761905</v>
      </c>
      <c r="C103" s="64">
        <f>AVERAGE(C81:C101)</f>
        <v>5.4223809523809532</v>
      </c>
      <c r="D103" s="64">
        <f>AVERAGE(D81:D101)</f>
        <v>6.0123809523809522</v>
      </c>
      <c r="E103" s="64">
        <f>AVERAGE(E81:E101)</f>
        <v>5.8171428571428567</v>
      </c>
      <c r="G103" s="64">
        <f>AVERAGE(G81:G101)</f>
        <v>4.0371428571428574</v>
      </c>
      <c r="H103" s="64">
        <f>AVERAGE(H81:H101)</f>
        <v>3.7600000000000002</v>
      </c>
      <c r="J103" s="64">
        <f>AVERAGE(J81:J101)</f>
        <v>4.2014285714285702</v>
      </c>
      <c r="K103" s="64">
        <f>AVERAGE(K81:K101)</f>
        <v>4.4147619047619067</v>
      </c>
      <c r="N103" s="64">
        <f>AVERAGE(N81:N101)</f>
        <v>4.8114285714285714</v>
      </c>
      <c r="O103" s="64">
        <f>AVERAGE(O81:O101)</f>
        <v>4.6652380952380961</v>
      </c>
      <c r="P103" s="64">
        <f>AVERAGE(P81:P101)</f>
        <v>4.843809523809524</v>
      </c>
      <c r="R103" s="64">
        <f>AVERAGE(R81:R101)</f>
        <v>5.1728571428571426</v>
      </c>
      <c r="S103" s="64">
        <f>AVERAGE(S81:S101)</f>
        <v>5.1457142857142868</v>
      </c>
      <c r="U103" s="64">
        <f>AVERAGE(U81:U101)</f>
        <v>5.5304761904761905</v>
      </c>
      <c r="V103" s="64">
        <f>AVERAGE(V81:V101)</f>
        <v>5.4223809523809532</v>
      </c>
      <c r="W103" s="64">
        <f>AVERAGE(W81:W101)</f>
        <v>6.0123809523809522</v>
      </c>
      <c r="X103" s="64">
        <f>AVERAGE(X81:X101)</f>
        <v>5.8171428571428567</v>
      </c>
      <c r="Z103" s="64">
        <f>AVERAGE(Z81:Z101)</f>
        <v>4.0371428571428574</v>
      </c>
      <c r="AA103" s="64">
        <f>AVERAGE(AA81:AA101)</f>
        <v>3.7600000000000002</v>
      </c>
      <c r="AB103" s="64">
        <f>AVERAGE(AB81:AB101)</f>
        <v>4.2014285714285702</v>
      </c>
      <c r="AC103" s="64">
        <f>AVERAGE(AC81:AC101)</f>
        <v>4.4147619047619067</v>
      </c>
    </row>
    <row r="104" spans="1:29" hidden="1" x14ac:dyDescent="0.2">
      <c r="A104" s="3" t="s">
        <v>62</v>
      </c>
      <c r="B104" s="312">
        <f>AVERAGE(B103:C103)</f>
        <v>5.4764285714285723</v>
      </c>
      <c r="C104" s="312"/>
      <c r="D104" s="312">
        <f>AVERAGE(D103:E103)</f>
        <v>5.9147619047619049</v>
      </c>
      <c r="E104" s="312"/>
      <c r="F104" s="5"/>
      <c r="G104" s="312">
        <f>AVERAGE(G103:H103)</f>
        <v>3.8985714285714286</v>
      </c>
      <c r="H104" s="312"/>
      <c r="I104" s="118"/>
      <c r="J104" s="312">
        <f>AVERAGE(J103:K103)</f>
        <v>4.3080952380952384</v>
      </c>
      <c r="K104" s="312"/>
      <c r="L104" s="118"/>
      <c r="M104" s="5"/>
      <c r="N104" s="5"/>
      <c r="O104" s="5"/>
      <c r="P104" s="5"/>
      <c r="Q104" s="5"/>
      <c r="R104" s="312">
        <f>AVERAGE(R103:S103)</f>
        <v>5.1592857142857147</v>
      </c>
      <c r="S104" s="312"/>
      <c r="U104" s="312">
        <f>AVERAGE(U103:V103)</f>
        <v>5.4764285714285723</v>
      </c>
      <c r="V104" s="312"/>
      <c r="W104" s="312">
        <f>AVERAGE(W103:X103)</f>
        <v>5.9147619047619049</v>
      </c>
      <c r="X104" s="312"/>
      <c r="Y104" s="5"/>
      <c r="Z104" s="312">
        <f>AVERAGE(Z103:AA103)</f>
        <v>3.8985714285714286</v>
      </c>
      <c r="AA104" s="312"/>
      <c r="AB104" s="312">
        <f>AVERAGE(AB103:AC103)</f>
        <v>4.3080952380952384</v>
      </c>
      <c r="AC104" s="312"/>
    </row>
    <row r="105" spans="1:29" s="4" customFormat="1" hidden="1" x14ac:dyDescent="0.2">
      <c r="A105" s="3" t="s">
        <v>63</v>
      </c>
      <c r="B105" s="312">
        <f>AVERAGE(B52,B78,B104)</f>
        <v>5.460743335611757</v>
      </c>
      <c r="C105" s="312"/>
      <c r="D105" s="312">
        <f>AVERAGE(D52,D78,D104)</f>
        <v>5.8951199969621024</v>
      </c>
      <c r="E105" s="312"/>
      <c r="F105" s="5"/>
      <c r="G105" s="312">
        <f>AVERAGE(G52,G78,G104)</f>
        <v>3.8633236500341765</v>
      </c>
      <c r="H105" s="312"/>
      <c r="I105" s="118"/>
      <c r="J105" s="312">
        <f>AVERAGE(J52,J78,J104)</f>
        <v>4.158129034707982</v>
      </c>
      <c r="K105" s="312"/>
      <c r="L105" s="118"/>
      <c r="M105" s="5"/>
      <c r="N105" s="5"/>
      <c r="O105" s="5"/>
      <c r="P105" s="5"/>
      <c r="Q105" s="5"/>
      <c r="R105" s="312">
        <f>AVERAGE(R52,R78,R104)</f>
        <v>5.1366717931191621</v>
      </c>
      <c r="S105" s="312"/>
      <c r="U105" s="312">
        <f>AVERAGE(U52,U78,U104)</f>
        <v>5.460743335611757</v>
      </c>
      <c r="V105" s="312"/>
      <c r="W105" s="312">
        <f>AVERAGE(W52,W78,W104)</f>
        <v>5.8951199969621024</v>
      </c>
      <c r="X105" s="312"/>
      <c r="Y105" s="5"/>
      <c r="Z105" s="312">
        <f>AVERAGE(Z52,Z78,Z104)</f>
        <v>3.8633236500341765</v>
      </c>
      <c r="AA105" s="312"/>
      <c r="AB105" s="312">
        <f>AVERAGE(AB52,AB78,AB104)</f>
        <v>4.158129034707982</v>
      </c>
      <c r="AC105" s="312"/>
    </row>
    <row r="106" spans="1:29" hidden="1" x14ac:dyDescent="0.2"/>
    <row r="107" spans="1:29" hidden="1" x14ac:dyDescent="0.2">
      <c r="A107" s="2">
        <v>39203</v>
      </c>
      <c r="B107" s="64">
        <v>5.48</v>
      </c>
      <c r="C107" s="64">
        <v>5.38</v>
      </c>
      <c r="D107" s="64">
        <v>5.89</v>
      </c>
      <c r="E107" s="64">
        <v>5.74</v>
      </c>
      <c r="G107" s="64">
        <v>4</v>
      </c>
      <c r="H107" s="64">
        <v>3.68</v>
      </c>
      <c r="J107" s="64">
        <v>4.28</v>
      </c>
      <c r="K107" s="64">
        <v>4.43</v>
      </c>
      <c r="N107" s="64">
        <v>4.7</v>
      </c>
      <c r="O107" s="64">
        <v>4.62</v>
      </c>
      <c r="P107" s="64">
        <v>4.79</v>
      </c>
      <c r="R107" s="64">
        <v>5.13</v>
      </c>
      <c r="S107" s="64">
        <v>5.09</v>
      </c>
      <c r="U107" s="64">
        <v>5.48</v>
      </c>
      <c r="V107" s="64">
        <v>5.38</v>
      </c>
      <c r="W107" s="64">
        <v>5.89</v>
      </c>
      <c r="X107" s="64">
        <v>5.74</v>
      </c>
      <c r="Z107" s="64">
        <v>4</v>
      </c>
      <c r="AA107" s="64">
        <v>3.68</v>
      </c>
      <c r="AB107" s="64">
        <v>4.28</v>
      </c>
      <c r="AC107" s="64">
        <v>4.43</v>
      </c>
    </row>
    <row r="108" spans="1:29" hidden="1" x14ac:dyDescent="0.2">
      <c r="A108" s="2">
        <v>39204</v>
      </c>
      <c r="B108" s="64">
        <v>5.48</v>
      </c>
      <c r="C108" s="64">
        <v>5.36</v>
      </c>
      <c r="D108" s="64">
        <v>5.91</v>
      </c>
      <c r="E108" s="64">
        <v>5.75</v>
      </c>
      <c r="G108" s="64">
        <v>3.99</v>
      </c>
      <c r="H108" s="64">
        <v>3.69</v>
      </c>
      <c r="J108" s="64">
        <v>4.22</v>
      </c>
      <c r="K108" s="64">
        <v>4.5199999999999996</v>
      </c>
      <c r="N108" s="64">
        <v>4.7300000000000004</v>
      </c>
      <c r="O108" s="64">
        <v>4.62</v>
      </c>
      <c r="P108" s="64">
        <v>4.8</v>
      </c>
      <c r="R108" s="64">
        <v>5.12</v>
      </c>
      <c r="S108" s="64">
        <v>5.0999999999999996</v>
      </c>
      <c r="U108" s="64">
        <v>5.48</v>
      </c>
      <c r="V108" s="64">
        <v>5.36</v>
      </c>
      <c r="W108" s="64">
        <v>5.91</v>
      </c>
      <c r="X108" s="64">
        <v>5.75</v>
      </c>
      <c r="Z108" s="64">
        <v>3.99</v>
      </c>
      <c r="AA108" s="64">
        <v>3.69</v>
      </c>
      <c r="AB108" s="64">
        <v>4.22</v>
      </c>
      <c r="AC108" s="64">
        <v>4.5199999999999996</v>
      </c>
    </row>
    <row r="109" spans="1:29" hidden="1" x14ac:dyDescent="0.2">
      <c r="A109" s="2">
        <v>39205</v>
      </c>
      <c r="B109" s="64">
        <v>5.53</v>
      </c>
      <c r="C109" s="64">
        <v>5.4</v>
      </c>
      <c r="D109" s="64">
        <v>5.93</v>
      </c>
      <c r="E109" s="64">
        <v>5.78</v>
      </c>
      <c r="G109" s="64">
        <v>4</v>
      </c>
      <c r="H109" s="64">
        <v>3.7</v>
      </c>
      <c r="J109" s="64">
        <v>4.16</v>
      </c>
      <c r="K109" s="64">
        <v>4.5199999999999996</v>
      </c>
      <c r="N109" s="64">
        <v>4.7300000000000004</v>
      </c>
      <c r="O109" s="64">
        <v>4.6500000000000004</v>
      </c>
      <c r="P109" s="64">
        <v>4.82</v>
      </c>
      <c r="R109" s="64">
        <v>5.17</v>
      </c>
      <c r="S109" s="64">
        <v>5.14</v>
      </c>
      <c r="U109" s="64">
        <v>5.53</v>
      </c>
      <c r="V109" s="64">
        <v>5.4</v>
      </c>
      <c r="W109" s="64">
        <v>5.93</v>
      </c>
      <c r="X109" s="64">
        <v>5.78</v>
      </c>
      <c r="Z109" s="64">
        <v>4</v>
      </c>
      <c r="AA109" s="64">
        <v>3.7</v>
      </c>
      <c r="AB109" s="64">
        <v>4.16</v>
      </c>
      <c r="AC109" s="64">
        <v>4.5199999999999996</v>
      </c>
    </row>
    <row r="110" spans="1:29" hidden="1" x14ac:dyDescent="0.2">
      <c r="A110" s="2">
        <v>39206</v>
      </c>
      <c r="B110" s="64">
        <v>5.49</v>
      </c>
      <c r="C110" s="64">
        <v>5.35</v>
      </c>
      <c r="D110" s="64">
        <v>5.9</v>
      </c>
      <c r="E110" s="64">
        <v>5.74</v>
      </c>
      <c r="G110" s="64">
        <v>4.01</v>
      </c>
      <c r="H110" s="64">
        <v>3.71</v>
      </c>
      <c r="J110" s="64">
        <v>4.2300000000000004</v>
      </c>
      <c r="K110" s="64">
        <v>4.58</v>
      </c>
      <c r="N110" s="64">
        <v>4.7300000000000004</v>
      </c>
      <c r="O110" s="64">
        <v>4.62</v>
      </c>
      <c r="P110" s="64">
        <v>4.79</v>
      </c>
      <c r="R110" s="64">
        <v>5.13</v>
      </c>
      <c r="S110" s="64">
        <v>5.0999999999999996</v>
      </c>
      <c r="U110" s="64">
        <v>5.49</v>
      </c>
      <c r="V110" s="64">
        <v>5.35</v>
      </c>
      <c r="W110" s="64">
        <v>5.9</v>
      </c>
      <c r="X110" s="64">
        <v>5.74</v>
      </c>
      <c r="Z110" s="64">
        <v>4.01</v>
      </c>
      <c r="AA110" s="64">
        <v>3.71</v>
      </c>
      <c r="AB110" s="64">
        <v>4.2300000000000004</v>
      </c>
      <c r="AC110" s="64">
        <v>4.58</v>
      </c>
    </row>
    <row r="111" spans="1:29" hidden="1" x14ac:dyDescent="0.2">
      <c r="A111" s="2">
        <v>39209</v>
      </c>
      <c r="B111" s="64">
        <v>5.47</v>
      </c>
      <c r="C111" s="64">
        <v>5.34</v>
      </c>
      <c r="D111" s="64">
        <v>5.88</v>
      </c>
      <c r="E111" s="64">
        <v>5.71</v>
      </c>
      <c r="G111" s="64">
        <v>3.99</v>
      </c>
      <c r="H111" s="64">
        <v>3.71</v>
      </c>
      <c r="J111" s="64">
        <v>4.29</v>
      </c>
      <c r="K111" s="64">
        <v>4.57</v>
      </c>
      <c r="N111" s="64">
        <v>4.71</v>
      </c>
      <c r="O111" s="64">
        <v>4.6100000000000003</v>
      </c>
      <c r="P111" s="64">
        <v>4.76</v>
      </c>
      <c r="R111" s="64">
        <v>5.13</v>
      </c>
      <c r="S111" s="64">
        <v>5.09</v>
      </c>
      <c r="U111" s="64">
        <v>5.47</v>
      </c>
      <c r="V111" s="64">
        <v>5.34</v>
      </c>
      <c r="W111" s="64">
        <v>5.88</v>
      </c>
      <c r="X111" s="64">
        <v>5.71</v>
      </c>
      <c r="Z111" s="64">
        <v>3.99</v>
      </c>
      <c r="AA111" s="64">
        <v>3.71</v>
      </c>
      <c r="AB111" s="64">
        <v>4.29</v>
      </c>
      <c r="AC111" s="64">
        <v>4.57</v>
      </c>
    </row>
    <row r="112" spans="1:29" hidden="1" x14ac:dyDescent="0.2">
      <c r="A112" s="2">
        <v>39210</v>
      </c>
      <c r="B112" s="64">
        <v>5.48</v>
      </c>
      <c r="C112" s="64">
        <v>5.35</v>
      </c>
      <c r="D112" s="64">
        <v>5.89</v>
      </c>
      <c r="E112" s="64">
        <v>5.73</v>
      </c>
      <c r="G112" s="64">
        <v>3.98</v>
      </c>
      <c r="H112" s="64">
        <v>3.7</v>
      </c>
      <c r="J112" s="64">
        <v>4.29</v>
      </c>
      <c r="K112" s="64">
        <v>4.5599999999999996</v>
      </c>
      <c r="N112" s="64">
        <v>4.7300000000000004</v>
      </c>
      <c r="O112" s="64">
        <v>4.62</v>
      </c>
      <c r="P112" s="64">
        <v>4.78</v>
      </c>
      <c r="R112" s="64">
        <v>5.13</v>
      </c>
      <c r="S112" s="64">
        <v>5.09</v>
      </c>
      <c r="U112" s="64">
        <v>5.48</v>
      </c>
      <c r="V112" s="64">
        <v>5.35</v>
      </c>
      <c r="W112" s="64">
        <v>5.89</v>
      </c>
      <c r="X112" s="64">
        <v>5.73</v>
      </c>
      <c r="Z112" s="64">
        <v>3.98</v>
      </c>
      <c r="AA112" s="64">
        <v>3.7</v>
      </c>
      <c r="AB112" s="64">
        <v>4.29</v>
      </c>
      <c r="AC112" s="64">
        <v>4.5599999999999996</v>
      </c>
    </row>
    <row r="113" spans="1:29" hidden="1" x14ac:dyDescent="0.2">
      <c r="A113" s="2">
        <v>39211</v>
      </c>
      <c r="B113" s="64">
        <v>5.52</v>
      </c>
      <c r="C113" s="64">
        <v>5.41</v>
      </c>
      <c r="D113" s="64">
        <v>5.93</v>
      </c>
      <c r="E113" s="64">
        <v>5.75</v>
      </c>
      <c r="G113" s="64">
        <v>3.97</v>
      </c>
      <c r="H113" s="64">
        <v>3.67</v>
      </c>
      <c r="J113" s="64">
        <v>4.29</v>
      </c>
      <c r="K113" s="64">
        <v>4.51</v>
      </c>
      <c r="N113" s="64">
        <v>4.71</v>
      </c>
      <c r="O113" s="64">
        <v>4.6500000000000004</v>
      </c>
      <c r="P113" s="64">
        <v>4.82</v>
      </c>
      <c r="R113" s="64">
        <v>5.17</v>
      </c>
      <c r="S113" s="64">
        <v>5.14</v>
      </c>
      <c r="U113" s="64">
        <v>5.52</v>
      </c>
      <c r="V113" s="64">
        <v>5.41</v>
      </c>
      <c r="W113" s="64">
        <v>5.93</v>
      </c>
      <c r="X113" s="64">
        <v>5.75</v>
      </c>
      <c r="Z113" s="64">
        <v>3.97</v>
      </c>
      <c r="AA113" s="64">
        <v>3.67</v>
      </c>
      <c r="AB113" s="64">
        <v>4.29</v>
      </c>
      <c r="AC113" s="64">
        <v>4.51</v>
      </c>
    </row>
    <row r="114" spans="1:29" hidden="1" x14ac:dyDescent="0.2">
      <c r="A114" s="2">
        <v>39212</v>
      </c>
      <c r="B114" s="64">
        <v>5.49</v>
      </c>
      <c r="C114" s="64">
        <v>5.38</v>
      </c>
      <c r="D114" s="64">
        <v>5.91</v>
      </c>
      <c r="E114" s="64">
        <v>5.74</v>
      </c>
      <c r="G114" s="64">
        <v>3.96</v>
      </c>
      <c r="H114" s="64">
        <v>3.68</v>
      </c>
      <c r="J114" s="64">
        <v>4.2699999999999996</v>
      </c>
      <c r="K114" s="64">
        <v>4.49</v>
      </c>
      <c r="N114" s="64">
        <v>4.7</v>
      </c>
      <c r="O114" s="64">
        <v>4.62</v>
      </c>
      <c r="P114" s="64">
        <v>4.8</v>
      </c>
      <c r="R114" s="64">
        <v>5.14</v>
      </c>
      <c r="S114" s="64">
        <v>5.0999999999999996</v>
      </c>
      <c r="U114" s="64">
        <v>5.49</v>
      </c>
      <c r="V114" s="64">
        <v>5.38</v>
      </c>
      <c r="W114" s="64">
        <v>5.91</v>
      </c>
      <c r="X114" s="64">
        <v>5.74</v>
      </c>
      <c r="Z114" s="64">
        <v>3.96</v>
      </c>
      <c r="AA114" s="64">
        <v>3.68</v>
      </c>
      <c r="AB114" s="64">
        <v>4.2699999999999996</v>
      </c>
      <c r="AC114" s="64">
        <v>4.49</v>
      </c>
    </row>
    <row r="115" spans="1:29" hidden="1" x14ac:dyDescent="0.2">
      <c r="A115" s="2">
        <v>39213</v>
      </c>
      <c r="B115" s="64">
        <v>5.53</v>
      </c>
      <c r="C115" s="64">
        <v>5.41</v>
      </c>
      <c r="D115" s="64">
        <v>5.99</v>
      </c>
      <c r="E115" s="64">
        <v>5.76</v>
      </c>
      <c r="G115" s="64">
        <v>3.97</v>
      </c>
      <c r="H115" s="64">
        <v>3.67</v>
      </c>
      <c r="J115" s="64">
        <v>4.2699999999999996</v>
      </c>
      <c r="K115" s="64">
        <v>4.49</v>
      </c>
      <c r="N115" s="64">
        <v>4.6900000000000004</v>
      </c>
      <c r="O115" s="64">
        <v>4.6500000000000004</v>
      </c>
      <c r="P115" s="64">
        <v>4.83</v>
      </c>
      <c r="R115" s="64">
        <v>5.17</v>
      </c>
      <c r="S115" s="64">
        <v>5.14</v>
      </c>
      <c r="U115" s="64">
        <v>5.53</v>
      </c>
      <c r="V115" s="64">
        <v>5.41</v>
      </c>
      <c r="W115" s="64">
        <v>5.99</v>
      </c>
      <c r="X115" s="64">
        <v>5.76</v>
      </c>
      <c r="Z115" s="64">
        <v>3.97</v>
      </c>
      <c r="AA115" s="64">
        <v>3.67</v>
      </c>
      <c r="AB115" s="64">
        <v>4.2699999999999996</v>
      </c>
      <c r="AC115" s="64">
        <v>4.49</v>
      </c>
    </row>
    <row r="116" spans="1:29" hidden="1" x14ac:dyDescent="0.2">
      <c r="A116" s="2">
        <v>39216</v>
      </c>
      <c r="B116" s="64">
        <v>5.5</v>
      </c>
      <c r="C116" s="64">
        <v>5.39</v>
      </c>
      <c r="D116" s="64">
        <v>6</v>
      </c>
      <c r="E116" s="64">
        <v>5.78</v>
      </c>
      <c r="G116" s="64">
        <v>3.98</v>
      </c>
      <c r="H116" s="64">
        <v>3.67</v>
      </c>
      <c r="J116" s="64">
        <v>4.5199999999999996</v>
      </c>
      <c r="K116" s="64">
        <v>4.49</v>
      </c>
      <c r="N116" s="64">
        <v>4.67</v>
      </c>
      <c r="O116" s="64">
        <v>4.67</v>
      </c>
      <c r="P116" s="64">
        <v>4.8499999999999996</v>
      </c>
      <c r="R116" s="64">
        <v>5.19</v>
      </c>
      <c r="S116" s="64">
        <v>5.17</v>
      </c>
      <c r="U116" s="64">
        <v>5.5</v>
      </c>
      <c r="V116" s="64">
        <v>5.39</v>
      </c>
      <c r="W116" s="64">
        <v>6</v>
      </c>
      <c r="X116" s="64">
        <v>5.78</v>
      </c>
      <c r="Z116" s="64">
        <v>3.98</v>
      </c>
      <c r="AA116" s="64">
        <v>3.67</v>
      </c>
      <c r="AB116" s="64">
        <v>4.5199999999999996</v>
      </c>
      <c r="AC116" s="64">
        <v>4.49</v>
      </c>
    </row>
    <row r="117" spans="1:29" hidden="1" x14ac:dyDescent="0.2">
      <c r="A117" s="2">
        <v>39217</v>
      </c>
      <c r="B117" s="64">
        <v>5.52</v>
      </c>
      <c r="C117" s="64">
        <v>5.44</v>
      </c>
      <c r="D117" s="64">
        <v>6.07</v>
      </c>
      <c r="E117" s="64">
        <v>5.82</v>
      </c>
      <c r="G117" s="64">
        <v>3.99</v>
      </c>
      <c r="H117" s="64">
        <v>3.67</v>
      </c>
      <c r="J117" s="64">
        <v>4.5199999999999996</v>
      </c>
      <c r="K117" s="64">
        <v>4.4800000000000004</v>
      </c>
      <c r="N117" s="64">
        <v>4.6399999999999997</v>
      </c>
      <c r="O117" s="64">
        <v>4.68</v>
      </c>
      <c r="P117" s="64">
        <v>4.8499999999999996</v>
      </c>
      <c r="R117" s="64">
        <v>5.21</v>
      </c>
      <c r="S117" s="64">
        <v>5.18</v>
      </c>
      <c r="U117" s="64">
        <v>5.52</v>
      </c>
      <c r="V117" s="64">
        <v>5.44</v>
      </c>
      <c r="W117" s="64">
        <v>6.07</v>
      </c>
      <c r="X117" s="64">
        <v>5.82</v>
      </c>
      <c r="Z117" s="64">
        <v>3.99</v>
      </c>
      <c r="AA117" s="64">
        <v>3.67</v>
      </c>
      <c r="AB117" s="64">
        <v>4.5199999999999996</v>
      </c>
      <c r="AC117" s="64">
        <v>4.4800000000000004</v>
      </c>
    </row>
    <row r="118" spans="1:29" hidden="1" x14ac:dyDescent="0.2">
      <c r="A118" s="2">
        <v>39218</v>
      </c>
      <c r="B118" s="64">
        <v>5.52</v>
      </c>
      <c r="C118" s="64">
        <v>5.45</v>
      </c>
      <c r="D118" s="64">
        <v>6.06</v>
      </c>
      <c r="E118" s="64">
        <v>5.83</v>
      </c>
      <c r="G118" s="64">
        <v>4</v>
      </c>
      <c r="H118" s="64">
        <v>3.7</v>
      </c>
      <c r="J118" s="64">
        <v>4.5</v>
      </c>
      <c r="K118" s="64">
        <v>4.1900000000000004</v>
      </c>
      <c r="N118" s="64">
        <v>4.59</v>
      </c>
      <c r="O118" s="64">
        <v>4.6900000000000004</v>
      </c>
      <c r="P118" s="64">
        <v>4.8600000000000003</v>
      </c>
      <c r="R118" s="64">
        <v>5.22</v>
      </c>
      <c r="S118" s="64">
        <v>5.17</v>
      </c>
      <c r="U118" s="64">
        <v>5.52</v>
      </c>
      <c r="V118" s="64">
        <v>5.45</v>
      </c>
      <c r="W118" s="64">
        <v>6.06</v>
      </c>
      <c r="X118" s="64">
        <v>5.83</v>
      </c>
      <c r="Z118" s="64">
        <v>4</v>
      </c>
      <c r="AA118" s="64">
        <v>3.7</v>
      </c>
      <c r="AB118" s="64">
        <v>4.5</v>
      </c>
      <c r="AC118" s="64">
        <v>4.1900000000000004</v>
      </c>
    </row>
    <row r="119" spans="1:29" hidden="1" x14ac:dyDescent="0.2">
      <c r="A119" s="2">
        <v>39219</v>
      </c>
      <c r="B119" s="64">
        <v>5.58</v>
      </c>
      <c r="C119" s="64">
        <v>5.49</v>
      </c>
      <c r="D119" s="64">
        <v>6.02</v>
      </c>
      <c r="E119" s="64">
        <v>5.82</v>
      </c>
      <c r="G119" s="64">
        <v>4</v>
      </c>
      <c r="H119" s="64">
        <v>3.71</v>
      </c>
      <c r="J119" s="64">
        <v>4.5199999999999996</v>
      </c>
      <c r="K119" s="64">
        <v>4.1900000000000004</v>
      </c>
      <c r="N119" s="64">
        <v>4.6399999999999997</v>
      </c>
      <c r="O119" s="64">
        <v>4.7300000000000004</v>
      </c>
      <c r="P119" s="64">
        <v>4.8899999999999997</v>
      </c>
      <c r="R119" s="64">
        <v>5.28</v>
      </c>
      <c r="S119" s="64">
        <v>5.22</v>
      </c>
      <c r="U119" s="64">
        <v>5.58</v>
      </c>
      <c r="V119" s="64">
        <v>5.49</v>
      </c>
      <c r="W119" s="64">
        <v>6.02</v>
      </c>
      <c r="X119" s="64">
        <v>5.82</v>
      </c>
      <c r="Z119" s="64">
        <v>4</v>
      </c>
      <c r="AA119" s="64">
        <v>3.71</v>
      </c>
      <c r="AB119" s="64">
        <v>4.5199999999999996</v>
      </c>
      <c r="AC119" s="64">
        <v>4.1900000000000004</v>
      </c>
    </row>
    <row r="120" spans="1:29" hidden="1" x14ac:dyDescent="0.2">
      <c r="A120" s="2">
        <v>39220</v>
      </c>
      <c r="B120" s="64">
        <v>5.6</v>
      </c>
      <c r="C120" s="64">
        <v>5.51</v>
      </c>
      <c r="D120" s="64">
        <v>6.05</v>
      </c>
      <c r="E120" s="64">
        <v>5.85</v>
      </c>
      <c r="G120" s="64">
        <v>4.03</v>
      </c>
      <c r="H120" s="64">
        <v>3.73</v>
      </c>
      <c r="J120" s="64">
        <v>4.5199999999999996</v>
      </c>
      <c r="K120" s="64">
        <v>4.22</v>
      </c>
      <c r="N120" s="64">
        <v>4.6500000000000004</v>
      </c>
      <c r="O120" s="64">
        <v>4.76</v>
      </c>
      <c r="P120" s="64">
        <v>4.91</v>
      </c>
      <c r="R120" s="64">
        <v>5.33</v>
      </c>
      <c r="S120" s="64">
        <v>5.27</v>
      </c>
      <c r="U120" s="64">
        <v>5.6</v>
      </c>
      <c r="V120" s="64">
        <v>5.51</v>
      </c>
      <c r="W120" s="64">
        <v>6.05</v>
      </c>
      <c r="X120" s="64">
        <v>5.85</v>
      </c>
      <c r="Z120" s="64">
        <v>4.03</v>
      </c>
      <c r="AA120" s="64">
        <v>3.73</v>
      </c>
      <c r="AB120" s="64">
        <v>4.5199999999999996</v>
      </c>
      <c r="AC120" s="64">
        <v>4.22</v>
      </c>
    </row>
    <row r="121" spans="1:29" hidden="1" x14ac:dyDescent="0.2">
      <c r="A121" s="2">
        <v>39223</v>
      </c>
      <c r="B121" s="64">
        <v>5.59</v>
      </c>
      <c r="C121" s="64">
        <v>5.51</v>
      </c>
      <c r="D121" s="64">
        <v>6.05</v>
      </c>
      <c r="E121" s="64">
        <v>5.85</v>
      </c>
      <c r="G121" s="64">
        <v>4.0599999999999996</v>
      </c>
      <c r="H121" s="64">
        <v>3.78</v>
      </c>
      <c r="J121" s="64">
        <v>4.47</v>
      </c>
      <c r="K121" s="64">
        <v>4.24</v>
      </c>
      <c r="N121" s="64">
        <v>4.68</v>
      </c>
      <c r="O121" s="64">
        <v>4.76</v>
      </c>
      <c r="P121" s="64">
        <v>4.92</v>
      </c>
      <c r="R121" s="64">
        <v>5.31</v>
      </c>
      <c r="S121" s="64">
        <v>5.25</v>
      </c>
      <c r="U121" s="64">
        <v>5.59</v>
      </c>
      <c r="V121" s="64">
        <v>5.51</v>
      </c>
      <c r="W121" s="64">
        <v>6.05</v>
      </c>
      <c r="X121" s="64">
        <v>5.85</v>
      </c>
      <c r="Z121" s="64">
        <v>4.0599999999999996</v>
      </c>
      <c r="AA121" s="64">
        <v>3.78</v>
      </c>
      <c r="AB121" s="64">
        <v>4.47</v>
      </c>
      <c r="AC121" s="64">
        <v>4.24</v>
      </c>
    </row>
    <row r="122" spans="1:29" hidden="1" x14ac:dyDescent="0.2">
      <c r="A122" s="2">
        <v>39224</v>
      </c>
      <c r="B122" s="64">
        <v>5.63</v>
      </c>
      <c r="C122" s="64">
        <v>5.56</v>
      </c>
      <c r="D122" s="64">
        <v>6.1</v>
      </c>
      <c r="E122" s="64">
        <v>5.9</v>
      </c>
      <c r="G122" s="64">
        <v>4.05</v>
      </c>
      <c r="H122" s="64">
        <v>3.77</v>
      </c>
      <c r="J122" s="64">
        <v>4.3899999999999997</v>
      </c>
      <c r="K122" s="64">
        <v>4.24</v>
      </c>
      <c r="N122" s="64">
        <v>4.7</v>
      </c>
      <c r="O122" s="64">
        <v>4.8099999999999996</v>
      </c>
      <c r="P122" s="64">
        <v>4.96</v>
      </c>
      <c r="R122" s="64">
        <v>5.36</v>
      </c>
      <c r="S122" s="64">
        <v>5.3</v>
      </c>
      <c r="U122" s="64">
        <v>5.63</v>
      </c>
      <c r="V122" s="64">
        <v>5.56</v>
      </c>
      <c r="W122" s="64">
        <v>6.1</v>
      </c>
      <c r="X122" s="64">
        <v>5.9</v>
      </c>
      <c r="Z122" s="64">
        <v>4.05</v>
      </c>
      <c r="AA122" s="64">
        <v>3.77</v>
      </c>
      <c r="AB122" s="64">
        <v>4.3899999999999997</v>
      </c>
      <c r="AC122" s="64">
        <v>4.24</v>
      </c>
    </row>
    <row r="123" spans="1:29" hidden="1" x14ac:dyDescent="0.2">
      <c r="A123" s="2">
        <v>39225</v>
      </c>
      <c r="B123" s="64">
        <v>5.67</v>
      </c>
      <c r="C123" s="64">
        <v>5.58</v>
      </c>
      <c r="D123" s="64">
        <v>6.08</v>
      </c>
      <c r="E123" s="64">
        <v>5.93</v>
      </c>
      <c r="G123" s="64">
        <v>4.08</v>
      </c>
      <c r="H123" s="64">
        <v>3.78</v>
      </c>
      <c r="J123" s="64">
        <v>4.4400000000000004</v>
      </c>
      <c r="K123" s="64">
        <v>4.26</v>
      </c>
      <c r="N123" s="64">
        <v>4.7300000000000004</v>
      </c>
      <c r="O123" s="64">
        <v>4.83</v>
      </c>
      <c r="P123" s="64">
        <v>4.9800000000000004</v>
      </c>
      <c r="R123" s="64">
        <v>5.38</v>
      </c>
      <c r="S123" s="64">
        <v>5.33</v>
      </c>
      <c r="U123" s="64">
        <v>5.67</v>
      </c>
      <c r="V123" s="64">
        <v>5.58</v>
      </c>
      <c r="W123" s="64">
        <v>6.08</v>
      </c>
      <c r="X123" s="64">
        <v>5.93</v>
      </c>
      <c r="Z123" s="64">
        <v>4.08</v>
      </c>
      <c r="AA123" s="64">
        <v>3.78</v>
      </c>
      <c r="AB123" s="64">
        <v>4.4400000000000004</v>
      </c>
      <c r="AC123" s="64">
        <v>4.26</v>
      </c>
    </row>
    <row r="124" spans="1:29" hidden="1" x14ac:dyDescent="0.2">
      <c r="A124" s="2">
        <v>39226</v>
      </c>
      <c r="B124" s="64">
        <v>5.65</v>
      </c>
      <c r="C124" s="64">
        <v>5.54</v>
      </c>
      <c r="D124" s="64">
        <v>6.1</v>
      </c>
      <c r="E124" s="64">
        <v>5.9</v>
      </c>
      <c r="G124" s="64">
        <v>4.1100000000000003</v>
      </c>
      <c r="H124" s="64">
        <v>3.81</v>
      </c>
      <c r="J124" s="64">
        <v>4.37</v>
      </c>
      <c r="K124" s="64">
        <v>4.29</v>
      </c>
      <c r="N124" s="64">
        <v>4.74</v>
      </c>
      <c r="O124" s="64">
        <v>4.82</v>
      </c>
      <c r="P124" s="64">
        <v>4.97</v>
      </c>
      <c r="R124" s="64">
        <v>5.38</v>
      </c>
      <c r="S124" s="64">
        <v>5.31</v>
      </c>
      <c r="U124" s="64">
        <v>5.65</v>
      </c>
      <c r="V124" s="64">
        <v>5.54</v>
      </c>
      <c r="W124" s="64">
        <v>6.1</v>
      </c>
      <c r="X124" s="64">
        <v>5.9</v>
      </c>
      <c r="Z124" s="64">
        <v>4.1100000000000003</v>
      </c>
      <c r="AA124" s="64">
        <v>3.81</v>
      </c>
      <c r="AB124" s="64">
        <v>4.37</v>
      </c>
      <c r="AC124" s="64">
        <v>4.29</v>
      </c>
    </row>
    <row r="125" spans="1:29" hidden="1" x14ac:dyDescent="0.2">
      <c r="A125" s="2">
        <v>39227</v>
      </c>
      <c r="B125" s="64">
        <v>5.71</v>
      </c>
      <c r="C125" s="64">
        <v>5.58</v>
      </c>
      <c r="D125" s="64">
        <v>6.11</v>
      </c>
      <c r="E125" s="64">
        <v>5.92</v>
      </c>
      <c r="G125" s="64">
        <v>4.0999999999999996</v>
      </c>
      <c r="H125" s="64">
        <v>3.8</v>
      </c>
      <c r="J125" s="64">
        <v>4.2699999999999996</v>
      </c>
      <c r="K125" s="64">
        <v>4.29</v>
      </c>
      <c r="N125" s="64">
        <v>4.71</v>
      </c>
      <c r="O125" s="64">
        <v>4.84</v>
      </c>
      <c r="P125" s="64">
        <v>4.9800000000000004</v>
      </c>
      <c r="R125" s="64">
        <v>5.41</v>
      </c>
      <c r="S125" s="64">
        <v>5.32</v>
      </c>
      <c r="U125" s="64">
        <v>5.71</v>
      </c>
      <c r="V125" s="64">
        <v>5.58</v>
      </c>
      <c r="W125" s="64">
        <v>6.11</v>
      </c>
      <c r="X125" s="64">
        <v>5.92</v>
      </c>
      <c r="Z125" s="64">
        <v>4.0999999999999996</v>
      </c>
      <c r="AA125" s="64">
        <v>3.8</v>
      </c>
      <c r="AB125" s="64">
        <v>4.2699999999999996</v>
      </c>
      <c r="AC125" s="64">
        <v>4.29</v>
      </c>
    </row>
    <row r="126" spans="1:29" hidden="1" x14ac:dyDescent="0.2">
      <c r="A126" s="2">
        <v>39231</v>
      </c>
      <c r="B126" s="64">
        <v>5.71</v>
      </c>
      <c r="C126" s="64">
        <v>5.59</v>
      </c>
      <c r="D126" s="64">
        <v>6.15</v>
      </c>
      <c r="E126" s="64">
        <v>5.93</v>
      </c>
      <c r="G126" s="64">
        <v>4.0999999999999996</v>
      </c>
      <c r="H126" s="64">
        <v>3.82</v>
      </c>
      <c r="J126" s="64">
        <v>4.33</v>
      </c>
      <c r="K126" s="64">
        <v>4.28</v>
      </c>
      <c r="N126" s="64">
        <v>4.66</v>
      </c>
      <c r="O126" s="64">
        <v>4.8600000000000003</v>
      </c>
      <c r="P126" s="64">
        <v>5</v>
      </c>
      <c r="R126" s="64">
        <v>5.43</v>
      </c>
      <c r="S126" s="64">
        <v>5.37</v>
      </c>
      <c r="U126" s="64">
        <v>5.71</v>
      </c>
      <c r="V126" s="64">
        <v>5.59</v>
      </c>
      <c r="W126" s="64">
        <v>6.15</v>
      </c>
      <c r="X126" s="64">
        <v>5.93</v>
      </c>
      <c r="Z126" s="64">
        <v>4.0999999999999996</v>
      </c>
      <c r="AA126" s="64">
        <v>3.82</v>
      </c>
      <c r="AB126" s="64">
        <v>4.33</v>
      </c>
      <c r="AC126" s="64">
        <v>4.28</v>
      </c>
    </row>
    <row r="127" spans="1:29" hidden="1" x14ac:dyDescent="0.2">
      <c r="A127" s="2">
        <v>39232</v>
      </c>
      <c r="B127" s="64">
        <v>5.68</v>
      </c>
      <c r="C127" s="64">
        <v>5.59</v>
      </c>
      <c r="D127" s="64">
        <v>6.09</v>
      </c>
      <c r="E127" s="64">
        <v>5.93</v>
      </c>
      <c r="G127" s="64">
        <v>4.1100000000000003</v>
      </c>
      <c r="H127" s="64">
        <v>3.83</v>
      </c>
      <c r="J127" s="64">
        <v>4.3</v>
      </c>
      <c r="K127" s="64">
        <v>4.3099999999999996</v>
      </c>
      <c r="N127" s="64">
        <v>4.66</v>
      </c>
      <c r="O127" s="64">
        <v>4.8499999999999996</v>
      </c>
      <c r="P127" s="64">
        <v>4.9800000000000004</v>
      </c>
      <c r="R127" s="64">
        <v>5.43</v>
      </c>
      <c r="S127" s="64">
        <v>5.37</v>
      </c>
      <c r="U127" s="64">
        <v>5.68</v>
      </c>
      <c r="V127" s="64">
        <v>5.59</v>
      </c>
      <c r="W127" s="64">
        <v>6.09</v>
      </c>
      <c r="X127" s="64">
        <v>5.93</v>
      </c>
      <c r="Z127" s="64">
        <v>4.1100000000000003</v>
      </c>
      <c r="AA127" s="64">
        <v>3.83</v>
      </c>
      <c r="AB127" s="64">
        <v>4.3</v>
      </c>
      <c r="AC127" s="64">
        <v>4.3099999999999996</v>
      </c>
    </row>
    <row r="128" spans="1:29" hidden="1" x14ac:dyDescent="0.2">
      <c r="A128" s="2">
        <v>39233</v>
      </c>
      <c r="B128" s="64">
        <v>5.71</v>
      </c>
      <c r="C128" s="64">
        <v>5.62</v>
      </c>
      <c r="D128" s="64">
        <v>6.07</v>
      </c>
      <c r="E128" s="64">
        <v>5.93</v>
      </c>
      <c r="G128" s="64">
        <v>4.1100000000000003</v>
      </c>
      <c r="H128" s="64">
        <v>3.83</v>
      </c>
      <c r="J128" s="64">
        <v>4.18</v>
      </c>
      <c r="K128" s="64">
        <v>4.3099999999999996</v>
      </c>
      <c r="N128" s="64">
        <v>4.55</v>
      </c>
      <c r="O128" s="64">
        <v>4.87</v>
      </c>
      <c r="P128" s="64">
        <v>4.99</v>
      </c>
      <c r="R128" s="64">
        <v>5.46</v>
      </c>
      <c r="S128" s="64">
        <v>5.4</v>
      </c>
      <c r="U128" s="64">
        <v>5.71</v>
      </c>
      <c r="V128" s="64">
        <v>5.62</v>
      </c>
      <c r="W128" s="64">
        <v>6.07</v>
      </c>
      <c r="X128" s="64">
        <v>5.93</v>
      </c>
      <c r="Z128" s="64">
        <v>4.1100000000000003</v>
      </c>
      <c r="AA128" s="64">
        <v>3.83</v>
      </c>
      <c r="AB128" s="64">
        <v>4.18</v>
      </c>
      <c r="AC128" s="64">
        <v>4.3099999999999996</v>
      </c>
    </row>
    <row r="129" spans="1:29" hidden="1" x14ac:dyDescent="0.2"/>
    <row r="130" spans="1:29" hidden="1" x14ac:dyDescent="0.2">
      <c r="A130" s="3" t="s">
        <v>61</v>
      </c>
      <c r="B130" s="64">
        <f>AVERAGE(B107:B128)</f>
        <v>5.5699999999999994</v>
      </c>
      <c r="C130" s="64">
        <f>AVERAGE(C107:C128)</f>
        <v>5.4650000000000016</v>
      </c>
      <c r="D130" s="64">
        <f>AVERAGE(D107:D128)</f>
        <v>6.008181818181817</v>
      </c>
      <c r="E130" s="64">
        <f>AVERAGE(E107:E128)</f>
        <v>5.822272727272729</v>
      </c>
      <c r="G130" s="64">
        <f>AVERAGE(G107:G128)</f>
        <v>4.0268181818181814</v>
      </c>
      <c r="H130" s="64">
        <f>AVERAGE(H107:H128)</f>
        <v>3.7322727272727274</v>
      </c>
      <c r="J130" s="64">
        <f>AVERAGE(J107:J128)</f>
        <v>4.3468181818181799</v>
      </c>
      <c r="K130" s="64">
        <f>AVERAGE(K107:K128)</f>
        <v>4.3845454545454547</v>
      </c>
      <c r="N130" s="64">
        <f>AVERAGE(N107:N128)</f>
        <v>4.6840909090909086</v>
      </c>
      <c r="O130" s="64">
        <f>AVERAGE(O107:O128)</f>
        <v>4.7195454545454547</v>
      </c>
      <c r="P130" s="64">
        <f>AVERAGE(P107:P128)</f>
        <v>4.8786363636363639</v>
      </c>
      <c r="R130" s="64">
        <f>AVERAGE(R107:R128)</f>
        <v>5.2581818181818178</v>
      </c>
      <c r="S130" s="64">
        <f>AVERAGE(S107:S128)</f>
        <v>5.2113636363636369</v>
      </c>
      <c r="U130" s="64">
        <f>AVERAGE(U107:U128)</f>
        <v>5.5699999999999994</v>
      </c>
      <c r="V130" s="64">
        <f>AVERAGE(V107:V128)</f>
        <v>5.4650000000000016</v>
      </c>
      <c r="W130" s="64">
        <f>AVERAGE(W107:W128)</f>
        <v>6.008181818181817</v>
      </c>
      <c r="X130" s="64">
        <f>AVERAGE(X107:X128)</f>
        <v>5.822272727272729</v>
      </c>
      <c r="Z130" s="64">
        <f>AVERAGE(Z107:Z128)</f>
        <v>4.0268181818181814</v>
      </c>
      <c r="AA130" s="64">
        <f>AVERAGE(AA107:AA128)</f>
        <v>3.7322727272727274</v>
      </c>
      <c r="AB130" s="64">
        <f>AVERAGE(AB107:AB128)</f>
        <v>4.3468181818181799</v>
      </c>
      <c r="AC130" s="64">
        <f>AVERAGE(AC107:AC128)</f>
        <v>4.3845454545454547</v>
      </c>
    </row>
    <row r="131" spans="1:29" hidden="1" x14ac:dyDescent="0.2">
      <c r="A131" s="3" t="s">
        <v>62</v>
      </c>
      <c r="B131" s="312">
        <f>AVERAGE(B130:C130)</f>
        <v>5.5175000000000001</v>
      </c>
      <c r="C131" s="312"/>
      <c r="D131" s="312">
        <f>AVERAGE(D130:E130)</f>
        <v>5.9152272727272734</v>
      </c>
      <c r="E131" s="312"/>
      <c r="F131" s="5"/>
      <c r="G131" s="312">
        <f>AVERAGE(G130:H130)</f>
        <v>3.8795454545454544</v>
      </c>
      <c r="H131" s="312"/>
      <c r="I131" s="118"/>
      <c r="J131" s="312">
        <f>AVERAGE(J130:K130)</f>
        <v>4.3656818181818178</v>
      </c>
      <c r="K131" s="312"/>
      <c r="L131" s="118"/>
      <c r="M131" s="5"/>
      <c r="N131" s="5"/>
      <c r="O131" s="5"/>
      <c r="P131" s="5"/>
      <c r="Q131" s="5"/>
      <c r="R131" s="312">
        <f>AVERAGE(R130:S130)</f>
        <v>5.2347727272727269</v>
      </c>
      <c r="S131" s="312"/>
      <c r="U131" s="312">
        <f>AVERAGE(U130:V130)</f>
        <v>5.5175000000000001</v>
      </c>
      <c r="V131" s="312"/>
      <c r="W131" s="312">
        <f>AVERAGE(W130:X130)</f>
        <v>5.9152272727272734</v>
      </c>
      <c r="X131" s="312"/>
      <c r="Y131" s="5"/>
      <c r="Z131" s="312">
        <f>AVERAGE(Z130:AA130)</f>
        <v>3.8795454545454544</v>
      </c>
      <c r="AA131" s="312"/>
      <c r="AB131" s="312">
        <f>AVERAGE(AB130:AC130)</f>
        <v>4.3656818181818178</v>
      </c>
      <c r="AC131" s="312"/>
    </row>
    <row r="132" spans="1:29" s="4" customFormat="1" hidden="1" x14ac:dyDescent="0.2">
      <c r="A132" s="3" t="s">
        <v>63</v>
      </c>
      <c r="B132" s="312">
        <f>AVERAGE(B78,B104,B131)</f>
        <v>5.4685064935064931</v>
      </c>
      <c r="C132" s="312"/>
      <c r="D132" s="312">
        <f>AVERAGE(D78,D104,D131)</f>
        <v>5.9015115440115444</v>
      </c>
      <c r="E132" s="312"/>
      <c r="F132" s="5"/>
      <c r="G132" s="312">
        <f>AVERAGE(G78,G104,G131)</f>
        <v>3.8580844155844152</v>
      </c>
      <c r="H132" s="312"/>
      <c r="I132" s="118"/>
      <c r="J132" s="312">
        <f>AVERAGE(J78,J104,J131)</f>
        <v>4.270198412698412</v>
      </c>
      <c r="K132" s="312"/>
      <c r="L132" s="118"/>
      <c r="M132" s="5"/>
      <c r="N132" s="5"/>
      <c r="O132" s="5"/>
      <c r="P132" s="5"/>
      <c r="Q132" s="5"/>
      <c r="R132" s="312">
        <f>AVERAGE(R78,R104,R131)</f>
        <v>5.1453679653679663</v>
      </c>
      <c r="S132" s="312"/>
      <c r="U132" s="312">
        <f>AVERAGE(U78,U104,U131)</f>
        <v>5.4685064935064931</v>
      </c>
      <c r="V132" s="312"/>
      <c r="W132" s="312">
        <f>AVERAGE(W78,W104,W131)</f>
        <v>5.9015115440115444</v>
      </c>
      <c r="X132" s="312"/>
      <c r="Y132" s="5"/>
      <c r="Z132" s="312">
        <f>AVERAGE(Z78,Z104,Z131)</f>
        <v>3.8580844155844152</v>
      </c>
      <c r="AA132" s="312"/>
      <c r="AB132" s="312">
        <f>AVERAGE(AB78,AB104,AB131)</f>
        <v>4.270198412698412</v>
      </c>
      <c r="AC132" s="312"/>
    </row>
    <row r="133" spans="1:29" hidden="1" x14ac:dyDescent="0.2">
      <c r="A133" s="4"/>
    </row>
    <row r="134" spans="1:29" hidden="1" x14ac:dyDescent="0.2">
      <c r="A134" s="2">
        <v>39234</v>
      </c>
      <c r="B134" s="64">
        <v>5.74</v>
      </c>
      <c r="C134" s="64">
        <v>5.68</v>
      </c>
      <c r="D134" s="64">
        <v>6.15</v>
      </c>
      <c r="E134" s="64">
        <v>5.98</v>
      </c>
      <c r="G134" s="64">
        <v>4.1399999999999997</v>
      </c>
      <c r="H134" s="64">
        <v>3.86</v>
      </c>
      <c r="J134" s="64">
        <v>4.29</v>
      </c>
      <c r="K134" s="64">
        <v>4.42</v>
      </c>
      <c r="N134" s="64">
        <v>4.62</v>
      </c>
      <c r="O134" s="64">
        <v>4.93</v>
      </c>
      <c r="P134" s="64">
        <v>5.04</v>
      </c>
      <c r="R134" s="64">
        <v>5.52</v>
      </c>
      <c r="S134" s="64">
        <v>5.47</v>
      </c>
      <c r="U134" s="64">
        <v>5.74</v>
      </c>
      <c r="V134" s="64">
        <v>5.68</v>
      </c>
      <c r="W134" s="64">
        <v>6.15</v>
      </c>
      <c r="X134" s="64">
        <v>5.98</v>
      </c>
      <c r="Z134" s="64">
        <v>4.1399999999999997</v>
      </c>
      <c r="AA134" s="64">
        <v>3.86</v>
      </c>
      <c r="AB134" s="64">
        <v>4.29</v>
      </c>
      <c r="AC134" s="64">
        <v>4.42</v>
      </c>
    </row>
    <row r="135" spans="1:29" hidden="1" x14ac:dyDescent="0.2">
      <c r="A135" s="2">
        <v>39237</v>
      </c>
      <c r="B135" s="64">
        <v>5.72</v>
      </c>
      <c r="C135" s="64">
        <v>5.66</v>
      </c>
      <c r="D135" s="64">
        <v>6.08</v>
      </c>
      <c r="E135" s="64">
        <v>5.93</v>
      </c>
      <c r="G135" s="64">
        <v>4.17</v>
      </c>
      <c r="H135" s="64">
        <v>3.95</v>
      </c>
      <c r="J135" s="64">
        <v>4.49</v>
      </c>
      <c r="K135" s="64">
        <v>4.4800000000000004</v>
      </c>
      <c r="N135" s="64">
        <v>4.5999999999999996</v>
      </c>
      <c r="O135" s="64">
        <v>4.91</v>
      </c>
      <c r="P135" s="64">
        <v>5</v>
      </c>
      <c r="R135" s="64">
        <v>5.52</v>
      </c>
      <c r="S135" s="64">
        <v>5.46</v>
      </c>
      <c r="U135" s="64">
        <v>5.72</v>
      </c>
      <c r="V135" s="64">
        <v>5.66</v>
      </c>
      <c r="W135" s="64">
        <v>6.08</v>
      </c>
      <c r="X135" s="64">
        <v>5.93</v>
      </c>
      <c r="Z135" s="64">
        <v>4.17</v>
      </c>
      <c r="AA135" s="64">
        <v>3.95</v>
      </c>
      <c r="AB135" s="64">
        <v>4.49</v>
      </c>
      <c r="AC135" s="64">
        <v>4.4800000000000004</v>
      </c>
    </row>
    <row r="136" spans="1:29" hidden="1" x14ac:dyDescent="0.2">
      <c r="A136" s="2">
        <v>39238</v>
      </c>
      <c r="B136" s="95">
        <v>5.77</v>
      </c>
      <c r="C136" s="95">
        <v>5.71</v>
      </c>
      <c r="D136" s="95">
        <v>6.12</v>
      </c>
      <c r="E136" s="95">
        <v>5.97</v>
      </c>
      <c r="F136" s="95"/>
      <c r="G136" s="95">
        <v>4.17</v>
      </c>
      <c r="H136" s="95">
        <v>3.91</v>
      </c>
      <c r="I136" s="95"/>
      <c r="J136" s="95">
        <v>4.45</v>
      </c>
      <c r="K136" s="95">
        <v>4.47</v>
      </c>
      <c r="L136" s="95"/>
      <c r="N136" s="64">
        <v>4.66</v>
      </c>
      <c r="O136" s="64">
        <v>4.95</v>
      </c>
      <c r="P136" s="64">
        <v>5.04</v>
      </c>
      <c r="R136" s="64">
        <v>5.57</v>
      </c>
      <c r="S136" s="64">
        <v>5.53</v>
      </c>
      <c r="U136" s="95">
        <v>5.77</v>
      </c>
      <c r="V136" s="95">
        <v>5.71</v>
      </c>
      <c r="W136" s="95">
        <v>6.12</v>
      </c>
      <c r="X136" s="95">
        <v>5.97</v>
      </c>
      <c r="Y136" s="95"/>
      <c r="Z136" s="95">
        <v>4.17</v>
      </c>
      <c r="AA136" s="95">
        <v>3.91</v>
      </c>
      <c r="AB136" s="95">
        <v>4.45</v>
      </c>
      <c r="AC136" s="95">
        <v>4.47</v>
      </c>
    </row>
    <row r="137" spans="1:29" hidden="1" x14ac:dyDescent="0.2">
      <c r="A137" s="2">
        <v>39239</v>
      </c>
      <c r="B137" s="95">
        <v>5.78</v>
      </c>
      <c r="C137" s="95">
        <v>5.72</v>
      </c>
      <c r="D137" s="95">
        <v>6.17</v>
      </c>
      <c r="E137" s="95">
        <v>5.98</v>
      </c>
      <c r="F137" s="95"/>
      <c r="G137" s="95">
        <v>4.17</v>
      </c>
      <c r="H137" s="95">
        <v>3.94</v>
      </c>
      <c r="I137" s="95"/>
      <c r="J137" s="95">
        <v>4.45</v>
      </c>
      <c r="K137" s="95">
        <v>4.47</v>
      </c>
      <c r="L137" s="95"/>
      <c r="N137" s="64">
        <v>4.66</v>
      </c>
      <c r="O137" s="64">
        <v>4.97</v>
      </c>
      <c r="P137" s="64">
        <v>5.0599999999999996</v>
      </c>
      <c r="R137" s="64">
        <v>5.58</v>
      </c>
      <c r="S137" s="64">
        <v>5.54</v>
      </c>
      <c r="U137" s="95">
        <v>5.78</v>
      </c>
      <c r="V137" s="95">
        <v>5.72</v>
      </c>
      <c r="W137" s="95">
        <v>6.17</v>
      </c>
      <c r="X137" s="95">
        <v>5.98</v>
      </c>
      <c r="Y137" s="95"/>
      <c r="Z137" s="95">
        <v>4.17</v>
      </c>
      <c r="AA137" s="95">
        <v>3.94</v>
      </c>
      <c r="AB137" s="95">
        <v>4.45</v>
      </c>
      <c r="AC137" s="95">
        <v>4.47</v>
      </c>
    </row>
    <row r="138" spans="1:29" hidden="1" x14ac:dyDescent="0.2">
      <c r="A138" s="2">
        <v>39240</v>
      </c>
      <c r="B138" s="95">
        <v>5.77</v>
      </c>
      <c r="C138" s="95">
        <v>5.71</v>
      </c>
      <c r="D138" s="95">
        <v>6.17</v>
      </c>
      <c r="E138" s="95">
        <v>6</v>
      </c>
      <c r="F138" s="95"/>
      <c r="G138" s="95">
        <v>4.2</v>
      </c>
      <c r="H138" s="95">
        <v>3.98</v>
      </c>
      <c r="I138" s="95"/>
      <c r="J138" s="95">
        <v>4.58</v>
      </c>
      <c r="K138" s="95">
        <v>4.5</v>
      </c>
      <c r="L138" s="95"/>
      <c r="N138" s="64">
        <v>4.6399999999999997</v>
      </c>
      <c r="O138" s="64">
        <v>4.95</v>
      </c>
      <c r="P138" s="64">
        <v>5.0599999999999996</v>
      </c>
      <c r="R138" s="64">
        <v>5.56</v>
      </c>
      <c r="S138" s="64">
        <v>5.51</v>
      </c>
      <c r="U138" s="95">
        <v>5.77</v>
      </c>
      <c r="V138" s="95">
        <v>5.71</v>
      </c>
      <c r="W138" s="95">
        <v>6.17</v>
      </c>
      <c r="X138" s="95">
        <v>6</v>
      </c>
      <c r="Y138" s="95"/>
      <c r="Z138" s="95">
        <v>4.2</v>
      </c>
      <c r="AA138" s="95">
        <v>3.98</v>
      </c>
      <c r="AB138" s="95">
        <v>4.58</v>
      </c>
      <c r="AC138" s="95">
        <v>4.5</v>
      </c>
    </row>
    <row r="139" spans="1:29" hidden="1" x14ac:dyDescent="0.2">
      <c r="A139" s="2">
        <v>39241</v>
      </c>
      <c r="B139" s="95">
        <v>5.9</v>
      </c>
      <c r="C139" s="95">
        <v>5.84</v>
      </c>
      <c r="D139" s="95">
        <v>6.37</v>
      </c>
      <c r="E139" s="95">
        <v>6.12</v>
      </c>
      <c r="F139" s="95"/>
      <c r="G139" s="95">
        <v>4.28</v>
      </c>
      <c r="H139" s="95">
        <v>4.09</v>
      </c>
      <c r="I139" s="95"/>
      <c r="J139" s="95">
        <v>4.71</v>
      </c>
      <c r="K139" s="95">
        <v>4.57</v>
      </c>
      <c r="L139" s="95"/>
      <c r="N139" s="64">
        <v>4.5999999999999996</v>
      </c>
      <c r="O139" s="64">
        <v>5.09</v>
      </c>
      <c r="P139" s="64">
        <v>5.19</v>
      </c>
      <c r="R139" s="64">
        <v>5.68</v>
      </c>
      <c r="S139" s="64">
        <v>5.63</v>
      </c>
      <c r="U139" s="95">
        <v>5.9</v>
      </c>
      <c r="V139" s="95">
        <v>5.84</v>
      </c>
      <c r="W139" s="95">
        <v>6.37</v>
      </c>
      <c r="X139" s="95">
        <v>6.12</v>
      </c>
      <c r="Y139" s="95"/>
      <c r="Z139" s="95">
        <v>4.28</v>
      </c>
      <c r="AA139" s="95">
        <v>4.09</v>
      </c>
      <c r="AB139" s="95">
        <v>4.71</v>
      </c>
      <c r="AC139" s="95">
        <v>4.57</v>
      </c>
    </row>
    <row r="140" spans="1:29" hidden="1" x14ac:dyDescent="0.2">
      <c r="A140" s="2">
        <v>39244</v>
      </c>
      <c r="B140" s="95">
        <v>5.96</v>
      </c>
      <c r="C140" s="95">
        <v>5.89</v>
      </c>
      <c r="D140" s="95">
        <v>6.29</v>
      </c>
      <c r="E140" s="95">
        <v>6.13</v>
      </c>
      <c r="F140" s="95"/>
      <c r="G140" s="95">
        <v>4.28</v>
      </c>
      <c r="H140" s="95">
        <v>4.05</v>
      </c>
      <c r="I140" s="95"/>
      <c r="J140" s="95">
        <v>4.6399999999999997</v>
      </c>
      <c r="K140" s="95">
        <v>4.58</v>
      </c>
      <c r="L140" s="95"/>
      <c r="N140" s="64">
        <v>4.5599999999999996</v>
      </c>
      <c r="O140" s="64">
        <v>5.13</v>
      </c>
      <c r="P140" s="64">
        <v>5.23</v>
      </c>
      <c r="R140" s="64">
        <v>5.79</v>
      </c>
      <c r="S140" s="64">
        <v>5.65</v>
      </c>
      <c r="U140" s="95">
        <v>5.96</v>
      </c>
      <c r="V140" s="95">
        <v>5.89</v>
      </c>
      <c r="W140" s="95">
        <v>6.29</v>
      </c>
      <c r="X140" s="95">
        <v>6.13</v>
      </c>
      <c r="Y140" s="95"/>
      <c r="Z140" s="95">
        <v>4.28</v>
      </c>
      <c r="AA140" s="95">
        <v>4.05</v>
      </c>
      <c r="AB140" s="95">
        <v>4.6399999999999997</v>
      </c>
      <c r="AC140" s="95">
        <v>4.58</v>
      </c>
    </row>
    <row r="141" spans="1:29" hidden="1" x14ac:dyDescent="0.2">
      <c r="A141" s="2">
        <v>39245</v>
      </c>
      <c r="B141" s="95">
        <v>6.08</v>
      </c>
      <c r="C141" s="95">
        <v>6.03</v>
      </c>
      <c r="D141" s="95">
        <v>6.41</v>
      </c>
      <c r="E141" s="95">
        <v>6.25</v>
      </c>
      <c r="F141" s="95"/>
      <c r="G141" s="95">
        <v>4.3</v>
      </c>
      <c r="H141" s="95">
        <v>4.09</v>
      </c>
      <c r="I141" s="95"/>
      <c r="J141" s="95">
        <v>4.72</v>
      </c>
      <c r="K141" s="95">
        <v>4.59</v>
      </c>
      <c r="L141" s="95"/>
      <c r="N141" s="64">
        <v>4.5599999999999996</v>
      </c>
      <c r="O141" s="64">
        <v>5.28</v>
      </c>
      <c r="P141" s="64">
        <v>5.38</v>
      </c>
      <c r="R141" s="64">
        <v>5.8</v>
      </c>
      <c r="S141" s="64">
        <v>5.74</v>
      </c>
      <c r="U141" s="95">
        <v>6.08</v>
      </c>
      <c r="V141" s="95">
        <v>6.03</v>
      </c>
      <c r="W141" s="95">
        <v>6.41</v>
      </c>
      <c r="X141" s="95">
        <v>6.25</v>
      </c>
      <c r="Y141" s="95"/>
      <c r="Z141" s="95">
        <v>4.3</v>
      </c>
      <c r="AA141" s="95">
        <v>4.09</v>
      </c>
      <c r="AB141" s="95">
        <v>4.72</v>
      </c>
      <c r="AC141" s="95">
        <v>4.59</v>
      </c>
    </row>
    <row r="142" spans="1:29" hidden="1" x14ac:dyDescent="0.2">
      <c r="A142" s="2">
        <v>39246</v>
      </c>
      <c r="B142" s="95">
        <v>6.04</v>
      </c>
      <c r="C142" s="95">
        <v>6.01</v>
      </c>
      <c r="D142" s="95">
        <v>6.45</v>
      </c>
      <c r="E142" s="95">
        <v>6.18</v>
      </c>
      <c r="F142" s="95"/>
      <c r="G142" s="95">
        <v>4.3600000000000003</v>
      </c>
      <c r="H142" s="95">
        <v>4.12</v>
      </c>
      <c r="I142" s="95"/>
      <c r="J142" s="95">
        <v>4.8</v>
      </c>
      <c r="K142" s="95">
        <v>4.6399999999999997</v>
      </c>
      <c r="L142" s="95"/>
      <c r="N142" s="64">
        <v>4.49</v>
      </c>
      <c r="O142" s="64">
        <v>5.18</v>
      </c>
      <c r="P142" s="64">
        <v>5.26</v>
      </c>
      <c r="R142" s="64">
        <v>5.77</v>
      </c>
      <c r="S142" s="64">
        <v>5.7</v>
      </c>
      <c r="U142" s="95">
        <v>6.04</v>
      </c>
      <c r="V142" s="95">
        <v>6.01</v>
      </c>
      <c r="W142" s="95">
        <v>6.45</v>
      </c>
      <c r="X142" s="95">
        <v>6.18</v>
      </c>
      <c r="Y142" s="95"/>
      <c r="Z142" s="95">
        <v>4.3600000000000003</v>
      </c>
      <c r="AA142" s="95">
        <v>4.12</v>
      </c>
      <c r="AB142" s="95">
        <v>4.8</v>
      </c>
      <c r="AC142" s="95">
        <v>4.6399999999999997</v>
      </c>
    </row>
    <row r="143" spans="1:29" hidden="1" x14ac:dyDescent="0.2">
      <c r="A143" s="2">
        <v>39247</v>
      </c>
      <c r="B143" s="95">
        <v>6.05</v>
      </c>
      <c r="C143" s="95">
        <v>6</v>
      </c>
      <c r="D143" s="95">
        <v>6.4</v>
      </c>
      <c r="E143" s="95">
        <v>6.2</v>
      </c>
      <c r="F143" s="95"/>
      <c r="G143" s="95">
        <v>4.3499999999999996</v>
      </c>
      <c r="H143" s="95">
        <v>4.12</v>
      </c>
      <c r="I143" s="95"/>
      <c r="J143" s="95">
        <v>4.75</v>
      </c>
      <c r="K143" s="95">
        <v>4.67</v>
      </c>
      <c r="L143" s="95"/>
      <c r="N143" s="64">
        <v>4.47</v>
      </c>
      <c r="O143" s="64">
        <v>5.21</v>
      </c>
      <c r="P143" s="64">
        <v>5.28</v>
      </c>
      <c r="R143" s="64">
        <v>5.78</v>
      </c>
      <c r="S143" s="64">
        <v>5.73</v>
      </c>
      <c r="U143" s="95">
        <v>6.05</v>
      </c>
      <c r="V143" s="95">
        <v>6</v>
      </c>
      <c r="W143" s="95">
        <v>6.4</v>
      </c>
      <c r="X143" s="95">
        <v>6.2</v>
      </c>
      <c r="Y143" s="95"/>
      <c r="Z143" s="95">
        <v>4.3499999999999996</v>
      </c>
      <c r="AA143" s="95">
        <v>4.12</v>
      </c>
      <c r="AB143" s="95">
        <v>4.75</v>
      </c>
      <c r="AC143" s="95">
        <v>4.67</v>
      </c>
    </row>
    <row r="144" spans="1:29" hidden="1" x14ac:dyDescent="0.2">
      <c r="A144" s="2">
        <v>39248</v>
      </c>
      <c r="B144" s="64">
        <v>5.97</v>
      </c>
      <c r="C144" s="64">
        <v>5.93</v>
      </c>
      <c r="D144" s="64">
        <v>6.43</v>
      </c>
      <c r="E144" s="64">
        <v>6.14</v>
      </c>
      <c r="G144" s="64">
        <v>4.3600000000000003</v>
      </c>
      <c r="H144" s="64">
        <v>4.12</v>
      </c>
      <c r="J144" s="64">
        <v>4.76</v>
      </c>
      <c r="K144" s="64">
        <v>4.67</v>
      </c>
      <c r="N144" s="64">
        <v>4.37</v>
      </c>
      <c r="O144" s="64">
        <v>5.14</v>
      </c>
      <c r="P144" s="64">
        <v>5.23</v>
      </c>
      <c r="R144" s="64">
        <v>5.71</v>
      </c>
      <c r="S144" s="64">
        <v>5.67</v>
      </c>
      <c r="U144" s="64">
        <v>5.97</v>
      </c>
      <c r="V144" s="64">
        <v>5.93</v>
      </c>
      <c r="W144" s="64">
        <v>6.43</v>
      </c>
      <c r="X144" s="64">
        <v>6.14</v>
      </c>
      <c r="Z144" s="64">
        <v>4.3600000000000003</v>
      </c>
      <c r="AA144" s="64">
        <v>4.12</v>
      </c>
      <c r="AB144" s="64">
        <v>4.76</v>
      </c>
      <c r="AC144" s="64">
        <v>4.67</v>
      </c>
    </row>
    <row r="145" spans="1:29" hidden="1" x14ac:dyDescent="0.2">
      <c r="A145" s="2">
        <v>39251</v>
      </c>
      <c r="B145" s="64">
        <v>6</v>
      </c>
      <c r="C145" s="64">
        <v>5.98</v>
      </c>
      <c r="D145" s="64">
        <v>6.36</v>
      </c>
      <c r="E145" s="64">
        <v>6.21</v>
      </c>
      <c r="G145" s="64">
        <v>4.34</v>
      </c>
      <c r="H145" s="64">
        <v>4.1500000000000004</v>
      </c>
      <c r="J145" s="64">
        <v>4.7699999999999996</v>
      </c>
      <c r="K145" s="64">
        <v>4.6500000000000004</v>
      </c>
      <c r="N145" s="64">
        <v>4.38</v>
      </c>
      <c r="O145" s="64">
        <v>5.12</v>
      </c>
      <c r="P145" s="64">
        <v>5.23</v>
      </c>
      <c r="R145" s="64">
        <v>5.71</v>
      </c>
      <c r="S145" s="64">
        <v>5.65</v>
      </c>
      <c r="U145" s="64">
        <v>6</v>
      </c>
      <c r="V145" s="64">
        <v>5.98</v>
      </c>
      <c r="W145" s="64">
        <v>6.36</v>
      </c>
      <c r="X145" s="64">
        <v>6.21</v>
      </c>
      <c r="Z145" s="64">
        <v>4.34</v>
      </c>
      <c r="AA145" s="64">
        <v>4.1500000000000004</v>
      </c>
      <c r="AB145" s="64">
        <v>4.7699999999999996</v>
      </c>
      <c r="AC145" s="64">
        <v>4.6500000000000004</v>
      </c>
    </row>
    <row r="146" spans="1:29" hidden="1" x14ac:dyDescent="0.2">
      <c r="A146" s="2">
        <v>39252</v>
      </c>
      <c r="B146" s="64">
        <v>5.92</v>
      </c>
      <c r="C146" s="64">
        <v>5.84</v>
      </c>
      <c r="D146" s="64">
        <v>6.33</v>
      </c>
      <c r="E146" s="64">
        <v>6.16</v>
      </c>
      <c r="G146" s="64">
        <v>4.34</v>
      </c>
      <c r="H146" s="64">
        <v>4.17</v>
      </c>
      <c r="J146" s="64">
        <v>4.72</v>
      </c>
      <c r="K146" s="64">
        <v>4.67</v>
      </c>
      <c r="N146" s="64">
        <v>4.5</v>
      </c>
      <c r="O146" s="64">
        <v>5.0599999999999996</v>
      </c>
      <c r="P146" s="64">
        <v>5.18</v>
      </c>
      <c r="R146" s="64">
        <v>5.63</v>
      </c>
      <c r="S146" s="64">
        <v>5.56</v>
      </c>
      <c r="U146" s="64">
        <v>5.92</v>
      </c>
      <c r="V146" s="64">
        <v>5.84</v>
      </c>
      <c r="W146" s="64">
        <v>6.33</v>
      </c>
      <c r="X146" s="64">
        <v>6.16</v>
      </c>
      <c r="Z146" s="64">
        <v>4.34</v>
      </c>
      <c r="AA146" s="64">
        <v>4.17</v>
      </c>
      <c r="AB146" s="64">
        <v>4.72</v>
      </c>
      <c r="AC146" s="64">
        <v>4.67</v>
      </c>
    </row>
    <row r="147" spans="1:29" hidden="1" x14ac:dyDescent="0.2">
      <c r="A147" s="2">
        <v>39253</v>
      </c>
      <c r="B147" s="64">
        <v>6</v>
      </c>
      <c r="C147" s="64">
        <v>5.92</v>
      </c>
      <c r="D147" s="64">
        <v>6.4</v>
      </c>
      <c r="E147" s="64">
        <v>6.27</v>
      </c>
      <c r="G147" s="64">
        <v>4.3099999999999996</v>
      </c>
      <c r="H147" s="64">
        <v>4.16</v>
      </c>
      <c r="J147" s="64">
        <v>4.72</v>
      </c>
      <c r="K147" s="64">
        <v>4.6500000000000004</v>
      </c>
      <c r="N147" s="64">
        <v>4.57</v>
      </c>
      <c r="O147" s="64">
        <v>5.1100000000000003</v>
      </c>
      <c r="P147" s="64">
        <v>5.22</v>
      </c>
      <c r="R147" s="64">
        <v>5.7</v>
      </c>
      <c r="S147" s="64">
        <v>5.64</v>
      </c>
      <c r="U147" s="64">
        <v>6</v>
      </c>
      <c r="V147" s="64">
        <v>5.92</v>
      </c>
      <c r="W147" s="64">
        <v>6.4</v>
      </c>
      <c r="X147" s="64">
        <v>6.27</v>
      </c>
      <c r="Z147" s="64">
        <v>4.3099999999999996</v>
      </c>
      <c r="AA147" s="64">
        <v>4.16</v>
      </c>
      <c r="AB147" s="64">
        <v>4.72</v>
      </c>
      <c r="AC147" s="64">
        <v>4.6500000000000004</v>
      </c>
    </row>
    <row r="148" spans="1:29" hidden="1" x14ac:dyDescent="0.2">
      <c r="A148" s="2">
        <v>39254</v>
      </c>
      <c r="B148" s="64">
        <v>6.04</v>
      </c>
      <c r="C148" s="64">
        <v>6</v>
      </c>
      <c r="D148" s="64">
        <v>6.43</v>
      </c>
      <c r="E148" s="64">
        <v>6.28</v>
      </c>
      <c r="G148" s="64">
        <v>4.26</v>
      </c>
      <c r="H148" s="64">
        <v>4.17</v>
      </c>
      <c r="J148" s="64">
        <v>4.7300000000000004</v>
      </c>
      <c r="K148" s="64">
        <v>4.66</v>
      </c>
      <c r="N148" s="64">
        <v>4.54</v>
      </c>
      <c r="O148" s="64">
        <v>5.17</v>
      </c>
      <c r="P148" s="64">
        <v>5.28</v>
      </c>
      <c r="R148" s="64">
        <v>5.73</v>
      </c>
      <c r="S148" s="64">
        <v>5.68</v>
      </c>
      <c r="U148" s="64">
        <v>6.04</v>
      </c>
      <c r="V148" s="64">
        <v>6</v>
      </c>
      <c r="W148" s="64">
        <v>6.43</v>
      </c>
      <c r="X148" s="64">
        <v>6.28</v>
      </c>
      <c r="Z148" s="64">
        <v>4.26</v>
      </c>
      <c r="AA148" s="64">
        <v>4.17</v>
      </c>
      <c r="AB148" s="64">
        <v>4.7300000000000004</v>
      </c>
      <c r="AC148" s="64">
        <v>4.66</v>
      </c>
    </row>
    <row r="149" spans="1:29" hidden="1" x14ac:dyDescent="0.2">
      <c r="A149" s="2">
        <v>39255</v>
      </c>
      <c r="B149" s="64">
        <v>6</v>
      </c>
      <c r="C149" s="64">
        <v>5.95</v>
      </c>
      <c r="D149" s="64">
        <v>6.37</v>
      </c>
      <c r="E149" s="64">
        <v>6.25</v>
      </c>
      <c r="G149" s="64">
        <v>4.28</v>
      </c>
      <c r="H149" s="64">
        <v>4.1399999999999997</v>
      </c>
      <c r="J149" s="64">
        <v>4.7300000000000004</v>
      </c>
      <c r="K149" s="64">
        <v>4.68</v>
      </c>
      <c r="N149" s="64">
        <v>4.5599999999999996</v>
      </c>
      <c r="O149" s="64">
        <v>5.1100000000000003</v>
      </c>
      <c r="P149" s="64">
        <v>5.23</v>
      </c>
      <c r="R149" s="64">
        <v>5.68</v>
      </c>
      <c r="S149" s="64">
        <v>5.62</v>
      </c>
      <c r="U149" s="64">
        <v>6</v>
      </c>
      <c r="V149" s="64">
        <v>5.95</v>
      </c>
      <c r="W149" s="64">
        <v>6.37</v>
      </c>
      <c r="X149" s="64">
        <v>6.25</v>
      </c>
      <c r="Z149" s="64">
        <v>4.28</v>
      </c>
      <c r="AA149" s="64">
        <v>4.1399999999999997</v>
      </c>
      <c r="AB149" s="64">
        <v>4.7300000000000004</v>
      </c>
      <c r="AC149" s="64">
        <v>4.68</v>
      </c>
    </row>
    <row r="150" spans="1:29" hidden="1" x14ac:dyDescent="0.2">
      <c r="A150" s="2">
        <v>39258</v>
      </c>
      <c r="B150" s="64">
        <v>5.96</v>
      </c>
      <c r="C150" s="64">
        <v>5.91</v>
      </c>
      <c r="D150" s="64">
        <v>6.26</v>
      </c>
      <c r="E150" s="64">
        <v>6.19</v>
      </c>
      <c r="G150" s="64">
        <v>4.2699999999999996</v>
      </c>
      <c r="H150" s="64">
        <v>4.13</v>
      </c>
      <c r="J150" s="64">
        <v>4.6399999999999997</v>
      </c>
      <c r="K150" s="64">
        <v>4.67</v>
      </c>
      <c r="N150" s="64">
        <v>4.6100000000000003</v>
      </c>
      <c r="O150" s="64">
        <v>5.0599999999999996</v>
      </c>
      <c r="P150" s="64">
        <v>5.18</v>
      </c>
      <c r="R150" s="64">
        <v>5.61</v>
      </c>
      <c r="S150" s="64">
        <v>5.58</v>
      </c>
      <c r="U150" s="64">
        <v>5.96</v>
      </c>
      <c r="V150" s="64">
        <v>5.91</v>
      </c>
      <c r="W150" s="64">
        <v>6.26</v>
      </c>
      <c r="X150" s="64">
        <v>6.19</v>
      </c>
      <c r="Z150" s="64">
        <v>4.2699999999999996</v>
      </c>
      <c r="AA150" s="64">
        <v>4.13</v>
      </c>
      <c r="AB150" s="64">
        <v>4.6399999999999997</v>
      </c>
      <c r="AC150" s="64">
        <v>4.67</v>
      </c>
    </row>
    <row r="151" spans="1:29" hidden="1" x14ac:dyDescent="0.2">
      <c r="A151" s="2">
        <v>39259</v>
      </c>
      <c r="B151" s="64">
        <v>5.98</v>
      </c>
      <c r="C151" s="64">
        <v>5.9</v>
      </c>
      <c r="D151" s="64">
        <v>6.36</v>
      </c>
      <c r="E151" s="64">
        <v>6.2</v>
      </c>
      <c r="G151" s="64">
        <v>4.25</v>
      </c>
      <c r="H151" s="64">
        <v>4.12</v>
      </c>
      <c r="J151" s="64">
        <v>4.6500000000000004</v>
      </c>
      <c r="K151" s="64">
        <v>4.5199999999999996</v>
      </c>
      <c r="N151" s="64">
        <v>4.6500000000000004</v>
      </c>
      <c r="O151" s="64">
        <v>5.0599999999999996</v>
      </c>
      <c r="P151" s="64">
        <v>5.18</v>
      </c>
      <c r="R151" s="64">
        <v>5.63</v>
      </c>
      <c r="S151" s="64">
        <v>5.58</v>
      </c>
      <c r="U151" s="64">
        <v>5.98</v>
      </c>
      <c r="V151" s="64">
        <v>5.9</v>
      </c>
      <c r="W151" s="64">
        <v>6.36</v>
      </c>
      <c r="X151" s="64">
        <v>6.2</v>
      </c>
      <c r="Z151" s="64">
        <v>4.25</v>
      </c>
      <c r="AA151" s="64">
        <v>4.12</v>
      </c>
      <c r="AB151" s="64">
        <v>4.6500000000000004</v>
      </c>
      <c r="AC151" s="64">
        <v>4.5199999999999996</v>
      </c>
    </row>
    <row r="152" spans="1:29" hidden="1" x14ac:dyDescent="0.2">
      <c r="A152" s="2">
        <v>39260</v>
      </c>
      <c r="B152" s="64">
        <v>5.97</v>
      </c>
      <c r="C152" s="64">
        <v>5.92</v>
      </c>
      <c r="D152" s="64">
        <v>6.35</v>
      </c>
      <c r="E152" s="64">
        <v>6.2</v>
      </c>
      <c r="G152" s="64">
        <v>4.25</v>
      </c>
      <c r="H152" s="64">
        <v>4.13</v>
      </c>
      <c r="J152" s="64">
        <v>4.68</v>
      </c>
      <c r="K152" s="64">
        <v>4.5199999999999996</v>
      </c>
      <c r="N152" s="64">
        <v>4.62</v>
      </c>
      <c r="O152" s="64">
        <v>5.0599999999999996</v>
      </c>
      <c r="P152" s="64">
        <v>5.17</v>
      </c>
      <c r="R152" s="64">
        <v>5.64</v>
      </c>
      <c r="S152" s="64">
        <v>5.59</v>
      </c>
      <c r="U152" s="64">
        <v>5.97</v>
      </c>
      <c r="V152" s="64">
        <v>5.92</v>
      </c>
      <c r="W152" s="64">
        <v>6.35</v>
      </c>
      <c r="X152" s="64">
        <v>6.2</v>
      </c>
      <c r="Z152" s="64">
        <v>4.25</v>
      </c>
      <c r="AA152" s="64">
        <v>4.13</v>
      </c>
      <c r="AB152" s="64">
        <v>4.68</v>
      </c>
      <c r="AC152" s="64">
        <v>4.5199999999999996</v>
      </c>
    </row>
    <row r="153" spans="1:29" hidden="1" x14ac:dyDescent="0.2">
      <c r="A153" s="2">
        <v>39261</v>
      </c>
      <c r="B153" s="64">
        <v>5.98</v>
      </c>
      <c r="C153" s="64">
        <v>5.91</v>
      </c>
      <c r="D153" s="64">
        <v>6.35</v>
      </c>
      <c r="E153" s="64">
        <v>6.2</v>
      </c>
      <c r="G153" s="64">
        <v>4.2300000000000004</v>
      </c>
      <c r="H153" s="64">
        <v>4.1100000000000003</v>
      </c>
      <c r="J153" s="64">
        <v>4.68</v>
      </c>
      <c r="K153" s="64">
        <v>4.5</v>
      </c>
      <c r="N153" s="64">
        <v>4.6100000000000003</v>
      </c>
      <c r="O153" s="64">
        <v>5.08</v>
      </c>
      <c r="P153" s="64">
        <v>5.18</v>
      </c>
      <c r="R153" s="64">
        <v>5.7</v>
      </c>
      <c r="S153" s="64">
        <v>5.62</v>
      </c>
      <c r="U153" s="64">
        <v>5.98</v>
      </c>
      <c r="V153" s="64">
        <v>5.91</v>
      </c>
      <c r="W153" s="64">
        <v>6.35</v>
      </c>
      <c r="X153" s="64">
        <v>6.2</v>
      </c>
      <c r="Z153" s="64">
        <v>4.2300000000000004</v>
      </c>
      <c r="AA153" s="64">
        <v>4.1100000000000003</v>
      </c>
      <c r="AB153" s="64">
        <v>4.68</v>
      </c>
      <c r="AC153" s="64">
        <v>4.5</v>
      </c>
    </row>
    <row r="154" spans="1:29" hidden="1" x14ac:dyDescent="0.2">
      <c r="A154" s="2">
        <v>39262</v>
      </c>
      <c r="B154" s="64">
        <v>5.95</v>
      </c>
      <c r="C154" s="64">
        <v>5.86</v>
      </c>
      <c r="D154" s="64">
        <v>6.32</v>
      </c>
      <c r="E154" s="64">
        <v>6.15</v>
      </c>
      <c r="G154" s="64">
        <v>4.25</v>
      </c>
      <c r="H154" s="64">
        <v>4.1100000000000003</v>
      </c>
      <c r="J154" s="64">
        <v>4.66</v>
      </c>
      <c r="K154" s="64">
        <v>4.51</v>
      </c>
      <c r="N154" s="64">
        <v>4.6500000000000004</v>
      </c>
      <c r="O154" s="64">
        <v>5.01</v>
      </c>
      <c r="P154" s="64">
        <v>5.0999999999999996</v>
      </c>
      <c r="R154" s="64">
        <v>5.6</v>
      </c>
      <c r="S154" s="64">
        <v>5.55</v>
      </c>
      <c r="U154" s="64">
        <v>5.95</v>
      </c>
      <c r="V154" s="64">
        <v>5.86</v>
      </c>
      <c r="W154" s="64">
        <v>6.32</v>
      </c>
      <c r="X154" s="64">
        <v>6.15</v>
      </c>
      <c r="Z154" s="64">
        <v>4.25</v>
      </c>
      <c r="AA154" s="64">
        <v>4.1100000000000003</v>
      </c>
      <c r="AB154" s="64">
        <v>4.66</v>
      </c>
      <c r="AC154" s="64">
        <v>4.51</v>
      </c>
    </row>
    <row r="155" spans="1:29" hidden="1" x14ac:dyDescent="0.2"/>
    <row r="156" spans="1:29" hidden="1" x14ac:dyDescent="0.2">
      <c r="A156" s="3" t="s">
        <v>61</v>
      </c>
      <c r="B156" s="64">
        <f>AVERAGE(B134:B154)</f>
        <v>5.932380952380953</v>
      </c>
      <c r="C156" s="64">
        <f>AVERAGE(C134:C154)</f>
        <v>5.8747619047619057</v>
      </c>
      <c r="D156" s="64">
        <f>AVERAGE(D134:D154)</f>
        <v>6.3128571428571423</v>
      </c>
      <c r="E156" s="64">
        <f>AVERAGE(E134:E154)</f>
        <v>6.1423809523809512</v>
      </c>
      <c r="G156" s="64">
        <f>AVERAGE(G134:G154)</f>
        <v>4.2647619047619054</v>
      </c>
      <c r="H156" s="64">
        <f>AVERAGE(H134:H154)</f>
        <v>4.0771428571428565</v>
      </c>
      <c r="J156" s="64">
        <f>AVERAGE(J134:J154)</f>
        <v>4.6485714285714286</v>
      </c>
      <c r="K156" s="64">
        <f>AVERAGE(K134:K154)</f>
        <v>4.5757142857142856</v>
      </c>
      <c r="N156" s="64">
        <f>AVERAGE(N134:N154)</f>
        <v>4.5676190476190488</v>
      </c>
      <c r="O156" s="64">
        <f>AVERAGE(O134:O154)</f>
        <v>5.0752380952380962</v>
      </c>
      <c r="P156" s="64">
        <f>AVERAGE(P134:P154)</f>
        <v>5.177142857142857</v>
      </c>
      <c r="R156" s="64">
        <f>AVERAGE(R134:R154)</f>
        <v>5.6623809523809516</v>
      </c>
      <c r="S156" s="64">
        <f>AVERAGE(S134:S154)</f>
        <v>5.6047619047619062</v>
      </c>
      <c r="U156" s="64">
        <f>AVERAGE(U134:U154)</f>
        <v>5.932380952380953</v>
      </c>
      <c r="V156" s="64">
        <f>AVERAGE(V134:V154)</f>
        <v>5.8747619047619057</v>
      </c>
      <c r="W156" s="64">
        <f>AVERAGE(W134:W154)</f>
        <v>6.3128571428571423</v>
      </c>
      <c r="X156" s="64">
        <f>AVERAGE(X134:X154)</f>
        <v>6.1423809523809512</v>
      </c>
      <c r="Z156" s="64">
        <f>AVERAGE(Z134:Z154)</f>
        <v>4.2647619047619054</v>
      </c>
      <c r="AA156" s="64">
        <f>AVERAGE(AA134:AA154)</f>
        <v>4.0771428571428565</v>
      </c>
      <c r="AB156" s="64">
        <f>AVERAGE(AB134:AB154)</f>
        <v>4.6485714285714286</v>
      </c>
      <c r="AC156" s="64">
        <f>AVERAGE(AC134:AC154)</f>
        <v>4.5757142857142856</v>
      </c>
    </row>
    <row r="157" spans="1:29" hidden="1" x14ac:dyDescent="0.2">
      <c r="A157" s="3" t="s">
        <v>62</v>
      </c>
      <c r="B157" s="312">
        <f>AVERAGE(B156:C156)</f>
        <v>5.9035714285714294</v>
      </c>
      <c r="C157" s="312"/>
      <c r="D157" s="312">
        <f>AVERAGE(D156:E156)</f>
        <v>6.2276190476190472</v>
      </c>
      <c r="E157" s="312"/>
      <c r="F157" s="5"/>
      <c r="G157" s="312">
        <f>AVERAGE(G156:H156)</f>
        <v>4.1709523809523805</v>
      </c>
      <c r="H157" s="312"/>
      <c r="I157" s="118"/>
      <c r="J157" s="312">
        <f>AVERAGE(J156:K156)</f>
        <v>4.6121428571428567</v>
      </c>
      <c r="K157" s="312"/>
      <c r="L157" s="118"/>
      <c r="M157" s="5"/>
      <c r="N157" s="5"/>
      <c r="O157" s="5"/>
      <c r="P157" s="5"/>
      <c r="Q157" s="5"/>
      <c r="R157" s="312">
        <f>AVERAGE(R156:S156)</f>
        <v>5.6335714285714289</v>
      </c>
      <c r="S157" s="312"/>
      <c r="U157" s="312">
        <f>AVERAGE(U156:V156)</f>
        <v>5.9035714285714294</v>
      </c>
      <c r="V157" s="312"/>
      <c r="W157" s="312">
        <f>AVERAGE(W156:X156)</f>
        <v>6.2276190476190472</v>
      </c>
      <c r="X157" s="312"/>
      <c r="Y157" s="5"/>
      <c r="Z157" s="312">
        <f>AVERAGE(Z156:AA156)</f>
        <v>4.1709523809523805</v>
      </c>
      <c r="AA157" s="312"/>
      <c r="AB157" s="312">
        <f>AVERAGE(AB156:AC156)</f>
        <v>4.6121428571428567</v>
      </c>
      <c r="AC157" s="312"/>
    </row>
    <row r="158" spans="1:29" hidden="1" x14ac:dyDescent="0.2">
      <c r="A158" s="3" t="s">
        <v>63</v>
      </c>
      <c r="B158" s="312">
        <f>AVERAGE(B104,B131,B157)</f>
        <v>5.6325000000000003</v>
      </c>
      <c r="C158" s="312"/>
      <c r="D158" s="312">
        <f>AVERAGE(D104,D131,D157)</f>
        <v>6.0192027417027418</v>
      </c>
      <c r="E158" s="312"/>
      <c r="F158" s="5"/>
      <c r="G158" s="312">
        <f>AVERAGE(G104,G131,G157)</f>
        <v>3.9830230880230881</v>
      </c>
      <c r="H158" s="312"/>
      <c r="I158" s="118"/>
      <c r="J158" s="312">
        <f>AVERAGE(J104,J131,J157)</f>
        <v>4.4286399711399715</v>
      </c>
      <c r="K158" s="312"/>
      <c r="L158" s="118"/>
      <c r="M158" s="5"/>
      <c r="N158" s="5"/>
      <c r="O158" s="5"/>
      <c r="P158" s="5"/>
      <c r="Q158" s="5"/>
      <c r="R158" s="312">
        <f>AVERAGE(R104,R131,R157)</f>
        <v>5.3425432900432908</v>
      </c>
      <c r="S158" s="312"/>
      <c r="U158" s="312">
        <f>AVERAGE(U104,U131,U157)</f>
        <v>5.6325000000000003</v>
      </c>
      <c r="V158" s="312"/>
      <c r="W158" s="312">
        <f>AVERAGE(W104,W131,W157)</f>
        <v>6.0192027417027418</v>
      </c>
      <c r="X158" s="312"/>
      <c r="Y158" s="5"/>
      <c r="Z158" s="312">
        <f>AVERAGE(Z104,Z131,Z157)</f>
        <v>3.9830230880230881</v>
      </c>
      <c r="AA158" s="312"/>
      <c r="AB158" s="312">
        <f>AVERAGE(AB104,AB131,AB157)</f>
        <v>4.4286399711399715</v>
      </c>
      <c r="AC158" s="312"/>
    </row>
    <row r="159" spans="1:29" hidden="1" x14ac:dyDescent="0.2"/>
    <row r="160" spans="1:29" hidden="1" x14ac:dyDescent="0.2">
      <c r="A160" s="2">
        <v>39265</v>
      </c>
      <c r="B160" s="64">
        <v>5.91</v>
      </c>
      <c r="C160" s="64">
        <v>5.81</v>
      </c>
      <c r="D160" s="64">
        <v>6.29</v>
      </c>
      <c r="E160" s="64">
        <v>6.14</v>
      </c>
      <c r="G160" s="64">
        <v>4.25</v>
      </c>
      <c r="H160" s="64">
        <v>4.05</v>
      </c>
      <c r="J160" s="64">
        <v>4.6399999999999997</v>
      </c>
      <c r="K160" s="64">
        <v>4.47</v>
      </c>
      <c r="N160" s="64">
        <v>4.71</v>
      </c>
      <c r="O160" s="64">
        <v>4.97</v>
      </c>
      <c r="P160" s="64">
        <v>5.07</v>
      </c>
      <c r="R160" s="64">
        <v>5.57</v>
      </c>
      <c r="S160" s="64">
        <v>5.49</v>
      </c>
      <c r="U160" s="64">
        <v>5.91</v>
      </c>
      <c r="V160" s="64">
        <v>5.81</v>
      </c>
      <c r="W160" s="64">
        <v>6.29</v>
      </c>
      <c r="X160" s="64">
        <v>6.14</v>
      </c>
      <c r="Z160" s="64">
        <v>4.25</v>
      </c>
      <c r="AA160" s="64">
        <v>4.05</v>
      </c>
      <c r="AB160" s="64">
        <v>4.6399999999999997</v>
      </c>
      <c r="AC160" s="64">
        <v>4.47</v>
      </c>
    </row>
    <row r="161" spans="1:29" hidden="1" x14ac:dyDescent="0.2">
      <c r="A161" s="2">
        <v>39266</v>
      </c>
      <c r="B161" s="64">
        <v>5.98</v>
      </c>
      <c r="C161" s="64">
        <v>5.87</v>
      </c>
      <c r="D161" s="64">
        <v>6.33</v>
      </c>
      <c r="E161" s="64">
        <v>6.17</v>
      </c>
      <c r="G161" s="64">
        <v>4.25</v>
      </c>
      <c r="H161" s="64">
        <v>4</v>
      </c>
      <c r="J161" s="64">
        <v>4.62</v>
      </c>
      <c r="K161" s="64">
        <v>4.45</v>
      </c>
      <c r="N161" s="64">
        <v>4.79</v>
      </c>
      <c r="O161" s="64">
        <v>5.0199999999999996</v>
      </c>
      <c r="P161" s="64">
        <v>5.12</v>
      </c>
      <c r="R161" s="64">
        <v>5.61</v>
      </c>
      <c r="S161" s="64">
        <v>5.54</v>
      </c>
      <c r="U161" s="64">
        <v>5.98</v>
      </c>
      <c r="V161" s="64">
        <v>5.87</v>
      </c>
      <c r="W161" s="64">
        <v>6.33</v>
      </c>
      <c r="X161" s="64">
        <v>6.17</v>
      </c>
      <c r="Z161" s="64">
        <v>4.25</v>
      </c>
      <c r="AA161" s="64">
        <v>4</v>
      </c>
      <c r="AB161" s="64">
        <v>4.62</v>
      </c>
      <c r="AC161" s="64">
        <v>4.45</v>
      </c>
    </row>
    <row r="162" spans="1:29" hidden="1" x14ac:dyDescent="0.2">
      <c r="A162" s="2">
        <v>39268</v>
      </c>
      <c r="B162" s="64">
        <v>6.05</v>
      </c>
      <c r="C162" s="64">
        <v>5.98</v>
      </c>
      <c r="D162" s="64">
        <v>6.44</v>
      </c>
      <c r="E162" s="64">
        <v>6.25</v>
      </c>
      <c r="G162" s="64">
        <v>4.25</v>
      </c>
      <c r="H162" s="64">
        <v>4.01</v>
      </c>
      <c r="J162" s="64">
        <v>4.6399999999999997</v>
      </c>
      <c r="K162" s="64">
        <v>4.47</v>
      </c>
      <c r="N162" s="64">
        <v>4.78</v>
      </c>
      <c r="O162" s="64">
        <v>5.12</v>
      </c>
      <c r="P162" s="64">
        <v>5.21</v>
      </c>
      <c r="R162" s="64">
        <v>5.72</v>
      </c>
      <c r="S162" s="64">
        <v>5.65</v>
      </c>
      <c r="T162" s="64">
        <v>5.77</v>
      </c>
      <c r="U162" s="64">
        <v>6.05</v>
      </c>
      <c r="V162" s="64">
        <v>5.98</v>
      </c>
      <c r="W162" s="64">
        <v>6.44</v>
      </c>
      <c r="X162" s="64">
        <v>6.25</v>
      </c>
      <c r="Z162" s="64">
        <v>4.25</v>
      </c>
      <c r="AA162" s="64">
        <v>4.01</v>
      </c>
      <c r="AB162" s="64">
        <v>4.6399999999999997</v>
      </c>
      <c r="AC162" s="64">
        <v>4.47</v>
      </c>
    </row>
    <row r="163" spans="1:29" hidden="1" x14ac:dyDescent="0.2">
      <c r="A163" s="2">
        <v>39269</v>
      </c>
      <c r="B163" s="64">
        <v>6.09</v>
      </c>
      <c r="C163" s="64">
        <v>6.09</v>
      </c>
      <c r="D163" s="64">
        <v>6.46</v>
      </c>
      <c r="E163" s="64">
        <v>6.34</v>
      </c>
      <c r="G163" s="64">
        <v>4.2699999999999996</v>
      </c>
      <c r="H163" s="64">
        <v>4.05</v>
      </c>
      <c r="J163" s="64">
        <v>4.66</v>
      </c>
      <c r="K163" s="64">
        <v>4.5199999999999996</v>
      </c>
      <c r="N163" s="64">
        <v>4.7699999999999996</v>
      </c>
      <c r="O163" s="64">
        <v>5.16</v>
      </c>
      <c r="P163" s="64">
        <v>5.25</v>
      </c>
      <c r="R163" s="64">
        <v>5.75</v>
      </c>
      <c r="S163" s="64">
        <v>5.7</v>
      </c>
      <c r="U163" s="64">
        <v>6.09</v>
      </c>
      <c r="V163" s="64">
        <v>6.09</v>
      </c>
      <c r="W163" s="64">
        <v>6.46</v>
      </c>
      <c r="X163" s="64">
        <v>6.34</v>
      </c>
      <c r="Z163" s="64">
        <v>4.2699999999999996</v>
      </c>
      <c r="AA163" s="64">
        <v>4.05</v>
      </c>
      <c r="AB163" s="64">
        <v>4.66</v>
      </c>
      <c r="AC163" s="64">
        <v>4.5199999999999996</v>
      </c>
    </row>
    <row r="164" spans="1:29" hidden="1" x14ac:dyDescent="0.2">
      <c r="A164" s="2">
        <v>39272</v>
      </c>
      <c r="B164" s="64">
        <v>6.05</v>
      </c>
      <c r="C164" s="64">
        <v>6.04</v>
      </c>
      <c r="D164" s="64">
        <v>6.47</v>
      </c>
      <c r="E164" s="64">
        <v>6.32</v>
      </c>
      <c r="G164" s="64">
        <v>4.29</v>
      </c>
      <c r="H164" s="64">
        <v>4.13</v>
      </c>
      <c r="J164" s="64">
        <v>4.7</v>
      </c>
      <c r="K164" s="64">
        <v>4.5599999999999996</v>
      </c>
      <c r="N164" s="64">
        <v>4.76</v>
      </c>
      <c r="O164" s="64">
        <v>5.13</v>
      </c>
      <c r="P164" s="64">
        <v>5.22</v>
      </c>
      <c r="R164" s="64">
        <v>5.72</v>
      </c>
      <c r="S164" s="64">
        <v>5.68</v>
      </c>
      <c r="T164" s="64">
        <v>5.74</v>
      </c>
      <c r="U164" s="64">
        <v>6.05</v>
      </c>
      <c r="V164" s="64">
        <v>6.04</v>
      </c>
      <c r="W164" s="64">
        <v>6.47</v>
      </c>
      <c r="X164" s="64">
        <v>6.32</v>
      </c>
      <c r="Z164" s="64">
        <v>4.29</v>
      </c>
      <c r="AA164" s="64">
        <v>4.13</v>
      </c>
      <c r="AB164" s="64">
        <v>4.7</v>
      </c>
      <c r="AC164" s="64">
        <v>4.5599999999999996</v>
      </c>
    </row>
    <row r="165" spans="1:29" hidden="1" x14ac:dyDescent="0.2">
      <c r="A165" s="2">
        <v>39273</v>
      </c>
      <c r="B165" s="64">
        <v>5.96</v>
      </c>
      <c r="C165" s="64">
        <v>5.91</v>
      </c>
      <c r="D165" s="64">
        <v>6.34</v>
      </c>
      <c r="E165" s="64">
        <v>6.21</v>
      </c>
      <c r="G165" s="64">
        <v>4.26</v>
      </c>
      <c r="H165" s="64">
        <v>4.12</v>
      </c>
      <c r="J165" s="64">
        <v>4.7</v>
      </c>
      <c r="K165" s="64">
        <v>4.54</v>
      </c>
      <c r="N165" s="64">
        <v>4.76</v>
      </c>
      <c r="O165" s="64">
        <v>5</v>
      </c>
      <c r="P165" s="64">
        <v>5.0999999999999996</v>
      </c>
      <c r="R165" s="64">
        <v>5.61</v>
      </c>
      <c r="S165" s="64">
        <v>5.56</v>
      </c>
      <c r="T165" s="64">
        <v>5.63</v>
      </c>
      <c r="U165" s="64">
        <v>5.96</v>
      </c>
      <c r="V165" s="64">
        <v>5.91</v>
      </c>
      <c r="W165" s="64">
        <v>6.34</v>
      </c>
      <c r="X165" s="64">
        <v>6.21</v>
      </c>
      <c r="Z165" s="64">
        <v>4.26</v>
      </c>
      <c r="AA165" s="64">
        <v>4.12</v>
      </c>
      <c r="AB165" s="64">
        <v>4.7</v>
      </c>
      <c r="AC165" s="64">
        <v>4.54</v>
      </c>
    </row>
    <row r="166" spans="1:29" hidden="1" x14ac:dyDescent="0.2">
      <c r="A166" s="2">
        <v>39274</v>
      </c>
      <c r="B166" s="64">
        <v>6.04</v>
      </c>
      <c r="C166" s="64">
        <v>5.98</v>
      </c>
      <c r="D166" s="64">
        <v>6.4</v>
      </c>
      <c r="E166" s="64">
        <v>6.28</v>
      </c>
      <c r="G166" s="64">
        <v>4.26</v>
      </c>
      <c r="H166" s="64">
        <v>4.01</v>
      </c>
      <c r="J166" s="64">
        <v>4.71</v>
      </c>
      <c r="K166" s="64">
        <v>4.4800000000000004</v>
      </c>
      <c r="N166" s="64">
        <v>4.78</v>
      </c>
      <c r="O166" s="64">
        <v>5.07</v>
      </c>
      <c r="P166" s="64">
        <v>5.17</v>
      </c>
      <c r="R166" s="64">
        <v>5.66</v>
      </c>
      <c r="S166" s="64">
        <v>5.61</v>
      </c>
      <c r="T166" s="64">
        <v>5.68</v>
      </c>
      <c r="U166" s="64">
        <v>6.04</v>
      </c>
      <c r="V166" s="64">
        <v>5.98</v>
      </c>
      <c r="W166" s="64">
        <v>6.4</v>
      </c>
      <c r="X166" s="64">
        <v>6.28</v>
      </c>
      <c r="Z166" s="64">
        <v>4.26</v>
      </c>
      <c r="AA166" s="64">
        <v>4.01</v>
      </c>
      <c r="AB166" s="64">
        <v>4.71</v>
      </c>
      <c r="AC166" s="64">
        <v>4.4800000000000004</v>
      </c>
    </row>
    <row r="167" spans="1:29" hidden="1" x14ac:dyDescent="0.2">
      <c r="A167" s="2">
        <v>39275</v>
      </c>
      <c r="B167" s="64">
        <v>6.1</v>
      </c>
      <c r="C167" s="64">
        <v>6.05</v>
      </c>
      <c r="D167" s="64">
        <v>6.49</v>
      </c>
      <c r="E167" s="64">
        <v>6.33</v>
      </c>
      <c r="G167" s="64">
        <v>4.29</v>
      </c>
      <c r="H167" s="64">
        <v>4.08</v>
      </c>
      <c r="J167" s="64">
        <v>4.6399999999999997</v>
      </c>
      <c r="K167" s="64">
        <v>4.5199999999999996</v>
      </c>
      <c r="N167" s="64">
        <v>4.8099999999999996</v>
      </c>
      <c r="O167" s="64">
        <v>5.13</v>
      </c>
      <c r="P167" s="64">
        <v>5.22</v>
      </c>
      <c r="R167" s="64">
        <v>5.72</v>
      </c>
      <c r="S167" s="64">
        <v>5.67</v>
      </c>
      <c r="T167" s="64">
        <v>5.74</v>
      </c>
      <c r="U167" s="64">
        <v>6.1</v>
      </c>
      <c r="V167" s="64">
        <v>6.05</v>
      </c>
      <c r="W167" s="64">
        <v>6.49</v>
      </c>
      <c r="X167" s="64">
        <v>6.33</v>
      </c>
      <c r="Z167" s="64">
        <v>4.29</v>
      </c>
      <c r="AA167" s="64">
        <v>4.08</v>
      </c>
      <c r="AB167" s="64">
        <v>4.6399999999999997</v>
      </c>
      <c r="AC167" s="64">
        <v>4.5199999999999996</v>
      </c>
    </row>
    <row r="168" spans="1:29" hidden="1" x14ac:dyDescent="0.2">
      <c r="A168" s="2">
        <v>39276</v>
      </c>
      <c r="B168" s="64">
        <v>6.1</v>
      </c>
      <c r="C168" s="64">
        <v>6.03</v>
      </c>
      <c r="D168" s="64">
        <v>6.46</v>
      </c>
      <c r="E168" s="64">
        <v>6.3</v>
      </c>
      <c r="G168" s="64">
        <v>4.32</v>
      </c>
      <c r="H168" s="64">
        <v>4.1100000000000003</v>
      </c>
      <c r="J168" s="64">
        <v>4.6399999999999997</v>
      </c>
      <c r="K168" s="64">
        <v>4.54</v>
      </c>
      <c r="N168" s="64">
        <v>4.82</v>
      </c>
      <c r="O168" s="64">
        <v>5.0999999999999996</v>
      </c>
      <c r="P168" s="64">
        <v>5.18</v>
      </c>
      <c r="R168" s="64">
        <v>5.71</v>
      </c>
      <c r="S168" s="64">
        <v>5.66</v>
      </c>
      <c r="U168" s="64">
        <v>6.1</v>
      </c>
      <c r="V168" s="64">
        <v>6.03</v>
      </c>
      <c r="W168" s="64">
        <v>6.46</v>
      </c>
      <c r="X168" s="64">
        <v>6.3</v>
      </c>
      <c r="Z168" s="64">
        <v>4.32</v>
      </c>
      <c r="AA168" s="64">
        <v>4.1100000000000003</v>
      </c>
      <c r="AB168" s="64">
        <v>4.6399999999999997</v>
      </c>
      <c r="AC168" s="64">
        <v>4.54</v>
      </c>
    </row>
    <row r="169" spans="1:29" hidden="1" x14ac:dyDescent="0.2">
      <c r="A169" s="2">
        <v>39279</v>
      </c>
      <c r="B169" s="64">
        <v>6.08</v>
      </c>
      <c r="C169" s="64">
        <v>5.96</v>
      </c>
      <c r="D169" s="64">
        <v>6.41</v>
      </c>
      <c r="E169" s="64">
        <v>6.24</v>
      </c>
      <c r="G169" s="64">
        <v>4.3</v>
      </c>
      <c r="H169" s="64">
        <v>4.09</v>
      </c>
      <c r="J169" s="64">
        <v>4.24</v>
      </c>
      <c r="K169" s="64">
        <v>4.33</v>
      </c>
      <c r="N169" s="64">
        <v>4.79</v>
      </c>
      <c r="O169" s="64">
        <v>5.04</v>
      </c>
      <c r="P169" s="64">
        <v>5.12</v>
      </c>
      <c r="R169" s="64">
        <v>5.65</v>
      </c>
      <c r="S169" s="64">
        <v>5.61</v>
      </c>
      <c r="U169" s="64">
        <v>6.08</v>
      </c>
      <c r="V169" s="64">
        <v>5.96</v>
      </c>
      <c r="W169" s="64">
        <v>6.41</v>
      </c>
      <c r="X169" s="64">
        <v>6.24</v>
      </c>
      <c r="Z169" s="64">
        <v>4.3</v>
      </c>
      <c r="AA169" s="64">
        <v>4.09</v>
      </c>
      <c r="AB169" s="64">
        <v>4.24</v>
      </c>
      <c r="AC169" s="64">
        <v>4.33</v>
      </c>
    </row>
    <row r="170" spans="1:29" hidden="1" x14ac:dyDescent="0.2">
      <c r="A170" s="2">
        <v>39280</v>
      </c>
      <c r="B170" s="64">
        <v>6.11</v>
      </c>
      <c r="C170" s="64">
        <v>6.01</v>
      </c>
      <c r="D170" s="64">
        <v>6.4</v>
      </c>
      <c r="E170" s="64">
        <v>6.37</v>
      </c>
      <c r="G170" s="64">
        <v>4.1500000000000004</v>
      </c>
      <c r="H170" s="64">
        <v>4.08</v>
      </c>
      <c r="J170" s="64">
        <v>4.2</v>
      </c>
      <c r="K170" s="64">
        <v>4.29</v>
      </c>
      <c r="N170" s="64">
        <v>4.8</v>
      </c>
      <c r="O170" s="64">
        <v>5.0599999999999996</v>
      </c>
      <c r="P170" s="64">
        <v>5.14</v>
      </c>
      <c r="R170" s="64">
        <v>5.68</v>
      </c>
      <c r="S170" s="64">
        <v>5.64</v>
      </c>
      <c r="U170" s="64">
        <v>6.11</v>
      </c>
      <c r="V170" s="64">
        <v>6.01</v>
      </c>
      <c r="W170" s="64">
        <v>6.4</v>
      </c>
      <c r="X170" s="64">
        <v>6.37</v>
      </c>
      <c r="Z170" s="64">
        <v>4.1500000000000004</v>
      </c>
      <c r="AA170" s="64">
        <v>4.08</v>
      </c>
      <c r="AB170" s="64">
        <v>4.2</v>
      </c>
      <c r="AC170" s="64">
        <v>4.29</v>
      </c>
    </row>
    <row r="171" spans="1:29" hidden="1" x14ac:dyDescent="0.2">
      <c r="A171" s="2">
        <v>39281</v>
      </c>
      <c r="B171" s="64">
        <v>6.11</v>
      </c>
      <c r="C171" s="64">
        <v>6</v>
      </c>
      <c r="D171" s="64">
        <v>6.41</v>
      </c>
      <c r="E171" s="64">
        <v>6.24</v>
      </c>
      <c r="G171" s="64">
        <v>4.1399999999999997</v>
      </c>
      <c r="H171" s="64">
        <v>4.08</v>
      </c>
      <c r="J171" s="64">
        <v>4.22</v>
      </c>
      <c r="K171" s="64">
        <v>4.51</v>
      </c>
      <c r="N171" s="64">
        <v>4.8</v>
      </c>
      <c r="O171" s="64">
        <v>5.03</v>
      </c>
      <c r="P171" s="64">
        <v>5.12</v>
      </c>
      <c r="R171" s="64">
        <v>5.68</v>
      </c>
      <c r="S171" s="64">
        <v>5.62</v>
      </c>
      <c r="U171" s="64">
        <v>6.11</v>
      </c>
      <c r="V171" s="64">
        <v>6</v>
      </c>
      <c r="W171" s="64">
        <v>6.41</v>
      </c>
      <c r="X171" s="64">
        <v>6.24</v>
      </c>
      <c r="Z171" s="64">
        <v>4.1399999999999997</v>
      </c>
      <c r="AA171" s="64">
        <v>4.08</v>
      </c>
      <c r="AB171" s="64">
        <v>4.22</v>
      </c>
      <c r="AC171" s="64">
        <v>4.51</v>
      </c>
    </row>
    <row r="172" spans="1:29" hidden="1" x14ac:dyDescent="0.2">
      <c r="A172" s="2">
        <v>39282</v>
      </c>
      <c r="B172" s="64">
        <v>6.11</v>
      </c>
      <c r="C172" s="64">
        <v>6</v>
      </c>
      <c r="D172" s="64">
        <v>6.37</v>
      </c>
      <c r="E172" s="64">
        <v>6.24</v>
      </c>
      <c r="G172" s="64">
        <v>4.12</v>
      </c>
      <c r="H172" s="64">
        <v>4.05</v>
      </c>
      <c r="J172" s="64">
        <v>4.2</v>
      </c>
      <c r="K172" s="64">
        <v>4.49</v>
      </c>
      <c r="N172" s="64">
        <v>4.83</v>
      </c>
      <c r="O172" s="64">
        <v>5.0199999999999996</v>
      </c>
      <c r="P172" s="64">
        <v>5.1100000000000003</v>
      </c>
      <c r="R172" s="64">
        <v>5.67</v>
      </c>
      <c r="S172" s="64">
        <v>5.64</v>
      </c>
      <c r="U172" s="64">
        <v>6.11</v>
      </c>
      <c r="V172" s="64">
        <v>6</v>
      </c>
      <c r="W172" s="64">
        <v>6.37</v>
      </c>
      <c r="X172" s="64">
        <v>6.24</v>
      </c>
      <c r="Z172" s="64">
        <v>4.12</v>
      </c>
      <c r="AA172" s="64">
        <v>4.05</v>
      </c>
      <c r="AB172" s="64">
        <v>4.2</v>
      </c>
      <c r="AC172" s="64">
        <v>4.49</v>
      </c>
    </row>
    <row r="173" spans="1:29" hidden="1" x14ac:dyDescent="0.2">
      <c r="A173" s="2">
        <v>39283</v>
      </c>
      <c r="B173" s="64">
        <v>6.06</v>
      </c>
      <c r="C173" s="64">
        <v>5.93</v>
      </c>
      <c r="D173" s="64">
        <v>6.33</v>
      </c>
      <c r="E173" s="64">
        <v>6.22</v>
      </c>
      <c r="G173" s="64">
        <v>4.1100000000000003</v>
      </c>
      <c r="H173" s="64">
        <v>4.0199999999999996</v>
      </c>
      <c r="J173" s="64">
        <v>4.17</v>
      </c>
      <c r="K173" s="64">
        <v>4.49</v>
      </c>
      <c r="N173" s="64">
        <v>4.82</v>
      </c>
      <c r="O173" s="64">
        <v>4.95</v>
      </c>
      <c r="P173" s="64">
        <v>5.0599999999999996</v>
      </c>
      <c r="R173" s="64">
        <v>5.59</v>
      </c>
      <c r="S173" s="64">
        <v>5.57</v>
      </c>
      <c r="U173" s="64">
        <v>6.06</v>
      </c>
      <c r="V173" s="64">
        <v>5.93</v>
      </c>
      <c r="W173" s="64">
        <v>6.33</v>
      </c>
      <c r="X173" s="64">
        <v>6.22</v>
      </c>
      <c r="Z173" s="64">
        <v>4.1100000000000003</v>
      </c>
      <c r="AA173" s="64">
        <v>4.0199999999999996</v>
      </c>
      <c r="AB173" s="64">
        <v>4.17</v>
      </c>
      <c r="AC173" s="64">
        <v>4.49</v>
      </c>
    </row>
    <row r="174" spans="1:29" hidden="1" x14ac:dyDescent="0.2">
      <c r="A174" s="2">
        <v>39286</v>
      </c>
      <c r="B174" s="64">
        <v>6.06</v>
      </c>
      <c r="C174" s="64">
        <v>5.94</v>
      </c>
      <c r="D174" s="64">
        <v>6.26</v>
      </c>
      <c r="E174" s="64">
        <v>6.23</v>
      </c>
      <c r="G174" s="64">
        <v>4.1399999999999997</v>
      </c>
      <c r="H174" s="64">
        <v>4.01</v>
      </c>
      <c r="J174" s="64">
        <v>4.17</v>
      </c>
      <c r="K174" s="64">
        <v>4.46</v>
      </c>
      <c r="N174" s="64">
        <v>4.8499999999999996</v>
      </c>
      <c r="O174" s="64">
        <v>4.95</v>
      </c>
      <c r="P174" s="64">
        <v>5.0599999999999996</v>
      </c>
      <c r="R174" s="64">
        <v>5.63</v>
      </c>
      <c r="S174" s="64">
        <v>5.59</v>
      </c>
      <c r="U174" s="64">
        <v>6.06</v>
      </c>
      <c r="V174" s="64">
        <v>5.94</v>
      </c>
      <c r="W174" s="64">
        <v>6.26</v>
      </c>
      <c r="X174" s="64">
        <v>6.23</v>
      </c>
      <c r="Z174" s="64">
        <v>4.1399999999999997</v>
      </c>
      <c r="AA174" s="64">
        <v>4.01</v>
      </c>
      <c r="AB174" s="64">
        <v>4.17</v>
      </c>
      <c r="AC174" s="64">
        <v>4.46</v>
      </c>
    </row>
    <row r="175" spans="1:29" hidden="1" x14ac:dyDescent="0.2">
      <c r="A175" s="2">
        <v>39287</v>
      </c>
      <c r="B175" s="64">
        <v>6.04</v>
      </c>
      <c r="C175" s="64">
        <v>5.92</v>
      </c>
      <c r="D175" s="64">
        <v>6.24</v>
      </c>
      <c r="E175" s="64">
        <v>6.21</v>
      </c>
      <c r="G175" s="64">
        <v>4.0599999999999996</v>
      </c>
      <c r="H175" s="64">
        <v>4.0199999999999996</v>
      </c>
      <c r="J175" s="64">
        <v>4.18</v>
      </c>
      <c r="K175" s="64">
        <v>4.47</v>
      </c>
      <c r="N175" s="64">
        <v>4.8499999999999996</v>
      </c>
      <c r="O175" s="64">
        <v>4.91</v>
      </c>
      <c r="P175" s="64">
        <v>5.03</v>
      </c>
      <c r="R175" s="64">
        <v>5.63</v>
      </c>
      <c r="S175" s="64">
        <v>5.54</v>
      </c>
      <c r="U175" s="64">
        <v>6.04</v>
      </c>
      <c r="V175" s="64">
        <v>5.92</v>
      </c>
      <c r="W175" s="64">
        <v>6.24</v>
      </c>
      <c r="X175" s="64">
        <v>6.21</v>
      </c>
      <c r="Z175" s="64">
        <v>4.0599999999999996</v>
      </c>
      <c r="AA175" s="64">
        <v>4.0199999999999996</v>
      </c>
      <c r="AB175" s="64">
        <v>4.18</v>
      </c>
      <c r="AC175" s="64">
        <v>4.47</v>
      </c>
    </row>
    <row r="176" spans="1:29" hidden="1" x14ac:dyDescent="0.2">
      <c r="A176" s="2">
        <v>39288</v>
      </c>
      <c r="B176" s="64">
        <v>6</v>
      </c>
      <c r="C176" s="64">
        <v>5.93</v>
      </c>
      <c r="D176" s="64">
        <v>6.26</v>
      </c>
      <c r="E176" s="64">
        <v>6.22</v>
      </c>
      <c r="G176" s="64">
        <v>4.0999999999999996</v>
      </c>
      <c r="H176" s="64">
        <v>4.0199999999999996</v>
      </c>
      <c r="J176" s="64">
        <v>4.17</v>
      </c>
      <c r="K176" s="64">
        <v>4.47</v>
      </c>
      <c r="N176" s="64">
        <v>4.83</v>
      </c>
      <c r="O176" s="64">
        <v>4.9000000000000004</v>
      </c>
      <c r="P176" s="64">
        <v>5.0199999999999996</v>
      </c>
      <c r="R176" s="64">
        <v>5.71</v>
      </c>
      <c r="S176" s="64">
        <v>5.54</v>
      </c>
      <c r="U176" s="64">
        <v>6</v>
      </c>
      <c r="V176" s="64">
        <v>5.93</v>
      </c>
      <c r="W176" s="64">
        <v>6.26</v>
      </c>
      <c r="X176" s="64">
        <v>6.22</v>
      </c>
      <c r="Z176" s="64">
        <v>4.0999999999999996</v>
      </c>
      <c r="AA176" s="64">
        <v>4.0199999999999996</v>
      </c>
      <c r="AB176" s="64">
        <v>4.17</v>
      </c>
      <c r="AC176" s="64">
        <v>4.47</v>
      </c>
    </row>
    <row r="177" spans="1:29" hidden="1" x14ac:dyDescent="0.2">
      <c r="A177" s="2">
        <v>39289</v>
      </c>
      <c r="B177" s="64">
        <v>5.95</v>
      </c>
      <c r="C177" s="64">
        <v>5.88</v>
      </c>
      <c r="D177" s="64">
        <v>6.23</v>
      </c>
      <c r="E177" s="64">
        <v>6.2</v>
      </c>
      <c r="G177" s="64">
        <v>3.93</v>
      </c>
      <c r="H177" s="64">
        <v>3.99</v>
      </c>
      <c r="J177" s="64">
        <v>4.17</v>
      </c>
      <c r="K177" s="64">
        <v>4.45</v>
      </c>
      <c r="N177" s="64">
        <v>4.76</v>
      </c>
      <c r="O177" s="64">
        <v>4.78</v>
      </c>
      <c r="P177" s="64">
        <v>4.95</v>
      </c>
      <c r="R177" s="64">
        <v>5.6</v>
      </c>
      <c r="S177" s="64">
        <v>5.41</v>
      </c>
      <c r="U177" s="64">
        <v>5.95</v>
      </c>
      <c r="V177" s="64">
        <v>5.88</v>
      </c>
      <c r="W177" s="64">
        <v>6.23</v>
      </c>
      <c r="X177" s="64">
        <v>6.2</v>
      </c>
      <c r="Z177" s="64">
        <v>3.93</v>
      </c>
      <c r="AA177" s="64">
        <v>3.99</v>
      </c>
      <c r="AB177" s="64">
        <v>4.17</v>
      </c>
      <c r="AC177" s="64">
        <v>4.45</v>
      </c>
    </row>
    <row r="178" spans="1:29" hidden="1" x14ac:dyDescent="0.2">
      <c r="A178" s="2">
        <v>39290</v>
      </c>
      <c r="B178" s="64">
        <v>5.98</v>
      </c>
      <c r="C178" s="64">
        <v>5.87</v>
      </c>
      <c r="D178" s="64">
        <v>6.21</v>
      </c>
      <c r="E178" s="64">
        <v>6.18</v>
      </c>
      <c r="G178" s="64">
        <v>4.0199999999999996</v>
      </c>
      <c r="H178" s="64">
        <v>3.98</v>
      </c>
      <c r="J178" s="64">
        <v>4.16</v>
      </c>
      <c r="K178" s="64">
        <v>4.41</v>
      </c>
      <c r="N178" s="64">
        <v>4.7</v>
      </c>
      <c r="O178" s="64">
        <v>4.76</v>
      </c>
      <c r="P178" s="64">
        <v>4.93</v>
      </c>
      <c r="R178" s="64">
        <v>5.6</v>
      </c>
      <c r="S178" s="64">
        <v>5.39</v>
      </c>
      <c r="U178" s="64">
        <v>5.98</v>
      </c>
      <c r="V178" s="64">
        <v>5.87</v>
      </c>
      <c r="W178" s="64">
        <v>6.21</v>
      </c>
      <c r="X178" s="64">
        <v>6.18</v>
      </c>
      <c r="Z178" s="64">
        <v>4.0199999999999996</v>
      </c>
      <c r="AA178" s="64">
        <v>3.98</v>
      </c>
      <c r="AB178" s="64">
        <v>4.16</v>
      </c>
      <c r="AC178" s="64">
        <v>4.41</v>
      </c>
    </row>
    <row r="179" spans="1:29" hidden="1" x14ac:dyDescent="0.2">
      <c r="A179" s="2">
        <v>39293</v>
      </c>
      <c r="B179" s="64">
        <v>6.02</v>
      </c>
      <c r="C179" s="64">
        <v>5.81</v>
      </c>
      <c r="D179" s="64">
        <v>6.24</v>
      </c>
      <c r="E179" s="64">
        <v>6.22</v>
      </c>
      <c r="G179" s="64">
        <v>3.98</v>
      </c>
      <c r="H179" s="64">
        <v>3.97</v>
      </c>
      <c r="J179" s="64">
        <v>4.1399999999999997</v>
      </c>
      <c r="K179" s="64">
        <v>4.43</v>
      </c>
      <c r="N179" s="64">
        <v>4.71</v>
      </c>
      <c r="O179" s="64">
        <v>4.8</v>
      </c>
      <c r="P179" s="64">
        <v>4.96</v>
      </c>
      <c r="R179" s="64">
        <v>5.63</v>
      </c>
      <c r="S179" s="64">
        <v>5.47</v>
      </c>
      <c r="U179" s="64">
        <v>6.02</v>
      </c>
      <c r="V179" s="64">
        <v>5.81</v>
      </c>
      <c r="W179" s="64">
        <v>6.24</v>
      </c>
      <c r="X179" s="64">
        <v>6.22</v>
      </c>
      <c r="Z179" s="64">
        <v>3.98</v>
      </c>
      <c r="AA179" s="64">
        <v>3.97</v>
      </c>
      <c r="AB179" s="64">
        <v>4.1399999999999997</v>
      </c>
      <c r="AC179" s="64">
        <v>4.43</v>
      </c>
    </row>
    <row r="180" spans="1:29" hidden="1" x14ac:dyDescent="0.2">
      <c r="A180" s="2">
        <v>39294</v>
      </c>
      <c r="B180" s="64">
        <v>5.94</v>
      </c>
      <c r="C180" s="64">
        <v>5.71</v>
      </c>
      <c r="D180" s="64">
        <v>6.18</v>
      </c>
      <c r="E180" s="64">
        <v>6.15</v>
      </c>
      <c r="G180" s="64">
        <v>3.99</v>
      </c>
      <c r="H180" s="64">
        <v>3.99</v>
      </c>
      <c r="J180" s="64">
        <v>4.1900000000000004</v>
      </c>
      <c r="K180" s="64">
        <v>4.4400000000000004</v>
      </c>
      <c r="N180" s="64">
        <v>4.78</v>
      </c>
      <c r="O180" s="64">
        <v>4.74</v>
      </c>
      <c r="P180" s="64">
        <v>4.9000000000000004</v>
      </c>
      <c r="R180" s="64">
        <v>5.48</v>
      </c>
      <c r="S180" s="64">
        <v>5.41</v>
      </c>
      <c r="U180" s="64">
        <v>5.94</v>
      </c>
      <c r="V180" s="64">
        <v>5.71</v>
      </c>
      <c r="W180" s="64">
        <v>6.18</v>
      </c>
      <c r="X180" s="64">
        <v>6.15</v>
      </c>
      <c r="Z180" s="64">
        <v>3.99</v>
      </c>
      <c r="AA180" s="64">
        <v>3.99</v>
      </c>
      <c r="AB180" s="64">
        <v>4.1900000000000004</v>
      </c>
      <c r="AC180" s="64">
        <v>4.4400000000000004</v>
      </c>
    </row>
    <row r="181" spans="1:29" hidden="1" x14ac:dyDescent="0.2"/>
    <row r="182" spans="1:29" hidden="1" x14ac:dyDescent="0.2">
      <c r="A182" s="3" t="s">
        <v>61</v>
      </c>
      <c r="B182" s="64">
        <f>AVERAGE(B160:B180)</f>
        <v>6.0352380952380953</v>
      </c>
      <c r="C182" s="64">
        <f>AVERAGE(C160:C180)</f>
        <v>5.939047619047618</v>
      </c>
      <c r="D182" s="64">
        <f>AVERAGE(D160:D180)</f>
        <v>6.343809523809524</v>
      </c>
      <c r="E182" s="64">
        <f>AVERAGE(E160:E180)</f>
        <v>6.2409523809523808</v>
      </c>
      <c r="G182" s="64">
        <f>AVERAGE(G160:G180)</f>
        <v>4.1657142857142855</v>
      </c>
      <c r="H182" s="64">
        <f>AVERAGE(H160:H180)</f>
        <v>4.0409523809523797</v>
      </c>
      <c r="J182" s="64">
        <f>AVERAGE(J160:J180)</f>
        <v>4.3885714285714288</v>
      </c>
      <c r="K182" s="64">
        <f>AVERAGE(K160:K180)</f>
        <v>4.4661904761904756</v>
      </c>
      <c r="N182" s="64">
        <f>AVERAGE(N160:N180)</f>
        <v>4.7857142857142847</v>
      </c>
      <c r="O182" s="64">
        <f>AVERAGE(O160:O180)</f>
        <v>4.982857142857144</v>
      </c>
      <c r="P182" s="64">
        <f>AVERAGE(P160:P180)</f>
        <v>5.0923809523809531</v>
      </c>
      <c r="R182" s="64">
        <f>AVERAGE(R160:R180)</f>
        <v>5.6485714285714277</v>
      </c>
      <c r="S182" s="64">
        <f>AVERAGE(S160:S180)</f>
        <v>5.5709523809523818</v>
      </c>
      <c r="U182" s="64">
        <f>AVERAGE(U160:U180)</f>
        <v>6.0352380952380953</v>
      </c>
      <c r="V182" s="64">
        <f>AVERAGE(V160:V180)</f>
        <v>5.939047619047618</v>
      </c>
      <c r="W182" s="64">
        <f>AVERAGE(W160:W180)</f>
        <v>6.343809523809524</v>
      </c>
      <c r="X182" s="64">
        <f>AVERAGE(X160:X180)</f>
        <v>6.2409523809523808</v>
      </c>
      <c r="Z182" s="64">
        <f>AVERAGE(Z160:Z180)</f>
        <v>4.1657142857142855</v>
      </c>
      <c r="AA182" s="64">
        <f>AVERAGE(AA160:AA180)</f>
        <v>4.0409523809523797</v>
      </c>
      <c r="AB182" s="64">
        <f>AVERAGE(AB160:AB180)</f>
        <v>4.3885714285714288</v>
      </c>
      <c r="AC182" s="64">
        <f>AVERAGE(AC160:AC180)</f>
        <v>4.4661904761904756</v>
      </c>
    </row>
    <row r="183" spans="1:29" hidden="1" x14ac:dyDescent="0.2">
      <c r="A183" s="3" t="s">
        <v>62</v>
      </c>
      <c r="B183" s="312">
        <f>AVERAGE(B182:C182)</f>
        <v>5.9871428571428567</v>
      </c>
      <c r="C183" s="312"/>
      <c r="D183" s="312">
        <f>AVERAGE(D182:E182)</f>
        <v>6.2923809523809524</v>
      </c>
      <c r="E183" s="312"/>
      <c r="F183" s="5"/>
      <c r="G183" s="312">
        <f>AVERAGE(G182:H182)</f>
        <v>4.1033333333333326</v>
      </c>
      <c r="H183" s="312"/>
      <c r="I183" s="118"/>
      <c r="J183" s="312">
        <f>AVERAGE(J182:K182)</f>
        <v>4.4273809523809522</v>
      </c>
      <c r="K183" s="312"/>
      <c r="L183" s="118"/>
      <c r="M183" s="5"/>
      <c r="N183" s="5"/>
      <c r="O183" s="5"/>
      <c r="P183" s="5"/>
      <c r="Q183" s="5"/>
      <c r="R183" s="312">
        <f>AVERAGE(R182:S182)</f>
        <v>5.6097619047619052</v>
      </c>
      <c r="S183" s="312"/>
      <c r="U183" s="312">
        <f>AVERAGE(U182:V182)</f>
        <v>5.9871428571428567</v>
      </c>
      <c r="V183" s="312"/>
      <c r="W183" s="312">
        <f>AVERAGE(W182:X182)</f>
        <v>6.2923809523809524</v>
      </c>
      <c r="X183" s="312"/>
      <c r="Y183" s="5"/>
      <c r="Z183" s="312">
        <f>AVERAGE(Z182:AA182)</f>
        <v>4.1033333333333326</v>
      </c>
      <c r="AA183" s="312"/>
      <c r="AB183" s="312">
        <f>AVERAGE(AB182:AC182)</f>
        <v>4.4273809523809522</v>
      </c>
      <c r="AC183" s="312"/>
    </row>
    <row r="184" spans="1:29" hidden="1" x14ac:dyDescent="0.2">
      <c r="A184" s="3" t="s">
        <v>63</v>
      </c>
      <c r="B184" s="312">
        <f>AVERAGE(B131,B157,B183)</f>
        <v>5.8027380952380954</v>
      </c>
      <c r="C184" s="312"/>
      <c r="D184" s="312">
        <f>AVERAGE(D131,D157,D183)</f>
        <v>6.145075757575758</v>
      </c>
      <c r="E184" s="312"/>
      <c r="F184" s="5"/>
      <c r="G184" s="312">
        <f>AVERAGE(G131,G157,G183)</f>
        <v>4.0512770562770557</v>
      </c>
      <c r="H184" s="312"/>
      <c r="I184" s="118"/>
      <c r="J184" s="312">
        <f>AVERAGE(J131,J157,J183)</f>
        <v>4.4684018759018755</v>
      </c>
      <c r="K184" s="312"/>
      <c r="L184" s="118"/>
      <c r="M184" s="5"/>
      <c r="N184" s="5"/>
      <c r="O184" s="5"/>
      <c r="P184" s="5"/>
      <c r="Q184" s="5"/>
      <c r="R184" s="312">
        <f>AVERAGE(R131,R157,R183)</f>
        <v>5.49270202020202</v>
      </c>
      <c r="S184" s="312"/>
      <c r="U184" s="312">
        <f>AVERAGE(U131,U157,U183)</f>
        <v>5.8027380952380954</v>
      </c>
      <c r="V184" s="312"/>
      <c r="W184" s="312">
        <f>AVERAGE(W131,W157,W183)</f>
        <v>6.145075757575758</v>
      </c>
      <c r="X184" s="312"/>
      <c r="Y184" s="5"/>
      <c r="Z184" s="312">
        <f>AVERAGE(Z131,Z157,Z183)</f>
        <v>4.0512770562770557</v>
      </c>
      <c r="AA184" s="312"/>
      <c r="AB184" s="312">
        <f>AVERAGE(AB131,AB157,AB183)</f>
        <v>4.4684018759018755</v>
      </c>
      <c r="AC184" s="312"/>
    </row>
    <row r="185" spans="1:29" hidden="1" x14ac:dyDescent="0.2"/>
    <row r="186" spans="1:29" hidden="1" x14ac:dyDescent="0.2">
      <c r="A186" s="2">
        <v>39295</v>
      </c>
      <c r="B186" s="64">
        <v>6</v>
      </c>
      <c r="C186" s="64">
        <v>5.79</v>
      </c>
      <c r="D186" s="64">
        <v>6.22</v>
      </c>
      <c r="E186" s="64">
        <v>6.19</v>
      </c>
      <c r="G186" s="64">
        <v>3.98</v>
      </c>
      <c r="H186" s="64">
        <v>3.99</v>
      </c>
      <c r="J186" s="64">
        <v>4.41</v>
      </c>
      <c r="K186" s="64">
        <v>4.4400000000000004</v>
      </c>
      <c r="N186" s="64">
        <v>4.74</v>
      </c>
      <c r="O186" s="64">
        <v>4.79</v>
      </c>
      <c r="P186" s="64">
        <v>4.92</v>
      </c>
      <c r="R186" s="64">
        <v>5.6</v>
      </c>
      <c r="S186" s="64">
        <v>5.49</v>
      </c>
      <c r="U186" s="64">
        <v>6</v>
      </c>
      <c r="V186" s="64">
        <v>5.79</v>
      </c>
      <c r="W186" s="64">
        <v>6.22</v>
      </c>
      <c r="X186" s="64">
        <v>6.19</v>
      </c>
      <c r="Z186" s="64">
        <v>3.98</v>
      </c>
      <c r="AA186" s="64">
        <v>3.99</v>
      </c>
      <c r="AB186" s="64">
        <v>4.41</v>
      </c>
      <c r="AC186" s="64">
        <v>4.4400000000000004</v>
      </c>
    </row>
    <row r="187" spans="1:29" hidden="1" x14ac:dyDescent="0.2">
      <c r="A187" s="2">
        <v>39296</v>
      </c>
      <c r="B187" s="313" t="s">
        <v>127</v>
      </c>
      <c r="C187" s="313"/>
      <c r="D187" s="313"/>
      <c r="E187" s="313"/>
      <c r="G187" s="313" t="s">
        <v>127</v>
      </c>
      <c r="H187" s="313"/>
      <c r="I187" s="313"/>
      <c r="J187" s="313"/>
      <c r="K187" s="313"/>
      <c r="L187" s="96"/>
      <c r="M187" s="94"/>
      <c r="N187" s="313" t="s">
        <v>128</v>
      </c>
      <c r="O187" s="313"/>
      <c r="P187" s="313"/>
      <c r="Q187" s="94"/>
      <c r="R187" s="330" t="s">
        <v>128</v>
      </c>
      <c r="S187" s="330"/>
      <c r="U187" s="313" t="s">
        <v>127</v>
      </c>
      <c r="V187" s="313"/>
      <c r="W187" s="313"/>
      <c r="X187" s="313"/>
      <c r="Z187" s="313" t="s">
        <v>127</v>
      </c>
      <c r="AA187" s="313"/>
      <c r="AB187" s="313"/>
      <c r="AC187" s="313"/>
    </row>
    <row r="188" spans="1:29" hidden="1" x14ac:dyDescent="0.2">
      <c r="A188" s="2">
        <v>39297</v>
      </c>
      <c r="B188" s="313" t="s">
        <v>127</v>
      </c>
      <c r="C188" s="313"/>
      <c r="D188" s="313"/>
      <c r="E188" s="313"/>
      <c r="G188" s="313" t="s">
        <v>127</v>
      </c>
      <c r="H188" s="313"/>
      <c r="I188" s="313"/>
      <c r="J188" s="313"/>
      <c r="K188" s="313"/>
      <c r="L188" s="96"/>
      <c r="M188" s="94"/>
      <c r="N188" s="313" t="s">
        <v>128</v>
      </c>
      <c r="O188" s="313"/>
      <c r="P188" s="313"/>
      <c r="Q188" s="94"/>
      <c r="R188" s="330" t="s">
        <v>128</v>
      </c>
      <c r="S188" s="330"/>
      <c r="U188" s="313" t="s">
        <v>127</v>
      </c>
      <c r="V188" s="313"/>
      <c r="W188" s="313"/>
      <c r="X188" s="313"/>
      <c r="Z188" s="313" t="s">
        <v>127</v>
      </c>
      <c r="AA188" s="313"/>
      <c r="AB188" s="313"/>
      <c r="AC188" s="313"/>
    </row>
    <row r="189" spans="1:29" hidden="1" x14ac:dyDescent="0.2">
      <c r="A189" s="2">
        <v>39300</v>
      </c>
      <c r="B189" s="313" t="s">
        <v>127</v>
      </c>
      <c r="C189" s="313"/>
      <c r="D189" s="313"/>
      <c r="E189" s="313"/>
      <c r="G189" s="313" t="s">
        <v>127</v>
      </c>
      <c r="H189" s="313"/>
      <c r="I189" s="313"/>
      <c r="J189" s="313"/>
      <c r="K189" s="313"/>
      <c r="L189" s="96"/>
      <c r="M189" s="94"/>
      <c r="N189" s="313" t="s">
        <v>128</v>
      </c>
      <c r="O189" s="313"/>
      <c r="P189" s="313"/>
      <c r="Q189" s="94"/>
      <c r="R189" s="330" t="s">
        <v>128</v>
      </c>
      <c r="S189" s="330"/>
      <c r="U189" s="313" t="s">
        <v>127</v>
      </c>
      <c r="V189" s="313"/>
      <c r="W189" s="313"/>
      <c r="X189" s="313"/>
      <c r="Z189" s="313" t="s">
        <v>127</v>
      </c>
      <c r="AA189" s="313"/>
      <c r="AB189" s="313"/>
      <c r="AC189" s="313"/>
    </row>
    <row r="190" spans="1:29" hidden="1" x14ac:dyDescent="0.2">
      <c r="A190" s="2">
        <v>39301</v>
      </c>
      <c r="B190" s="64">
        <v>6.12</v>
      </c>
      <c r="C190" s="64">
        <v>5.87</v>
      </c>
      <c r="D190" s="64">
        <v>6.35</v>
      </c>
      <c r="E190" s="64">
        <v>6.32</v>
      </c>
      <c r="G190" s="64">
        <v>4.09</v>
      </c>
      <c r="H190" s="64">
        <v>3.96</v>
      </c>
      <c r="J190" s="64">
        <v>3.99</v>
      </c>
      <c r="K190" s="64">
        <v>3.99</v>
      </c>
      <c r="N190" s="64">
        <v>4.79</v>
      </c>
      <c r="O190" s="64">
        <v>4.88</v>
      </c>
      <c r="P190" s="64">
        <v>5.04</v>
      </c>
      <c r="R190" s="64">
        <v>5.6</v>
      </c>
      <c r="S190" s="64">
        <v>5.56</v>
      </c>
      <c r="U190" s="64">
        <v>6.12</v>
      </c>
      <c r="V190" s="64">
        <v>5.87</v>
      </c>
      <c r="W190" s="64">
        <v>6.35</v>
      </c>
      <c r="X190" s="64">
        <v>6.32</v>
      </c>
      <c r="Z190" s="64">
        <v>4.09</v>
      </c>
      <c r="AA190" s="64">
        <v>3.96</v>
      </c>
      <c r="AB190" s="64">
        <v>3.99</v>
      </c>
      <c r="AC190" s="64">
        <v>3.99</v>
      </c>
    </row>
    <row r="191" spans="1:29" hidden="1" x14ac:dyDescent="0.2">
      <c r="A191" s="2">
        <v>39302</v>
      </c>
      <c r="B191" s="313" t="s">
        <v>127</v>
      </c>
      <c r="C191" s="313"/>
      <c r="D191" s="313"/>
      <c r="E191" s="313"/>
      <c r="G191" s="313" t="s">
        <v>127</v>
      </c>
      <c r="H191" s="313"/>
      <c r="I191" s="313"/>
      <c r="J191" s="313"/>
      <c r="K191" s="313"/>
      <c r="L191" s="96"/>
      <c r="N191" s="313" t="s">
        <v>128</v>
      </c>
      <c r="O191" s="313"/>
      <c r="P191" s="313"/>
      <c r="R191" s="330" t="s">
        <v>128</v>
      </c>
      <c r="S191" s="330"/>
      <c r="U191" s="313" t="s">
        <v>127</v>
      </c>
      <c r="V191" s="313"/>
      <c r="W191" s="313"/>
      <c r="X191" s="313"/>
      <c r="Z191" s="313" t="s">
        <v>127</v>
      </c>
      <c r="AA191" s="313"/>
      <c r="AB191" s="313"/>
      <c r="AC191" s="313"/>
    </row>
    <row r="192" spans="1:29" hidden="1" x14ac:dyDescent="0.2">
      <c r="A192" s="2">
        <v>39303</v>
      </c>
      <c r="B192" s="313" t="s">
        <v>127</v>
      </c>
      <c r="C192" s="313"/>
      <c r="D192" s="313"/>
      <c r="E192" s="313"/>
      <c r="G192" s="313" t="s">
        <v>127</v>
      </c>
      <c r="H192" s="313"/>
      <c r="I192" s="313"/>
      <c r="J192" s="313"/>
      <c r="K192" s="313"/>
      <c r="L192" s="96"/>
      <c r="N192" s="313" t="s">
        <v>128</v>
      </c>
      <c r="O192" s="313"/>
      <c r="P192" s="313"/>
      <c r="R192" s="330" t="s">
        <v>128</v>
      </c>
      <c r="S192" s="330"/>
      <c r="U192" s="313" t="s">
        <v>127</v>
      </c>
      <c r="V192" s="313"/>
      <c r="W192" s="313"/>
      <c r="X192" s="313"/>
      <c r="Z192" s="313" t="s">
        <v>127</v>
      </c>
      <c r="AA192" s="313"/>
      <c r="AB192" s="313"/>
      <c r="AC192" s="313"/>
    </row>
    <row r="193" spans="1:29" hidden="1" x14ac:dyDescent="0.2">
      <c r="A193" s="2">
        <v>39304</v>
      </c>
      <c r="B193" s="64">
        <v>6.07</v>
      </c>
      <c r="C193" s="64">
        <v>5.87</v>
      </c>
      <c r="D193" s="64">
        <v>6.44</v>
      </c>
      <c r="E193" s="64">
        <v>6.41</v>
      </c>
      <c r="G193" s="64">
        <v>4.2300000000000004</v>
      </c>
      <c r="H193" s="64">
        <v>4</v>
      </c>
      <c r="J193" s="64">
        <v>4.37</v>
      </c>
      <c r="K193" s="64">
        <v>4.41</v>
      </c>
      <c r="N193" s="64">
        <v>4.38</v>
      </c>
      <c r="O193" s="64">
        <v>4.8099999999999996</v>
      </c>
      <c r="P193" s="64">
        <v>5.05</v>
      </c>
      <c r="R193" s="64">
        <v>5.72</v>
      </c>
      <c r="S193" s="64">
        <v>5.54</v>
      </c>
      <c r="U193" s="64">
        <v>6.07</v>
      </c>
      <c r="V193" s="64">
        <v>5.87</v>
      </c>
      <c r="W193" s="64">
        <v>6.44</v>
      </c>
      <c r="X193" s="64">
        <v>6.41</v>
      </c>
      <c r="Z193" s="64">
        <v>4.2300000000000004</v>
      </c>
      <c r="AA193" s="64">
        <v>4</v>
      </c>
      <c r="AB193" s="64">
        <v>4.37</v>
      </c>
      <c r="AC193" s="64">
        <v>4.41</v>
      </c>
    </row>
    <row r="194" spans="1:29" hidden="1" x14ac:dyDescent="0.2">
      <c r="A194" s="2">
        <v>39307</v>
      </c>
      <c r="B194" s="64">
        <v>6</v>
      </c>
      <c r="C194" s="64">
        <v>5.85</v>
      </c>
      <c r="D194" s="64">
        <v>6.39</v>
      </c>
      <c r="E194" s="64">
        <v>6.36</v>
      </c>
      <c r="G194" s="64">
        <v>4.25</v>
      </c>
      <c r="H194" s="64">
        <v>4.0199999999999996</v>
      </c>
      <c r="J194" s="64">
        <v>4.08</v>
      </c>
      <c r="K194" s="64">
        <v>4.08</v>
      </c>
      <c r="N194" s="64">
        <v>4.4800000000000004</v>
      </c>
      <c r="O194" s="64">
        <v>4.7300000000000004</v>
      </c>
      <c r="P194" s="64">
        <v>4.99</v>
      </c>
      <c r="R194" s="64">
        <v>5.6</v>
      </c>
      <c r="S194" s="64">
        <v>5.46</v>
      </c>
      <c r="U194" s="64">
        <v>6</v>
      </c>
      <c r="V194" s="64">
        <v>5.85</v>
      </c>
      <c r="W194" s="64">
        <v>6.39</v>
      </c>
      <c r="X194" s="64">
        <v>6.36</v>
      </c>
      <c r="Z194" s="64">
        <v>4.25</v>
      </c>
      <c r="AA194" s="64">
        <v>4.0199999999999996</v>
      </c>
      <c r="AB194" s="64">
        <v>4.08</v>
      </c>
      <c r="AC194" s="64">
        <v>4.08</v>
      </c>
    </row>
    <row r="195" spans="1:29" hidden="1" x14ac:dyDescent="0.2">
      <c r="A195" s="2">
        <v>39308</v>
      </c>
      <c r="B195" s="64">
        <v>6</v>
      </c>
      <c r="C195" s="64">
        <v>5.85</v>
      </c>
      <c r="D195" s="64">
        <v>6.39</v>
      </c>
      <c r="E195" s="64">
        <v>6.36</v>
      </c>
      <c r="G195" s="64">
        <v>4.25</v>
      </c>
      <c r="H195" s="64">
        <v>4.0199999999999996</v>
      </c>
      <c r="J195" s="64">
        <v>4.17</v>
      </c>
      <c r="K195" s="64">
        <v>4.49</v>
      </c>
      <c r="N195" s="64">
        <v>4.4800000000000004</v>
      </c>
      <c r="O195" s="64">
        <v>4.7300000000000004</v>
      </c>
      <c r="P195" s="64">
        <v>4.99</v>
      </c>
      <c r="R195" s="64">
        <v>5.6</v>
      </c>
      <c r="S195" s="64">
        <v>5.46</v>
      </c>
      <c r="U195" s="64">
        <v>6</v>
      </c>
      <c r="V195" s="64">
        <v>5.85</v>
      </c>
      <c r="W195" s="64">
        <v>6.39</v>
      </c>
      <c r="X195" s="64">
        <v>6.36</v>
      </c>
      <c r="Z195" s="64">
        <v>4.25</v>
      </c>
      <c r="AA195" s="64">
        <v>4.0199999999999996</v>
      </c>
      <c r="AB195" s="64">
        <v>4.17</v>
      </c>
      <c r="AC195" s="64">
        <v>4.49</v>
      </c>
    </row>
    <row r="196" spans="1:29" hidden="1" x14ac:dyDescent="0.2">
      <c r="A196" s="2">
        <v>39309</v>
      </c>
      <c r="B196" s="313" t="s">
        <v>127</v>
      </c>
      <c r="C196" s="313"/>
      <c r="D196" s="313"/>
      <c r="E196" s="313"/>
      <c r="G196" s="313" t="s">
        <v>127</v>
      </c>
      <c r="H196" s="313"/>
      <c r="I196" s="313"/>
      <c r="J196" s="313"/>
      <c r="K196" s="313"/>
      <c r="L196" s="96"/>
      <c r="N196" s="313" t="s">
        <v>128</v>
      </c>
      <c r="O196" s="313"/>
      <c r="P196" s="313"/>
      <c r="R196" s="330" t="s">
        <v>128</v>
      </c>
      <c r="S196" s="330"/>
      <c r="U196" s="313" t="s">
        <v>127</v>
      </c>
      <c r="V196" s="313"/>
      <c r="W196" s="313"/>
      <c r="X196" s="313"/>
      <c r="Z196" s="313" t="s">
        <v>127</v>
      </c>
      <c r="AA196" s="313"/>
      <c r="AB196" s="313"/>
      <c r="AC196" s="313"/>
    </row>
    <row r="197" spans="1:29" hidden="1" x14ac:dyDescent="0.2">
      <c r="A197" s="2">
        <v>39310</v>
      </c>
      <c r="B197" s="64">
        <v>5.97</v>
      </c>
      <c r="C197" s="64">
        <v>5.85</v>
      </c>
      <c r="D197" s="64">
        <v>6.36</v>
      </c>
      <c r="E197" s="64">
        <v>6.33</v>
      </c>
      <c r="G197" s="64">
        <v>4.26</v>
      </c>
      <c r="H197" s="64">
        <v>4.05</v>
      </c>
      <c r="J197" s="64">
        <v>4.32</v>
      </c>
      <c r="K197" s="64">
        <v>4.3499999999999996</v>
      </c>
      <c r="N197" s="64">
        <v>3.68</v>
      </c>
      <c r="O197" s="64">
        <v>4.66</v>
      </c>
      <c r="P197" s="64">
        <v>4.96</v>
      </c>
      <c r="R197" s="64">
        <v>5.31</v>
      </c>
      <c r="S197" s="64">
        <v>5.31</v>
      </c>
      <c r="U197" s="64">
        <v>5.97</v>
      </c>
      <c r="V197" s="64">
        <v>5.85</v>
      </c>
      <c r="W197" s="64">
        <v>6.36</v>
      </c>
      <c r="X197" s="64">
        <v>6.33</v>
      </c>
      <c r="Z197" s="64">
        <v>4.26</v>
      </c>
      <c r="AA197" s="64">
        <v>4.05</v>
      </c>
      <c r="AB197" s="64">
        <v>4.32</v>
      </c>
      <c r="AC197" s="64">
        <v>4.3499999999999996</v>
      </c>
    </row>
    <row r="198" spans="1:29" hidden="1" x14ac:dyDescent="0.2">
      <c r="A198" s="2">
        <v>39311</v>
      </c>
      <c r="B198" s="64">
        <v>6.02</v>
      </c>
      <c r="C198" s="64">
        <v>5.85</v>
      </c>
      <c r="D198" s="64">
        <v>6.33</v>
      </c>
      <c r="E198" s="64">
        <v>6.31</v>
      </c>
      <c r="G198" s="64">
        <v>4.26</v>
      </c>
      <c r="H198" s="64">
        <v>4.07</v>
      </c>
      <c r="J198" s="64">
        <v>4.1399999999999997</v>
      </c>
      <c r="K198" s="64">
        <v>4.93</v>
      </c>
      <c r="N198" s="64">
        <v>3.28</v>
      </c>
      <c r="O198" s="64">
        <v>4.68</v>
      </c>
      <c r="P198" s="64">
        <v>4.9800000000000004</v>
      </c>
      <c r="R198" s="64">
        <v>5.3</v>
      </c>
      <c r="S198" s="64">
        <v>5.3</v>
      </c>
      <c r="U198" s="64">
        <v>6.02</v>
      </c>
      <c r="V198" s="64">
        <v>5.85</v>
      </c>
      <c r="W198" s="64">
        <v>6.33</v>
      </c>
      <c r="X198" s="64">
        <v>6.31</v>
      </c>
      <c r="Z198" s="64">
        <v>4.26</v>
      </c>
      <c r="AA198" s="64">
        <v>4.07</v>
      </c>
      <c r="AB198" s="64">
        <v>4.1399999999999997</v>
      </c>
      <c r="AC198" s="64">
        <v>4.93</v>
      </c>
    </row>
    <row r="199" spans="1:29" hidden="1" x14ac:dyDescent="0.2">
      <c r="A199" s="2">
        <v>39314</v>
      </c>
      <c r="B199" s="64">
        <v>5.87</v>
      </c>
      <c r="C199" s="64">
        <v>5.86</v>
      </c>
      <c r="D199" s="64">
        <v>6.33</v>
      </c>
      <c r="E199" s="64">
        <v>6.31</v>
      </c>
      <c r="G199" s="64">
        <v>4.24</v>
      </c>
      <c r="H199" s="64">
        <v>4.0999999999999996</v>
      </c>
      <c r="J199" s="64">
        <v>4.43</v>
      </c>
      <c r="K199" s="64">
        <v>4.47</v>
      </c>
      <c r="N199" s="64">
        <v>2.46</v>
      </c>
      <c r="O199" s="64">
        <v>4.63</v>
      </c>
      <c r="P199" s="64">
        <v>4.97</v>
      </c>
      <c r="R199" s="64">
        <v>5.26</v>
      </c>
      <c r="S199" s="64">
        <v>5.29</v>
      </c>
      <c r="U199" s="64">
        <v>5.87</v>
      </c>
      <c r="V199" s="64">
        <v>5.86</v>
      </c>
      <c r="W199" s="64">
        <v>6.33</v>
      </c>
      <c r="X199" s="64">
        <v>6.31</v>
      </c>
      <c r="Z199" s="64">
        <v>4.24</v>
      </c>
      <c r="AA199" s="64">
        <v>4.0999999999999996</v>
      </c>
      <c r="AB199" s="64">
        <v>4.43</v>
      </c>
      <c r="AC199" s="64">
        <v>4.47</v>
      </c>
    </row>
    <row r="200" spans="1:29" hidden="1" x14ac:dyDescent="0.2">
      <c r="A200" s="2">
        <v>39315</v>
      </c>
      <c r="B200" s="64">
        <v>5.81</v>
      </c>
      <c r="C200" s="64">
        <v>5.81</v>
      </c>
      <c r="D200" s="64">
        <v>6.36</v>
      </c>
      <c r="E200" s="64">
        <v>6.34</v>
      </c>
      <c r="G200" s="64">
        <v>4.24</v>
      </c>
      <c r="H200" s="64">
        <v>4.0999999999999996</v>
      </c>
      <c r="J200" s="313" t="s">
        <v>128</v>
      </c>
      <c r="K200" s="313"/>
      <c r="L200" s="96"/>
      <c r="N200" s="64">
        <v>3.31</v>
      </c>
      <c r="O200" s="64">
        <v>4.59</v>
      </c>
      <c r="P200" s="64">
        <v>4.95</v>
      </c>
      <c r="R200" s="64">
        <v>5.21</v>
      </c>
      <c r="S200" s="64">
        <v>5.26</v>
      </c>
      <c r="U200" s="64">
        <v>5.81</v>
      </c>
      <c r="V200" s="64">
        <v>5.81</v>
      </c>
      <c r="W200" s="64">
        <v>6.36</v>
      </c>
      <c r="X200" s="64">
        <v>6.34</v>
      </c>
      <c r="Z200" s="64">
        <v>4.24</v>
      </c>
      <c r="AA200" s="64">
        <v>4.0999999999999996</v>
      </c>
      <c r="AB200" s="313" t="s">
        <v>128</v>
      </c>
      <c r="AC200" s="313"/>
    </row>
    <row r="201" spans="1:29" hidden="1" x14ac:dyDescent="0.2">
      <c r="A201" s="2">
        <v>39316</v>
      </c>
      <c r="B201" s="64">
        <v>5.83</v>
      </c>
      <c r="C201" s="64">
        <v>5.83</v>
      </c>
      <c r="D201" s="64">
        <v>6.37</v>
      </c>
      <c r="E201" s="64">
        <v>6.34</v>
      </c>
      <c r="G201" s="64">
        <v>4.3</v>
      </c>
      <c r="H201" s="64">
        <v>4.07</v>
      </c>
      <c r="J201" s="64">
        <v>4.76</v>
      </c>
      <c r="K201" s="64">
        <v>4.9800000000000004</v>
      </c>
      <c r="N201" s="64">
        <v>3.45</v>
      </c>
      <c r="O201" s="64">
        <v>4.6500000000000004</v>
      </c>
      <c r="P201" s="64">
        <v>4.96</v>
      </c>
      <c r="R201" s="64">
        <v>5.31</v>
      </c>
      <c r="S201" s="64">
        <v>5.32</v>
      </c>
      <c r="U201" s="64">
        <v>5.83</v>
      </c>
      <c r="V201" s="64">
        <v>5.83</v>
      </c>
      <c r="W201" s="64">
        <v>6.37</v>
      </c>
      <c r="X201" s="64">
        <v>6.34</v>
      </c>
      <c r="Z201" s="64">
        <v>4.3</v>
      </c>
      <c r="AA201" s="64">
        <v>4.07</v>
      </c>
      <c r="AB201" s="64">
        <v>4.76</v>
      </c>
      <c r="AC201" s="64">
        <v>4.9800000000000004</v>
      </c>
    </row>
    <row r="202" spans="1:29" hidden="1" x14ac:dyDescent="0.2">
      <c r="A202" s="2">
        <v>39317</v>
      </c>
      <c r="B202" s="313" t="s">
        <v>127</v>
      </c>
      <c r="C202" s="313"/>
      <c r="D202" s="313"/>
      <c r="E202" s="313"/>
      <c r="G202" s="313" t="s">
        <v>127</v>
      </c>
      <c r="H202" s="313"/>
      <c r="I202" s="313"/>
      <c r="J202" s="313"/>
      <c r="K202" s="313"/>
      <c r="L202" s="96"/>
      <c r="N202" s="313" t="s">
        <v>128</v>
      </c>
      <c r="O202" s="313"/>
      <c r="P202" s="313"/>
      <c r="R202" s="330" t="s">
        <v>128</v>
      </c>
      <c r="S202" s="330"/>
      <c r="U202" s="313" t="s">
        <v>127</v>
      </c>
      <c r="V202" s="313"/>
      <c r="W202" s="313"/>
      <c r="X202" s="313"/>
      <c r="Z202" s="313" t="s">
        <v>127</v>
      </c>
      <c r="AA202" s="313"/>
      <c r="AB202" s="313"/>
      <c r="AC202" s="313"/>
    </row>
    <row r="203" spans="1:29" hidden="1" x14ac:dyDescent="0.2">
      <c r="A203" s="2">
        <v>39318</v>
      </c>
      <c r="B203" s="64">
        <v>5.82</v>
      </c>
      <c r="C203" s="64">
        <v>5.79</v>
      </c>
      <c r="D203" s="64">
        <v>6.33</v>
      </c>
      <c r="E203" s="64">
        <v>6.3</v>
      </c>
      <c r="G203" s="64">
        <v>4.3</v>
      </c>
      <c r="H203" s="64">
        <v>4.07</v>
      </c>
      <c r="J203" s="64">
        <v>4.76</v>
      </c>
      <c r="K203" s="64">
        <v>4.71</v>
      </c>
      <c r="N203" s="64">
        <v>4.04</v>
      </c>
      <c r="O203" s="64">
        <v>4.62</v>
      </c>
      <c r="P203" s="64">
        <v>4.88</v>
      </c>
      <c r="R203" s="64">
        <v>5.41</v>
      </c>
      <c r="S203" s="64">
        <v>5.39</v>
      </c>
      <c r="U203" s="64">
        <v>5.82</v>
      </c>
      <c r="V203" s="64">
        <v>5.79</v>
      </c>
      <c r="W203" s="64">
        <v>6.33</v>
      </c>
      <c r="X203" s="64">
        <v>6.3</v>
      </c>
      <c r="Z203" s="64">
        <v>4.3</v>
      </c>
      <c r="AA203" s="64">
        <v>4.07</v>
      </c>
      <c r="AB203" s="64">
        <v>4.76</v>
      </c>
      <c r="AC203" s="64">
        <v>4.71</v>
      </c>
    </row>
    <row r="204" spans="1:29" hidden="1" x14ac:dyDescent="0.2">
      <c r="A204" s="2">
        <v>39321</v>
      </c>
      <c r="B204" s="64">
        <v>5.79</v>
      </c>
      <c r="C204" s="64">
        <v>5.76</v>
      </c>
      <c r="D204" s="64">
        <v>6.32</v>
      </c>
      <c r="E204" s="64">
        <v>6.29</v>
      </c>
      <c r="G204" s="64">
        <v>4.29</v>
      </c>
      <c r="H204" s="64">
        <v>4.07</v>
      </c>
      <c r="J204" s="64">
        <v>4.7300000000000004</v>
      </c>
      <c r="K204" s="96">
        <v>4.71</v>
      </c>
      <c r="L204" s="96"/>
      <c r="N204" s="64">
        <v>4.28</v>
      </c>
      <c r="O204" s="64">
        <v>4.57</v>
      </c>
      <c r="P204" s="64">
        <v>4.8600000000000003</v>
      </c>
      <c r="R204" s="64">
        <v>5.38</v>
      </c>
      <c r="S204" s="64">
        <v>5.37</v>
      </c>
      <c r="U204" s="64">
        <v>5.79</v>
      </c>
      <c r="V204" s="64">
        <v>5.76</v>
      </c>
      <c r="W204" s="64">
        <v>6.32</v>
      </c>
      <c r="X204" s="64">
        <v>6.29</v>
      </c>
      <c r="Z204" s="64">
        <v>4.29</v>
      </c>
      <c r="AA204" s="64">
        <v>4.07</v>
      </c>
      <c r="AB204" s="64">
        <v>4.7300000000000004</v>
      </c>
      <c r="AC204" s="96">
        <v>4.71</v>
      </c>
    </row>
    <row r="205" spans="1:29" hidden="1" x14ac:dyDescent="0.2">
      <c r="A205" s="2">
        <v>39322</v>
      </c>
      <c r="B205" s="64">
        <v>5.77</v>
      </c>
      <c r="C205" s="64">
        <v>5.66</v>
      </c>
      <c r="D205" s="64">
        <v>6.32</v>
      </c>
      <c r="E205" s="64">
        <v>6.29</v>
      </c>
      <c r="G205" s="64">
        <v>4.29</v>
      </c>
      <c r="H205" s="64">
        <v>4.0599999999999996</v>
      </c>
      <c r="J205" s="64">
        <v>4.7300000000000004</v>
      </c>
      <c r="K205" s="64">
        <v>4.71</v>
      </c>
      <c r="N205" s="64">
        <v>4</v>
      </c>
      <c r="O205" s="64">
        <v>4.51</v>
      </c>
      <c r="P205" s="64">
        <v>4.8499999999999996</v>
      </c>
      <c r="R205" s="64">
        <v>5.22</v>
      </c>
      <c r="S205" s="64">
        <v>5.19</v>
      </c>
      <c r="U205" s="64">
        <v>5.77</v>
      </c>
      <c r="V205" s="64">
        <v>5.66</v>
      </c>
      <c r="W205" s="64">
        <v>6.32</v>
      </c>
      <c r="X205" s="64">
        <v>6.29</v>
      </c>
      <c r="Z205" s="64">
        <v>4.29</v>
      </c>
      <c r="AA205" s="64">
        <v>4.0599999999999996</v>
      </c>
      <c r="AB205" s="64">
        <v>4.7300000000000004</v>
      </c>
      <c r="AC205" s="64">
        <v>4.71</v>
      </c>
    </row>
    <row r="206" spans="1:29" hidden="1" x14ac:dyDescent="0.2">
      <c r="A206" s="2">
        <v>39323</v>
      </c>
      <c r="B206" s="64">
        <v>5.8</v>
      </c>
      <c r="C206" s="64">
        <v>5.75</v>
      </c>
      <c r="D206" s="64">
        <v>6.32</v>
      </c>
      <c r="E206" s="64">
        <v>6.3</v>
      </c>
      <c r="G206" s="64">
        <v>4.67</v>
      </c>
      <c r="H206" s="64">
        <v>4.4400000000000004</v>
      </c>
      <c r="J206" s="64">
        <v>4.7300000000000004</v>
      </c>
      <c r="K206" s="64">
        <v>4.71</v>
      </c>
      <c r="N206" s="64">
        <v>3.81</v>
      </c>
      <c r="O206" s="64">
        <v>4.5599999999999996</v>
      </c>
      <c r="P206" s="64">
        <v>4.88</v>
      </c>
      <c r="R206" s="64">
        <v>5.27</v>
      </c>
      <c r="S206" s="64">
        <v>5.32</v>
      </c>
      <c r="U206" s="64">
        <v>5.8</v>
      </c>
      <c r="V206" s="64">
        <v>5.75</v>
      </c>
      <c r="W206" s="64">
        <v>6.32</v>
      </c>
      <c r="X206" s="64">
        <v>6.3</v>
      </c>
      <c r="Z206" s="64">
        <v>4.67</v>
      </c>
      <c r="AA206" s="64">
        <v>4.4400000000000004</v>
      </c>
      <c r="AB206" s="64">
        <v>4.7300000000000004</v>
      </c>
      <c r="AC206" s="64">
        <v>4.71</v>
      </c>
    </row>
    <row r="207" spans="1:29" hidden="1" x14ac:dyDescent="0.2">
      <c r="A207" s="2">
        <v>39324</v>
      </c>
      <c r="B207" s="313" t="s">
        <v>127</v>
      </c>
      <c r="C207" s="313"/>
      <c r="D207" s="313"/>
      <c r="E207" s="313"/>
      <c r="G207" s="313" t="s">
        <v>127</v>
      </c>
      <c r="H207" s="313"/>
      <c r="I207" s="313"/>
      <c r="J207" s="313"/>
      <c r="K207" s="313"/>
      <c r="L207" s="96"/>
      <c r="N207" s="313" t="s">
        <v>128</v>
      </c>
      <c r="O207" s="313"/>
      <c r="P207" s="313"/>
      <c r="R207" s="330" t="s">
        <v>128</v>
      </c>
      <c r="S207" s="330"/>
      <c r="U207" s="313" t="s">
        <v>127</v>
      </c>
      <c r="V207" s="313"/>
      <c r="W207" s="313"/>
      <c r="X207" s="313"/>
      <c r="Z207" s="313" t="s">
        <v>127</v>
      </c>
      <c r="AA207" s="313"/>
      <c r="AB207" s="313"/>
      <c r="AC207" s="313"/>
    </row>
    <row r="208" spans="1:29" hidden="1" x14ac:dyDescent="0.2">
      <c r="A208" s="2">
        <v>39325</v>
      </c>
      <c r="B208" s="64">
        <v>6.02</v>
      </c>
      <c r="C208" s="64">
        <v>5.89</v>
      </c>
      <c r="D208" s="64">
        <v>6.33</v>
      </c>
      <c r="E208" s="64">
        <v>6.3</v>
      </c>
      <c r="G208" s="64">
        <v>4.67</v>
      </c>
      <c r="H208" s="64">
        <v>4.4400000000000004</v>
      </c>
      <c r="J208" s="64">
        <v>4.66</v>
      </c>
      <c r="K208" s="64">
        <v>4.6399999999999997</v>
      </c>
      <c r="N208" s="64">
        <v>3.92</v>
      </c>
      <c r="O208" s="64">
        <v>4.53</v>
      </c>
      <c r="P208" s="64">
        <v>4.82</v>
      </c>
      <c r="R208" s="64">
        <v>5.26</v>
      </c>
      <c r="S208" s="64">
        <v>5.35</v>
      </c>
      <c r="U208" s="64">
        <v>6.02</v>
      </c>
      <c r="V208" s="64">
        <v>5.89</v>
      </c>
      <c r="W208" s="64">
        <v>6.33</v>
      </c>
      <c r="X208" s="64">
        <v>6.3</v>
      </c>
      <c r="Z208" s="64">
        <v>4.67</v>
      </c>
      <c r="AA208" s="64">
        <v>4.4400000000000004</v>
      </c>
      <c r="AB208" s="64">
        <v>4.66</v>
      </c>
      <c r="AC208" s="64">
        <v>4.6399999999999997</v>
      </c>
    </row>
    <row r="209" spans="1:29" hidden="1" x14ac:dyDescent="0.2"/>
    <row r="210" spans="1:29" hidden="1" x14ac:dyDescent="0.2">
      <c r="A210" s="3" t="s">
        <v>61</v>
      </c>
      <c r="B210" s="64">
        <f>AVERAGE(B186:B208)</f>
        <v>5.9260000000000002</v>
      </c>
      <c r="C210" s="64">
        <f>AVERAGE(C186:C208)</f>
        <v>5.818666666666668</v>
      </c>
      <c r="D210" s="64">
        <f>AVERAGE(D186:D208)</f>
        <v>6.3439999999999985</v>
      </c>
      <c r="E210" s="64">
        <f>AVERAGE(E186:E208)</f>
        <v>6.3166666666666673</v>
      </c>
      <c r="G210" s="64">
        <f>AVERAGE(G186:G208)</f>
        <v>4.2879999999999994</v>
      </c>
      <c r="H210" s="64">
        <f>AVERAGE(H186:H208)</f>
        <v>4.0973333333333333</v>
      </c>
      <c r="J210" s="64">
        <f>AVERAGE(J186:J208)</f>
        <v>4.4485714285714284</v>
      </c>
      <c r="K210" s="64">
        <f>AVERAGE(K186:K208)</f>
        <v>4.5442857142857145</v>
      </c>
      <c r="N210" s="64">
        <f>AVERAGE(N186:N208)</f>
        <v>3.9400000000000004</v>
      </c>
      <c r="O210" s="64">
        <f>AVERAGE(O186:O208)</f>
        <v>4.6626666666666665</v>
      </c>
      <c r="P210" s="64">
        <f>AVERAGE(P186:P208)</f>
        <v>4.9399999999999995</v>
      </c>
      <c r="R210" s="64">
        <f>AVERAGE(R186:R208)</f>
        <v>5.4033333333333333</v>
      </c>
      <c r="S210" s="64">
        <f>AVERAGE(S186:S208)</f>
        <v>5.3739999999999988</v>
      </c>
      <c r="U210" s="64">
        <f>AVERAGE(U186:U208)</f>
        <v>5.9260000000000002</v>
      </c>
      <c r="V210" s="64">
        <f>AVERAGE(V186:V208)</f>
        <v>5.818666666666668</v>
      </c>
      <c r="W210" s="64">
        <f>AVERAGE(W186:W208)</f>
        <v>6.3439999999999985</v>
      </c>
      <c r="X210" s="64">
        <f>AVERAGE(X186:X208)</f>
        <v>6.3166666666666673</v>
      </c>
      <c r="Z210" s="64">
        <f>AVERAGE(Z186:Z208)</f>
        <v>4.2879999999999994</v>
      </c>
      <c r="AA210" s="64">
        <f>AVERAGE(AA186:AA208)</f>
        <v>4.0973333333333333</v>
      </c>
      <c r="AB210" s="64">
        <f>AVERAGE(AB186:AB208)</f>
        <v>4.4485714285714284</v>
      </c>
      <c r="AC210" s="64">
        <f>AVERAGE(AC186:AC208)</f>
        <v>4.5442857142857145</v>
      </c>
    </row>
    <row r="211" spans="1:29" hidden="1" x14ac:dyDescent="0.2">
      <c r="A211" s="3" t="s">
        <v>62</v>
      </c>
      <c r="B211" s="312">
        <f>AVERAGE(B210:C210)</f>
        <v>5.8723333333333336</v>
      </c>
      <c r="C211" s="312"/>
      <c r="D211" s="312">
        <f>AVERAGE(D210:E210)</f>
        <v>6.3303333333333329</v>
      </c>
      <c r="E211" s="312"/>
      <c r="F211" s="5"/>
      <c r="G211" s="312">
        <f>AVERAGE(G210:H210)</f>
        <v>4.1926666666666659</v>
      </c>
      <c r="H211" s="312"/>
      <c r="I211" s="118"/>
      <c r="J211" s="312">
        <f>AVERAGE(J210:K210)</f>
        <v>4.4964285714285719</v>
      </c>
      <c r="K211" s="312"/>
      <c r="L211" s="118"/>
      <c r="M211" s="5"/>
      <c r="N211" s="5"/>
      <c r="O211" s="5"/>
      <c r="P211" s="5"/>
      <c r="Q211" s="5"/>
      <c r="R211" s="312">
        <f>AVERAGE(R210:S210)</f>
        <v>5.3886666666666656</v>
      </c>
      <c r="S211" s="312"/>
      <c r="U211" s="312">
        <f>AVERAGE(U210:V210)</f>
        <v>5.8723333333333336</v>
      </c>
      <c r="V211" s="312"/>
      <c r="W211" s="312">
        <f>AVERAGE(W210:X210)</f>
        <v>6.3303333333333329</v>
      </c>
      <c r="X211" s="312"/>
      <c r="Y211" s="5"/>
      <c r="Z211" s="312">
        <f>AVERAGE(Z210:AA210)</f>
        <v>4.1926666666666659</v>
      </c>
      <c r="AA211" s="312"/>
      <c r="AB211" s="312">
        <f>AVERAGE(AB210:AC210)</f>
        <v>4.4964285714285719</v>
      </c>
      <c r="AC211" s="312"/>
    </row>
    <row r="212" spans="1:29" hidden="1" x14ac:dyDescent="0.2">
      <c r="A212" s="3" t="s">
        <v>63</v>
      </c>
      <c r="B212" s="312">
        <f>AVERAGE(B157,B183,B211)</f>
        <v>5.9210158730158726</v>
      </c>
      <c r="C212" s="312"/>
      <c r="D212" s="312">
        <f>AVERAGE(D157,D183,D211)</f>
        <v>6.2834444444444442</v>
      </c>
      <c r="E212" s="312"/>
      <c r="F212" s="5"/>
      <c r="G212" s="312">
        <f>AVERAGE(G157,G183,G211)</f>
        <v>4.1556507936507936</v>
      </c>
      <c r="H212" s="312"/>
      <c r="I212" s="118"/>
      <c r="J212" s="312">
        <f>AVERAGE(J157,J183,J211)</f>
        <v>4.5119841269841272</v>
      </c>
      <c r="K212" s="312"/>
      <c r="L212" s="118"/>
      <c r="M212" s="5"/>
      <c r="N212" s="5"/>
      <c r="O212" s="5"/>
      <c r="P212" s="5"/>
      <c r="Q212" s="5"/>
      <c r="R212" s="312">
        <f>AVERAGE(R157,R183,R211)</f>
        <v>5.5439999999999996</v>
      </c>
      <c r="S212" s="312"/>
      <c r="U212" s="312">
        <f>AVERAGE(U157,U183,U211)</f>
        <v>5.9210158730158726</v>
      </c>
      <c r="V212" s="312"/>
      <c r="W212" s="312">
        <f>AVERAGE(W157,W183,W211)</f>
        <v>6.2834444444444442</v>
      </c>
      <c r="X212" s="312"/>
      <c r="Y212" s="5"/>
      <c r="Z212" s="312">
        <f>AVERAGE(Z157,Z183,Z211)</f>
        <v>4.1556507936507936</v>
      </c>
      <c r="AA212" s="312"/>
      <c r="AB212" s="312">
        <f>AVERAGE(AB157,AB183,AB211)</f>
        <v>4.5119841269841272</v>
      </c>
      <c r="AC212" s="312"/>
    </row>
    <row r="213" spans="1:29" hidden="1" x14ac:dyDescent="0.2"/>
    <row r="214" spans="1:29" hidden="1" x14ac:dyDescent="0.2">
      <c r="A214" s="2">
        <v>39329</v>
      </c>
      <c r="B214" s="64">
        <v>5.96</v>
      </c>
      <c r="C214" s="64">
        <v>5.89</v>
      </c>
      <c r="D214" s="64">
        <v>6.35</v>
      </c>
      <c r="E214" s="64">
        <v>6.32</v>
      </c>
      <c r="G214" s="64">
        <v>4.16</v>
      </c>
      <c r="H214" s="64">
        <v>3.91</v>
      </c>
      <c r="J214" s="64">
        <v>4.6399999999999997</v>
      </c>
      <c r="K214" s="64">
        <v>4.62</v>
      </c>
      <c r="N214" s="64">
        <v>4.21</v>
      </c>
      <c r="O214" s="64">
        <v>4.55</v>
      </c>
      <c r="P214" s="64">
        <v>4.83</v>
      </c>
      <c r="R214" s="64">
        <v>5.33</v>
      </c>
      <c r="S214" s="64">
        <v>5.36</v>
      </c>
      <c r="U214" s="64">
        <v>5.96</v>
      </c>
      <c r="V214" s="64">
        <v>5.89</v>
      </c>
      <c r="W214" s="64">
        <v>6.35</v>
      </c>
      <c r="X214" s="64">
        <v>6.32</v>
      </c>
      <c r="Z214" s="64">
        <v>4.16</v>
      </c>
      <c r="AA214" s="64">
        <v>3.91</v>
      </c>
      <c r="AB214" s="64">
        <v>4.6399999999999997</v>
      </c>
      <c r="AC214" s="64">
        <v>4.62</v>
      </c>
    </row>
    <row r="215" spans="1:29" hidden="1" x14ac:dyDescent="0.2">
      <c r="A215" s="2">
        <v>39330</v>
      </c>
      <c r="B215" s="64">
        <v>5.83</v>
      </c>
      <c r="C215" s="64">
        <v>5.82</v>
      </c>
      <c r="D215" s="64">
        <v>6.32</v>
      </c>
      <c r="E215" s="64">
        <v>6.29</v>
      </c>
      <c r="G215" s="64">
        <v>4.22</v>
      </c>
      <c r="H215" s="64">
        <v>3.97</v>
      </c>
      <c r="J215" s="64">
        <v>4.6500000000000004</v>
      </c>
      <c r="K215" s="96">
        <v>4.62</v>
      </c>
      <c r="L215" s="96"/>
      <c r="N215" s="64">
        <v>4.2</v>
      </c>
      <c r="O215" s="64">
        <v>4.46</v>
      </c>
      <c r="P215" s="64">
        <v>4.7699999999999996</v>
      </c>
      <c r="R215" s="64">
        <v>5.21</v>
      </c>
      <c r="S215" s="64">
        <v>5.27</v>
      </c>
      <c r="U215" s="64">
        <v>5.83</v>
      </c>
      <c r="V215" s="64">
        <v>5.82</v>
      </c>
      <c r="W215" s="64">
        <v>6.32</v>
      </c>
      <c r="X215" s="64">
        <v>6.29</v>
      </c>
      <c r="Z215" s="64">
        <v>4.22</v>
      </c>
      <c r="AA215" s="64">
        <v>3.97</v>
      </c>
      <c r="AB215" s="64">
        <v>4.6500000000000004</v>
      </c>
      <c r="AC215" s="96">
        <v>4.62</v>
      </c>
    </row>
    <row r="216" spans="1:29" hidden="1" x14ac:dyDescent="0.2">
      <c r="A216" s="2">
        <v>39331</v>
      </c>
      <c r="B216" s="64">
        <v>5.96</v>
      </c>
      <c r="C216" s="64">
        <v>5.92</v>
      </c>
      <c r="D216" s="64">
        <v>6.32</v>
      </c>
      <c r="E216" s="64">
        <v>6.29</v>
      </c>
      <c r="G216" s="64">
        <v>4.0999999999999996</v>
      </c>
      <c r="H216" s="64">
        <v>3.8</v>
      </c>
      <c r="J216" s="64">
        <v>4.32</v>
      </c>
      <c r="K216" s="64">
        <v>4.3600000000000003</v>
      </c>
      <c r="N216" s="64">
        <v>4.1500000000000004</v>
      </c>
      <c r="O216" s="64">
        <v>4.51</v>
      </c>
      <c r="P216" s="64">
        <v>4.79</v>
      </c>
      <c r="R216" s="64">
        <v>5.26</v>
      </c>
      <c r="S216" s="64">
        <v>5.31</v>
      </c>
      <c r="U216" s="64">
        <v>5.96</v>
      </c>
      <c r="V216" s="64">
        <v>5.92</v>
      </c>
      <c r="W216" s="64">
        <v>6.32</v>
      </c>
      <c r="X216" s="64">
        <v>6.29</v>
      </c>
      <c r="Z216" s="64">
        <v>4.0999999999999996</v>
      </c>
      <c r="AA216" s="64">
        <v>3.8</v>
      </c>
      <c r="AB216" s="64">
        <v>4.32</v>
      </c>
      <c r="AC216" s="64">
        <v>4.3600000000000003</v>
      </c>
    </row>
    <row r="217" spans="1:29" hidden="1" x14ac:dyDescent="0.2">
      <c r="A217" s="2">
        <v>39332</v>
      </c>
      <c r="B217" s="64">
        <v>5.87</v>
      </c>
      <c r="C217" s="64">
        <v>5.81</v>
      </c>
      <c r="D217" s="64">
        <v>6.19</v>
      </c>
      <c r="E217" s="64">
        <v>6.16</v>
      </c>
      <c r="G217" s="64">
        <v>3.8</v>
      </c>
      <c r="H217" s="64">
        <v>3.5</v>
      </c>
      <c r="J217" s="96">
        <v>4.37</v>
      </c>
      <c r="K217" s="96">
        <v>4.41</v>
      </c>
      <c r="L217" s="96"/>
      <c r="N217" s="64">
        <v>3.89</v>
      </c>
      <c r="O217" s="64">
        <v>4.38</v>
      </c>
      <c r="P217" s="64">
        <v>4.6900000000000004</v>
      </c>
      <c r="R217" s="64">
        <v>5.07</v>
      </c>
      <c r="S217" s="64">
        <v>5.2</v>
      </c>
      <c r="U217" s="64">
        <v>5.87</v>
      </c>
      <c r="V217" s="64">
        <v>5.81</v>
      </c>
      <c r="W217" s="64">
        <v>6.19</v>
      </c>
      <c r="X217" s="64">
        <v>6.16</v>
      </c>
      <c r="Z217" s="64">
        <v>3.8</v>
      </c>
      <c r="AA217" s="64">
        <v>3.5</v>
      </c>
      <c r="AB217" s="96">
        <v>4.37</v>
      </c>
      <c r="AC217" s="96">
        <v>4.41</v>
      </c>
    </row>
    <row r="218" spans="1:29" hidden="1" x14ac:dyDescent="0.2">
      <c r="A218" s="2">
        <v>39335</v>
      </c>
      <c r="B218" s="64">
        <v>5.8</v>
      </c>
      <c r="C218" s="64">
        <v>5.74</v>
      </c>
      <c r="D218" s="64">
        <v>6.14</v>
      </c>
      <c r="E218" s="64">
        <v>6.11</v>
      </c>
      <c r="G218" s="64">
        <v>3.84</v>
      </c>
      <c r="H218" s="64">
        <v>3.63</v>
      </c>
      <c r="J218" s="96">
        <v>4.37</v>
      </c>
      <c r="K218" s="96">
        <v>4.41</v>
      </c>
      <c r="L218" s="96"/>
      <c r="N218" s="64">
        <v>3.84</v>
      </c>
      <c r="O218" s="64">
        <v>4.32</v>
      </c>
      <c r="P218" s="64">
        <v>4.6399999999999997</v>
      </c>
      <c r="R218" s="64">
        <v>5.05</v>
      </c>
      <c r="S218" s="64">
        <v>5.13</v>
      </c>
      <c r="U218" s="64">
        <v>5.8</v>
      </c>
      <c r="V218" s="64">
        <v>5.74</v>
      </c>
      <c r="W218" s="64">
        <v>6.14</v>
      </c>
      <c r="X218" s="64">
        <v>6.11</v>
      </c>
      <c r="Z218" s="64">
        <v>3.84</v>
      </c>
      <c r="AA218" s="64">
        <v>3.63</v>
      </c>
      <c r="AB218" s="96">
        <v>4.37</v>
      </c>
      <c r="AC218" s="96">
        <v>4.41</v>
      </c>
    </row>
    <row r="219" spans="1:29" hidden="1" x14ac:dyDescent="0.2">
      <c r="A219" s="2">
        <v>39336</v>
      </c>
      <c r="B219" s="64">
        <v>5.81</v>
      </c>
      <c r="C219" s="64">
        <v>5.8</v>
      </c>
      <c r="D219" s="64">
        <v>6.14</v>
      </c>
      <c r="E219" s="64">
        <v>6.11</v>
      </c>
      <c r="G219" s="64">
        <v>3.81</v>
      </c>
      <c r="H219" s="64">
        <v>3.61</v>
      </c>
      <c r="J219" s="96">
        <v>4.67</v>
      </c>
      <c r="K219" s="96">
        <v>4.67</v>
      </c>
      <c r="L219" s="96"/>
      <c r="N219" s="64">
        <v>3.94</v>
      </c>
      <c r="O219" s="64">
        <v>4.37</v>
      </c>
      <c r="P219" s="64">
        <v>4.6500000000000004</v>
      </c>
      <c r="R219" s="64">
        <v>5.14</v>
      </c>
      <c r="S219" s="64">
        <v>5.19</v>
      </c>
      <c r="U219" s="64">
        <v>5.81</v>
      </c>
      <c r="V219" s="64">
        <v>5.8</v>
      </c>
      <c r="W219" s="64">
        <v>6.14</v>
      </c>
      <c r="X219" s="64">
        <v>6.11</v>
      </c>
      <c r="Z219" s="64">
        <v>3.81</v>
      </c>
      <c r="AA219" s="64">
        <v>3.61</v>
      </c>
      <c r="AB219" s="96">
        <v>4.67</v>
      </c>
      <c r="AC219" s="96">
        <v>4.67</v>
      </c>
    </row>
    <row r="220" spans="1:29" hidden="1" x14ac:dyDescent="0.2">
      <c r="A220" s="2">
        <v>39337</v>
      </c>
      <c r="B220" s="64">
        <v>5.81</v>
      </c>
      <c r="C220" s="64">
        <v>5.82</v>
      </c>
      <c r="D220" s="64">
        <v>6.13</v>
      </c>
      <c r="E220" s="64">
        <v>6.18</v>
      </c>
      <c r="G220" s="64">
        <v>3.81</v>
      </c>
      <c r="H220" s="64">
        <v>3.62</v>
      </c>
      <c r="J220" s="64">
        <v>4.57</v>
      </c>
      <c r="K220" s="64">
        <v>4.57</v>
      </c>
      <c r="N220" s="64">
        <v>3.81</v>
      </c>
      <c r="O220" s="64">
        <v>4.41</v>
      </c>
      <c r="P220" s="64">
        <v>4.68</v>
      </c>
      <c r="R220" s="64">
        <v>5.18</v>
      </c>
      <c r="S220" s="64">
        <v>5.18</v>
      </c>
      <c r="U220" s="64">
        <v>5.81</v>
      </c>
      <c r="V220" s="64">
        <v>5.82</v>
      </c>
      <c r="W220" s="64">
        <v>6.13</v>
      </c>
      <c r="X220" s="64">
        <v>6.18</v>
      </c>
      <c r="Z220" s="64">
        <v>3.81</v>
      </c>
      <c r="AA220" s="64">
        <v>3.62</v>
      </c>
      <c r="AB220" s="64">
        <v>4.57</v>
      </c>
      <c r="AC220" s="64">
        <v>4.57</v>
      </c>
    </row>
    <row r="221" spans="1:29" hidden="1" x14ac:dyDescent="0.2">
      <c r="A221" s="2">
        <v>39338</v>
      </c>
      <c r="B221" s="64">
        <v>5.89</v>
      </c>
      <c r="C221" s="64">
        <v>5.89</v>
      </c>
      <c r="D221" s="64">
        <v>6.19</v>
      </c>
      <c r="E221" s="64">
        <v>6.21</v>
      </c>
      <c r="G221" s="64">
        <v>3.82</v>
      </c>
      <c r="H221" s="64">
        <v>3.63</v>
      </c>
      <c r="J221" s="96">
        <v>4.59</v>
      </c>
      <c r="K221" s="96">
        <v>4.59</v>
      </c>
      <c r="L221" s="96"/>
      <c r="N221" s="64">
        <v>3.9</v>
      </c>
      <c r="O221" s="64">
        <v>4.47</v>
      </c>
      <c r="P221" s="64">
        <v>4.7300000000000004</v>
      </c>
      <c r="R221" s="64">
        <v>5.29</v>
      </c>
      <c r="S221" s="64">
        <v>5.28</v>
      </c>
      <c r="U221" s="64">
        <v>5.89</v>
      </c>
      <c r="V221" s="64">
        <v>5.89</v>
      </c>
      <c r="W221" s="64">
        <v>6.19</v>
      </c>
      <c r="X221" s="64">
        <v>6.21</v>
      </c>
      <c r="Z221" s="64">
        <v>3.82</v>
      </c>
      <c r="AA221" s="64">
        <v>3.63</v>
      </c>
      <c r="AB221" s="96">
        <v>4.59</v>
      </c>
      <c r="AC221" s="96">
        <v>4.59</v>
      </c>
    </row>
    <row r="222" spans="1:29" hidden="1" x14ac:dyDescent="0.2">
      <c r="A222" s="2">
        <v>39339</v>
      </c>
      <c r="B222" s="64">
        <v>5.81</v>
      </c>
      <c r="C222" s="64">
        <v>5.85</v>
      </c>
      <c r="D222" s="64">
        <v>6.15</v>
      </c>
      <c r="E222" s="64">
        <v>6.2</v>
      </c>
      <c r="G222" s="64">
        <v>3.87</v>
      </c>
      <c r="H222" s="64">
        <v>3.69</v>
      </c>
      <c r="J222" s="96">
        <v>4.71</v>
      </c>
      <c r="K222" s="64">
        <v>4.68</v>
      </c>
      <c r="N222" s="64">
        <v>3.84</v>
      </c>
      <c r="O222" s="64">
        <v>4.46</v>
      </c>
      <c r="P222" s="64">
        <v>4.72</v>
      </c>
      <c r="R222" s="64">
        <v>5.27</v>
      </c>
      <c r="S222" s="64">
        <v>5.26</v>
      </c>
      <c r="U222" s="64">
        <v>5.81</v>
      </c>
      <c r="V222" s="64">
        <v>5.85</v>
      </c>
      <c r="W222" s="64">
        <v>6.15</v>
      </c>
      <c r="X222" s="64">
        <v>6.2</v>
      </c>
      <c r="Z222" s="64">
        <v>3.87</v>
      </c>
      <c r="AA222" s="64">
        <v>3.69</v>
      </c>
      <c r="AB222" s="96">
        <v>4.71</v>
      </c>
      <c r="AC222" s="64">
        <v>4.68</v>
      </c>
    </row>
    <row r="223" spans="1:29" hidden="1" x14ac:dyDescent="0.2">
      <c r="A223" s="2">
        <v>39342</v>
      </c>
      <c r="B223" s="64">
        <v>5.86</v>
      </c>
      <c r="C223" s="64">
        <v>5.85</v>
      </c>
      <c r="D223" s="64">
        <v>6.12</v>
      </c>
      <c r="E223" s="64">
        <v>5.71</v>
      </c>
      <c r="G223" s="64">
        <v>3.83</v>
      </c>
      <c r="H223" s="64">
        <v>3.71</v>
      </c>
      <c r="J223" s="64">
        <v>4.67</v>
      </c>
      <c r="K223" s="64">
        <v>4.93</v>
      </c>
      <c r="N223" s="64">
        <v>3.95</v>
      </c>
      <c r="O223" s="64">
        <v>4.46</v>
      </c>
      <c r="P223" s="64">
        <v>4.7</v>
      </c>
      <c r="R223" s="64">
        <v>5.29</v>
      </c>
      <c r="S223" s="64">
        <v>5.26</v>
      </c>
      <c r="U223" s="64">
        <v>5.86</v>
      </c>
      <c r="V223" s="64">
        <v>5.85</v>
      </c>
      <c r="W223" s="64">
        <v>6.12</v>
      </c>
      <c r="X223" s="64">
        <v>5.71</v>
      </c>
      <c r="Z223" s="64">
        <v>3.83</v>
      </c>
      <c r="AA223" s="64">
        <v>3.71</v>
      </c>
      <c r="AB223" s="64">
        <v>4.67</v>
      </c>
      <c r="AC223" s="64">
        <v>4.93</v>
      </c>
    </row>
    <row r="224" spans="1:29" hidden="1" x14ac:dyDescent="0.2">
      <c r="A224" s="2">
        <v>39343</v>
      </c>
      <c r="B224" s="64">
        <v>5.85</v>
      </c>
      <c r="C224" s="64">
        <v>5.83</v>
      </c>
      <c r="D224" s="64">
        <v>6.19</v>
      </c>
      <c r="E224" s="64">
        <v>5.8</v>
      </c>
      <c r="G224" s="64">
        <v>3.83</v>
      </c>
      <c r="H224" s="64">
        <v>3.71</v>
      </c>
      <c r="J224" s="64">
        <v>4.71</v>
      </c>
      <c r="K224" s="64">
        <v>4.93</v>
      </c>
      <c r="M224" s="94"/>
      <c r="N224" s="64">
        <v>3.84</v>
      </c>
      <c r="O224" s="64">
        <v>4.47</v>
      </c>
      <c r="P224" s="64">
        <v>4.76</v>
      </c>
      <c r="Q224" s="94"/>
      <c r="R224" s="64">
        <v>5.23</v>
      </c>
      <c r="S224" s="64">
        <v>5.16</v>
      </c>
      <c r="U224" s="64">
        <v>5.85</v>
      </c>
      <c r="V224" s="64">
        <v>5.83</v>
      </c>
      <c r="W224" s="64">
        <v>6.19</v>
      </c>
      <c r="X224" s="64">
        <v>5.8</v>
      </c>
      <c r="Z224" s="64">
        <v>3.83</v>
      </c>
      <c r="AA224" s="64">
        <v>3.71</v>
      </c>
      <c r="AB224" s="64">
        <v>4.71</v>
      </c>
      <c r="AC224" s="64">
        <v>4.93</v>
      </c>
    </row>
    <row r="225" spans="1:29" hidden="1" x14ac:dyDescent="0.2">
      <c r="A225" s="2">
        <v>39344</v>
      </c>
      <c r="B225" s="64">
        <v>5.89</v>
      </c>
      <c r="C225" s="64">
        <v>5.82</v>
      </c>
      <c r="D225" s="64">
        <v>6.26</v>
      </c>
      <c r="E225" s="64">
        <v>5.86</v>
      </c>
      <c r="G225" s="64">
        <v>3.84</v>
      </c>
      <c r="H225" s="64">
        <v>3.69</v>
      </c>
      <c r="J225" s="64">
        <v>4.59</v>
      </c>
      <c r="K225" s="64">
        <v>4.87</v>
      </c>
      <c r="N225" s="64">
        <v>3.77</v>
      </c>
      <c r="O225" s="64">
        <v>4.54</v>
      </c>
      <c r="P225" s="64">
        <v>4.83</v>
      </c>
      <c r="R225" s="64">
        <v>5.24</v>
      </c>
      <c r="S225" s="64">
        <v>5.17</v>
      </c>
      <c r="U225" s="64">
        <v>5.89</v>
      </c>
      <c r="V225" s="64">
        <v>5.82</v>
      </c>
      <c r="W225" s="64">
        <v>6.26</v>
      </c>
      <c r="X225" s="64">
        <v>5.86</v>
      </c>
      <c r="Z225" s="64">
        <v>3.84</v>
      </c>
      <c r="AA225" s="64">
        <v>3.69</v>
      </c>
      <c r="AB225" s="64">
        <v>4.59</v>
      </c>
      <c r="AC225" s="64">
        <v>4.87</v>
      </c>
    </row>
    <row r="226" spans="1:29" hidden="1" x14ac:dyDescent="0.2">
      <c r="A226" s="2">
        <v>39345</v>
      </c>
      <c r="B226" s="64">
        <v>5.98</v>
      </c>
      <c r="C226" s="64">
        <v>6</v>
      </c>
      <c r="D226" s="64">
        <v>6.39</v>
      </c>
      <c r="E226" s="64">
        <v>5.99</v>
      </c>
      <c r="G226" s="64">
        <v>3.9</v>
      </c>
      <c r="H226" s="64">
        <v>3.74</v>
      </c>
      <c r="J226" s="64">
        <v>4.5999999999999996</v>
      </c>
      <c r="K226" s="64">
        <v>4.87</v>
      </c>
      <c r="N226" s="64">
        <v>3.66</v>
      </c>
      <c r="O226" s="64">
        <v>4.7</v>
      </c>
      <c r="P226" s="64">
        <v>4.96</v>
      </c>
      <c r="R226" s="64">
        <v>5.38</v>
      </c>
      <c r="S226" s="64">
        <v>5.32</v>
      </c>
      <c r="U226" s="64">
        <v>5.98</v>
      </c>
      <c r="V226" s="64">
        <v>6</v>
      </c>
      <c r="W226" s="64">
        <v>6.39</v>
      </c>
      <c r="X226" s="64">
        <v>5.99</v>
      </c>
      <c r="Z226" s="64">
        <v>3.9</v>
      </c>
      <c r="AA226" s="64">
        <v>3.74</v>
      </c>
      <c r="AB226" s="64">
        <v>4.5999999999999996</v>
      </c>
      <c r="AC226" s="64">
        <v>4.87</v>
      </c>
    </row>
    <row r="227" spans="1:29" hidden="1" x14ac:dyDescent="0.2">
      <c r="A227" s="2">
        <v>39346</v>
      </c>
      <c r="B227" s="64">
        <v>5.89</v>
      </c>
      <c r="C227" s="64">
        <v>5.84</v>
      </c>
      <c r="D227" s="64">
        <v>6.36</v>
      </c>
      <c r="E227" s="64">
        <v>5.97</v>
      </c>
      <c r="G227" s="64">
        <v>3.91</v>
      </c>
      <c r="H227" s="64">
        <v>3.76</v>
      </c>
      <c r="J227" s="64">
        <v>4.76</v>
      </c>
      <c r="K227" s="64">
        <v>4.9800000000000004</v>
      </c>
      <c r="N227" s="64">
        <v>3.62</v>
      </c>
      <c r="O227" s="64">
        <v>4.62</v>
      </c>
      <c r="P227" s="64">
        <v>4.88</v>
      </c>
      <c r="R227" s="64">
        <v>5.28</v>
      </c>
      <c r="S227" s="64">
        <v>5.18</v>
      </c>
      <c r="U227" s="64">
        <v>5.89</v>
      </c>
      <c r="V227" s="64">
        <v>5.84</v>
      </c>
      <c r="W227" s="64">
        <v>6.36</v>
      </c>
      <c r="X227" s="64">
        <v>5.97</v>
      </c>
      <c r="Z227" s="64">
        <v>3.91</v>
      </c>
      <c r="AA227" s="64">
        <v>3.76</v>
      </c>
      <c r="AB227" s="64">
        <v>4.76</v>
      </c>
      <c r="AC227" s="64">
        <v>4.9800000000000004</v>
      </c>
    </row>
    <row r="228" spans="1:29" hidden="1" x14ac:dyDescent="0.2">
      <c r="A228" s="2">
        <v>39349</v>
      </c>
      <c r="B228" s="64">
        <v>5.88</v>
      </c>
      <c r="C228" s="64">
        <v>5.8</v>
      </c>
      <c r="D228" s="64">
        <v>6.34</v>
      </c>
      <c r="E228" s="64">
        <v>5.95</v>
      </c>
      <c r="G228" s="64">
        <v>3.92</v>
      </c>
      <c r="H228" s="64">
        <v>3.76</v>
      </c>
      <c r="J228" s="64">
        <v>4.76</v>
      </c>
      <c r="K228" s="64">
        <v>4.88</v>
      </c>
      <c r="N228" s="64">
        <v>3.66</v>
      </c>
      <c r="O228" s="64">
        <v>4.63</v>
      </c>
      <c r="P228" s="64">
        <v>4.88</v>
      </c>
      <c r="R228" s="64">
        <v>5.26</v>
      </c>
      <c r="S228" s="64">
        <v>5.18</v>
      </c>
      <c r="U228" s="64">
        <v>5.88</v>
      </c>
      <c r="V228" s="64">
        <v>5.8</v>
      </c>
      <c r="W228" s="64">
        <v>6.34</v>
      </c>
      <c r="X228" s="64">
        <v>5.95</v>
      </c>
      <c r="Z228" s="64">
        <v>3.92</v>
      </c>
      <c r="AA228" s="64">
        <v>3.76</v>
      </c>
      <c r="AB228" s="64">
        <v>4.76</v>
      </c>
      <c r="AC228" s="64">
        <v>4.88</v>
      </c>
    </row>
    <row r="229" spans="1:29" hidden="1" x14ac:dyDescent="0.2">
      <c r="A229" s="2">
        <v>39350</v>
      </c>
      <c r="B229" s="64">
        <v>5.88</v>
      </c>
      <c r="C229" s="64">
        <v>5.81</v>
      </c>
      <c r="D229" s="64">
        <v>6.35</v>
      </c>
      <c r="E229" s="64">
        <v>5.96</v>
      </c>
      <c r="G229" s="64">
        <v>3.91</v>
      </c>
      <c r="H229" s="64">
        <v>3.83</v>
      </c>
      <c r="J229" s="64">
        <v>4.49</v>
      </c>
      <c r="K229" s="64">
        <v>4.88</v>
      </c>
      <c r="N229" s="64">
        <v>3.66</v>
      </c>
      <c r="O229" s="64">
        <v>4.63</v>
      </c>
      <c r="P229" s="64">
        <v>4.9000000000000004</v>
      </c>
      <c r="R229" s="64">
        <v>5.23</v>
      </c>
      <c r="S229" s="64">
        <v>5.18</v>
      </c>
      <c r="U229" s="64">
        <v>5.88</v>
      </c>
      <c r="V229" s="64">
        <v>5.81</v>
      </c>
      <c r="W229" s="64">
        <v>6.35</v>
      </c>
      <c r="X229" s="64">
        <v>5.96</v>
      </c>
      <c r="Z229" s="64">
        <v>3.91</v>
      </c>
      <c r="AA229" s="64">
        <v>3.83</v>
      </c>
      <c r="AB229" s="64">
        <v>4.49</v>
      </c>
      <c r="AC229" s="64">
        <v>4.88</v>
      </c>
    </row>
    <row r="230" spans="1:29" hidden="1" x14ac:dyDescent="0.2">
      <c r="A230" s="2">
        <v>39351</v>
      </c>
      <c r="B230" s="64">
        <v>5.84</v>
      </c>
      <c r="C230" s="64">
        <v>5.79</v>
      </c>
      <c r="D230" s="64">
        <v>6.35</v>
      </c>
      <c r="E230" s="64">
        <v>6.37</v>
      </c>
      <c r="G230" s="64">
        <v>3.9</v>
      </c>
      <c r="H230" s="64">
        <v>3.83</v>
      </c>
      <c r="J230" s="64">
        <v>4.42</v>
      </c>
      <c r="K230" s="64">
        <v>4.82</v>
      </c>
      <c r="N230" s="64">
        <v>3.57</v>
      </c>
      <c r="O230" s="64">
        <v>4.62</v>
      </c>
      <c r="P230" s="64">
        <v>4.8899999999999997</v>
      </c>
      <c r="R230" s="64">
        <v>5.22</v>
      </c>
      <c r="S230" s="64">
        <v>5.16</v>
      </c>
      <c r="U230" s="64">
        <v>5.84</v>
      </c>
      <c r="V230" s="64">
        <v>5.79</v>
      </c>
      <c r="W230" s="64">
        <v>6.35</v>
      </c>
      <c r="X230" s="64">
        <v>6.37</v>
      </c>
      <c r="Z230" s="64">
        <v>3.9</v>
      </c>
      <c r="AA230" s="64">
        <v>3.83</v>
      </c>
      <c r="AB230" s="64">
        <v>4.42</v>
      </c>
      <c r="AC230" s="64">
        <v>4.82</v>
      </c>
    </row>
    <row r="231" spans="1:29" hidden="1" x14ac:dyDescent="0.2">
      <c r="A231" s="2">
        <v>39352</v>
      </c>
      <c r="B231" s="64">
        <v>5.79</v>
      </c>
      <c r="C231" s="64">
        <v>5.77</v>
      </c>
      <c r="D231" s="64">
        <v>6.3</v>
      </c>
      <c r="E231" s="64">
        <v>6.34</v>
      </c>
      <c r="G231" s="64">
        <v>3.91</v>
      </c>
      <c r="H231" s="64">
        <v>3.87</v>
      </c>
      <c r="J231" s="64">
        <v>4.46</v>
      </c>
      <c r="K231" s="64">
        <v>4.8499999999999996</v>
      </c>
      <c r="N231" s="64">
        <v>3.56</v>
      </c>
      <c r="O231" s="64">
        <v>4.57</v>
      </c>
      <c r="P231" s="64">
        <v>4.83</v>
      </c>
      <c r="R231" s="64">
        <v>5.19</v>
      </c>
      <c r="S231" s="64">
        <v>5.1100000000000003</v>
      </c>
      <c r="U231" s="64">
        <v>5.79</v>
      </c>
      <c r="V231" s="64">
        <v>5.77</v>
      </c>
      <c r="W231" s="64">
        <v>6.3</v>
      </c>
      <c r="X231" s="64">
        <v>6.34</v>
      </c>
      <c r="Z231" s="64">
        <v>3.91</v>
      </c>
      <c r="AA231" s="64">
        <v>3.87</v>
      </c>
      <c r="AB231" s="64">
        <v>4.46</v>
      </c>
      <c r="AC231" s="64">
        <v>4.8499999999999996</v>
      </c>
    </row>
    <row r="232" spans="1:29" hidden="1" x14ac:dyDescent="0.2">
      <c r="A232" s="2">
        <v>39353</v>
      </c>
      <c r="B232" s="64">
        <v>5.78</v>
      </c>
      <c r="C232" s="64">
        <v>5.79</v>
      </c>
      <c r="D232" s="64">
        <v>6.29</v>
      </c>
      <c r="E232" s="64">
        <v>6.33</v>
      </c>
      <c r="G232" s="64">
        <v>3.9</v>
      </c>
      <c r="H232" s="64">
        <v>3.78</v>
      </c>
      <c r="J232" s="64">
        <v>4.33</v>
      </c>
      <c r="K232" s="64">
        <v>4.7300000000000004</v>
      </c>
      <c r="N232" s="64">
        <v>3.64</v>
      </c>
      <c r="O232" s="64">
        <v>4.58</v>
      </c>
      <c r="P232" s="64">
        <v>4.83</v>
      </c>
      <c r="R232" s="64">
        <v>5.21</v>
      </c>
      <c r="S232" s="64">
        <v>5.14</v>
      </c>
      <c r="U232" s="64">
        <v>5.78</v>
      </c>
      <c r="V232" s="64">
        <v>5.79</v>
      </c>
      <c r="W232" s="64">
        <v>6.29</v>
      </c>
      <c r="X232" s="64">
        <v>6.33</v>
      </c>
      <c r="Z232" s="64">
        <v>3.9</v>
      </c>
      <c r="AA232" s="64">
        <v>3.78</v>
      </c>
      <c r="AB232" s="64">
        <v>4.33</v>
      </c>
      <c r="AC232" s="64">
        <v>4.7300000000000004</v>
      </c>
    </row>
    <row r="233" spans="1:29" hidden="1" x14ac:dyDescent="0.2"/>
    <row r="234" spans="1:29" hidden="1" x14ac:dyDescent="0.2">
      <c r="A234" s="3" t="s">
        <v>61</v>
      </c>
      <c r="B234" s="64">
        <f>AVERAGE(B214:B232)</f>
        <v>5.8621052631578952</v>
      </c>
      <c r="C234" s="64">
        <f>AVERAGE(C214:C232)</f>
        <v>5.8336842105263162</v>
      </c>
      <c r="D234" s="64">
        <f>AVERAGE(D214:D232)</f>
        <v>6.256842105263158</v>
      </c>
      <c r="E234" s="64">
        <f>AVERAGE(E214:E232)</f>
        <v>6.1131578947368421</v>
      </c>
      <c r="G234" s="64">
        <f>AVERAGE(G214:G232)</f>
        <v>3.9094736842105262</v>
      </c>
      <c r="H234" s="64">
        <f>AVERAGE(H214:H232)</f>
        <v>3.7389473684210524</v>
      </c>
      <c r="J234" s="64">
        <f>AVERAGE(J214:J232)</f>
        <v>4.5621052631578953</v>
      </c>
      <c r="K234" s="64">
        <f>AVERAGE(K214:K232)</f>
        <v>4.7194736842105245</v>
      </c>
      <c r="N234" s="64">
        <f>AVERAGE(N214:N232)</f>
        <v>3.8268421052631583</v>
      </c>
      <c r="O234" s="64">
        <f>AVERAGE(O214:O232)</f>
        <v>4.5131578947368416</v>
      </c>
      <c r="P234" s="64">
        <f>AVERAGE(P214:P232)</f>
        <v>4.7873684210526308</v>
      </c>
      <c r="R234" s="64">
        <f>AVERAGE(R214:R232)</f>
        <v>5.2278947368421056</v>
      </c>
      <c r="S234" s="64">
        <f>AVERAGE(S214:S232)</f>
        <v>5.2126315789473692</v>
      </c>
      <c r="U234" s="64">
        <f>AVERAGE(U214:U232)</f>
        <v>5.8621052631578952</v>
      </c>
      <c r="V234" s="64">
        <f>AVERAGE(V214:V232)</f>
        <v>5.8336842105263162</v>
      </c>
      <c r="W234" s="64">
        <f>AVERAGE(W214:W232)</f>
        <v>6.256842105263158</v>
      </c>
      <c r="X234" s="64">
        <f>AVERAGE(X214:X232)</f>
        <v>6.1131578947368421</v>
      </c>
      <c r="Z234" s="64">
        <f>AVERAGE(Z214:Z232)</f>
        <v>3.9094736842105262</v>
      </c>
      <c r="AA234" s="64">
        <f>AVERAGE(AA214:AA232)</f>
        <v>3.7389473684210524</v>
      </c>
      <c r="AB234" s="64">
        <f>AVERAGE(AB214:AB232)</f>
        <v>4.5621052631578953</v>
      </c>
      <c r="AC234" s="64">
        <f>AVERAGE(AC214:AC232)</f>
        <v>4.7194736842105245</v>
      </c>
    </row>
    <row r="235" spans="1:29" hidden="1" x14ac:dyDescent="0.2">
      <c r="A235" s="3" t="s">
        <v>62</v>
      </c>
      <c r="B235" s="312">
        <f>AVERAGE(B234:C234)</f>
        <v>5.8478947368421057</v>
      </c>
      <c r="C235" s="312"/>
      <c r="D235" s="312">
        <f>AVERAGE(D234:E234)</f>
        <v>6.1850000000000005</v>
      </c>
      <c r="E235" s="312"/>
      <c r="F235" s="5"/>
      <c r="G235" s="312">
        <f>AVERAGE(G234:H234)</f>
        <v>3.8242105263157891</v>
      </c>
      <c r="H235" s="312"/>
      <c r="I235" s="118"/>
      <c r="J235" s="312">
        <f>AVERAGE(J234:K234)</f>
        <v>4.6407894736842099</v>
      </c>
      <c r="K235" s="312"/>
      <c r="L235" s="118"/>
      <c r="M235" s="5"/>
      <c r="N235" s="5"/>
      <c r="O235" s="5"/>
      <c r="P235" s="5"/>
      <c r="Q235" s="5"/>
      <c r="R235" s="312">
        <f>AVERAGE(R234:S234)</f>
        <v>5.2202631578947374</v>
      </c>
      <c r="S235" s="312"/>
      <c r="U235" s="312">
        <f>AVERAGE(U234:V234)</f>
        <v>5.8478947368421057</v>
      </c>
      <c r="V235" s="312"/>
      <c r="W235" s="312">
        <f>AVERAGE(W234:X234)</f>
        <v>6.1850000000000005</v>
      </c>
      <c r="X235" s="312"/>
      <c r="Y235" s="5"/>
      <c r="Z235" s="312">
        <f>AVERAGE(Z234:AA234)</f>
        <v>3.8242105263157891</v>
      </c>
      <c r="AA235" s="312"/>
      <c r="AB235" s="312">
        <f>AVERAGE(AB234:AC234)</f>
        <v>4.6407894736842099</v>
      </c>
      <c r="AC235" s="312"/>
    </row>
    <row r="236" spans="1:29" hidden="1" x14ac:dyDescent="0.2">
      <c r="A236" s="3" t="s">
        <v>63</v>
      </c>
      <c r="B236" s="312">
        <f>AVERAGE(B183,B211,B235)</f>
        <v>5.9024569757727647</v>
      </c>
      <c r="C236" s="312"/>
      <c r="D236" s="312">
        <f>AVERAGE(D183,D211,D235)</f>
        <v>6.2692380952380944</v>
      </c>
      <c r="E236" s="312"/>
      <c r="F236" s="5"/>
      <c r="G236" s="312">
        <f>AVERAGE(G183,G211,G235)</f>
        <v>4.0400701754385961</v>
      </c>
      <c r="H236" s="312"/>
      <c r="I236" s="118"/>
      <c r="J236" s="312">
        <f>AVERAGE(J183,J211,J235)</f>
        <v>4.5215329991645783</v>
      </c>
      <c r="K236" s="312"/>
      <c r="L236" s="118"/>
      <c r="M236" s="5"/>
      <c r="N236" s="5"/>
      <c r="O236" s="5"/>
      <c r="P236" s="5"/>
      <c r="Q236" s="5"/>
      <c r="R236" s="312">
        <f>AVERAGE(R183,R211,R235)</f>
        <v>5.4062305764411027</v>
      </c>
      <c r="S236" s="312"/>
      <c r="U236" s="312">
        <f>AVERAGE(U183,U211,U235)</f>
        <v>5.9024569757727647</v>
      </c>
      <c r="V236" s="312"/>
      <c r="W236" s="312">
        <f>AVERAGE(W183,W211,W235)</f>
        <v>6.2692380952380944</v>
      </c>
      <c r="X236" s="312"/>
      <c r="Y236" s="5"/>
      <c r="Z236" s="312">
        <f>AVERAGE(Z183,Z211,Z235)</f>
        <v>4.0400701754385961</v>
      </c>
      <c r="AA236" s="312"/>
      <c r="AB236" s="312">
        <f>AVERAGE(AB183,AB211,AB235)</f>
        <v>4.5215329991645783</v>
      </c>
      <c r="AC236" s="312"/>
    </row>
    <row r="237" spans="1:29" hidden="1" x14ac:dyDescent="0.2"/>
    <row r="238" spans="1:29" hidden="1" x14ac:dyDescent="0.2">
      <c r="A238" s="2">
        <v>39356</v>
      </c>
      <c r="B238" s="64">
        <v>5.77</v>
      </c>
      <c r="C238" s="64">
        <v>5.74</v>
      </c>
      <c r="D238" s="64">
        <v>6.25</v>
      </c>
      <c r="E238" s="64">
        <v>6.29</v>
      </c>
      <c r="G238" s="64">
        <v>3.93</v>
      </c>
      <c r="H238" s="64">
        <v>3.84</v>
      </c>
      <c r="J238" s="64">
        <v>4.43</v>
      </c>
      <c r="K238" s="64">
        <v>4.62</v>
      </c>
      <c r="N238" s="64">
        <v>3.76</v>
      </c>
      <c r="O238" s="64">
        <v>4.54</v>
      </c>
      <c r="P238" s="64">
        <v>4.78</v>
      </c>
      <c r="R238" s="64">
        <v>5.19</v>
      </c>
      <c r="S238" s="64">
        <v>5.1100000000000003</v>
      </c>
      <c r="U238" s="64">
        <v>5.77</v>
      </c>
      <c r="V238" s="64">
        <v>5.74</v>
      </c>
      <c r="W238" s="64">
        <v>6.25</v>
      </c>
      <c r="X238" s="64">
        <v>6.29</v>
      </c>
      <c r="Z238" s="64">
        <v>3.93</v>
      </c>
      <c r="AA238" s="64">
        <v>3.84</v>
      </c>
      <c r="AB238" s="64">
        <v>4.43</v>
      </c>
      <c r="AC238" s="64">
        <v>4.62</v>
      </c>
    </row>
    <row r="239" spans="1:29" hidden="1" x14ac:dyDescent="0.2">
      <c r="A239" s="2">
        <v>39357</v>
      </c>
      <c r="B239" s="64">
        <v>5.71</v>
      </c>
      <c r="C239" s="64">
        <v>5.67</v>
      </c>
      <c r="D239" s="64">
        <v>6.23</v>
      </c>
      <c r="E239" s="64">
        <v>6.27</v>
      </c>
      <c r="G239" s="64">
        <v>3.92</v>
      </c>
      <c r="H239" s="64">
        <v>3.77</v>
      </c>
      <c r="J239" s="64">
        <v>4.47</v>
      </c>
      <c r="K239" s="64">
        <v>4.66</v>
      </c>
      <c r="N239" s="64">
        <v>3.81</v>
      </c>
      <c r="O239" s="64">
        <v>4.5199999999999996</v>
      </c>
      <c r="P239" s="64">
        <v>4.7699999999999996</v>
      </c>
      <c r="R239" s="64">
        <v>5.15</v>
      </c>
      <c r="S239" s="64">
        <v>5.07</v>
      </c>
      <c r="U239" s="64">
        <v>5.71</v>
      </c>
      <c r="V239" s="64">
        <v>5.67</v>
      </c>
      <c r="W239" s="64">
        <v>6.23</v>
      </c>
      <c r="X239" s="64">
        <v>6.27</v>
      </c>
      <c r="Z239" s="64">
        <v>3.92</v>
      </c>
      <c r="AA239" s="64">
        <v>3.77</v>
      </c>
      <c r="AB239" s="64">
        <v>4.47</v>
      </c>
      <c r="AC239" s="64">
        <v>4.66</v>
      </c>
    </row>
    <row r="240" spans="1:29" hidden="1" x14ac:dyDescent="0.2">
      <c r="A240" s="2">
        <v>39358</v>
      </c>
      <c r="B240" s="64">
        <v>5.73</v>
      </c>
      <c r="C240" s="64">
        <v>5.69</v>
      </c>
      <c r="D240" s="64">
        <v>6.17</v>
      </c>
      <c r="E240" s="64">
        <v>6.21</v>
      </c>
      <c r="G240" s="64">
        <v>3.89</v>
      </c>
      <c r="H240" s="64">
        <v>3.74</v>
      </c>
      <c r="J240" s="64">
        <v>4.5199999999999996</v>
      </c>
      <c r="K240" s="64">
        <v>4.71</v>
      </c>
      <c r="N240" s="64">
        <v>3.82</v>
      </c>
      <c r="O240" s="64">
        <v>4.5599999999999996</v>
      </c>
      <c r="P240" s="64">
        <v>4.79</v>
      </c>
      <c r="R240" s="64">
        <v>5.19</v>
      </c>
      <c r="S240" s="64">
        <v>5.13</v>
      </c>
      <c r="U240" s="64">
        <v>5.73</v>
      </c>
      <c r="V240" s="64">
        <v>5.69</v>
      </c>
      <c r="W240" s="64">
        <v>6.17</v>
      </c>
      <c r="X240" s="64">
        <v>6.21</v>
      </c>
      <c r="Z240" s="64">
        <v>3.89</v>
      </c>
      <c r="AA240" s="64">
        <v>3.74</v>
      </c>
      <c r="AB240" s="64">
        <v>4.5199999999999996</v>
      </c>
      <c r="AC240" s="64">
        <v>4.71</v>
      </c>
    </row>
    <row r="241" spans="1:29" hidden="1" x14ac:dyDescent="0.2">
      <c r="A241" s="2">
        <v>39359</v>
      </c>
      <c r="B241" s="64">
        <v>5.68</v>
      </c>
      <c r="C241" s="64">
        <v>5.62</v>
      </c>
      <c r="D241" s="64">
        <v>6.21</v>
      </c>
      <c r="E241" s="64">
        <v>6.25</v>
      </c>
      <c r="G241" s="64">
        <v>3.91</v>
      </c>
      <c r="H241" s="64">
        <v>3.76</v>
      </c>
      <c r="J241" s="64">
        <v>4.45</v>
      </c>
      <c r="K241" s="64">
        <v>4.6399999999999997</v>
      </c>
      <c r="N241" s="64">
        <v>3.81</v>
      </c>
      <c r="O241" s="64">
        <v>4.5199999999999996</v>
      </c>
      <c r="P241" s="64">
        <v>4.76</v>
      </c>
      <c r="R241" s="64">
        <v>5.13</v>
      </c>
      <c r="S241" s="64">
        <v>5.0599999999999996</v>
      </c>
      <c r="U241" s="64">
        <v>5.68</v>
      </c>
      <c r="V241" s="64">
        <v>5.62</v>
      </c>
      <c r="W241" s="64">
        <v>6.21</v>
      </c>
      <c r="X241" s="64">
        <v>6.25</v>
      </c>
      <c r="Z241" s="64">
        <v>3.91</v>
      </c>
      <c r="AA241" s="64">
        <v>3.76</v>
      </c>
      <c r="AB241" s="64">
        <v>4.45</v>
      </c>
      <c r="AC241" s="64">
        <v>4.6399999999999997</v>
      </c>
    </row>
    <row r="242" spans="1:29" hidden="1" x14ac:dyDescent="0.2">
      <c r="A242" s="2">
        <v>39360</v>
      </c>
      <c r="B242" s="64">
        <v>5.8</v>
      </c>
      <c r="C242" s="64">
        <v>5.71</v>
      </c>
      <c r="D242" s="64">
        <v>6.28</v>
      </c>
      <c r="E242" s="64">
        <v>6.32</v>
      </c>
      <c r="G242" s="64">
        <v>3.89</v>
      </c>
      <c r="H242" s="64">
        <v>3.74</v>
      </c>
      <c r="J242" s="64">
        <v>4.3</v>
      </c>
      <c r="K242" s="64">
        <v>4.4800000000000004</v>
      </c>
      <c r="N242" s="64">
        <v>3.85</v>
      </c>
      <c r="O242" s="64">
        <v>4.6399999999999997</v>
      </c>
      <c r="P242" s="64">
        <v>4.87</v>
      </c>
      <c r="R242" s="64">
        <v>5.24</v>
      </c>
      <c r="S242" s="64">
        <v>5.19</v>
      </c>
      <c r="U242" s="64">
        <v>5.8</v>
      </c>
      <c r="V242" s="64">
        <v>5.71</v>
      </c>
      <c r="W242" s="64">
        <v>6.28</v>
      </c>
      <c r="X242" s="64">
        <v>6.32</v>
      </c>
      <c r="Z242" s="64">
        <v>3.89</v>
      </c>
      <c r="AA242" s="64">
        <v>3.74</v>
      </c>
      <c r="AB242" s="64">
        <v>4.3</v>
      </c>
      <c r="AC242" s="64">
        <v>4.4800000000000004</v>
      </c>
    </row>
    <row r="243" spans="1:29" hidden="1" x14ac:dyDescent="0.2">
      <c r="A243" s="2">
        <v>39364</v>
      </c>
      <c r="B243" s="64">
        <v>5.78</v>
      </c>
      <c r="C243" s="64">
        <v>5.7</v>
      </c>
      <c r="D243" s="64">
        <v>6.14</v>
      </c>
      <c r="E243" s="64">
        <v>6.04</v>
      </c>
      <c r="G243" s="64">
        <v>3.95</v>
      </c>
      <c r="H243" s="64">
        <v>3.8</v>
      </c>
      <c r="J243" s="64">
        <v>4.13</v>
      </c>
      <c r="K243" s="64">
        <v>4.32</v>
      </c>
      <c r="N243" s="64">
        <v>3.88</v>
      </c>
      <c r="O243" s="64">
        <v>4.6500000000000004</v>
      </c>
      <c r="P243" s="64">
        <v>4.8600000000000003</v>
      </c>
      <c r="R243" s="64">
        <v>5.31</v>
      </c>
      <c r="S243" s="64">
        <v>5.18</v>
      </c>
      <c r="U243" s="64">
        <v>5.78</v>
      </c>
      <c r="V243" s="64">
        <v>5.7</v>
      </c>
      <c r="W243" s="64">
        <v>6.14</v>
      </c>
      <c r="X243" s="64">
        <v>6.04</v>
      </c>
      <c r="Z243" s="64">
        <v>3.95</v>
      </c>
      <c r="AA243" s="64">
        <v>3.8</v>
      </c>
      <c r="AB243" s="64">
        <v>4.13</v>
      </c>
      <c r="AC243" s="64">
        <v>4.32</v>
      </c>
    </row>
    <row r="244" spans="1:29" hidden="1" x14ac:dyDescent="0.2">
      <c r="A244" s="2">
        <v>39365</v>
      </c>
      <c r="B244" s="64">
        <v>5.75</v>
      </c>
      <c r="C244" s="64">
        <v>5.65</v>
      </c>
      <c r="D244" s="64">
        <v>6.13</v>
      </c>
      <c r="E244" s="64">
        <v>6.03</v>
      </c>
      <c r="G244" s="64">
        <v>3.94</v>
      </c>
      <c r="H244" s="64">
        <v>3.74</v>
      </c>
      <c r="J244" s="64">
        <v>4.45</v>
      </c>
      <c r="K244" s="64">
        <v>4.6399999999999997</v>
      </c>
      <c r="N244" s="64">
        <v>3.9</v>
      </c>
      <c r="O244" s="64">
        <v>4.6500000000000004</v>
      </c>
      <c r="P244" s="64">
        <v>4.8600000000000003</v>
      </c>
      <c r="R244" s="64">
        <v>5.29</v>
      </c>
      <c r="S244" s="64">
        <v>5.17</v>
      </c>
      <c r="U244" s="64">
        <v>5.75</v>
      </c>
      <c r="V244" s="64">
        <v>5.65</v>
      </c>
      <c r="W244" s="64">
        <v>6.13</v>
      </c>
      <c r="X244" s="64">
        <v>6.03</v>
      </c>
      <c r="Z244" s="64">
        <v>3.94</v>
      </c>
      <c r="AA244" s="64">
        <v>3.74</v>
      </c>
      <c r="AB244" s="64">
        <v>4.45</v>
      </c>
      <c r="AC244" s="64">
        <v>4.6399999999999997</v>
      </c>
    </row>
    <row r="245" spans="1:29" hidden="1" x14ac:dyDescent="0.2">
      <c r="A245" s="2">
        <v>39366</v>
      </c>
      <c r="B245" s="64">
        <v>5.75</v>
      </c>
      <c r="C245" s="64">
        <v>5.66</v>
      </c>
      <c r="D245" s="64">
        <v>6.16</v>
      </c>
      <c r="E245" s="64">
        <v>6.05</v>
      </c>
      <c r="G245" s="64">
        <v>3.95</v>
      </c>
      <c r="H245" s="64">
        <v>3.77</v>
      </c>
      <c r="J245" s="64">
        <v>4.45</v>
      </c>
      <c r="K245" s="64">
        <v>4.63</v>
      </c>
      <c r="N245" s="64">
        <v>3.97</v>
      </c>
      <c r="O245" s="64">
        <v>4.6399999999999997</v>
      </c>
      <c r="P245" s="64">
        <v>4.8600000000000003</v>
      </c>
      <c r="R245" s="64">
        <v>5.26</v>
      </c>
      <c r="S245" s="64">
        <v>5.18</v>
      </c>
      <c r="U245" s="64">
        <v>5.75</v>
      </c>
      <c r="V245" s="64">
        <v>5.66</v>
      </c>
      <c r="W245" s="64">
        <v>6.16</v>
      </c>
      <c r="X245" s="64">
        <v>6.05</v>
      </c>
      <c r="Z245" s="64">
        <v>3.95</v>
      </c>
      <c r="AA245" s="64">
        <v>3.77</v>
      </c>
      <c r="AB245" s="64">
        <v>4.45</v>
      </c>
      <c r="AC245" s="64">
        <v>4.63</v>
      </c>
    </row>
    <row r="246" spans="1:29" hidden="1" x14ac:dyDescent="0.2">
      <c r="A246" s="2">
        <v>39367</v>
      </c>
      <c r="B246" s="64">
        <v>5.84</v>
      </c>
      <c r="C246" s="64">
        <v>5.71</v>
      </c>
      <c r="D246" s="64">
        <v>6.21</v>
      </c>
      <c r="E246" s="64">
        <v>6.1</v>
      </c>
      <c r="G246" s="64">
        <v>3.96</v>
      </c>
      <c r="H246" s="64">
        <v>3.79</v>
      </c>
      <c r="J246" s="64">
        <v>4.46</v>
      </c>
      <c r="K246" s="64">
        <v>4.6399999999999997</v>
      </c>
      <c r="N246" s="64">
        <v>4.0599999999999996</v>
      </c>
      <c r="O246" s="64">
        <v>4.68</v>
      </c>
      <c r="P246" s="64">
        <v>4.9000000000000004</v>
      </c>
      <c r="R246" s="64">
        <v>5.31</v>
      </c>
      <c r="S246" s="64">
        <v>5.26</v>
      </c>
      <c r="U246" s="64">
        <v>5.84</v>
      </c>
      <c r="V246" s="64">
        <v>5.71</v>
      </c>
      <c r="W246" s="64">
        <v>6.21</v>
      </c>
      <c r="X246" s="64">
        <v>6.1</v>
      </c>
      <c r="Z246" s="64">
        <v>3.96</v>
      </c>
      <c r="AA246" s="64">
        <v>3.79</v>
      </c>
      <c r="AB246" s="64">
        <v>4.46</v>
      </c>
      <c r="AC246" s="64">
        <v>4.6399999999999997</v>
      </c>
    </row>
    <row r="247" spans="1:29" hidden="1" x14ac:dyDescent="0.2">
      <c r="A247" s="2">
        <v>39370</v>
      </c>
      <c r="B247" s="64">
        <v>5.79</v>
      </c>
      <c r="C247" s="64">
        <v>5.69</v>
      </c>
      <c r="D247" s="64">
        <v>6.23</v>
      </c>
      <c r="E247" s="64">
        <v>6.08</v>
      </c>
      <c r="G247" s="64">
        <v>3.98</v>
      </c>
      <c r="H247" s="64">
        <v>3.8</v>
      </c>
      <c r="J247" s="64">
        <v>4.46</v>
      </c>
      <c r="K247" s="64">
        <v>4.6500000000000004</v>
      </c>
      <c r="N247" s="64">
        <v>4.13</v>
      </c>
      <c r="O247" s="64">
        <v>4.68</v>
      </c>
      <c r="P247" s="64">
        <v>4.91</v>
      </c>
      <c r="R247" s="64">
        <v>5.32</v>
      </c>
      <c r="S247" s="64">
        <v>5.27</v>
      </c>
      <c r="U247" s="64">
        <v>5.79</v>
      </c>
      <c r="V247" s="64">
        <v>5.69</v>
      </c>
      <c r="W247" s="64">
        <v>6.23</v>
      </c>
      <c r="X247" s="64">
        <v>6.08</v>
      </c>
      <c r="Z247" s="64">
        <v>3.98</v>
      </c>
      <c r="AA247" s="64">
        <v>3.8</v>
      </c>
      <c r="AB247" s="64">
        <v>4.46</v>
      </c>
      <c r="AC247" s="64">
        <v>4.6500000000000004</v>
      </c>
    </row>
    <row r="248" spans="1:29" hidden="1" x14ac:dyDescent="0.2">
      <c r="A248" s="2">
        <v>39371</v>
      </c>
      <c r="B248" s="64">
        <v>5.77</v>
      </c>
      <c r="C248" s="64">
        <v>5.68</v>
      </c>
      <c r="D248" s="64">
        <v>6.21</v>
      </c>
      <c r="E248" s="64">
        <v>6.06</v>
      </c>
      <c r="G248" s="64">
        <v>3.97</v>
      </c>
      <c r="H248" s="64">
        <v>3.78</v>
      </c>
      <c r="J248" s="64">
        <v>4.46</v>
      </c>
      <c r="K248" s="64">
        <v>4.6500000000000004</v>
      </c>
      <c r="N248" s="64">
        <v>4.0999999999999996</v>
      </c>
      <c r="O248" s="64">
        <v>4.6399999999999997</v>
      </c>
      <c r="P248" s="64">
        <v>4.9000000000000004</v>
      </c>
      <c r="R248" s="64">
        <v>5.25</v>
      </c>
      <c r="S248" s="64">
        <v>5.19</v>
      </c>
      <c r="U248" s="64">
        <v>5.77</v>
      </c>
      <c r="V248" s="64">
        <v>5.68</v>
      </c>
      <c r="W248" s="64">
        <v>6.21</v>
      </c>
      <c r="X248" s="64">
        <v>6.06</v>
      </c>
      <c r="Z248" s="64">
        <v>3.97</v>
      </c>
      <c r="AA248" s="64">
        <v>3.78</v>
      </c>
      <c r="AB248" s="64">
        <v>4.46</v>
      </c>
      <c r="AC248" s="64">
        <v>4.6500000000000004</v>
      </c>
    </row>
    <row r="249" spans="1:29" hidden="1" x14ac:dyDescent="0.2">
      <c r="A249" s="2">
        <v>39372</v>
      </c>
      <c r="B249" s="64">
        <v>5.68</v>
      </c>
      <c r="C249" s="64">
        <v>5.62</v>
      </c>
      <c r="D249" s="64">
        <v>6.14</v>
      </c>
      <c r="E249" s="64">
        <v>5.99</v>
      </c>
      <c r="G249" s="64">
        <v>3.9</v>
      </c>
      <c r="H249" s="64">
        <v>3.75</v>
      </c>
      <c r="J249" s="64">
        <v>4.43</v>
      </c>
      <c r="K249" s="64">
        <v>4.62</v>
      </c>
      <c r="N249" s="64">
        <v>3.84</v>
      </c>
      <c r="O249" s="64">
        <v>4.55</v>
      </c>
      <c r="P249" s="64">
        <v>4.83</v>
      </c>
      <c r="R249" s="64">
        <v>5.14</v>
      </c>
      <c r="S249" s="64">
        <v>5.1100000000000003</v>
      </c>
      <c r="U249" s="64">
        <v>5.68</v>
      </c>
      <c r="V249" s="64">
        <v>5.62</v>
      </c>
      <c r="W249" s="64">
        <v>6.14</v>
      </c>
      <c r="X249" s="64">
        <v>5.99</v>
      </c>
      <c r="Z249" s="64">
        <v>3.9</v>
      </c>
      <c r="AA249" s="64">
        <v>3.75</v>
      </c>
      <c r="AB249" s="64">
        <v>4.43</v>
      </c>
      <c r="AC249" s="64">
        <v>4.62</v>
      </c>
    </row>
    <row r="250" spans="1:29" hidden="1" x14ac:dyDescent="0.2">
      <c r="A250" s="2">
        <v>39373</v>
      </c>
      <c r="B250" s="64">
        <v>5.67</v>
      </c>
      <c r="C250" s="64">
        <v>5.66</v>
      </c>
      <c r="D250" s="64">
        <v>6.11</v>
      </c>
      <c r="E250" s="64">
        <v>5.96</v>
      </c>
      <c r="G250" s="64">
        <v>3.89</v>
      </c>
      <c r="H250" s="64">
        <v>3.66</v>
      </c>
      <c r="J250" s="64">
        <v>4.42</v>
      </c>
      <c r="K250" s="64">
        <v>4.6100000000000003</v>
      </c>
      <c r="N250" s="64">
        <v>3.7</v>
      </c>
      <c r="O250" s="64">
        <v>4.49</v>
      </c>
      <c r="P250" s="64">
        <v>4.7699999999999996</v>
      </c>
      <c r="R250" s="64">
        <v>5.1100000000000003</v>
      </c>
      <c r="S250" s="64">
        <v>5.07</v>
      </c>
      <c r="U250" s="64">
        <v>5.67</v>
      </c>
      <c r="V250" s="64">
        <v>5.66</v>
      </c>
      <c r="W250" s="64">
        <v>6.11</v>
      </c>
      <c r="X250" s="64">
        <v>5.96</v>
      </c>
      <c r="Z250" s="64">
        <v>3.89</v>
      </c>
      <c r="AA250" s="64">
        <v>3.66</v>
      </c>
      <c r="AB250" s="64">
        <v>4.42</v>
      </c>
      <c r="AC250" s="64">
        <v>4.6100000000000003</v>
      </c>
    </row>
    <row r="251" spans="1:29" hidden="1" x14ac:dyDescent="0.2">
      <c r="A251" s="2">
        <v>39374</v>
      </c>
      <c r="B251" s="64">
        <v>5.59</v>
      </c>
      <c r="C251" s="64">
        <v>5.59</v>
      </c>
      <c r="D251" s="64">
        <v>6.01</v>
      </c>
      <c r="E251" s="64">
        <v>5.87</v>
      </c>
      <c r="G251" s="64">
        <v>3.89</v>
      </c>
      <c r="H251" s="64">
        <v>3.67</v>
      </c>
      <c r="J251" s="64">
        <v>4.41</v>
      </c>
      <c r="K251" s="64">
        <v>4.5999999999999996</v>
      </c>
      <c r="N251" s="64">
        <v>3.63</v>
      </c>
      <c r="O251" s="64">
        <v>4.3899999999999997</v>
      </c>
      <c r="P251" s="64">
        <v>4.68</v>
      </c>
      <c r="R251" s="64">
        <v>4.9800000000000004</v>
      </c>
      <c r="S251" s="64">
        <v>4.95</v>
      </c>
      <c r="U251" s="64">
        <v>5.59</v>
      </c>
      <c r="V251" s="64">
        <v>5.59</v>
      </c>
      <c r="W251" s="64">
        <v>6.01</v>
      </c>
      <c r="X251" s="64">
        <v>5.87</v>
      </c>
      <c r="Z251" s="64">
        <v>3.89</v>
      </c>
      <c r="AA251" s="64">
        <v>3.67</v>
      </c>
      <c r="AB251" s="64">
        <v>4.41</v>
      </c>
      <c r="AC251" s="64">
        <v>4.5999999999999996</v>
      </c>
    </row>
    <row r="252" spans="1:29" hidden="1" x14ac:dyDescent="0.2">
      <c r="A252" s="2">
        <v>39377</v>
      </c>
      <c r="B252" s="64">
        <v>5.62</v>
      </c>
      <c r="C252" s="64">
        <v>5.68</v>
      </c>
      <c r="D252" s="64">
        <v>6.05</v>
      </c>
      <c r="E252" s="64">
        <v>5.88</v>
      </c>
      <c r="G252" s="64">
        <v>3.87</v>
      </c>
      <c r="H252" s="64">
        <v>3.65</v>
      </c>
      <c r="J252" s="64">
        <v>4.4000000000000004</v>
      </c>
      <c r="K252" s="64">
        <v>4.59</v>
      </c>
      <c r="N252" s="64">
        <v>3.82</v>
      </c>
      <c r="O252" s="64">
        <v>4.41</v>
      </c>
      <c r="P252" s="64">
        <v>4.6900000000000004</v>
      </c>
      <c r="R252" s="64">
        <v>5.0199999999999996</v>
      </c>
      <c r="S252" s="64">
        <v>5.0599999999999996</v>
      </c>
      <c r="U252" s="64">
        <v>5.62</v>
      </c>
      <c r="V252" s="64">
        <v>5.68</v>
      </c>
      <c r="W252" s="64">
        <v>6.05</v>
      </c>
      <c r="X252" s="64">
        <v>5.88</v>
      </c>
      <c r="Z252" s="64">
        <v>3.87</v>
      </c>
      <c r="AA252" s="64">
        <v>3.65</v>
      </c>
      <c r="AB252" s="64">
        <v>4.4000000000000004</v>
      </c>
      <c r="AC252" s="64">
        <v>4.59</v>
      </c>
    </row>
    <row r="253" spans="1:29" hidden="1" x14ac:dyDescent="0.2">
      <c r="A253" s="2">
        <v>39378</v>
      </c>
      <c r="B253" s="64">
        <v>5.57</v>
      </c>
      <c r="C253" s="64">
        <v>5.6</v>
      </c>
      <c r="D253" s="64">
        <v>6.08</v>
      </c>
      <c r="E253" s="64">
        <v>5.87</v>
      </c>
      <c r="G253" s="64">
        <v>3.89</v>
      </c>
      <c r="H253" s="64">
        <v>3.66</v>
      </c>
      <c r="J253" s="64">
        <v>4.38</v>
      </c>
      <c r="K253" s="64">
        <v>4.57</v>
      </c>
      <c r="N253" s="96">
        <v>3.83</v>
      </c>
      <c r="O253" s="64">
        <v>4.4000000000000004</v>
      </c>
      <c r="P253" s="64">
        <v>4.6900000000000004</v>
      </c>
      <c r="R253" s="64">
        <v>4.9800000000000004</v>
      </c>
      <c r="S253" s="64">
        <v>5</v>
      </c>
      <c r="U253" s="64">
        <v>5.57</v>
      </c>
      <c r="V253" s="64">
        <v>5.6</v>
      </c>
      <c r="W253" s="64">
        <v>6.08</v>
      </c>
      <c r="X253" s="64">
        <v>5.87</v>
      </c>
      <c r="Z253" s="64">
        <v>3.89</v>
      </c>
      <c r="AA253" s="64">
        <v>3.66</v>
      </c>
      <c r="AB253" s="64">
        <v>4.38</v>
      </c>
      <c r="AC253" s="64">
        <v>4.57</v>
      </c>
    </row>
    <row r="254" spans="1:29" hidden="1" x14ac:dyDescent="0.2">
      <c r="A254" s="2">
        <v>39379</v>
      </c>
      <c r="B254" s="64">
        <v>5.57</v>
      </c>
      <c r="C254" s="64">
        <v>5.59</v>
      </c>
      <c r="D254" s="64">
        <v>5.99</v>
      </c>
      <c r="E254" s="64">
        <v>5.83</v>
      </c>
      <c r="G254" s="64">
        <v>3.89</v>
      </c>
      <c r="H254" s="64">
        <v>3.68</v>
      </c>
      <c r="J254" s="64">
        <v>4.3899999999999997</v>
      </c>
      <c r="K254" s="64">
        <v>4.57</v>
      </c>
      <c r="N254" s="64">
        <v>3.68</v>
      </c>
      <c r="O254" s="64">
        <v>4.34</v>
      </c>
      <c r="P254" s="64">
        <v>4.6399999999999997</v>
      </c>
      <c r="R254" s="64">
        <v>4.93</v>
      </c>
      <c r="S254" s="64">
        <v>4.96</v>
      </c>
      <c r="U254" s="64">
        <v>5.57</v>
      </c>
      <c r="V254" s="64">
        <v>5.59</v>
      </c>
      <c r="W254" s="64">
        <v>5.99</v>
      </c>
      <c r="X254" s="64">
        <v>5.83</v>
      </c>
      <c r="Z254" s="64">
        <v>3.89</v>
      </c>
      <c r="AA254" s="64">
        <v>3.68</v>
      </c>
      <c r="AB254" s="64">
        <v>4.3899999999999997</v>
      </c>
      <c r="AC254" s="64">
        <v>4.57</v>
      </c>
    </row>
    <row r="255" spans="1:29" hidden="1" x14ac:dyDescent="0.2">
      <c r="A255" s="2">
        <v>39380</v>
      </c>
      <c r="B255" s="64">
        <v>5.62</v>
      </c>
      <c r="C255" s="64">
        <v>5.5</v>
      </c>
      <c r="D255" s="64">
        <v>5.98</v>
      </c>
      <c r="E255" s="64">
        <v>5.85</v>
      </c>
      <c r="G255" s="64">
        <v>3.85</v>
      </c>
      <c r="H255" s="64">
        <v>3.68</v>
      </c>
      <c r="J255" s="64">
        <v>4.37</v>
      </c>
      <c r="K255" s="64">
        <v>4.55</v>
      </c>
      <c r="N255" s="64">
        <v>3.79</v>
      </c>
      <c r="O255" s="64">
        <v>4.38</v>
      </c>
      <c r="P255" s="64">
        <v>4.68</v>
      </c>
      <c r="R255" s="64">
        <v>4.97</v>
      </c>
      <c r="S255" s="64">
        <v>4.9800000000000004</v>
      </c>
      <c r="U255" s="64">
        <v>5.62</v>
      </c>
      <c r="V255" s="64">
        <v>5.5</v>
      </c>
      <c r="W255" s="64">
        <v>5.98</v>
      </c>
      <c r="X255" s="64">
        <v>5.85</v>
      </c>
      <c r="Z255" s="64">
        <v>3.85</v>
      </c>
      <c r="AA255" s="64">
        <v>3.68</v>
      </c>
      <c r="AB255" s="64">
        <v>4.37</v>
      </c>
      <c r="AC255" s="64">
        <v>4.55</v>
      </c>
    </row>
    <row r="256" spans="1:29" hidden="1" x14ac:dyDescent="0.2">
      <c r="A256" s="2">
        <v>39381</v>
      </c>
      <c r="B256" s="64">
        <v>5.68</v>
      </c>
      <c r="C256" s="64">
        <v>5.58</v>
      </c>
      <c r="D256" s="64">
        <v>6.05</v>
      </c>
      <c r="E256" s="64">
        <v>5.88</v>
      </c>
      <c r="G256" s="64">
        <v>3.87</v>
      </c>
      <c r="H256" s="64">
        <v>3.7</v>
      </c>
      <c r="J256" s="64">
        <v>4.38</v>
      </c>
      <c r="K256" s="64">
        <v>4.5599999999999996</v>
      </c>
      <c r="N256" s="64">
        <v>3.8</v>
      </c>
      <c r="O256" s="64">
        <v>4.4000000000000004</v>
      </c>
      <c r="P256" s="64">
        <v>4.7</v>
      </c>
      <c r="R256" s="64">
        <v>5</v>
      </c>
      <c r="S256" s="64">
        <v>5.01</v>
      </c>
      <c r="U256" s="64">
        <v>5.68</v>
      </c>
      <c r="V256" s="64">
        <v>5.58</v>
      </c>
      <c r="W256" s="64">
        <v>6.05</v>
      </c>
      <c r="X256" s="64">
        <v>5.88</v>
      </c>
      <c r="Z256" s="64">
        <v>3.87</v>
      </c>
      <c r="AA256" s="64">
        <v>3.7</v>
      </c>
      <c r="AB256" s="64">
        <v>4.38</v>
      </c>
      <c r="AC256" s="64">
        <v>4.5599999999999996</v>
      </c>
    </row>
    <row r="257" spans="1:29" hidden="1" x14ac:dyDescent="0.2">
      <c r="A257" s="2">
        <v>39384</v>
      </c>
      <c r="B257" s="64">
        <v>5.69</v>
      </c>
      <c r="C257" s="64">
        <v>5.58</v>
      </c>
      <c r="D257" s="64">
        <v>6.04</v>
      </c>
      <c r="E257" s="64">
        <v>5.87</v>
      </c>
      <c r="G257" s="64">
        <v>3.96</v>
      </c>
      <c r="H257" s="64">
        <v>3.72</v>
      </c>
      <c r="J257" s="64">
        <v>4.3600000000000003</v>
      </c>
      <c r="K257" s="64">
        <v>4.55</v>
      </c>
      <c r="N257" s="64">
        <v>3.81</v>
      </c>
      <c r="O257" s="64">
        <v>4.38</v>
      </c>
      <c r="P257" s="64">
        <v>4.66</v>
      </c>
      <c r="R257" s="64">
        <v>5.01</v>
      </c>
      <c r="S257" s="64">
        <v>5.01</v>
      </c>
      <c r="U257" s="64">
        <v>5.69</v>
      </c>
      <c r="V257" s="64">
        <v>5.58</v>
      </c>
      <c r="W257" s="64">
        <v>6.04</v>
      </c>
      <c r="X257" s="64">
        <v>5.87</v>
      </c>
      <c r="Z257" s="64">
        <v>3.96</v>
      </c>
      <c r="AA257" s="64">
        <v>3.72</v>
      </c>
      <c r="AB257" s="64">
        <v>4.3600000000000003</v>
      </c>
      <c r="AC257" s="64">
        <v>4.55</v>
      </c>
    </row>
    <row r="258" spans="1:29" hidden="1" x14ac:dyDescent="0.2">
      <c r="A258" s="2">
        <v>39385</v>
      </c>
      <c r="B258" s="64">
        <v>5.66</v>
      </c>
      <c r="C258" s="64">
        <v>5.57</v>
      </c>
      <c r="D258" s="64">
        <v>6</v>
      </c>
      <c r="E258" s="64">
        <v>5.87</v>
      </c>
      <c r="G258" s="64">
        <v>3.98</v>
      </c>
      <c r="H258" s="64">
        <v>3.72</v>
      </c>
      <c r="J258" s="64">
        <v>4.38</v>
      </c>
      <c r="K258" s="64">
        <v>4.57</v>
      </c>
      <c r="N258" s="64">
        <v>3.81</v>
      </c>
      <c r="O258" s="64">
        <v>4.38</v>
      </c>
      <c r="P258" s="64">
        <v>4.67</v>
      </c>
      <c r="R258" s="64">
        <v>5</v>
      </c>
      <c r="S258" s="64">
        <v>5.0199999999999996</v>
      </c>
      <c r="U258" s="64">
        <v>5.66</v>
      </c>
      <c r="V258" s="64">
        <v>5.57</v>
      </c>
      <c r="W258" s="64">
        <v>6</v>
      </c>
      <c r="X258" s="64">
        <v>5.87</v>
      </c>
      <c r="Z258" s="64">
        <v>3.98</v>
      </c>
      <c r="AA258" s="64">
        <v>3.72</v>
      </c>
      <c r="AB258" s="64">
        <v>4.38</v>
      </c>
      <c r="AC258" s="64">
        <v>4.57</v>
      </c>
    </row>
    <row r="259" spans="1:29" hidden="1" x14ac:dyDescent="0.2">
      <c r="A259" s="2">
        <v>39386</v>
      </c>
      <c r="B259" s="64">
        <v>5.77</v>
      </c>
      <c r="C259" s="64">
        <v>5.63</v>
      </c>
      <c r="D259" s="64">
        <v>6.1</v>
      </c>
      <c r="E259" s="64">
        <v>5.94</v>
      </c>
      <c r="G259" s="64">
        <v>4.01</v>
      </c>
      <c r="H259" s="64">
        <v>3.74</v>
      </c>
      <c r="J259" s="64">
        <v>4.4000000000000004</v>
      </c>
      <c r="K259" s="64">
        <v>4.59</v>
      </c>
      <c r="N259" s="64">
        <v>3.77</v>
      </c>
      <c r="O259" s="64">
        <v>4.47</v>
      </c>
      <c r="P259" s="64">
        <v>4.74</v>
      </c>
      <c r="R259" s="64">
        <v>5.14</v>
      </c>
      <c r="S259" s="64">
        <v>5.13</v>
      </c>
      <c r="U259" s="64">
        <v>5.77</v>
      </c>
      <c r="V259" s="64">
        <v>5.63</v>
      </c>
      <c r="W259" s="64">
        <v>6.1</v>
      </c>
      <c r="X259" s="64">
        <v>5.94</v>
      </c>
      <c r="Z259" s="64">
        <v>4.01</v>
      </c>
      <c r="AA259" s="64">
        <v>3.74</v>
      </c>
      <c r="AB259" s="64">
        <v>4.4000000000000004</v>
      </c>
      <c r="AC259" s="64">
        <v>4.59</v>
      </c>
    </row>
    <row r="260" spans="1:29" hidden="1" x14ac:dyDescent="0.2"/>
    <row r="261" spans="1:29" hidden="1" x14ac:dyDescent="0.2">
      <c r="A261" s="3" t="s">
        <v>61</v>
      </c>
      <c r="B261" s="64">
        <f>AVERAGE(B238:B259)</f>
        <v>5.70409090909091</v>
      </c>
      <c r="C261" s="64">
        <f>AVERAGE(C238:C259)</f>
        <v>5.6418181818181807</v>
      </c>
      <c r="D261" s="64">
        <f>AVERAGE(D238:D259)</f>
        <v>6.125909090909091</v>
      </c>
      <c r="E261" s="64">
        <f>AVERAGE(E238:E259)</f>
        <v>6.0231818181818175</v>
      </c>
      <c r="G261" s="64">
        <f>AVERAGE(G238:G259)</f>
        <v>3.9222727272727269</v>
      </c>
      <c r="H261" s="64">
        <f>AVERAGE(H238:H259)</f>
        <v>3.7345454545454544</v>
      </c>
      <c r="J261" s="64">
        <f>AVERAGE(J238:J259)</f>
        <v>4.4045454545454552</v>
      </c>
      <c r="K261" s="64">
        <f>AVERAGE(K238:K259)</f>
        <v>4.5918181818181809</v>
      </c>
      <c r="N261" s="64">
        <f>AVERAGE(N238:N259)</f>
        <v>3.8440909090909101</v>
      </c>
      <c r="O261" s="64">
        <f>AVERAGE(O238:O259)</f>
        <v>4.5140909090909087</v>
      </c>
      <c r="P261" s="64">
        <f>AVERAGE(P238:P259)</f>
        <v>4.7731818181818175</v>
      </c>
      <c r="R261" s="64">
        <f>AVERAGE(R238:R259)</f>
        <v>5.1327272727272737</v>
      </c>
      <c r="S261" s="64">
        <f>AVERAGE(S238:S259)</f>
        <v>5.0959090909090898</v>
      </c>
      <c r="U261" s="64">
        <f>AVERAGE(U238:U259)</f>
        <v>5.70409090909091</v>
      </c>
      <c r="V261" s="64">
        <f>AVERAGE(V238:V259)</f>
        <v>5.6418181818181807</v>
      </c>
      <c r="W261" s="64">
        <f>AVERAGE(W238:W259)</f>
        <v>6.125909090909091</v>
      </c>
      <c r="X261" s="64">
        <f>AVERAGE(X238:X259)</f>
        <v>6.0231818181818175</v>
      </c>
      <c r="Z261" s="64">
        <f>AVERAGE(Z238:Z259)</f>
        <v>3.9222727272727269</v>
      </c>
      <c r="AA261" s="64">
        <f>AVERAGE(AA238:AA259)</f>
        <v>3.7345454545454544</v>
      </c>
      <c r="AB261" s="64">
        <f>AVERAGE(AB238:AB259)</f>
        <v>4.4045454545454552</v>
      </c>
      <c r="AC261" s="64">
        <f>AVERAGE(AC238:AC259)</f>
        <v>4.5918181818181809</v>
      </c>
    </row>
    <row r="262" spans="1:29" hidden="1" x14ac:dyDescent="0.2">
      <c r="A262" s="3" t="s">
        <v>62</v>
      </c>
      <c r="B262" s="312">
        <f>AVERAGE(B261:C261)</f>
        <v>5.6729545454545454</v>
      </c>
      <c r="C262" s="312"/>
      <c r="D262" s="312">
        <f>AVERAGE(D261:E261)</f>
        <v>6.0745454545454542</v>
      </c>
      <c r="E262" s="312"/>
      <c r="F262" s="5"/>
      <c r="G262" s="312">
        <f>AVERAGE(G261:H261)</f>
        <v>3.8284090909090907</v>
      </c>
      <c r="H262" s="312"/>
      <c r="I262" s="118"/>
      <c r="J262" s="312">
        <f>AVERAGE(J261:K261)</f>
        <v>4.4981818181818181</v>
      </c>
      <c r="K262" s="312"/>
      <c r="L262" s="118"/>
      <c r="M262" s="5"/>
      <c r="N262" s="5"/>
      <c r="O262" s="5"/>
      <c r="P262" s="5"/>
      <c r="Q262" s="5"/>
      <c r="R262" s="312">
        <f>AVERAGE(R261:S261)</f>
        <v>5.1143181818181818</v>
      </c>
      <c r="S262" s="312"/>
      <c r="U262" s="312">
        <f>AVERAGE(U261:V261)</f>
        <v>5.6729545454545454</v>
      </c>
      <c r="V262" s="312"/>
      <c r="W262" s="312">
        <f>AVERAGE(W261:X261)</f>
        <v>6.0745454545454542</v>
      </c>
      <c r="X262" s="312"/>
      <c r="Y262" s="5"/>
      <c r="Z262" s="312">
        <f>AVERAGE(Z261:AA261)</f>
        <v>3.8284090909090907</v>
      </c>
      <c r="AA262" s="312"/>
      <c r="AB262" s="312">
        <f>AVERAGE(AB261:AC261)</f>
        <v>4.4981818181818181</v>
      </c>
      <c r="AC262" s="312"/>
    </row>
    <row r="263" spans="1:29" hidden="1" x14ac:dyDescent="0.2">
      <c r="A263" s="3" t="s">
        <v>63</v>
      </c>
      <c r="B263" s="312">
        <f>AVERAGE(B211,B235,B262)</f>
        <v>5.7977275385433282</v>
      </c>
      <c r="C263" s="312"/>
      <c r="D263" s="312">
        <f>AVERAGE(D211,D235,D262)</f>
        <v>6.1966262626262631</v>
      </c>
      <c r="E263" s="312"/>
      <c r="F263" s="5"/>
      <c r="G263" s="312">
        <f>AVERAGE(G211,G235,G262)</f>
        <v>3.948428761297182</v>
      </c>
      <c r="H263" s="312"/>
      <c r="I263" s="118"/>
      <c r="J263" s="312">
        <f>AVERAGE(J211,J235,J262)</f>
        <v>4.5451332877648669</v>
      </c>
      <c r="K263" s="312"/>
      <c r="L263" s="118"/>
      <c r="M263" s="5"/>
      <c r="N263" s="5"/>
      <c r="O263" s="5"/>
      <c r="P263" s="5"/>
      <c r="Q263" s="5"/>
      <c r="R263" s="312">
        <f>AVERAGE(R211,R235,R262)</f>
        <v>5.2410826687931946</v>
      </c>
      <c r="S263" s="312"/>
      <c r="U263" s="312">
        <f>AVERAGE(U211,U235,U262)</f>
        <v>5.7977275385433282</v>
      </c>
      <c r="V263" s="312"/>
      <c r="W263" s="312">
        <f>AVERAGE(W211,W235,W262)</f>
        <v>6.1966262626262631</v>
      </c>
      <c r="X263" s="312"/>
      <c r="Y263" s="5"/>
      <c r="Z263" s="312">
        <f>AVERAGE(Z211,Z235,Z262)</f>
        <v>3.948428761297182</v>
      </c>
      <c r="AA263" s="312"/>
      <c r="AB263" s="312">
        <f>AVERAGE(AB211,AB235,AB262)</f>
        <v>4.5451332877648669</v>
      </c>
      <c r="AC263" s="312"/>
    </row>
    <row r="264" spans="1:29" hidden="1" x14ac:dyDescent="0.2"/>
    <row r="265" spans="1:29" hidden="1" x14ac:dyDescent="0.2">
      <c r="A265" s="2">
        <v>39387</v>
      </c>
      <c r="B265" s="64">
        <v>5.66</v>
      </c>
      <c r="C265" s="64">
        <v>5.54</v>
      </c>
      <c r="D265" s="64">
        <v>6.06</v>
      </c>
      <c r="E265" s="64">
        <v>5.87</v>
      </c>
      <c r="G265" s="64">
        <v>4.0599999999999996</v>
      </c>
      <c r="H265" s="64">
        <v>3.74</v>
      </c>
      <c r="J265" s="64">
        <v>4.37</v>
      </c>
      <c r="K265" s="64">
        <v>4.5599999999999996</v>
      </c>
      <c r="N265" s="64">
        <v>3.66</v>
      </c>
      <c r="O265" s="64">
        <v>4.3499999999999996</v>
      </c>
      <c r="P265" s="64">
        <v>4.6399999999999997</v>
      </c>
      <c r="R265" s="64">
        <v>5.04</v>
      </c>
      <c r="S265" s="64">
        <v>5.0199999999999996</v>
      </c>
      <c r="U265" s="64">
        <v>5.66</v>
      </c>
      <c r="V265" s="64">
        <v>5.54</v>
      </c>
      <c r="W265" s="64">
        <v>6.06</v>
      </c>
      <c r="X265" s="64">
        <v>5.87</v>
      </c>
      <c r="Z265" s="64">
        <v>4.0599999999999996</v>
      </c>
      <c r="AA265" s="64">
        <v>3.74</v>
      </c>
      <c r="AB265" s="64">
        <v>4.37</v>
      </c>
      <c r="AC265" s="64">
        <v>4.5599999999999996</v>
      </c>
    </row>
    <row r="266" spans="1:29" hidden="1" x14ac:dyDescent="0.2">
      <c r="A266" s="2">
        <v>39388</v>
      </c>
      <c r="B266" s="64">
        <v>5.79</v>
      </c>
      <c r="C266" s="64">
        <v>5.6</v>
      </c>
      <c r="D266" s="64">
        <v>6.05</v>
      </c>
      <c r="E266" s="64">
        <v>5.86</v>
      </c>
      <c r="G266" s="64">
        <v>4.0199999999999996</v>
      </c>
      <c r="H266" s="64">
        <v>3.69</v>
      </c>
      <c r="J266" s="64">
        <v>4.3899999999999997</v>
      </c>
      <c r="K266" s="64">
        <v>4.58</v>
      </c>
      <c r="N266" s="64">
        <v>3.45</v>
      </c>
      <c r="O266" s="64">
        <v>4.32</v>
      </c>
      <c r="P266" s="64">
        <v>4.6100000000000003</v>
      </c>
      <c r="R266" s="64">
        <v>5</v>
      </c>
      <c r="S266" s="64">
        <v>5.01</v>
      </c>
      <c r="U266" s="64">
        <v>5.79</v>
      </c>
      <c r="V266" s="64">
        <v>5.6</v>
      </c>
      <c r="W266" s="64">
        <v>6.05</v>
      </c>
      <c r="X266" s="64">
        <v>5.86</v>
      </c>
      <c r="Z266" s="64">
        <v>4.0199999999999996</v>
      </c>
      <c r="AA266" s="64">
        <v>3.69</v>
      </c>
      <c r="AB266" s="64">
        <v>4.3899999999999997</v>
      </c>
      <c r="AC266" s="64">
        <v>4.58</v>
      </c>
    </row>
    <row r="267" spans="1:29" hidden="1" x14ac:dyDescent="0.2">
      <c r="A267" s="2">
        <v>39391</v>
      </c>
      <c r="B267" s="64">
        <v>5.79</v>
      </c>
      <c r="C267" s="64">
        <v>5.66</v>
      </c>
      <c r="D267" s="64">
        <v>6.06</v>
      </c>
      <c r="E267" s="64">
        <v>5.9</v>
      </c>
      <c r="G267" s="64">
        <v>4.01</v>
      </c>
      <c r="H267" s="64">
        <v>3.75</v>
      </c>
      <c r="J267" s="64">
        <v>4.4400000000000004</v>
      </c>
      <c r="K267" s="64">
        <v>4.63</v>
      </c>
      <c r="N267" s="64">
        <v>3.59</v>
      </c>
      <c r="O267" s="64">
        <v>4.34</v>
      </c>
      <c r="P267" s="64">
        <v>4.63</v>
      </c>
      <c r="R267" s="64">
        <v>5.03</v>
      </c>
      <c r="S267" s="64">
        <v>5.09</v>
      </c>
      <c r="U267" s="64">
        <v>5.79</v>
      </c>
      <c r="V267" s="64">
        <v>5.66</v>
      </c>
      <c r="W267" s="64">
        <v>6.06</v>
      </c>
      <c r="X267" s="64">
        <v>5.9</v>
      </c>
      <c r="Z267" s="64">
        <v>4.01</v>
      </c>
      <c r="AA267" s="64">
        <v>3.75</v>
      </c>
      <c r="AB267" s="64">
        <v>4.4400000000000004</v>
      </c>
      <c r="AC267" s="64">
        <v>4.63</v>
      </c>
    </row>
    <row r="268" spans="1:29" hidden="1" x14ac:dyDescent="0.2">
      <c r="A268" s="2">
        <v>39392</v>
      </c>
      <c r="B268" s="64">
        <v>5.89</v>
      </c>
      <c r="C268" s="64">
        <v>5.71</v>
      </c>
      <c r="D268" s="64">
        <v>6.11</v>
      </c>
      <c r="E268" s="64">
        <v>6.08</v>
      </c>
      <c r="G268" s="64">
        <v>4.03</v>
      </c>
      <c r="H268" s="64">
        <v>3.7</v>
      </c>
      <c r="J268" s="64">
        <v>4.45</v>
      </c>
      <c r="K268" s="64">
        <v>4.63</v>
      </c>
      <c r="N268" s="64">
        <v>3.59</v>
      </c>
      <c r="O268" s="64">
        <v>4.37</v>
      </c>
      <c r="P268" s="64">
        <v>4.67</v>
      </c>
      <c r="R268" s="64">
        <v>5.08</v>
      </c>
      <c r="S268" s="64">
        <v>5.15</v>
      </c>
      <c r="U268" s="64">
        <v>5.89</v>
      </c>
      <c r="V268" s="64">
        <v>5.71</v>
      </c>
      <c r="W268" s="64">
        <v>6.11</v>
      </c>
      <c r="X268" s="64">
        <v>6.08</v>
      </c>
      <c r="Z268" s="64">
        <v>4.03</v>
      </c>
      <c r="AA268" s="64">
        <v>3.7</v>
      </c>
      <c r="AB268" s="64">
        <v>4.45</v>
      </c>
      <c r="AC268" s="64">
        <v>4.63</v>
      </c>
    </row>
    <row r="269" spans="1:29" hidden="1" x14ac:dyDescent="0.2">
      <c r="A269" s="2">
        <v>39393</v>
      </c>
      <c r="B269" s="64">
        <v>5.92</v>
      </c>
      <c r="C269" s="64">
        <v>5.8</v>
      </c>
      <c r="D269" s="64">
        <v>6.13</v>
      </c>
      <c r="E269" s="64">
        <v>6.07</v>
      </c>
      <c r="G269" s="64">
        <v>4.08</v>
      </c>
      <c r="H269" s="64">
        <v>3.76</v>
      </c>
      <c r="J269" s="64">
        <v>4.46</v>
      </c>
      <c r="K269" s="64">
        <v>4.6500000000000004</v>
      </c>
      <c r="N269" s="64">
        <v>3.29</v>
      </c>
      <c r="O269" s="64">
        <v>4.3099999999999996</v>
      </c>
      <c r="P269" s="64">
        <v>4.6500000000000004</v>
      </c>
      <c r="R269" s="64">
        <v>5.04</v>
      </c>
      <c r="S269" s="64">
        <v>5.1100000000000003</v>
      </c>
      <c r="U269" s="64">
        <v>5.92</v>
      </c>
      <c r="V269" s="64">
        <v>5.8</v>
      </c>
      <c r="W269" s="64">
        <v>6.13</v>
      </c>
      <c r="X269" s="64">
        <v>6.07</v>
      </c>
      <c r="Z269" s="64">
        <v>4.08</v>
      </c>
      <c r="AA269" s="64">
        <v>3.76</v>
      </c>
      <c r="AB269" s="64">
        <v>4.46</v>
      </c>
      <c r="AC269" s="64">
        <v>4.6500000000000004</v>
      </c>
    </row>
    <row r="270" spans="1:29" hidden="1" x14ac:dyDescent="0.2">
      <c r="A270" s="2">
        <v>39394</v>
      </c>
      <c r="B270" s="64">
        <v>5.88</v>
      </c>
      <c r="C270" s="64">
        <v>5.7</v>
      </c>
      <c r="D270" s="64">
        <v>6.12</v>
      </c>
      <c r="E270" s="64">
        <v>5.95</v>
      </c>
      <c r="G270" s="64">
        <v>4.1100000000000003</v>
      </c>
      <c r="H270" s="64">
        <v>3.91</v>
      </c>
      <c r="J270" s="64">
        <v>4.47</v>
      </c>
      <c r="K270" s="64">
        <v>4.66</v>
      </c>
      <c r="N270" s="64">
        <v>3.28</v>
      </c>
      <c r="O270" s="64">
        <v>4.28</v>
      </c>
      <c r="P270" s="64">
        <v>4.66</v>
      </c>
      <c r="R270" s="64">
        <v>5</v>
      </c>
      <c r="S270" s="64">
        <v>5.1100000000000003</v>
      </c>
      <c r="U270" s="64">
        <v>5.88</v>
      </c>
      <c r="V270" s="64">
        <v>5.7</v>
      </c>
      <c r="W270" s="64">
        <v>6.12</v>
      </c>
      <c r="X270" s="64">
        <v>5.95</v>
      </c>
      <c r="Z270" s="64">
        <v>4.1100000000000003</v>
      </c>
      <c r="AA270" s="64">
        <v>3.91</v>
      </c>
      <c r="AB270" s="64">
        <v>4.47</v>
      </c>
      <c r="AC270" s="64">
        <v>4.66</v>
      </c>
    </row>
    <row r="271" spans="1:29" hidden="1" x14ac:dyDescent="0.2">
      <c r="A271" s="2">
        <v>39395</v>
      </c>
      <c r="B271" s="64">
        <v>5.79</v>
      </c>
      <c r="C271" s="64">
        <v>5.73</v>
      </c>
      <c r="D271" s="64">
        <v>6.05</v>
      </c>
      <c r="E271" s="64">
        <v>5.89</v>
      </c>
      <c r="G271" s="64">
        <v>4.08</v>
      </c>
      <c r="H271" s="64">
        <v>3.89</v>
      </c>
      <c r="J271" s="64">
        <v>5.07</v>
      </c>
      <c r="K271" s="64">
        <v>4.67</v>
      </c>
      <c r="N271" s="64">
        <v>3.13</v>
      </c>
      <c r="O271" s="64">
        <v>4.22</v>
      </c>
      <c r="P271" s="64">
        <v>4.5999999999999996</v>
      </c>
      <c r="R271" s="64">
        <v>4.9000000000000004</v>
      </c>
      <c r="S271" s="64">
        <v>4.99</v>
      </c>
      <c r="U271" s="64">
        <v>5.79</v>
      </c>
      <c r="V271" s="64">
        <v>5.73</v>
      </c>
      <c r="W271" s="64">
        <v>6.05</v>
      </c>
      <c r="X271" s="64">
        <v>5.89</v>
      </c>
      <c r="Z271" s="64">
        <v>4.08</v>
      </c>
      <c r="AA271" s="64">
        <v>3.89</v>
      </c>
      <c r="AB271" s="64">
        <v>5.07</v>
      </c>
      <c r="AC271" s="64">
        <v>4.67</v>
      </c>
    </row>
    <row r="272" spans="1:29" hidden="1" x14ac:dyDescent="0.2">
      <c r="A272" s="2">
        <v>39399</v>
      </c>
      <c r="B272" s="64">
        <v>5.92</v>
      </c>
      <c r="C272" s="64">
        <v>5.76</v>
      </c>
      <c r="D272" s="64">
        <v>6.09</v>
      </c>
      <c r="E272" s="64">
        <v>5.92</v>
      </c>
      <c r="G272" s="64">
        <v>4.09</v>
      </c>
      <c r="H272" s="64">
        <v>3.9</v>
      </c>
      <c r="J272" s="64">
        <v>5.0599999999999996</v>
      </c>
      <c r="K272" s="64">
        <v>4.6100000000000003</v>
      </c>
      <c r="N272" s="64">
        <v>3.34</v>
      </c>
      <c r="O272" s="64">
        <v>4.2699999999999996</v>
      </c>
      <c r="P272" s="64">
        <v>4.6100000000000003</v>
      </c>
      <c r="R272" s="64">
        <v>4.97</v>
      </c>
      <c r="S272" s="64">
        <v>5.13</v>
      </c>
      <c r="U272" s="64">
        <v>5.92</v>
      </c>
      <c r="V272" s="64">
        <v>5.76</v>
      </c>
      <c r="W272" s="64">
        <v>6.09</v>
      </c>
      <c r="X272" s="64">
        <v>5.92</v>
      </c>
      <c r="Z272" s="64">
        <v>4.09</v>
      </c>
      <c r="AA272" s="64">
        <v>3.9</v>
      </c>
      <c r="AB272" s="64">
        <v>5.0599999999999996</v>
      </c>
      <c r="AC272" s="64">
        <v>4.6100000000000003</v>
      </c>
    </row>
    <row r="273" spans="1:29" hidden="1" x14ac:dyDescent="0.2">
      <c r="A273" s="2">
        <v>39400</v>
      </c>
      <c r="B273" s="64">
        <v>5.74</v>
      </c>
      <c r="C273" s="64">
        <v>5.76</v>
      </c>
      <c r="D273" s="64">
        <v>6.08</v>
      </c>
      <c r="E273" s="64">
        <v>5.87</v>
      </c>
      <c r="G273" s="64">
        <v>4.09</v>
      </c>
      <c r="H273" s="64">
        <v>3.9</v>
      </c>
      <c r="J273" s="64">
        <v>4.99</v>
      </c>
      <c r="K273" s="64">
        <v>4.6500000000000004</v>
      </c>
      <c r="N273" s="64">
        <v>3.27</v>
      </c>
      <c r="O273" s="64">
        <v>4.25</v>
      </c>
      <c r="P273" s="64">
        <v>4.5999999999999996</v>
      </c>
      <c r="R273" s="64">
        <v>4.95</v>
      </c>
      <c r="S273" s="64">
        <v>5.09</v>
      </c>
      <c r="U273" s="64">
        <v>5.74</v>
      </c>
      <c r="V273" s="64">
        <v>5.76</v>
      </c>
      <c r="W273" s="64">
        <v>6.08</v>
      </c>
      <c r="X273" s="64">
        <v>5.87</v>
      </c>
      <c r="Z273" s="64">
        <v>4.09</v>
      </c>
      <c r="AA273" s="64">
        <v>3.9</v>
      </c>
      <c r="AB273" s="64">
        <v>4.99</v>
      </c>
      <c r="AC273" s="64">
        <v>4.6500000000000004</v>
      </c>
    </row>
    <row r="274" spans="1:29" hidden="1" x14ac:dyDescent="0.2">
      <c r="A274" s="2">
        <v>39401</v>
      </c>
      <c r="B274" s="64">
        <v>5.74</v>
      </c>
      <c r="C274" s="64">
        <v>5.63</v>
      </c>
      <c r="D274" s="64">
        <v>6.1</v>
      </c>
      <c r="E274" s="64">
        <v>5.79</v>
      </c>
      <c r="G274" s="64">
        <v>4.09</v>
      </c>
      <c r="H274" s="64">
        <v>3.89</v>
      </c>
      <c r="J274" s="64">
        <v>5.13</v>
      </c>
      <c r="K274" s="64">
        <v>4.68</v>
      </c>
      <c r="N274" s="64">
        <v>3.19</v>
      </c>
      <c r="O274" s="64">
        <v>4.1399999999999997</v>
      </c>
      <c r="P274" s="64">
        <v>4.53</v>
      </c>
      <c r="R274" s="64">
        <v>4.8600000000000003</v>
      </c>
      <c r="S274" s="64">
        <v>4.96</v>
      </c>
      <c r="U274" s="64">
        <v>5.74</v>
      </c>
      <c r="V274" s="64">
        <v>5.63</v>
      </c>
      <c r="W274" s="64">
        <v>6.1</v>
      </c>
      <c r="X274" s="64">
        <v>5.79</v>
      </c>
      <c r="Z274" s="64">
        <v>4.09</v>
      </c>
      <c r="AA274" s="64">
        <v>3.89</v>
      </c>
      <c r="AB274" s="64">
        <v>5.13</v>
      </c>
      <c r="AC274" s="64">
        <v>4.68</v>
      </c>
    </row>
    <row r="275" spans="1:29" hidden="1" x14ac:dyDescent="0.2">
      <c r="A275" s="2">
        <v>39402</v>
      </c>
      <c r="B275" s="64">
        <v>5.68</v>
      </c>
      <c r="C275" s="64">
        <v>5.66</v>
      </c>
      <c r="D275" s="64">
        <v>6.04</v>
      </c>
      <c r="E275" s="64">
        <v>5.79</v>
      </c>
      <c r="G275" s="64">
        <v>4.05</v>
      </c>
      <c r="H275" s="64">
        <v>3.77</v>
      </c>
      <c r="J275" s="64">
        <v>5.13</v>
      </c>
      <c r="K275" s="64">
        <v>4.67</v>
      </c>
      <c r="N275" s="64">
        <v>3.29</v>
      </c>
      <c r="O275" s="64">
        <v>4.16</v>
      </c>
      <c r="P275" s="64">
        <v>4.53</v>
      </c>
      <c r="R275" s="64">
        <v>4.83</v>
      </c>
      <c r="S275" s="64">
        <v>4.99</v>
      </c>
      <c r="U275" s="64">
        <v>5.68</v>
      </c>
      <c r="V275" s="64">
        <v>5.66</v>
      </c>
      <c r="W275" s="64">
        <v>6.04</v>
      </c>
      <c r="X275" s="64">
        <v>5.79</v>
      </c>
      <c r="Z275" s="64">
        <v>4.05</v>
      </c>
      <c r="AA275" s="64">
        <v>3.77</v>
      </c>
      <c r="AB275" s="64">
        <v>5.13</v>
      </c>
      <c r="AC275" s="64">
        <v>4.67</v>
      </c>
    </row>
    <row r="276" spans="1:29" hidden="1" x14ac:dyDescent="0.2">
      <c r="A276" s="2">
        <v>39405</v>
      </c>
      <c r="B276" s="64">
        <v>5.64</v>
      </c>
      <c r="C276" s="64">
        <v>5.57</v>
      </c>
      <c r="D276" s="64">
        <v>6.02</v>
      </c>
      <c r="E276" s="64">
        <v>5.74</v>
      </c>
      <c r="G276" s="64">
        <v>4.0599999999999996</v>
      </c>
      <c r="H276" s="64">
        <v>3.74</v>
      </c>
      <c r="J276" s="64">
        <v>5.13</v>
      </c>
      <c r="K276" s="64">
        <v>4.33</v>
      </c>
      <c r="N276" s="64">
        <v>3.23</v>
      </c>
      <c r="O276" s="64">
        <v>4.07</v>
      </c>
      <c r="P276" s="64">
        <v>4.4800000000000004</v>
      </c>
      <c r="R276" s="64">
        <v>4.6900000000000004</v>
      </c>
      <c r="S276" s="64">
        <v>4.8600000000000003</v>
      </c>
      <c r="U276" s="64">
        <v>5.64</v>
      </c>
      <c r="V276" s="64">
        <v>5.57</v>
      </c>
      <c r="W276" s="64">
        <v>6.02</v>
      </c>
      <c r="X276" s="64">
        <v>5.74</v>
      </c>
      <c r="Z276" s="64">
        <v>4.0599999999999996</v>
      </c>
      <c r="AA276" s="64">
        <v>3.74</v>
      </c>
      <c r="AB276" s="64">
        <v>5.13</v>
      </c>
      <c r="AC276" s="64">
        <v>4.33</v>
      </c>
    </row>
    <row r="277" spans="1:29" hidden="1" x14ac:dyDescent="0.2">
      <c r="A277" s="2">
        <v>39406</v>
      </c>
      <c r="B277" s="64">
        <v>5.69</v>
      </c>
      <c r="C277" s="64">
        <v>5.59</v>
      </c>
      <c r="D277" s="64">
        <v>6.02</v>
      </c>
      <c r="E277" s="64">
        <v>5.76</v>
      </c>
      <c r="G277" s="64">
        <v>4.08</v>
      </c>
      <c r="H277" s="64">
        <v>3.73</v>
      </c>
      <c r="J277" s="64">
        <v>5</v>
      </c>
      <c r="K277" s="64">
        <v>4.6100000000000003</v>
      </c>
      <c r="N277" s="64">
        <v>3.17</v>
      </c>
      <c r="O277" s="64">
        <v>4.0999999999999996</v>
      </c>
      <c r="P277" s="64">
        <v>4.5</v>
      </c>
      <c r="R277" s="64">
        <v>4.7</v>
      </c>
      <c r="S277" s="64">
        <v>4.8899999999999997</v>
      </c>
      <c r="U277" s="64">
        <v>5.69</v>
      </c>
      <c r="V277" s="64">
        <v>5.59</v>
      </c>
      <c r="W277" s="64">
        <v>6.02</v>
      </c>
      <c r="X277" s="64">
        <v>5.76</v>
      </c>
      <c r="Z277" s="64">
        <v>4.08</v>
      </c>
      <c r="AA277" s="64">
        <v>3.73</v>
      </c>
      <c r="AB277" s="64">
        <v>5</v>
      </c>
      <c r="AC277" s="64">
        <v>4.6100000000000003</v>
      </c>
    </row>
    <row r="278" spans="1:29" hidden="1" x14ac:dyDescent="0.2">
      <c r="A278" s="2">
        <v>39407</v>
      </c>
      <c r="B278" s="64">
        <v>5.54</v>
      </c>
      <c r="C278" s="64">
        <v>5.54</v>
      </c>
      <c r="D278" s="64">
        <v>6</v>
      </c>
      <c r="E278" s="64">
        <v>5.73</v>
      </c>
      <c r="G278" s="64">
        <v>4.0199999999999996</v>
      </c>
      <c r="H278" s="64">
        <v>3.68</v>
      </c>
      <c r="J278" s="64">
        <v>4.78</v>
      </c>
      <c r="K278" s="64">
        <v>4.59</v>
      </c>
      <c r="N278" s="64">
        <v>2.97</v>
      </c>
      <c r="O278" s="64">
        <v>4.01</v>
      </c>
      <c r="P278" s="64">
        <v>4.46</v>
      </c>
      <c r="R278" s="64">
        <v>4.55</v>
      </c>
      <c r="S278" s="64">
        <v>4.72</v>
      </c>
      <c r="U278" s="64">
        <v>5.54</v>
      </c>
      <c r="V278" s="64">
        <v>5.54</v>
      </c>
      <c r="W278" s="64">
        <v>6</v>
      </c>
      <c r="X278" s="64">
        <v>5.73</v>
      </c>
      <c r="Z278" s="64">
        <v>4.0199999999999996</v>
      </c>
      <c r="AA278" s="64">
        <v>3.68</v>
      </c>
      <c r="AB278" s="64">
        <v>4.78</v>
      </c>
      <c r="AC278" s="64">
        <v>4.59</v>
      </c>
    </row>
    <row r="279" spans="1:29" hidden="1" x14ac:dyDescent="0.2">
      <c r="A279" s="2">
        <v>39409</v>
      </c>
      <c r="B279" s="64">
        <v>5.66</v>
      </c>
      <c r="C279" s="64">
        <v>5.46</v>
      </c>
      <c r="D279" s="64">
        <v>6.17</v>
      </c>
      <c r="E279" s="64">
        <v>5.91</v>
      </c>
      <c r="G279" s="64">
        <v>3.99</v>
      </c>
      <c r="H279" s="64">
        <v>3.82</v>
      </c>
      <c r="J279" s="64">
        <v>4.7699999999999996</v>
      </c>
      <c r="K279" s="64">
        <v>4.79</v>
      </c>
      <c r="N279" s="64">
        <v>3.1</v>
      </c>
      <c r="O279" s="64">
        <v>4</v>
      </c>
      <c r="P279" s="64">
        <v>4.42</v>
      </c>
      <c r="R279" s="64">
        <v>4.63</v>
      </c>
      <c r="S279" s="64">
        <v>4.78</v>
      </c>
      <c r="U279" s="64">
        <v>5.66</v>
      </c>
      <c r="V279" s="64">
        <v>5.46</v>
      </c>
      <c r="W279" s="64">
        <v>6.17</v>
      </c>
      <c r="X279" s="64">
        <v>5.91</v>
      </c>
      <c r="Z279" s="64">
        <v>3.99</v>
      </c>
      <c r="AA279" s="64">
        <v>3.82</v>
      </c>
      <c r="AB279" s="64">
        <v>4.7699999999999996</v>
      </c>
      <c r="AC279" s="64">
        <v>4.79</v>
      </c>
    </row>
    <row r="280" spans="1:29" hidden="1" x14ac:dyDescent="0.2">
      <c r="A280" s="2">
        <v>39412</v>
      </c>
      <c r="B280" s="64">
        <v>5.52</v>
      </c>
      <c r="C280" s="64">
        <v>5.36</v>
      </c>
      <c r="D280" s="64">
        <v>5.86</v>
      </c>
      <c r="E280" s="64">
        <v>5.59</v>
      </c>
      <c r="G280" s="64">
        <v>4.01</v>
      </c>
      <c r="H280" s="64">
        <v>3.75</v>
      </c>
      <c r="J280" s="64">
        <v>4.7</v>
      </c>
      <c r="K280" s="64">
        <v>4.79</v>
      </c>
      <c r="N280" s="64">
        <v>2.99</v>
      </c>
      <c r="O280" s="64">
        <v>3.83</v>
      </c>
      <c r="P280" s="64">
        <v>4.29</v>
      </c>
      <c r="R280" s="64">
        <v>4.42</v>
      </c>
      <c r="S280" s="64">
        <v>4.6100000000000003</v>
      </c>
      <c r="U280" s="64">
        <v>5.52</v>
      </c>
      <c r="V280" s="64">
        <v>5.36</v>
      </c>
      <c r="W280" s="64">
        <v>5.86</v>
      </c>
      <c r="X280" s="64">
        <v>5.59</v>
      </c>
      <c r="Z280" s="64">
        <v>4.01</v>
      </c>
      <c r="AA280" s="64">
        <v>3.75</v>
      </c>
      <c r="AB280" s="64">
        <v>4.7</v>
      </c>
      <c r="AC280" s="64">
        <v>4.79</v>
      </c>
    </row>
    <row r="281" spans="1:29" hidden="1" x14ac:dyDescent="0.2">
      <c r="A281" s="2">
        <v>39413</v>
      </c>
      <c r="B281" s="64">
        <v>5.69</v>
      </c>
      <c r="C281" s="64">
        <v>5.53</v>
      </c>
      <c r="D281" s="64">
        <v>6.01</v>
      </c>
      <c r="E281" s="64">
        <v>5.7</v>
      </c>
      <c r="G281" s="64">
        <v>3.96</v>
      </c>
      <c r="H281" s="64">
        <v>3.61</v>
      </c>
      <c r="J281" s="64">
        <v>4.74</v>
      </c>
      <c r="K281" s="64">
        <v>4.62</v>
      </c>
      <c r="N281" s="64">
        <v>3.04</v>
      </c>
      <c r="O281" s="64">
        <v>3.95</v>
      </c>
      <c r="P281" s="64">
        <v>4.3600000000000003</v>
      </c>
      <c r="R281" s="64">
        <v>4.62</v>
      </c>
      <c r="S281" s="64">
        <v>4.82</v>
      </c>
      <c r="U281" s="64">
        <v>5.69</v>
      </c>
      <c r="V281" s="64">
        <v>5.53</v>
      </c>
      <c r="W281" s="64">
        <v>6.01</v>
      </c>
      <c r="X281" s="64">
        <v>5.7</v>
      </c>
      <c r="Z281" s="64">
        <v>3.96</v>
      </c>
      <c r="AA281" s="64">
        <v>3.61</v>
      </c>
      <c r="AB281" s="64">
        <v>4.74</v>
      </c>
      <c r="AC281" s="64">
        <v>4.62</v>
      </c>
    </row>
    <row r="282" spans="1:29" hidden="1" x14ac:dyDescent="0.2">
      <c r="A282" s="2">
        <v>39414</v>
      </c>
      <c r="B282" s="64">
        <v>5.59</v>
      </c>
      <c r="C282" s="64">
        <v>5.51</v>
      </c>
      <c r="D282" s="64">
        <v>6.06</v>
      </c>
      <c r="E282" s="64">
        <v>5.74</v>
      </c>
      <c r="G282" s="64">
        <v>3.94</v>
      </c>
      <c r="H282" s="64">
        <v>3.56</v>
      </c>
      <c r="J282" s="64">
        <v>4.74</v>
      </c>
      <c r="K282" s="64">
        <v>4.59</v>
      </c>
      <c r="N282" s="64">
        <v>2.93</v>
      </c>
      <c r="O282" s="64">
        <v>4.03</v>
      </c>
      <c r="P282" s="64">
        <v>4.43</v>
      </c>
      <c r="R282" s="64">
        <v>4.7</v>
      </c>
      <c r="S282" s="64">
        <v>4.82</v>
      </c>
      <c r="U282" s="64">
        <v>5.59</v>
      </c>
      <c r="V282" s="64">
        <v>5.51</v>
      </c>
      <c r="W282" s="64">
        <v>6.06</v>
      </c>
      <c r="X282" s="64">
        <v>5.74</v>
      </c>
      <c r="Z282" s="64">
        <v>3.94</v>
      </c>
      <c r="AA282" s="64">
        <v>3.56</v>
      </c>
      <c r="AB282" s="64">
        <v>4.74</v>
      </c>
      <c r="AC282" s="64">
        <v>4.59</v>
      </c>
    </row>
    <row r="283" spans="1:29" hidden="1" x14ac:dyDescent="0.2">
      <c r="A283" s="2">
        <v>39415</v>
      </c>
      <c r="B283" s="64">
        <v>5.55</v>
      </c>
      <c r="C283" s="64">
        <v>5.43</v>
      </c>
      <c r="D283" s="64">
        <v>6.03</v>
      </c>
      <c r="E283" s="64">
        <v>5.68</v>
      </c>
      <c r="G283" s="64">
        <v>3.93</v>
      </c>
      <c r="H283" s="64">
        <v>3.6</v>
      </c>
      <c r="J283" s="64">
        <v>4.83</v>
      </c>
      <c r="K283" s="64">
        <v>4.2</v>
      </c>
      <c r="N283" s="64">
        <v>2.85</v>
      </c>
      <c r="O283" s="64">
        <v>3.94</v>
      </c>
      <c r="P283" s="64">
        <v>4.34</v>
      </c>
      <c r="R283" s="64">
        <v>4.63</v>
      </c>
      <c r="S283" s="64">
        <v>4.76</v>
      </c>
      <c r="U283" s="64">
        <v>5.55</v>
      </c>
      <c r="V283" s="64">
        <v>5.43</v>
      </c>
      <c r="W283" s="64">
        <v>6.03</v>
      </c>
      <c r="X283" s="64">
        <v>5.68</v>
      </c>
      <c r="Z283" s="64">
        <v>3.93</v>
      </c>
      <c r="AA283" s="64">
        <v>3.6</v>
      </c>
      <c r="AB283" s="64">
        <v>4.83</v>
      </c>
      <c r="AC283" s="64">
        <v>4.2</v>
      </c>
    </row>
    <row r="284" spans="1:29" hidden="1" x14ac:dyDescent="0.2">
      <c r="A284" s="2">
        <v>39416</v>
      </c>
      <c r="B284" s="64">
        <v>5.39</v>
      </c>
      <c r="C284" s="64">
        <v>5.32</v>
      </c>
      <c r="D284" s="64">
        <v>6.11</v>
      </c>
      <c r="E284" s="64">
        <v>5.75</v>
      </c>
      <c r="G284" s="64">
        <v>3.93</v>
      </c>
      <c r="H284" s="64">
        <v>3.56</v>
      </c>
      <c r="J284" s="64">
        <v>4.83</v>
      </c>
      <c r="K284" s="64">
        <v>4.2</v>
      </c>
      <c r="N284" s="64">
        <v>3.05</v>
      </c>
      <c r="O284" s="64">
        <v>3.94</v>
      </c>
      <c r="P284" s="64">
        <v>4.38</v>
      </c>
      <c r="R284" s="64">
        <v>4.59</v>
      </c>
      <c r="S284" s="64">
        <v>4.7</v>
      </c>
      <c r="U284" s="64">
        <v>5.39</v>
      </c>
      <c r="V284" s="64">
        <v>5.32</v>
      </c>
      <c r="W284" s="64">
        <v>6.11</v>
      </c>
      <c r="X284" s="64">
        <v>5.75</v>
      </c>
      <c r="Z284" s="64">
        <v>3.93</v>
      </c>
      <c r="AA284" s="64">
        <v>3.56</v>
      </c>
      <c r="AB284" s="64">
        <v>4.83</v>
      </c>
      <c r="AC284" s="64">
        <v>4.2</v>
      </c>
    </row>
    <row r="285" spans="1:29" hidden="1" x14ac:dyDescent="0.2"/>
    <row r="286" spans="1:29" hidden="1" x14ac:dyDescent="0.2">
      <c r="A286" s="3" t="s">
        <v>61</v>
      </c>
      <c r="B286" s="64">
        <f>AVERAGE(B265:B284)</f>
        <v>5.7035</v>
      </c>
      <c r="C286" s="64">
        <f>AVERAGE(C265:C284)</f>
        <v>5.5930000000000009</v>
      </c>
      <c r="D286" s="64">
        <f>AVERAGE(D265:D284)</f>
        <v>6.0584999999999996</v>
      </c>
      <c r="E286" s="64">
        <f>AVERAGE(E265:E284)</f>
        <v>5.8295000000000003</v>
      </c>
      <c r="G286" s="64">
        <f>AVERAGE(G265:G284)</f>
        <v>4.0314999999999994</v>
      </c>
      <c r="H286" s="64">
        <f>AVERAGE(H265:H284)</f>
        <v>3.7475000000000001</v>
      </c>
      <c r="J286" s="64">
        <f>AVERAGE(J265:J284)</f>
        <v>4.7739999999999991</v>
      </c>
      <c r="K286" s="64">
        <f>AVERAGE(K265:K284)</f>
        <v>4.5855000000000015</v>
      </c>
      <c r="N286" s="64">
        <f>AVERAGE(N265:N284)</f>
        <v>3.2204999999999999</v>
      </c>
      <c r="O286" s="64">
        <f>AVERAGE(O265:O284)</f>
        <v>4.1440000000000001</v>
      </c>
      <c r="P286" s="64">
        <f>AVERAGE(P265:P284)</f>
        <v>4.519499999999999</v>
      </c>
      <c r="R286" s="64">
        <f>AVERAGE(R265:R284)</f>
        <v>4.8114999999999997</v>
      </c>
      <c r="S286" s="64">
        <f>AVERAGE(S265:S284)</f>
        <v>4.9305000000000003</v>
      </c>
      <c r="U286" s="64">
        <f>AVERAGE(U265:U284)</f>
        <v>5.7035</v>
      </c>
      <c r="V286" s="64">
        <f>AVERAGE(V265:V284)</f>
        <v>5.5930000000000009</v>
      </c>
      <c r="W286" s="64">
        <f>AVERAGE(W265:W284)</f>
        <v>6.0584999999999996</v>
      </c>
      <c r="X286" s="64">
        <f>AVERAGE(X265:X284)</f>
        <v>5.8295000000000003</v>
      </c>
      <c r="Z286" s="64">
        <f>AVERAGE(Z265:Z284)</f>
        <v>4.0314999999999994</v>
      </c>
      <c r="AA286" s="64">
        <f>AVERAGE(AA265:AA284)</f>
        <v>3.7475000000000001</v>
      </c>
      <c r="AB286" s="64">
        <f>AVERAGE(AB265:AB284)</f>
        <v>4.7739999999999991</v>
      </c>
      <c r="AC286" s="64">
        <f>AVERAGE(AC265:AC284)</f>
        <v>4.5855000000000015</v>
      </c>
    </row>
    <row r="287" spans="1:29" hidden="1" x14ac:dyDescent="0.2">
      <c r="A287" s="3" t="s">
        <v>62</v>
      </c>
      <c r="B287" s="312">
        <f>AVERAGE(B286:C286)</f>
        <v>5.6482500000000009</v>
      </c>
      <c r="C287" s="312"/>
      <c r="D287" s="312">
        <f>AVERAGE(D286:E286)</f>
        <v>5.944</v>
      </c>
      <c r="E287" s="312"/>
      <c r="F287" s="5"/>
      <c r="G287" s="312">
        <f>AVERAGE(G286:H286)</f>
        <v>3.8895</v>
      </c>
      <c r="H287" s="312"/>
      <c r="I287" s="118"/>
      <c r="J287" s="312">
        <f>AVERAGE(J286:K286)</f>
        <v>4.6797500000000003</v>
      </c>
      <c r="K287" s="312"/>
      <c r="L287" s="118"/>
      <c r="M287" s="5"/>
      <c r="N287" s="5"/>
      <c r="O287" s="5"/>
      <c r="P287" s="5"/>
      <c r="Q287" s="5"/>
      <c r="R287" s="312">
        <f>AVERAGE(R286:S286)</f>
        <v>4.8710000000000004</v>
      </c>
      <c r="S287" s="312"/>
      <c r="U287" s="312">
        <f>AVERAGE(U286:V286)</f>
        <v>5.6482500000000009</v>
      </c>
      <c r="V287" s="312"/>
      <c r="W287" s="312">
        <f>AVERAGE(W286:X286)</f>
        <v>5.944</v>
      </c>
      <c r="X287" s="312"/>
      <c r="Y287" s="5"/>
      <c r="Z287" s="312">
        <f>AVERAGE(Z286:AA286)</f>
        <v>3.8895</v>
      </c>
      <c r="AA287" s="312"/>
      <c r="AB287" s="312">
        <f>AVERAGE(AB286:AC286)</f>
        <v>4.6797500000000003</v>
      </c>
      <c r="AC287" s="312"/>
    </row>
    <row r="288" spans="1:29" hidden="1" x14ac:dyDescent="0.2">
      <c r="A288" s="3" t="s">
        <v>63</v>
      </c>
      <c r="B288" s="312">
        <f>AVERAGE(B235,B262,B287)</f>
        <v>5.7230330940988843</v>
      </c>
      <c r="C288" s="312"/>
      <c r="D288" s="312">
        <f>AVERAGE(D235,D262,D287)</f>
        <v>6.0678484848484855</v>
      </c>
      <c r="E288" s="312"/>
      <c r="F288" s="5"/>
      <c r="G288" s="312">
        <f>AVERAGE(G235,G262,G287)</f>
        <v>3.847373205741627</v>
      </c>
      <c r="H288" s="312"/>
      <c r="I288" s="118"/>
      <c r="J288" s="312">
        <f>AVERAGE(J235,J262,J287)</f>
        <v>4.6062404306220097</v>
      </c>
      <c r="K288" s="312"/>
      <c r="L288" s="118"/>
      <c r="M288" s="5"/>
      <c r="N288" s="5"/>
      <c r="O288" s="5"/>
      <c r="P288" s="5"/>
      <c r="Q288" s="5"/>
      <c r="R288" s="312">
        <f>AVERAGE(R235,R262,R287)</f>
        <v>5.0685271132376402</v>
      </c>
      <c r="S288" s="312"/>
      <c r="U288" s="312">
        <f>AVERAGE(U235,U262,U287)</f>
        <v>5.7230330940988843</v>
      </c>
      <c r="V288" s="312"/>
      <c r="W288" s="312">
        <f>AVERAGE(W235,W262,W287)</f>
        <v>6.0678484848484855</v>
      </c>
      <c r="X288" s="312"/>
      <c r="Y288" s="5"/>
      <c r="Z288" s="312">
        <f>AVERAGE(Z235,Z262,Z287)</f>
        <v>3.847373205741627</v>
      </c>
      <c r="AA288" s="312"/>
      <c r="AB288" s="312">
        <f>AVERAGE(AB235,AB262,AB287)</f>
        <v>4.6062404306220097</v>
      </c>
      <c r="AC288" s="312"/>
    </row>
    <row r="289" spans="1:29" hidden="1" x14ac:dyDescent="0.2"/>
    <row r="290" spans="1:29" hidden="1" x14ac:dyDescent="0.2">
      <c r="A290" s="2">
        <v>39419</v>
      </c>
      <c r="B290" s="64">
        <v>5.45</v>
      </c>
      <c r="C290" s="64">
        <v>5.24</v>
      </c>
      <c r="D290" s="64">
        <v>6.03</v>
      </c>
      <c r="E290" s="64">
        <v>5.68</v>
      </c>
      <c r="G290" s="64">
        <v>3.97</v>
      </c>
      <c r="H290" s="64">
        <v>3.54</v>
      </c>
      <c r="J290" s="64">
        <v>4.76</v>
      </c>
      <c r="K290" s="64">
        <v>4.1900000000000004</v>
      </c>
      <c r="N290" s="64">
        <v>2.86</v>
      </c>
      <c r="O290" s="64">
        <v>3.85</v>
      </c>
      <c r="P290" s="64">
        <v>4.32</v>
      </c>
      <c r="R290" s="64">
        <v>4.5599999999999996</v>
      </c>
      <c r="S290" s="64">
        <v>4.6100000000000003</v>
      </c>
      <c r="U290" s="64">
        <v>5.45</v>
      </c>
      <c r="V290" s="64">
        <v>5.24</v>
      </c>
      <c r="W290" s="64">
        <v>6.03</v>
      </c>
      <c r="X290" s="64">
        <v>5.68</v>
      </c>
      <c r="Z290" s="64">
        <v>3.97</v>
      </c>
      <c r="AA290" s="64">
        <v>3.54</v>
      </c>
      <c r="AB290" s="64">
        <v>4.76</v>
      </c>
      <c r="AC290" s="64">
        <v>4.1900000000000004</v>
      </c>
    </row>
    <row r="291" spans="1:29" hidden="1" x14ac:dyDescent="0.2">
      <c r="A291" s="2">
        <v>39420</v>
      </c>
      <c r="B291" s="64">
        <v>5.45</v>
      </c>
      <c r="C291" s="64">
        <v>5.31</v>
      </c>
      <c r="D291" s="64">
        <v>6.04</v>
      </c>
      <c r="E291" s="64">
        <v>5.53</v>
      </c>
      <c r="G291" s="64">
        <v>3.94</v>
      </c>
      <c r="H291" s="64">
        <v>4.01</v>
      </c>
      <c r="J291" s="64">
        <v>4.74</v>
      </c>
      <c r="K291" s="64">
        <v>4.17</v>
      </c>
      <c r="N291" s="64">
        <v>2.95</v>
      </c>
      <c r="O291" s="64">
        <v>3.89</v>
      </c>
      <c r="P291" s="64">
        <v>4.3499999999999996</v>
      </c>
      <c r="R291" s="64">
        <v>4.53</v>
      </c>
      <c r="S291" s="64">
        <v>4.6100000000000003</v>
      </c>
      <c r="U291" s="64">
        <v>5.45</v>
      </c>
      <c r="V291" s="64">
        <v>5.31</v>
      </c>
      <c r="W291" s="64">
        <v>6.04</v>
      </c>
      <c r="X291" s="64">
        <v>5.53</v>
      </c>
      <c r="Z291" s="64">
        <v>3.94</v>
      </c>
      <c r="AA291" s="64">
        <v>4.01</v>
      </c>
      <c r="AB291" s="64">
        <v>4.74</v>
      </c>
      <c r="AC291" s="64">
        <v>4.17</v>
      </c>
    </row>
    <row r="292" spans="1:29" hidden="1" x14ac:dyDescent="0.2">
      <c r="A292" s="2">
        <v>39421</v>
      </c>
      <c r="B292" s="64">
        <v>5.59</v>
      </c>
      <c r="C292" s="64">
        <v>5.4</v>
      </c>
      <c r="D292" s="64">
        <v>6.12</v>
      </c>
      <c r="E292" s="64">
        <v>5.62</v>
      </c>
      <c r="G292" s="64">
        <v>3.92</v>
      </c>
      <c r="H292" s="64">
        <v>3.56</v>
      </c>
      <c r="J292" s="64">
        <v>4.74</v>
      </c>
      <c r="K292" s="64">
        <v>4.17</v>
      </c>
      <c r="N292" s="64">
        <v>2.96</v>
      </c>
      <c r="O292" s="64">
        <v>3.95</v>
      </c>
      <c r="P292" s="64">
        <v>4.43</v>
      </c>
      <c r="R292" s="64">
        <v>4.59</v>
      </c>
      <c r="S292" s="64">
        <v>4.66</v>
      </c>
      <c r="U292" s="64">
        <v>5.59</v>
      </c>
      <c r="V292" s="64">
        <v>5.4</v>
      </c>
      <c r="W292" s="64">
        <v>6.12</v>
      </c>
      <c r="X292" s="64">
        <v>5.62</v>
      </c>
      <c r="Z292" s="64">
        <v>3.92</v>
      </c>
      <c r="AA292" s="64">
        <v>3.56</v>
      </c>
      <c r="AB292" s="64">
        <v>4.74</v>
      </c>
      <c r="AC292" s="64">
        <v>4.17</v>
      </c>
    </row>
    <row r="293" spans="1:29" hidden="1" x14ac:dyDescent="0.2">
      <c r="A293" s="2">
        <v>39422</v>
      </c>
      <c r="B293" s="64">
        <v>5.59</v>
      </c>
      <c r="C293" s="64">
        <v>5.43</v>
      </c>
      <c r="D293" s="64">
        <v>6.19</v>
      </c>
      <c r="E293" s="64">
        <v>5.68</v>
      </c>
      <c r="G293" s="64">
        <v>3.92</v>
      </c>
      <c r="H293" s="64">
        <v>3.62</v>
      </c>
      <c r="J293" s="64">
        <v>4.74</v>
      </c>
      <c r="K293" s="64">
        <v>4.1500000000000004</v>
      </c>
      <c r="N293" s="64">
        <v>2.95</v>
      </c>
      <c r="O293" s="64">
        <v>4.01</v>
      </c>
      <c r="P293" s="64">
        <v>4.47</v>
      </c>
      <c r="R293" s="64">
        <v>4.6900000000000004</v>
      </c>
      <c r="S293" s="64">
        <v>4.75</v>
      </c>
      <c r="U293" s="64">
        <v>5.59</v>
      </c>
      <c r="V293" s="64">
        <v>5.43</v>
      </c>
      <c r="W293" s="64">
        <v>6.19</v>
      </c>
      <c r="X293" s="64">
        <v>5.68</v>
      </c>
      <c r="Z293" s="64">
        <v>3.92</v>
      </c>
      <c r="AA293" s="64">
        <v>3.62</v>
      </c>
      <c r="AB293" s="64">
        <v>4.74</v>
      </c>
      <c r="AC293" s="64">
        <v>4.1500000000000004</v>
      </c>
    </row>
    <row r="294" spans="1:29" hidden="1" x14ac:dyDescent="0.2">
      <c r="A294" s="2">
        <v>39423</v>
      </c>
      <c r="B294" s="64">
        <v>5.7</v>
      </c>
      <c r="C294" s="64">
        <v>5.45</v>
      </c>
      <c r="D294" s="64">
        <v>6.25</v>
      </c>
      <c r="E294" s="64">
        <v>5.78</v>
      </c>
      <c r="G294" s="64">
        <v>3.96</v>
      </c>
      <c r="H294" s="64">
        <v>3.64</v>
      </c>
      <c r="J294" s="64">
        <v>4.74</v>
      </c>
      <c r="K294" s="64">
        <v>4.16</v>
      </c>
      <c r="N294" s="64">
        <v>2.96</v>
      </c>
      <c r="O294" s="64">
        <v>4.0999999999999996</v>
      </c>
      <c r="P294" s="64">
        <v>4.57</v>
      </c>
      <c r="R294" s="64">
        <v>4.83</v>
      </c>
      <c r="S294" s="64">
        <v>4.83</v>
      </c>
      <c r="U294" s="64">
        <v>5.7</v>
      </c>
      <c r="V294" s="64">
        <v>5.45</v>
      </c>
      <c r="W294" s="64">
        <v>6.25</v>
      </c>
      <c r="X294" s="64">
        <v>5.78</v>
      </c>
      <c r="Z294" s="64">
        <v>3.96</v>
      </c>
      <c r="AA294" s="64">
        <v>3.64</v>
      </c>
      <c r="AB294" s="64">
        <v>4.74</v>
      </c>
      <c r="AC294" s="64">
        <v>4.16</v>
      </c>
    </row>
    <row r="295" spans="1:29" hidden="1" x14ac:dyDescent="0.2">
      <c r="A295" s="2">
        <v>39426</v>
      </c>
      <c r="B295" s="64">
        <v>5.68</v>
      </c>
      <c r="C295" s="64">
        <v>5.48</v>
      </c>
      <c r="D295" s="64">
        <v>6.28</v>
      </c>
      <c r="E295" s="64">
        <v>5.83</v>
      </c>
      <c r="G295" s="64">
        <v>4</v>
      </c>
      <c r="H295" s="64">
        <v>3.67</v>
      </c>
      <c r="J295" s="64">
        <v>4.78</v>
      </c>
      <c r="K295" s="64">
        <v>4.1900000000000004</v>
      </c>
      <c r="N295" s="64">
        <v>2.89</v>
      </c>
      <c r="O295" s="64">
        <v>4.1500000000000004</v>
      </c>
      <c r="P295" s="64">
        <v>4.62</v>
      </c>
      <c r="R295" s="64">
        <v>4.83</v>
      </c>
      <c r="S295" s="64">
        <v>4.8499999999999996</v>
      </c>
      <c r="U295" s="64">
        <v>5.68</v>
      </c>
      <c r="V295" s="64">
        <v>5.48</v>
      </c>
      <c r="W295" s="64">
        <v>6.28</v>
      </c>
      <c r="X295" s="64">
        <v>5.83</v>
      </c>
      <c r="Z295" s="64">
        <v>4</v>
      </c>
      <c r="AA295" s="64">
        <v>3.67</v>
      </c>
      <c r="AB295" s="64">
        <v>4.78</v>
      </c>
      <c r="AC295" s="64">
        <v>4.1900000000000004</v>
      </c>
    </row>
    <row r="296" spans="1:29" hidden="1" x14ac:dyDescent="0.2">
      <c r="A296" s="2">
        <v>39427</v>
      </c>
      <c r="B296" s="64">
        <v>5.56</v>
      </c>
      <c r="C296" s="64">
        <v>5.33</v>
      </c>
      <c r="D296" s="64">
        <v>6.16</v>
      </c>
      <c r="E296" s="64">
        <v>5.69</v>
      </c>
      <c r="G296" s="64">
        <v>3.98</v>
      </c>
      <c r="H296" s="64">
        <v>3.67</v>
      </c>
      <c r="J296" s="64">
        <v>4.76</v>
      </c>
      <c r="K296" s="64">
        <v>4.22</v>
      </c>
      <c r="N296" s="64">
        <v>2.8</v>
      </c>
      <c r="O296" s="64">
        <v>3.96</v>
      </c>
      <c r="P296" s="64">
        <v>4.46</v>
      </c>
      <c r="R296" s="64">
        <v>4.62</v>
      </c>
      <c r="S296" s="64">
        <v>4.5999999999999996</v>
      </c>
      <c r="U296" s="64">
        <v>5.56</v>
      </c>
      <c r="V296" s="64">
        <v>5.33</v>
      </c>
      <c r="W296" s="64">
        <v>6.16</v>
      </c>
      <c r="X296" s="64">
        <v>5.69</v>
      </c>
      <c r="Z296" s="64">
        <v>3.98</v>
      </c>
      <c r="AA296" s="64">
        <v>3.67</v>
      </c>
      <c r="AB296" s="64">
        <v>4.76</v>
      </c>
      <c r="AC296" s="64">
        <v>4.22</v>
      </c>
    </row>
    <row r="297" spans="1:29" hidden="1" x14ac:dyDescent="0.2">
      <c r="A297" s="2">
        <v>39428</v>
      </c>
      <c r="B297" s="64">
        <v>5.6</v>
      </c>
      <c r="C297" s="64">
        <v>5.43</v>
      </c>
      <c r="D297" s="64">
        <v>6.28</v>
      </c>
      <c r="E297" s="64">
        <v>5.77</v>
      </c>
      <c r="G297" s="64">
        <v>3.97</v>
      </c>
      <c r="H297" s="64">
        <v>3.6</v>
      </c>
      <c r="J297" s="64">
        <v>4.76</v>
      </c>
      <c r="K297" s="64">
        <v>4.1900000000000004</v>
      </c>
      <c r="N297" s="64">
        <v>2.74</v>
      </c>
      <c r="O297" s="64">
        <v>4.09</v>
      </c>
      <c r="P297" s="64">
        <v>4.54</v>
      </c>
      <c r="R297" s="64">
        <v>4.75</v>
      </c>
      <c r="S297" s="64">
        <v>4.75</v>
      </c>
      <c r="U297" s="64">
        <v>5.6</v>
      </c>
      <c r="V297" s="64">
        <v>5.43</v>
      </c>
      <c r="W297" s="64">
        <v>6.28</v>
      </c>
      <c r="X297" s="64">
        <v>5.77</v>
      </c>
      <c r="Z297" s="64">
        <v>3.97</v>
      </c>
      <c r="AA297" s="64">
        <v>3.6</v>
      </c>
      <c r="AB297" s="64">
        <v>4.76</v>
      </c>
      <c r="AC297" s="64">
        <v>4.1900000000000004</v>
      </c>
    </row>
    <row r="298" spans="1:29" hidden="1" x14ac:dyDescent="0.2">
      <c r="A298" s="2">
        <v>39429</v>
      </c>
      <c r="B298" s="64">
        <v>5.86</v>
      </c>
      <c r="C298" s="64">
        <v>5.59</v>
      </c>
      <c r="D298" s="64">
        <v>6.35</v>
      </c>
      <c r="E298" s="64">
        <v>5.85</v>
      </c>
      <c r="G298" s="64">
        <v>3.96</v>
      </c>
      <c r="H298" s="64">
        <v>3.61</v>
      </c>
      <c r="J298" s="64">
        <v>4.6900000000000004</v>
      </c>
      <c r="K298" s="64">
        <v>4.16</v>
      </c>
      <c r="N298" s="64">
        <v>2.77</v>
      </c>
      <c r="O298" s="64">
        <v>4.2</v>
      </c>
      <c r="P298" s="64">
        <v>4.6399999999999997</v>
      </c>
      <c r="R298" s="64">
        <v>4.87</v>
      </c>
      <c r="S298" s="64">
        <v>4.8899999999999997</v>
      </c>
      <c r="U298" s="64">
        <v>5.86</v>
      </c>
      <c r="V298" s="64">
        <v>5.59</v>
      </c>
      <c r="W298" s="64">
        <v>6.35</v>
      </c>
      <c r="X298" s="64">
        <v>5.85</v>
      </c>
      <c r="Z298" s="64">
        <v>3.96</v>
      </c>
      <c r="AA298" s="64">
        <v>3.61</v>
      </c>
      <c r="AB298" s="64">
        <v>4.6900000000000004</v>
      </c>
      <c r="AC298" s="64">
        <v>4.16</v>
      </c>
    </row>
    <row r="299" spans="1:29" hidden="1" x14ac:dyDescent="0.2">
      <c r="A299" s="2">
        <v>39430</v>
      </c>
      <c r="B299" s="64">
        <v>6.03</v>
      </c>
      <c r="C299" s="64">
        <v>5.64</v>
      </c>
      <c r="D299" s="64">
        <v>6.47</v>
      </c>
      <c r="E299" s="64">
        <v>5.88</v>
      </c>
      <c r="G299" s="64">
        <v>4.03</v>
      </c>
      <c r="H299" s="64">
        <v>3.63</v>
      </c>
      <c r="J299" s="64">
        <v>4.6500000000000004</v>
      </c>
      <c r="K299" s="64">
        <v>4.2</v>
      </c>
      <c r="N299" s="64">
        <v>2.76</v>
      </c>
      <c r="O299" s="64">
        <v>4.2300000000000004</v>
      </c>
      <c r="P299" s="64">
        <v>4.66</v>
      </c>
      <c r="R299" s="64">
        <v>5.13</v>
      </c>
      <c r="S299" s="64">
        <v>5</v>
      </c>
      <c r="U299" s="64">
        <v>6.03</v>
      </c>
      <c r="V299" s="64">
        <v>5.64</v>
      </c>
      <c r="W299" s="64">
        <v>6.47</v>
      </c>
      <c r="X299" s="64">
        <v>5.88</v>
      </c>
      <c r="Z299" s="64">
        <v>4.03</v>
      </c>
      <c r="AA299" s="64">
        <v>3.63</v>
      </c>
      <c r="AB299" s="64">
        <v>4.6500000000000004</v>
      </c>
      <c r="AC299" s="64">
        <v>4.2</v>
      </c>
    </row>
    <row r="300" spans="1:29" hidden="1" x14ac:dyDescent="0.2">
      <c r="A300" s="2">
        <v>39433</v>
      </c>
      <c r="B300" s="64">
        <v>5.78</v>
      </c>
      <c r="C300" s="64">
        <v>5.54</v>
      </c>
      <c r="D300" s="64">
        <v>6.34</v>
      </c>
      <c r="E300" s="64">
        <v>5.87</v>
      </c>
      <c r="G300" s="64">
        <v>4.05</v>
      </c>
      <c r="H300" s="64">
        <v>3.56</v>
      </c>
      <c r="J300" s="64">
        <v>4.6399999999999997</v>
      </c>
      <c r="K300" s="64">
        <v>4.2300000000000004</v>
      </c>
      <c r="N300" s="64">
        <v>2.88</v>
      </c>
      <c r="O300" s="64">
        <v>4.1399999999999997</v>
      </c>
      <c r="P300" s="64">
        <v>4.57</v>
      </c>
      <c r="R300" s="64">
        <v>4.9000000000000004</v>
      </c>
      <c r="S300" s="64">
        <v>4.9400000000000004</v>
      </c>
      <c r="U300" s="64">
        <v>5.78</v>
      </c>
      <c r="V300" s="64">
        <v>5.54</v>
      </c>
      <c r="W300" s="64">
        <v>6.34</v>
      </c>
      <c r="X300" s="64">
        <v>5.87</v>
      </c>
      <c r="Z300" s="64">
        <v>4.05</v>
      </c>
      <c r="AA300" s="64">
        <v>3.56</v>
      </c>
      <c r="AB300" s="64">
        <v>4.6399999999999997</v>
      </c>
      <c r="AC300" s="64">
        <v>4.2300000000000004</v>
      </c>
    </row>
    <row r="301" spans="1:29" hidden="1" x14ac:dyDescent="0.2">
      <c r="A301" s="2">
        <v>39434</v>
      </c>
      <c r="B301" s="64">
        <v>5.8</v>
      </c>
      <c r="C301" s="64">
        <v>5.49</v>
      </c>
      <c r="D301" s="64">
        <v>6.26</v>
      </c>
      <c r="E301" s="64">
        <v>5.82</v>
      </c>
      <c r="G301" s="64">
        <v>4.04</v>
      </c>
      <c r="H301" s="64">
        <v>3.55</v>
      </c>
      <c r="J301" s="64">
        <v>4.62</v>
      </c>
      <c r="K301" s="64">
        <v>4.21</v>
      </c>
      <c r="N301" s="64">
        <v>2.93</v>
      </c>
      <c r="O301" s="64">
        <v>4.12</v>
      </c>
      <c r="P301" s="64">
        <v>4.53</v>
      </c>
      <c r="R301" s="64">
        <v>4.9000000000000004</v>
      </c>
      <c r="S301" s="64">
        <v>4.93</v>
      </c>
      <c r="U301" s="64">
        <v>5.8</v>
      </c>
      <c r="V301" s="64">
        <v>5.49</v>
      </c>
      <c r="W301" s="64">
        <v>6.26</v>
      </c>
      <c r="X301" s="64">
        <v>5.82</v>
      </c>
      <c r="Z301" s="64">
        <v>4.04</v>
      </c>
      <c r="AA301" s="64">
        <v>3.55</v>
      </c>
      <c r="AB301" s="64">
        <v>4.62</v>
      </c>
      <c r="AC301" s="64">
        <v>4.21</v>
      </c>
    </row>
    <row r="302" spans="1:29" hidden="1" x14ac:dyDescent="0.2">
      <c r="A302" s="2">
        <v>39435</v>
      </c>
      <c r="B302" s="64">
        <v>5.79</v>
      </c>
      <c r="C302" s="64">
        <v>5.43</v>
      </c>
      <c r="D302" s="64">
        <v>6.23</v>
      </c>
      <c r="E302" s="64">
        <v>5.7</v>
      </c>
      <c r="G302" s="64">
        <v>4.01</v>
      </c>
      <c r="H302" s="64">
        <v>3.48</v>
      </c>
      <c r="J302" s="64">
        <v>4.5999999999999996</v>
      </c>
      <c r="K302" s="64">
        <v>4.1900000000000004</v>
      </c>
      <c r="N302" s="64">
        <v>2.76</v>
      </c>
      <c r="O302" s="64">
        <v>4.03</v>
      </c>
      <c r="P302" s="64">
        <v>4.45</v>
      </c>
      <c r="R302" s="64">
        <v>4.87</v>
      </c>
      <c r="S302" s="64">
        <v>4.91</v>
      </c>
      <c r="U302" s="64">
        <v>5.79</v>
      </c>
      <c r="V302" s="64">
        <v>5.43</v>
      </c>
      <c r="W302" s="64">
        <v>6.23</v>
      </c>
      <c r="X302" s="64">
        <v>5.7</v>
      </c>
      <c r="Z302" s="64">
        <v>4.01</v>
      </c>
      <c r="AA302" s="64">
        <v>3.48</v>
      </c>
      <c r="AB302" s="64">
        <v>4.5999999999999996</v>
      </c>
      <c r="AC302" s="64">
        <v>4.1900000000000004</v>
      </c>
    </row>
    <row r="303" spans="1:29" hidden="1" x14ac:dyDescent="0.2">
      <c r="A303" s="2">
        <v>39436</v>
      </c>
      <c r="B303" s="64">
        <v>5.68</v>
      </c>
      <c r="C303" s="64">
        <v>5.4</v>
      </c>
      <c r="D303" s="64">
        <v>6.18</v>
      </c>
      <c r="E303" s="64">
        <v>5.75</v>
      </c>
      <c r="G303" s="64">
        <v>4</v>
      </c>
      <c r="H303" s="64">
        <v>3.36</v>
      </c>
      <c r="J303" s="64">
        <v>4.5999999999999996</v>
      </c>
      <c r="K303" s="64">
        <v>4.18</v>
      </c>
      <c r="N303" s="64">
        <v>2.81</v>
      </c>
      <c r="O303" s="64">
        <v>4.05</v>
      </c>
      <c r="P303" s="64">
        <v>4.4800000000000004</v>
      </c>
      <c r="R303" s="64">
        <v>4.78</v>
      </c>
      <c r="S303" s="64">
        <v>4.8600000000000003</v>
      </c>
      <c r="U303" s="64">
        <v>5.68</v>
      </c>
      <c r="V303" s="64">
        <v>5.4</v>
      </c>
      <c r="W303" s="64">
        <v>6.18</v>
      </c>
      <c r="X303" s="64">
        <v>5.75</v>
      </c>
      <c r="Z303" s="64">
        <v>4</v>
      </c>
      <c r="AA303" s="64">
        <v>3.36</v>
      </c>
      <c r="AB303" s="64">
        <v>4.5999999999999996</v>
      </c>
      <c r="AC303" s="64">
        <v>4.18</v>
      </c>
    </row>
    <row r="304" spans="1:29" hidden="1" x14ac:dyDescent="0.2">
      <c r="A304" s="2">
        <v>39437</v>
      </c>
      <c r="B304" s="64">
        <v>5.74</v>
      </c>
      <c r="C304" s="64">
        <v>5.44</v>
      </c>
      <c r="D304" s="64">
        <v>6.26</v>
      </c>
      <c r="E304" s="64">
        <v>5.85</v>
      </c>
      <c r="G304" s="64">
        <v>4.04</v>
      </c>
      <c r="H304" s="64">
        <v>3.4</v>
      </c>
      <c r="J304" s="64">
        <v>4.62</v>
      </c>
      <c r="K304" s="64">
        <v>4.41</v>
      </c>
      <c r="N304" s="64">
        <v>2.86</v>
      </c>
      <c r="O304" s="64">
        <v>4.18</v>
      </c>
      <c r="P304" s="64">
        <v>4.58</v>
      </c>
      <c r="R304" s="64">
        <v>4.87</v>
      </c>
      <c r="S304" s="64">
        <v>4.96</v>
      </c>
      <c r="U304" s="64">
        <v>5.74</v>
      </c>
      <c r="V304" s="64">
        <v>5.44</v>
      </c>
      <c r="W304" s="64">
        <v>6.26</v>
      </c>
      <c r="X304" s="64">
        <v>5.85</v>
      </c>
      <c r="Z304" s="64">
        <v>4.04</v>
      </c>
      <c r="AA304" s="64">
        <v>3.4</v>
      </c>
      <c r="AB304" s="64">
        <v>4.62</v>
      </c>
      <c r="AC304" s="64">
        <v>4.41</v>
      </c>
    </row>
    <row r="305" spans="1:29" hidden="1" x14ac:dyDescent="0.2">
      <c r="A305" s="2">
        <v>39440</v>
      </c>
      <c r="B305" s="64">
        <v>5.74</v>
      </c>
      <c r="C305" s="64">
        <v>5.46</v>
      </c>
      <c r="D305" s="64">
        <v>6.29</v>
      </c>
      <c r="E305" s="64">
        <v>5.93</v>
      </c>
      <c r="G305" s="64">
        <v>4.08</v>
      </c>
      <c r="H305" s="64">
        <v>3.44</v>
      </c>
      <c r="J305" s="64">
        <v>4.6500000000000004</v>
      </c>
      <c r="K305" s="64">
        <v>4.18</v>
      </c>
      <c r="N305" s="64">
        <v>3.15</v>
      </c>
      <c r="O305" s="64">
        <v>4.21</v>
      </c>
      <c r="P305" s="64">
        <v>4.62</v>
      </c>
      <c r="R305" s="64">
        <v>4.91</v>
      </c>
      <c r="S305" s="64">
        <v>5.04</v>
      </c>
      <c r="U305" s="64">
        <v>5.74</v>
      </c>
      <c r="V305" s="64">
        <v>5.46</v>
      </c>
      <c r="W305" s="64">
        <v>6.29</v>
      </c>
      <c r="X305" s="64">
        <v>5.93</v>
      </c>
      <c r="Z305" s="64">
        <v>4.08</v>
      </c>
      <c r="AA305" s="64">
        <v>3.44</v>
      </c>
      <c r="AB305" s="64">
        <v>4.6500000000000004</v>
      </c>
      <c r="AC305" s="64">
        <v>4.18</v>
      </c>
    </row>
    <row r="306" spans="1:29" hidden="1" x14ac:dyDescent="0.2">
      <c r="A306" s="2">
        <v>39442</v>
      </c>
      <c r="B306" s="64">
        <v>5.95</v>
      </c>
      <c r="C306" s="64">
        <v>5.73</v>
      </c>
      <c r="D306" s="64">
        <v>6.46</v>
      </c>
      <c r="E306" s="64">
        <v>5.95</v>
      </c>
      <c r="G306" s="64">
        <v>4.0999999999999996</v>
      </c>
      <c r="H306" s="64">
        <v>3.46</v>
      </c>
      <c r="J306" s="64">
        <v>4.6500000000000004</v>
      </c>
      <c r="K306" s="64">
        <v>4.5599999999999996</v>
      </c>
      <c r="N306" s="64">
        <v>3.19</v>
      </c>
      <c r="O306" s="64">
        <v>4.28</v>
      </c>
      <c r="P306" s="64">
        <v>4.67</v>
      </c>
      <c r="R306" s="64">
        <v>5.22</v>
      </c>
      <c r="S306" s="64">
        <v>5.16</v>
      </c>
      <c r="U306" s="64">
        <v>5.95</v>
      </c>
      <c r="V306" s="64">
        <v>5.73</v>
      </c>
      <c r="W306" s="64">
        <v>6.46</v>
      </c>
      <c r="X306" s="64">
        <v>5.95</v>
      </c>
      <c r="Z306" s="64">
        <v>4.0999999999999996</v>
      </c>
      <c r="AA306" s="64">
        <v>3.46</v>
      </c>
      <c r="AB306" s="64">
        <v>4.6500000000000004</v>
      </c>
      <c r="AC306" s="64">
        <v>4.5599999999999996</v>
      </c>
    </row>
    <row r="307" spans="1:29" hidden="1" x14ac:dyDescent="0.2">
      <c r="A307" s="2">
        <v>39443</v>
      </c>
      <c r="B307" s="64">
        <v>5.79</v>
      </c>
      <c r="C307" s="64">
        <v>5.52</v>
      </c>
      <c r="D307" s="64">
        <v>6.31</v>
      </c>
      <c r="E307" s="64">
        <v>5.85</v>
      </c>
      <c r="G307" s="64">
        <v>4.0999999999999996</v>
      </c>
      <c r="H307" s="64">
        <v>3.78</v>
      </c>
      <c r="J307" s="64">
        <v>4.6500000000000004</v>
      </c>
      <c r="K307" s="64">
        <v>4.57</v>
      </c>
      <c r="N307" s="64">
        <v>2.98</v>
      </c>
      <c r="O307" s="64">
        <v>4.2</v>
      </c>
      <c r="P307" s="64">
        <v>4.6100000000000003</v>
      </c>
      <c r="R307" s="64">
        <v>5</v>
      </c>
      <c r="S307" s="64">
        <v>4.99</v>
      </c>
      <c r="U307" s="64">
        <v>5.79</v>
      </c>
      <c r="V307" s="64">
        <v>5.52</v>
      </c>
      <c r="W307" s="64">
        <v>6.31</v>
      </c>
      <c r="X307" s="64">
        <v>5.85</v>
      </c>
      <c r="Z307" s="64">
        <v>4.0999999999999996</v>
      </c>
      <c r="AA307" s="64">
        <v>3.78</v>
      </c>
      <c r="AB307" s="64">
        <v>4.6500000000000004</v>
      </c>
      <c r="AC307" s="64">
        <v>4.57</v>
      </c>
    </row>
    <row r="308" spans="1:29" hidden="1" x14ac:dyDescent="0.2">
      <c r="A308" s="2">
        <v>39444</v>
      </c>
      <c r="B308" s="64">
        <v>5.45</v>
      </c>
      <c r="C308" s="64">
        <v>5.32</v>
      </c>
      <c r="D308" s="64">
        <v>6.19</v>
      </c>
      <c r="E308" s="64">
        <v>5.76</v>
      </c>
      <c r="G308" s="64">
        <v>4.0999999999999996</v>
      </c>
      <c r="H308" s="64">
        <v>3.76</v>
      </c>
      <c r="J308" s="64">
        <v>4.5999999999999996</v>
      </c>
      <c r="K308" s="64">
        <v>4.72</v>
      </c>
      <c r="N308" s="64">
        <v>3.01</v>
      </c>
      <c r="O308" s="64">
        <v>4.07</v>
      </c>
      <c r="P308" s="64">
        <v>4.49</v>
      </c>
      <c r="R308" s="64">
        <v>4.79</v>
      </c>
      <c r="S308" s="64">
        <v>4.91</v>
      </c>
      <c r="U308" s="64">
        <v>5.45</v>
      </c>
      <c r="V308" s="64">
        <v>5.32</v>
      </c>
      <c r="W308" s="64">
        <v>6.19</v>
      </c>
      <c r="X308" s="64">
        <v>5.76</v>
      </c>
      <c r="Z308" s="64">
        <v>4.0999999999999996</v>
      </c>
      <c r="AA308" s="64">
        <v>3.76</v>
      </c>
      <c r="AB308" s="64">
        <v>4.5999999999999996</v>
      </c>
      <c r="AC308" s="64">
        <v>4.72</v>
      </c>
    </row>
    <row r="309" spans="1:29" hidden="1" x14ac:dyDescent="0.2">
      <c r="A309" s="2">
        <v>39447</v>
      </c>
      <c r="B309" s="64">
        <v>5.73</v>
      </c>
      <c r="C309" s="64">
        <v>5.36</v>
      </c>
      <c r="D309" s="64">
        <v>6.17</v>
      </c>
      <c r="E309" s="64">
        <v>5.7</v>
      </c>
      <c r="G309" s="64">
        <v>4.12</v>
      </c>
      <c r="H309" s="64">
        <v>3.78</v>
      </c>
      <c r="J309" s="64">
        <v>4.58</v>
      </c>
      <c r="K309" s="64">
        <v>4.7699999999999996</v>
      </c>
      <c r="N309" s="64">
        <v>3.08</v>
      </c>
      <c r="O309" s="64">
        <v>4.0199999999999996</v>
      </c>
      <c r="P309" s="64">
        <v>4.45</v>
      </c>
      <c r="R309" s="64">
        <v>4.75</v>
      </c>
      <c r="S309" s="64">
        <v>4.8499999999999996</v>
      </c>
      <c r="U309" s="64">
        <v>5.73</v>
      </c>
      <c r="V309" s="64">
        <v>5.36</v>
      </c>
      <c r="W309" s="64">
        <v>6.17</v>
      </c>
      <c r="X309" s="64">
        <v>5.7</v>
      </c>
      <c r="Z309" s="64">
        <v>4.12</v>
      </c>
      <c r="AA309" s="64">
        <v>3.78</v>
      </c>
      <c r="AB309" s="64">
        <v>4.58</v>
      </c>
      <c r="AC309" s="64">
        <v>4.7699999999999996</v>
      </c>
    </row>
    <row r="310" spans="1:29" hidden="1" x14ac:dyDescent="0.2"/>
    <row r="311" spans="1:29" hidden="1" x14ac:dyDescent="0.2">
      <c r="A311" s="3" t="s">
        <v>61</v>
      </c>
      <c r="B311" s="64">
        <f>AVERAGE(B290:B309)</f>
        <v>5.6980000000000004</v>
      </c>
      <c r="C311" s="64">
        <f>AVERAGE(C290:C309)</f>
        <v>5.4494999999999996</v>
      </c>
      <c r="D311" s="64">
        <f>AVERAGE(D290:D309)</f>
        <v>6.2430000000000003</v>
      </c>
      <c r="E311" s="64">
        <f>AVERAGE(E290:E309)</f>
        <v>5.7744999999999997</v>
      </c>
      <c r="G311" s="64">
        <f>AVERAGE(G290:G309)</f>
        <v>4.0144999999999991</v>
      </c>
      <c r="H311" s="64">
        <f>AVERAGE(H290:H309)</f>
        <v>3.6060000000000003</v>
      </c>
      <c r="J311" s="64">
        <f>AVERAGE(J290:J309)</f>
        <v>4.6785000000000005</v>
      </c>
      <c r="K311" s="64">
        <f>AVERAGE(K290:K309)</f>
        <v>4.2909999999999986</v>
      </c>
      <c r="N311" s="64">
        <f>AVERAGE(N290:N309)</f>
        <v>2.9144999999999994</v>
      </c>
      <c r="O311" s="64">
        <f>AVERAGE(O290:O309)</f>
        <v>4.0865</v>
      </c>
      <c r="P311" s="64">
        <f>AVERAGE(P290:P309)</f>
        <v>4.5255000000000001</v>
      </c>
      <c r="R311" s="64">
        <f>AVERAGE(R290:R309)</f>
        <v>4.8194999999999997</v>
      </c>
      <c r="S311" s="64">
        <f>AVERAGE(S290:S309)</f>
        <v>4.8549999999999986</v>
      </c>
      <c r="U311" s="64">
        <f>AVERAGE(U290:U309)</f>
        <v>5.6980000000000004</v>
      </c>
      <c r="V311" s="64">
        <f>AVERAGE(V290:V309)</f>
        <v>5.4494999999999996</v>
      </c>
      <c r="W311" s="64">
        <f>AVERAGE(W290:W309)</f>
        <v>6.2430000000000003</v>
      </c>
      <c r="X311" s="64">
        <f>AVERAGE(X290:X309)</f>
        <v>5.7744999999999997</v>
      </c>
      <c r="Z311" s="64">
        <f>AVERAGE(Z290:Z309)</f>
        <v>4.0144999999999991</v>
      </c>
      <c r="AA311" s="64">
        <f>AVERAGE(AA290:AA309)</f>
        <v>3.6060000000000003</v>
      </c>
      <c r="AB311" s="64">
        <f>AVERAGE(AB290:AB309)</f>
        <v>4.6785000000000005</v>
      </c>
      <c r="AC311" s="64">
        <f>AVERAGE(AC290:AC309)</f>
        <v>4.2909999999999986</v>
      </c>
    </row>
    <row r="312" spans="1:29" hidden="1" x14ac:dyDescent="0.2">
      <c r="A312" s="3" t="s">
        <v>62</v>
      </c>
      <c r="B312" s="312">
        <f>AVERAGE(B311:C311)</f>
        <v>5.5737500000000004</v>
      </c>
      <c r="C312" s="312"/>
      <c r="D312" s="312">
        <f>AVERAGE(D311:E311)</f>
        <v>6.00875</v>
      </c>
      <c r="E312" s="312"/>
      <c r="F312" s="5"/>
      <c r="G312" s="312">
        <f>AVERAGE(G311:H311)</f>
        <v>3.8102499999999999</v>
      </c>
      <c r="H312" s="312"/>
      <c r="I312" s="118"/>
      <c r="J312" s="312">
        <f>AVERAGE(J311:K311)</f>
        <v>4.48475</v>
      </c>
      <c r="K312" s="312"/>
      <c r="L312" s="118"/>
      <c r="M312" s="5"/>
      <c r="N312" s="5"/>
      <c r="O312" s="5"/>
      <c r="P312" s="5"/>
      <c r="Q312" s="5"/>
      <c r="R312" s="312">
        <f>AVERAGE(R311:S311)</f>
        <v>4.8372499999999992</v>
      </c>
      <c r="S312" s="312"/>
      <c r="U312" s="312">
        <f>AVERAGE(U311:V311)</f>
        <v>5.5737500000000004</v>
      </c>
      <c r="V312" s="312"/>
      <c r="W312" s="312">
        <f>AVERAGE(W311:X311)</f>
        <v>6.00875</v>
      </c>
      <c r="X312" s="312"/>
      <c r="Y312" s="5"/>
      <c r="Z312" s="312">
        <f>AVERAGE(Z311:AA311)</f>
        <v>3.8102499999999999</v>
      </c>
      <c r="AA312" s="312"/>
      <c r="AB312" s="312">
        <f>AVERAGE(AB311:AC311)</f>
        <v>4.48475</v>
      </c>
      <c r="AC312" s="312"/>
    </row>
    <row r="313" spans="1:29" hidden="1" x14ac:dyDescent="0.2">
      <c r="A313" s="3" t="s">
        <v>63</v>
      </c>
      <c r="B313" s="312">
        <f>AVERAGE(B262,B287,B312)</f>
        <v>5.631651515151515</v>
      </c>
      <c r="C313" s="312"/>
      <c r="D313" s="312">
        <f>AVERAGE(D262,D287,D312)</f>
        <v>6.0090984848484839</v>
      </c>
      <c r="E313" s="312"/>
      <c r="F313" s="5"/>
      <c r="G313" s="312">
        <f>AVERAGE(G262,G287,G312)</f>
        <v>3.8427196969696968</v>
      </c>
      <c r="H313" s="312"/>
      <c r="I313" s="118"/>
      <c r="J313" s="312">
        <f>AVERAGE(J262,J287,J312)</f>
        <v>4.5542272727272728</v>
      </c>
      <c r="K313" s="312"/>
      <c r="L313" s="118"/>
      <c r="M313" s="5"/>
      <c r="N313" s="5"/>
      <c r="O313" s="5"/>
      <c r="P313" s="5"/>
      <c r="Q313" s="5"/>
      <c r="R313" s="312">
        <f>AVERAGE(R262,R287,R312)</f>
        <v>4.9408560606060608</v>
      </c>
      <c r="S313" s="312"/>
      <c r="U313" s="312">
        <f>AVERAGE(U262,U287,U312)</f>
        <v>5.631651515151515</v>
      </c>
      <c r="V313" s="312"/>
      <c r="W313" s="312">
        <f>AVERAGE(W262,W287,W312)</f>
        <v>6.0090984848484839</v>
      </c>
      <c r="X313" s="312"/>
      <c r="Y313" s="5"/>
      <c r="Z313" s="312">
        <f>AVERAGE(Z262,Z287,Z312)</f>
        <v>3.8427196969696968</v>
      </c>
      <c r="AA313" s="312"/>
      <c r="AB313" s="312">
        <f>AVERAGE(AB262,AB287,AB312)</f>
        <v>4.5542272727272728</v>
      </c>
      <c r="AC313" s="312"/>
    </row>
    <row r="314" spans="1:29" hidden="1" x14ac:dyDescent="0.2"/>
    <row r="315" spans="1:29" hidden="1" x14ac:dyDescent="0.2">
      <c r="A315" s="2">
        <v>39449</v>
      </c>
      <c r="B315" s="64">
        <v>5.5</v>
      </c>
      <c r="C315" s="64">
        <v>5.19</v>
      </c>
      <c r="D315" s="64">
        <v>5.99</v>
      </c>
      <c r="E315" s="64">
        <v>5.63</v>
      </c>
      <c r="G315" s="64">
        <v>3.96</v>
      </c>
      <c r="H315" s="64">
        <v>3.45</v>
      </c>
      <c r="J315" s="64">
        <v>4.3</v>
      </c>
      <c r="K315" s="64">
        <v>4.49</v>
      </c>
      <c r="N315" s="64">
        <v>3.13</v>
      </c>
      <c r="O315" s="64">
        <v>3.9</v>
      </c>
      <c r="P315" s="64">
        <v>4.3499999999999996</v>
      </c>
      <c r="R315" s="64">
        <v>4.68</v>
      </c>
      <c r="S315" s="64">
        <v>4.5999999999999996</v>
      </c>
      <c r="U315" s="64">
        <v>5.5</v>
      </c>
      <c r="V315" s="64">
        <v>5.19</v>
      </c>
      <c r="W315" s="64">
        <v>5.99</v>
      </c>
      <c r="X315" s="64">
        <v>5.63</v>
      </c>
      <c r="Z315" s="64">
        <v>3.96</v>
      </c>
      <c r="AA315" s="64">
        <v>3.45</v>
      </c>
      <c r="AB315" s="64">
        <v>4.3</v>
      </c>
      <c r="AC315" s="64">
        <v>4.49</v>
      </c>
    </row>
    <row r="316" spans="1:29" hidden="1" x14ac:dyDescent="0.2">
      <c r="A316" s="2">
        <v>39450</v>
      </c>
      <c r="B316" s="64">
        <v>5.46</v>
      </c>
      <c r="C316" s="64">
        <v>5.29</v>
      </c>
      <c r="D316" s="64">
        <v>6.02</v>
      </c>
      <c r="E316" s="64">
        <v>5.64</v>
      </c>
      <c r="G316" s="64">
        <v>3.87</v>
      </c>
      <c r="H316" s="64">
        <v>3.41</v>
      </c>
      <c r="J316" s="64">
        <v>4.3</v>
      </c>
      <c r="K316" s="64">
        <v>4.49</v>
      </c>
      <c r="N316" s="64">
        <v>3.11</v>
      </c>
      <c r="O316" s="64">
        <v>3.89</v>
      </c>
      <c r="P316" s="64">
        <v>4.37</v>
      </c>
      <c r="R316" s="64">
        <v>4.63</v>
      </c>
      <c r="S316" s="64">
        <v>4.59</v>
      </c>
      <c r="U316" s="64">
        <v>5.46</v>
      </c>
      <c r="V316" s="64">
        <v>5.29</v>
      </c>
      <c r="W316" s="64">
        <v>6.02</v>
      </c>
      <c r="X316" s="64">
        <v>5.64</v>
      </c>
      <c r="Z316" s="64">
        <v>3.87</v>
      </c>
      <c r="AA316" s="64">
        <v>3.41</v>
      </c>
      <c r="AB316" s="64">
        <v>4.3</v>
      </c>
      <c r="AC316" s="64">
        <v>4.49</v>
      </c>
    </row>
    <row r="317" spans="1:29" hidden="1" x14ac:dyDescent="0.2">
      <c r="A317" s="2">
        <v>39451</v>
      </c>
      <c r="B317" s="64">
        <v>5.45</v>
      </c>
      <c r="C317" s="64">
        <v>5.29</v>
      </c>
      <c r="D317" s="64">
        <v>6.06</v>
      </c>
      <c r="E317" s="64">
        <v>5.72</v>
      </c>
      <c r="G317" s="64">
        <v>3.9</v>
      </c>
      <c r="H317" s="64">
        <v>3.62</v>
      </c>
      <c r="J317" s="64">
        <v>4.25</v>
      </c>
      <c r="K317" s="64">
        <v>4.4400000000000004</v>
      </c>
      <c r="N317" s="64">
        <v>3.09</v>
      </c>
      <c r="O317" s="64">
        <v>3.87</v>
      </c>
      <c r="P317" s="64">
        <v>4.38</v>
      </c>
      <c r="R317" s="64">
        <v>4.51</v>
      </c>
      <c r="S317" s="64">
        <v>4.59</v>
      </c>
      <c r="U317" s="64">
        <v>5.45</v>
      </c>
      <c r="V317" s="64">
        <v>5.29</v>
      </c>
      <c r="W317" s="64">
        <v>6.06</v>
      </c>
      <c r="X317" s="64">
        <v>5.72</v>
      </c>
      <c r="Z317" s="64">
        <v>3.9</v>
      </c>
      <c r="AA317" s="64">
        <v>3.62</v>
      </c>
      <c r="AB317" s="64">
        <v>4.25</v>
      </c>
      <c r="AC317" s="64">
        <v>4.4400000000000004</v>
      </c>
    </row>
    <row r="318" spans="1:29" hidden="1" x14ac:dyDescent="0.2">
      <c r="A318" s="2">
        <v>39454</v>
      </c>
      <c r="B318" s="64">
        <v>5.4</v>
      </c>
      <c r="C318" s="64">
        <v>5.29</v>
      </c>
      <c r="D318" s="64">
        <v>5.99</v>
      </c>
      <c r="E318" s="64">
        <v>5.69</v>
      </c>
      <c r="G318" s="64">
        <v>3.79</v>
      </c>
      <c r="H318" s="64">
        <v>3.51</v>
      </c>
      <c r="J318" s="64">
        <v>4.22</v>
      </c>
      <c r="K318" s="64">
        <v>4.4000000000000004</v>
      </c>
      <c r="N318" s="64">
        <v>3.13</v>
      </c>
      <c r="O318" s="64">
        <v>3.83</v>
      </c>
      <c r="P318" s="64">
        <v>4.33</v>
      </c>
      <c r="R318" s="64">
        <v>4.62</v>
      </c>
      <c r="S318" s="64">
        <v>4.6100000000000003</v>
      </c>
      <c r="U318" s="64">
        <v>5.4</v>
      </c>
      <c r="V318" s="64">
        <v>5.29</v>
      </c>
      <c r="W318" s="64">
        <v>5.99</v>
      </c>
      <c r="X318" s="64">
        <v>5.69</v>
      </c>
      <c r="Z318" s="64">
        <v>3.79</v>
      </c>
      <c r="AA318" s="64">
        <v>3.51</v>
      </c>
      <c r="AB318" s="64">
        <v>4.22</v>
      </c>
      <c r="AC318" s="64">
        <v>4.4000000000000004</v>
      </c>
    </row>
    <row r="319" spans="1:29" hidden="1" x14ac:dyDescent="0.2">
      <c r="A319" s="2">
        <v>39455</v>
      </c>
      <c r="B319" s="64">
        <v>5.41</v>
      </c>
      <c r="C319" s="64">
        <v>5.28</v>
      </c>
      <c r="D319" s="64">
        <v>6.04</v>
      </c>
      <c r="E319" s="64">
        <v>5.68</v>
      </c>
      <c r="G319" s="64">
        <v>3.76</v>
      </c>
      <c r="H319" s="64">
        <v>3.48</v>
      </c>
      <c r="J319" s="64">
        <v>4.24</v>
      </c>
      <c r="K319" s="64">
        <v>4.43</v>
      </c>
      <c r="N319" s="64">
        <v>3.1</v>
      </c>
      <c r="O319" s="64">
        <v>3.77</v>
      </c>
      <c r="P319" s="64">
        <v>4.3</v>
      </c>
      <c r="R319" s="64">
        <v>4.68</v>
      </c>
      <c r="S319" s="64">
        <v>4.57</v>
      </c>
      <c r="U319" s="64">
        <v>5.41</v>
      </c>
      <c r="V319" s="64">
        <v>5.28</v>
      </c>
      <c r="W319" s="64">
        <v>6.04</v>
      </c>
      <c r="X319" s="64">
        <v>5.68</v>
      </c>
      <c r="Z319" s="64">
        <v>3.76</v>
      </c>
      <c r="AA319" s="64">
        <v>3.48</v>
      </c>
      <c r="AB319" s="64">
        <v>4.24</v>
      </c>
      <c r="AC319" s="64">
        <v>4.43</v>
      </c>
    </row>
    <row r="320" spans="1:29" hidden="1" x14ac:dyDescent="0.2">
      <c r="A320" s="2">
        <v>39456</v>
      </c>
      <c r="B320" s="64">
        <v>5.52</v>
      </c>
      <c r="C320" s="64">
        <v>5.3</v>
      </c>
      <c r="D320" s="64">
        <v>6.03</v>
      </c>
      <c r="E320" s="64">
        <v>5.69</v>
      </c>
      <c r="G320" s="64">
        <v>3.74</v>
      </c>
      <c r="H320" s="64">
        <v>3.46</v>
      </c>
      <c r="J320" s="64">
        <v>4.1900000000000004</v>
      </c>
      <c r="K320" s="64">
        <v>4.38</v>
      </c>
      <c r="N320" s="64">
        <v>3.11</v>
      </c>
      <c r="O320" s="64">
        <v>3.82</v>
      </c>
      <c r="P320" s="64">
        <v>4.34</v>
      </c>
      <c r="R320" s="64">
        <v>4.66</v>
      </c>
      <c r="S320" s="64">
        <v>4.6100000000000003</v>
      </c>
      <c r="U320" s="64">
        <v>5.52</v>
      </c>
      <c r="V320" s="64">
        <v>5.3</v>
      </c>
      <c r="W320" s="64">
        <v>6.03</v>
      </c>
      <c r="X320" s="64">
        <v>5.69</v>
      </c>
      <c r="Z320" s="64">
        <v>3.74</v>
      </c>
      <c r="AA320" s="64">
        <v>3.46</v>
      </c>
      <c r="AB320" s="64">
        <v>4.1900000000000004</v>
      </c>
      <c r="AC320" s="64">
        <v>4.38</v>
      </c>
    </row>
    <row r="321" spans="1:29" hidden="1" x14ac:dyDescent="0.2">
      <c r="A321" s="2">
        <v>39457</v>
      </c>
      <c r="B321" s="64">
        <v>5.43</v>
      </c>
      <c r="C321" s="64">
        <v>5.26</v>
      </c>
      <c r="D321" s="64">
        <v>6.1</v>
      </c>
      <c r="E321" s="64">
        <v>5.76</v>
      </c>
      <c r="G321" s="64">
        <v>3.7</v>
      </c>
      <c r="H321" s="64">
        <v>3.42</v>
      </c>
      <c r="J321" s="64">
        <v>4.13</v>
      </c>
      <c r="K321" s="64">
        <v>4.32</v>
      </c>
      <c r="N321" s="64">
        <v>3.11</v>
      </c>
      <c r="O321" s="64">
        <v>3.89</v>
      </c>
      <c r="P321" s="64">
        <v>4.45</v>
      </c>
      <c r="R321" s="64">
        <v>4.46</v>
      </c>
      <c r="S321" s="64">
        <v>4.57</v>
      </c>
      <c r="U321" s="64">
        <v>5.43</v>
      </c>
      <c r="V321" s="64">
        <v>5.26</v>
      </c>
      <c r="W321" s="64">
        <v>6.1</v>
      </c>
      <c r="X321" s="64">
        <v>5.76</v>
      </c>
      <c r="Z321" s="64">
        <v>3.7</v>
      </c>
      <c r="AA321" s="64">
        <v>3.42</v>
      </c>
      <c r="AB321" s="64">
        <v>4.13</v>
      </c>
      <c r="AC321" s="64">
        <v>4.32</v>
      </c>
    </row>
    <row r="322" spans="1:29" hidden="1" x14ac:dyDescent="0.2">
      <c r="A322" s="2">
        <v>39458</v>
      </c>
      <c r="B322" s="64">
        <v>5.32</v>
      </c>
      <c r="C322" s="64">
        <v>5.23</v>
      </c>
      <c r="D322" s="64">
        <v>6.05</v>
      </c>
      <c r="E322" s="64">
        <v>5.66</v>
      </c>
      <c r="G322" s="64">
        <v>3.71</v>
      </c>
      <c r="H322" s="64">
        <v>3.43</v>
      </c>
      <c r="J322" s="64">
        <v>4.1500000000000004</v>
      </c>
      <c r="K322" s="64">
        <v>4.33</v>
      </c>
      <c r="N322" s="64">
        <v>2.99</v>
      </c>
      <c r="O322" s="64">
        <v>3.78</v>
      </c>
      <c r="P322" s="64">
        <v>4.37</v>
      </c>
      <c r="R322" s="64">
        <v>4.45</v>
      </c>
      <c r="S322" s="64">
        <v>4.57</v>
      </c>
      <c r="U322" s="64">
        <v>5.32</v>
      </c>
      <c r="V322" s="64">
        <v>5.23</v>
      </c>
      <c r="W322" s="64">
        <v>6.05</v>
      </c>
      <c r="X322" s="64">
        <v>5.66</v>
      </c>
      <c r="Z322" s="64">
        <v>3.71</v>
      </c>
      <c r="AA322" s="64">
        <v>3.43</v>
      </c>
      <c r="AB322" s="64">
        <v>4.1500000000000004</v>
      </c>
      <c r="AC322" s="64">
        <v>4.33</v>
      </c>
    </row>
    <row r="323" spans="1:29" hidden="1" x14ac:dyDescent="0.2">
      <c r="A323" s="2">
        <v>39461</v>
      </c>
      <c r="B323" s="64">
        <v>5.4</v>
      </c>
      <c r="C323" s="64">
        <v>5.29</v>
      </c>
      <c r="D323" s="64">
        <v>6.08</v>
      </c>
      <c r="E323" s="64">
        <v>5.71</v>
      </c>
      <c r="G323" s="64">
        <v>3.67</v>
      </c>
      <c r="H323" s="64">
        <v>3.39</v>
      </c>
      <c r="J323" s="64">
        <v>4.1500000000000004</v>
      </c>
      <c r="K323" s="64">
        <v>4.34</v>
      </c>
      <c r="N323" s="64">
        <v>3.05</v>
      </c>
      <c r="O323" s="64">
        <v>3.77</v>
      </c>
      <c r="P323" s="64">
        <v>4.3600000000000003</v>
      </c>
      <c r="R323" s="64">
        <v>4.6100000000000003</v>
      </c>
      <c r="S323" s="64">
        <v>4.54</v>
      </c>
      <c r="U323" s="64">
        <v>5.4</v>
      </c>
      <c r="V323" s="64">
        <v>5.29</v>
      </c>
      <c r="W323" s="64">
        <v>6.08</v>
      </c>
      <c r="X323" s="64">
        <v>5.71</v>
      </c>
      <c r="Z323" s="64">
        <v>3.67</v>
      </c>
      <c r="AA323" s="64">
        <v>3.39</v>
      </c>
      <c r="AB323" s="64">
        <v>4.1500000000000004</v>
      </c>
      <c r="AC323" s="64">
        <v>4.34</v>
      </c>
    </row>
    <row r="324" spans="1:29" hidden="1" x14ac:dyDescent="0.2">
      <c r="A324" s="2">
        <v>39462</v>
      </c>
      <c r="B324" s="64">
        <v>5.4</v>
      </c>
      <c r="C324" s="64">
        <v>5.26</v>
      </c>
      <c r="D324" s="64">
        <v>6</v>
      </c>
      <c r="E324" s="64">
        <v>5.63</v>
      </c>
      <c r="G324" s="64">
        <v>3.63</v>
      </c>
      <c r="H324" s="64">
        <v>3.35</v>
      </c>
      <c r="J324" s="64">
        <v>4.1399999999999997</v>
      </c>
      <c r="K324" s="64">
        <v>4.33</v>
      </c>
      <c r="N324" s="64">
        <v>3.04</v>
      </c>
      <c r="O324" s="64">
        <v>3.67</v>
      </c>
      <c r="P324" s="64">
        <v>4.2699999999999996</v>
      </c>
      <c r="R324" s="64">
        <v>4.43</v>
      </c>
      <c r="S324" s="64">
        <v>4.45</v>
      </c>
      <c r="U324" s="64">
        <v>5.4</v>
      </c>
      <c r="V324" s="64">
        <v>5.26</v>
      </c>
      <c r="W324" s="64">
        <v>6</v>
      </c>
      <c r="X324" s="64">
        <v>5.63</v>
      </c>
      <c r="Z324" s="64">
        <v>3.63</v>
      </c>
      <c r="AA324" s="64">
        <v>3.35</v>
      </c>
      <c r="AB324" s="64">
        <v>4.1399999999999997</v>
      </c>
      <c r="AC324" s="64">
        <v>4.33</v>
      </c>
    </row>
    <row r="325" spans="1:29" hidden="1" x14ac:dyDescent="0.2">
      <c r="A325" s="2">
        <v>39463</v>
      </c>
      <c r="B325" s="64">
        <v>5.54</v>
      </c>
      <c r="C325" s="64">
        <v>5.35</v>
      </c>
      <c r="D325" s="64">
        <v>6.04</v>
      </c>
      <c r="E325" s="64">
        <v>5.72</v>
      </c>
      <c r="G325" s="64">
        <v>3.65</v>
      </c>
      <c r="H325" s="64">
        <v>3.37</v>
      </c>
      <c r="J325" s="64">
        <v>4.0999999999999996</v>
      </c>
      <c r="K325" s="64">
        <v>4.29</v>
      </c>
      <c r="N325" s="64">
        <v>3.03</v>
      </c>
      <c r="O325" s="64">
        <v>3.73</v>
      </c>
      <c r="P325" s="64">
        <v>4.34</v>
      </c>
      <c r="R325" s="64">
        <v>4.55</v>
      </c>
      <c r="S325" s="64">
        <v>4.49</v>
      </c>
      <c r="U325" s="64">
        <v>5.54</v>
      </c>
      <c r="V325" s="64">
        <v>5.35</v>
      </c>
      <c r="W325" s="64">
        <v>6.04</v>
      </c>
      <c r="X325" s="64">
        <v>5.72</v>
      </c>
      <c r="Z325" s="64">
        <v>3.65</v>
      </c>
      <c r="AA325" s="64">
        <v>3.37</v>
      </c>
      <c r="AB325" s="64">
        <v>4.0999999999999996</v>
      </c>
      <c r="AC325" s="64">
        <v>4.29</v>
      </c>
    </row>
    <row r="326" spans="1:29" hidden="1" x14ac:dyDescent="0.2">
      <c r="A326" s="2">
        <v>39464</v>
      </c>
      <c r="B326" s="64">
        <v>5.43</v>
      </c>
      <c r="C326" s="64">
        <v>5.26</v>
      </c>
      <c r="D326" s="64">
        <v>5.98</v>
      </c>
      <c r="E326" s="64">
        <v>5.64</v>
      </c>
      <c r="G326" s="64">
        <v>3.61</v>
      </c>
      <c r="H326" s="64">
        <v>3.53</v>
      </c>
      <c r="J326" s="64">
        <v>4.0999999999999996</v>
      </c>
      <c r="K326" s="64">
        <v>4.29</v>
      </c>
      <c r="N326" s="64">
        <v>2.9</v>
      </c>
      <c r="O326" s="64">
        <v>3.62</v>
      </c>
      <c r="P326" s="64">
        <v>4.25</v>
      </c>
      <c r="R326" s="64">
        <v>4.51</v>
      </c>
      <c r="S326" s="64">
        <v>4.38</v>
      </c>
      <c r="U326" s="64">
        <v>5.43</v>
      </c>
      <c r="V326" s="64">
        <v>5.26</v>
      </c>
      <c r="W326" s="64">
        <v>5.98</v>
      </c>
      <c r="X326" s="64">
        <v>5.64</v>
      </c>
      <c r="Z326" s="64">
        <v>3.61</v>
      </c>
      <c r="AA326" s="64">
        <v>3.53</v>
      </c>
      <c r="AB326" s="64">
        <v>4.0999999999999996</v>
      </c>
      <c r="AC326" s="64">
        <v>4.29</v>
      </c>
    </row>
    <row r="327" spans="1:29" hidden="1" x14ac:dyDescent="0.2">
      <c r="A327" s="2">
        <v>39465</v>
      </c>
      <c r="B327" s="64">
        <v>5.17</v>
      </c>
      <c r="C327" s="64">
        <v>5.22</v>
      </c>
      <c r="D327" s="64">
        <v>6.03</v>
      </c>
      <c r="E327" s="64">
        <v>5.68</v>
      </c>
      <c r="G327" s="64">
        <v>3.64</v>
      </c>
      <c r="H327" s="64">
        <v>3.39</v>
      </c>
      <c r="J327" s="64">
        <v>4.12</v>
      </c>
      <c r="K327" s="64">
        <v>4.3099999999999996</v>
      </c>
      <c r="N327" s="64">
        <v>2.68</v>
      </c>
      <c r="O327" s="64">
        <v>3.62</v>
      </c>
      <c r="P327" s="64">
        <v>4.28</v>
      </c>
      <c r="R327" s="64">
        <v>4.24</v>
      </c>
      <c r="S327" s="64">
        <v>4.1900000000000004</v>
      </c>
      <c r="U327" s="64">
        <v>5.17</v>
      </c>
      <c r="V327" s="64">
        <v>5.22</v>
      </c>
      <c r="W327" s="64">
        <v>6.03</v>
      </c>
      <c r="X327" s="64">
        <v>5.68</v>
      </c>
      <c r="Z327" s="64">
        <v>3.64</v>
      </c>
      <c r="AA327" s="64">
        <v>3.39</v>
      </c>
      <c r="AB327" s="64">
        <v>4.12</v>
      </c>
      <c r="AC327" s="64">
        <v>4.3099999999999996</v>
      </c>
    </row>
    <row r="328" spans="1:29" hidden="1" x14ac:dyDescent="0.2">
      <c r="A328" s="2">
        <v>39469</v>
      </c>
      <c r="B328" s="64">
        <v>5.32</v>
      </c>
      <c r="C328" s="64">
        <v>5.23</v>
      </c>
      <c r="D328" s="64">
        <v>6.02</v>
      </c>
      <c r="E328" s="64">
        <v>5.65</v>
      </c>
      <c r="G328" s="64">
        <v>3.44</v>
      </c>
      <c r="H328" s="64">
        <v>3.18</v>
      </c>
      <c r="J328" s="64">
        <v>4.08</v>
      </c>
      <c r="K328" s="64">
        <v>4.2699999999999996</v>
      </c>
      <c r="N328" s="64">
        <v>2.16</v>
      </c>
      <c r="O328" s="64">
        <v>3.44</v>
      </c>
      <c r="P328" s="64">
        <v>4.2</v>
      </c>
      <c r="R328" s="64">
        <v>4.3499999999999996</v>
      </c>
      <c r="S328" s="64">
        <v>4.16</v>
      </c>
      <c r="U328" s="64">
        <v>5.32</v>
      </c>
      <c r="V328" s="64">
        <v>5.23</v>
      </c>
      <c r="W328" s="64">
        <v>6.02</v>
      </c>
      <c r="X328" s="64">
        <v>5.65</v>
      </c>
      <c r="Z328" s="64">
        <v>3.44</v>
      </c>
      <c r="AA328" s="64">
        <v>3.18</v>
      </c>
      <c r="AB328" s="64">
        <v>4.08</v>
      </c>
      <c r="AC328" s="64">
        <v>4.2699999999999996</v>
      </c>
    </row>
    <row r="329" spans="1:29" hidden="1" x14ac:dyDescent="0.2">
      <c r="A329" s="2">
        <v>39470</v>
      </c>
      <c r="B329" s="64">
        <v>5.44</v>
      </c>
      <c r="C329" s="64">
        <v>5.24</v>
      </c>
      <c r="D329" s="64">
        <v>6.02</v>
      </c>
      <c r="E329" s="64">
        <v>5.67</v>
      </c>
      <c r="G329" s="64">
        <v>3.53</v>
      </c>
      <c r="H329" s="64">
        <v>3.24</v>
      </c>
      <c r="J329" s="64">
        <v>4.04</v>
      </c>
      <c r="K329" s="64">
        <v>4.2300000000000004</v>
      </c>
      <c r="N329" s="64">
        <v>2.11</v>
      </c>
      <c r="O329" s="64">
        <v>3.6</v>
      </c>
      <c r="P329" s="64">
        <v>4.3099999999999996</v>
      </c>
      <c r="R329" s="64">
        <v>4.22</v>
      </c>
      <c r="S329" s="64">
        <v>4.21</v>
      </c>
      <c r="U329" s="64">
        <v>5.44</v>
      </c>
      <c r="V329" s="64">
        <v>5.24</v>
      </c>
      <c r="W329" s="64">
        <v>6.02</v>
      </c>
      <c r="X329" s="64">
        <v>5.67</v>
      </c>
      <c r="Z329" s="64">
        <v>3.53</v>
      </c>
      <c r="AA329" s="64">
        <v>3.24</v>
      </c>
      <c r="AB329" s="64">
        <v>4.04</v>
      </c>
      <c r="AC329" s="64">
        <v>4.2300000000000004</v>
      </c>
    </row>
    <row r="330" spans="1:29" hidden="1" x14ac:dyDescent="0.2">
      <c r="A330" s="2">
        <v>39471</v>
      </c>
      <c r="B330" s="64">
        <v>5.48</v>
      </c>
      <c r="C330" s="64">
        <v>5.19</v>
      </c>
      <c r="D330" s="64">
        <v>6.06</v>
      </c>
      <c r="E330" s="64">
        <v>5.76</v>
      </c>
      <c r="G330" s="64">
        <v>3.57</v>
      </c>
      <c r="H330" s="64">
        <v>3.26</v>
      </c>
      <c r="J330" s="64">
        <v>4.51</v>
      </c>
      <c r="K330" s="64">
        <v>4.33</v>
      </c>
      <c r="N330" s="64">
        <v>2.2799999999999998</v>
      </c>
      <c r="O330" s="64">
        <v>3.71</v>
      </c>
      <c r="P330" s="64">
        <v>4.3899999999999997</v>
      </c>
      <c r="R330" s="64">
        <v>4.29</v>
      </c>
      <c r="S330" s="64">
        <v>4.33</v>
      </c>
      <c r="U330" s="64">
        <v>5.48</v>
      </c>
      <c r="V330" s="64">
        <v>5.19</v>
      </c>
      <c r="W330" s="64">
        <v>6.06</v>
      </c>
      <c r="X330" s="64">
        <v>5.76</v>
      </c>
      <c r="Z330" s="64">
        <v>3.57</v>
      </c>
      <c r="AA330" s="64">
        <v>3.26</v>
      </c>
      <c r="AB330" s="64">
        <v>4.51</v>
      </c>
      <c r="AC330" s="64">
        <v>4.33</v>
      </c>
    </row>
    <row r="331" spans="1:29" hidden="1" x14ac:dyDescent="0.2">
      <c r="A331" s="2">
        <v>39472</v>
      </c>
      <c r="B331" s="64">
        <v>5.28</v>
      </c>
      <c r="C331" s="64">
        <v>5.1100000000000003</v>
      </c>
      <c r="D331" s="64">
        <v>5.94</v>
      </c>
      <c r="E331" s="64">
        <v>5.63</v>
      </c>
      <c r="G331" s="64">
        <v>3.67</v>
      </c>
      <c r="H331" s="64">
        <v>3.36</v>
      </c>
      <c r="J331" s="64">
        <v>4.43</v>
      </c>
      <c r="K331" s="64">
        <v>4.42</v>
      </c>
      <c r="N331" s="64">
        <v>2.17</v>
      </c>
      <c r="O331" s="64">
        <v>3.56</v>
      </c>
      <c r="P331" s="64">
        <v>4.2699999999999996</v>
      </c>
      <c r="R331" s="64">
        <v>4.16</v>
      </c>
      <c r="S331" s="64">
        <v>4.2300000000000004</v>
      </c>
      <c r="U331" s="64">
        <v>5.28</v>
      </c>
      <c r="V331" s="64">
        <v>5.1100000000000003</v>
      </c>
      <c r="W331" s="64">
        <v>5.94</v>
      </c>
      <c r="X331" s="64">
        <v>5.63</v>
      </c>
      <c r="Z331" s="64">
        <v>3.67</v>
      </c>
      <c r="AA331" s="64">
        <v>3.36</v>
      </c>
      <c r="AB331" s="64">
        <v>4.43</v>
      </c>
      <c r="AC331" s="64">
        <v>4.42</v>
      </c>
    </row>
    <row r="332" spans="1:29" hidden="1" x14ac:dyDescent="0.2">
      <c r="A332" s="2">
        <v>39475</v>
      </c>
      <c r="B332" s="64">
        <v>5.27</v>
      </c>
      <c r="C332" s="64">
        <v>5.2</v>
      </c>
      <c r="D332" s="64">
        <v>6.01</v>
      </c>
      <c r="E332" s="64">
        <v>5.68</v>
      </c>
      <c r="G332" s="64">
        <v>3.63</v>
      </c>
      <c r="H332" s="64">
        <v>3.34</v>
      </c>
      <c r="J332" s="64">
        <v>4.3</v>
      </c>
      <c r="K332" s="64">
        <v>4.41</v>
      </c>
      <c r="N332" s="64">
        <v>2.17</v>
      </c>
      <c r="O332" s="64">
        <v>3.58</v>
      </c>
      <c r="P332" s="64">
        <v>4.28</v>
      </c>
      <c r="R332" s="64">
        <v>4.29</v>
      </c>
      <c r="S332" s="64">
        <v>4.29</v>
      </c>
      <c r="U332" s="64">
        <v>5.27</v>
      </c>
      <c r="V332" s="64">
        <v>5.2</v>
      </c>
      <c r="W332" s="64">
        <v>6.01</v>
      </c>
      <c r="X332" s="64">
        <v>5.68</v>
      </c>
      <c r="Z332" s="64">
        <v>3.63</v>
      </c>
      <c r="AA332" s="64">
        <v>3.34</v>
      </c>
      <c r="AB332" s="64">
        <v>4.3</v>
      </c>
      <c r="AC332" s="64">
        <v>4.41</v>
      </c>
    </row>
    <row r="333" spans="1:29" hidden="1" x14ac:dyDescent="0.2">
      <c r="A333" s="2">
        <v>39476</v>
      </c>
      <c r="B333" s="64">
        <v>5.33</v>
      </c>
      <c r="C333" s="64">
        <v>5.22</v>
      </c>
      <c r="D333" s="64">
        <v>6.19</v>
      </c>
      <c r="E333" s="64">
        <v>5.76</v>
      </c>
      <c r="G333" s="64">
        <v>3.54</v>
      </c>
      <c r="H333" s="64">
        <v>3.37</v>
      </c>
      <c r="J333" s="64">
        <v>4.43</v>
      </c>
      <c r="K333" s="64">
        <v>4.43</v>
      </c>
      <c r="N333" s="64">
        <v>2.21</v>
      </c>
      <c r="O333" s="64">
        <v>3.68</v>
      </c>
      <c r="P333" s="64">
        <v>4.3600000000000003</v>
      </c>
      <c r="R333" s="64">
        <v>4.3499999999999996</v>
      </c>
      <c r="S333" s="64">
        <v>4.33</v>
      </c>
      <c r="U333" s="64">
        <v>5.33</v>
      </c>
      <c r="V333" s="64">
        <v>5.22</v>
      </c>
      <c r="W333" s="64">
        <v>6.19</v>
      </c>
      <c r="X333" s="64">
        <v>5.76</v>
      </c>
      <c r="Z333" s="64">
        <v>3.54</v>
      </c>
      <c r="AA333" s="64">
        <v>3.37</v>
      </c>
      <c r="AB333" s="64">
        <v>4.43</v>
      </c>
      <c r="AC333" s="64">
        <v>4.43</v>
      </c>
    </row>
    <row r="334" spans="1:29" hidden="1" x14ac:dyDescent="0.2">
      <c r="A334" s="2">
        <v>39477</v>
      </c>
      <c r="B334" s="64">
        <v>5.3</v>
      </c>
      <c r="C334" s="64">
        <v>5.19</v>
      </c>
      <c r="D334" s="64">
        <v>6.07</v>
      </c>
      <c r="E334" s="64">
        <v>5.78</v>
      </c>
      <c r="G334" s="64">
        <v>3.75</v>
      </c>
      <c r="H334" s="64">
        <v>3.58</v>
      </c>
      <c r="J334" s="64">
        <v>4.4400000000000004</v>
      </c>
      <c r="K334" s="64">
        <v>4.47</v>
      </c>
      <c r="N334" s="64">
        <v>2.0699999999999998</v>
      </c>
      <c r="O334" s="64">
        <v>3.67</v>
      </c>
      <c r="P334" s="64">
        <v>4.3899999999999997</v>
      </c>
      <c r="R334" s="64">
        <v>4.26</v>
      </c>
      <c r="S334" s="64">
        <v>4.26</v>
      </c>
      <c r="U334" s="64">
        <v>5.3</v>
      </c>
      <c r="V334" s="64">
        <v>5.19</v>
      </c>
      <c r="W334" s="64">
        <v>6.07</v>
      </c>
      <c r="X334" s="64">
        <v>5.78</v>
      </c>
      <c r="Z334" s="64">
        <v>3.75</v>
      </c>
      <c r="AA334" s="64">
        <v>3.58</v>
      </c>
      <c r="AB334" s="64">
        <v>4.4400000000000004</v>
      </c>
      <c r="AC334" s="64">
        <v>4.47</v>
      </c>
    </row>
    <row r="335" spans="1:29" hidden="1" x14ac:dyDescent="0.2">
      <c r="A335" s="2">
        <v>39478</v>
      </c>
      <c r="B335" s="64">
        <v>5.29</v>
      </c>
      <c r="C335" s="64">
        <v>5.18</v>
      </c>
      <c r="D335" s="64">
        <v>6.03</v>
      </c>
      <c r="E335" s="64">
        <v>5.72</v>
      </c>
      <c r="G335" s="64">
        <v>3.78</v>
      </c>
      <c r="H335" s="64">
        <v>3.41</v>
      </c>
      <c r="J335" s="64">
        <v>4.4800000000000004</v>
      </c>
      <c r="K335" s="64">
        <v>4.51</v>
      </c>
      <c r="N335" s="64">
        <v>1.8</v>
      </c>
      <c r="O335" s="64">
        <v>3.59</v>
      </c>
      <c r="P335" s="64">
        <v>4.32</v>
      </c>
      <c r="R335" s="64">
        <v>4.26</v>
      </c>
      <c r="S335" s="64">
        <v>4.2300000000000004</v>
      </c>
      <c r="U335" s="64">
        <v>5.29</v>
      </c>
      <c r="V335" s="64">
        <v>5.18</v>
      </c>
      <c r="W335" s="64">
        <v>6.03</v>
      </c>
      <c r="X335" s="64">
        <v>5.72</v>
      </c>
      <c r="Z335" s="64">
        <v>3.78</v>
      </c>
      <c r="AA335" s="64">
        <v>3.41</v>
      </c>
      <c r="AB335" s="64">
        <v>4.4800000000000004</v>
      </c>
      <c r="AC335" s="64">
        <v>4.51</v>
      </c>
    </row>
    <row r="336" spans="1:29" hidden="1" x14ac:dyDescent="0.2"/>
    <row r="337" spans="1:29" hidden="1" x14ac:dyDescent="0.2">
      <c r="A337" s="3" t="s">
        <v>61</v>
      </c>
      <c r="B337" s="64">
        <f>AVERAGE(B315:B335)</f>
        <v>5.3876190476190473</v>
      </c>
      <c r="C337" s="64">
        <f>AVERAGE(C315:C335)</f>
        <v>5.2414285714285711</v>
      </c>
      <c r="D337" s="64">
        <f>AVERAGE(D315:D335)</f>
        <v>6.0357142857142856</v>
      </c>
      <c r="E337" s="64">
        <f>AVERAGE(E315:E335)</f>
        <v>5.6904761904761916</v>
      </c>
      <c r="G337" s="64">
        <f>AVERAGE(G315:G335)</f>
        <v>3.6923809523809528</v>
      </c>
      <c r="H337" s="64">
        <f>AVERAGE(H315:H335)</f>
        <v>3.407142857142857</v>
      </c>
      <c r="J337" s="64">
        <f>AVERAGE(J315:J335)</f>
        <v>4.242857142857142</v>
      </c>
      <c r="K337" s="64">
        <f>AVERAGE(K315:K335)</f>
        <v>4.3766666666666669</v>
      </c>
      <c r="N337" s="64">
        <f>AVERAGE(N315:N335)</f>
        <v>2.6876190476190476</v>
      </c>
      <c r="O337" s="64">
        <f>AVERAGE(O315:O335)</f>
        <v>3.7138095238095241</v>
      </c>
      <c r="P337" s="64">
        <f>AVERAGE(P315:P335)</f>
        <v>4.3290476190476186</v>
      </c>
      <c r="R337" s="64">
        <f>AVERAGE(R315:R335)</f>
        <v>4.4385714285714286</v>
      </c>
      <c r="S337" s="64">
        <f>AVERAGE(S315:S335)</f>
        <v>4.4190476190476193</v>
      </c>
      <c r="U337" s="64">
        <f>AVERAGE(U315:U335)</f>
        <v>5.3876190476190473</v>
      </c>
      <c r="V337" s="64">
        <f>AVERAGE(V315:V335)</f>
        <v>5.2414285714285711</v>
      </c>
      <c r="W337" s="64">
        <f>AVERAGE(W315:W335)</f>
        <v>6.0357142857142856</v>
      </c>
      <c r="X337" s="64">
        <f>AVERAGE(X315:X335)</f>
        <v>5.6904761904761916</v>
      </c>
      <c r="Z337" s="64">
        <f>AVERAGE(Z315:Z335)</f>
        <v>3.6923809523809528</v>
      </c>
      <c r="AA337" s="64">
        <f>AVERAGE(AA315:AA335)</f>
        <v>3.407142857142857</v>
      </c>
      <c r="AB337" s="64">
        <f>AVERAGE(AB315:AB335)</f>
        <v>4.242857142857142</v>
      </c>
      <c r="AC337" s="64">
        <f>AVERAGE(AC315:AC335)</f>
        <v>4.3766666666666669</v>
      </c>
    </row>
    <row r="338" spans="1:29" hidden="1" x14ac:dyDescent="0.2">
      <c r="A338" s="3" t="s">
        <v>62</v>
      </c>
      <c r="B338" s="312">
        <f>AVERAGE(B337:C337)</f>
        <v>5.3145238095238092</v>
      </c>
      <c r="C338" s="312"/>
      <c r="D338" s="312">
        <f>AVERAGE(D337:E337)</f>
        <v>5.863095238095239</v>
      </c>
      <c r="E338" s="312"/>
      <c r="F338" s="5"/>
      <c r="G338" s="312">
        <f>AVERAGE(G337:H337)</f>
        <v>3.5497619047619047</v>
      </c>
      <c r="H338" s="312"/>
      <c r="I338" s="118"/>
      <c r="J338" s="312">
        <f>AVERAGE(J337:K337)</f>
        <v>4.3097619047619045</v>
      </c>
      <c r="K338" s="312"/>
      <c r="L338" s="118"/>
      <c r="M338" s="5"/>
      <c r="N338" s="5"/>
      <c r="O338" s="5"/>
      <c r="P338" s="5"/>
      <c r="Q338" s="5"/>
      <c r="R338" s="312">
        <f>AVERAGE(R337:S337)</f>
        <v>4.428809523809524</v>
      </c>
      <c r="S338" s="312"/>
      <c r="U338" s="312">
        <f>AVERAGE(U337:V337)</f>
        <v>5.3145238095238092</v>
      </c>
      <c r="V338" s="312"/>
      <c r="W338" s="312">
        <f>AVERAGE(W337:X337)</f>
        <v>5.863095238095239</v>
      </c>
      <c r="X338" s="312"/>
      <c r="Y338" s="5"/>
      <c r="Z338" s="312">
        <f>AVERAGE(Z337:AA337)</f>
        <v>3.5497619047619047</v>
      </c>
      <c r="AA338" s="312"/>
      <c r="AB338" s="312">
        <f>AVERAGE(AB337:AC337)</f>
        <v>4.3097619047619045</v>
      </c>
      <c r="AC338" s="312"/>
    </row>
    <row r="339" spans="1:29" hidden="1" x14ac:dyDescent="0.2">
      <c r="A339" s="3" t="s">
        <v>63</v>
      </c>
      <c r="B339" s="312">
        <f>AVERAGE(B287,B312,B338)</f>
        <v>5.5121746031746035</v>
      </c>
      <c r="C339" s="312"/>
      <c r="D339" s="312">
        <f>AVERAGE(D287,D312,D338)</f>
        <v>5.9386150793650794</v>
      </c>
      <c r="E339" s="312"/>
      <c r="F339" s="5"/>
      <c r="G339" s="312">
        <f>AVERAGE(G287,G312,G338)</f>
        <v>3.7498373015873017</v>
      </c>
      <c r="H339" s="312"/>
      <c r="I339" s="118"/>
      <c r="J339" s="312">
        <f>AVERAGE(J287,J312,J338)</f>
        <v>4.4914206349206349</v>
      </c>
      <c r="K339" s="312"/>
      <c r="L339" s="118"/>
      <c r="M339" s="5"/>
      <c r="N339" s="5"/>
      <c r="O339" s="5"/>
      <c r="P339" s="5"/>
      <c r="Q339" s="5"/>
      <c r="R339" s="312">
        <f>AVERAGE(R287,R312,R338)</f>
        <v>4.7123531746031739</v>
      </c>
      <c r="S339" s="312"/>
      <c r="U339" s="312">
        <f>AVERAGE(U287,U312,U338)</f>
        <v>5.5121746031746035</v>
      </c>
      <c r="V339" s="312"/>
      <c r="W339" s="312">
        <f>AVERAGE(W287,W312,W338)</f>
        <v>5.9386150793650794</v>
      </c>
      <c r="X339" s="312"/>
      <c r="Y339" s="5"/>
      <c r="Z339" s="312">
        <f>AVERAGE(Z287,Z312,Z338)</f>
        <v>3.7498373015873017</v>
      </c>
      <c r="AA339" s="312"/>
      <c r="AB339" s="312">
        <f>AVERAGE(AB287,AB312,AB338)</f>
        <v>4.4914206349206349</v>
      </c>
      <c r="AC339" s="312"/>
    </row>
    <row r="340" spans="1:29" hidden="1" x14ac:dyDescent="0.2"/>
    <row r="341" spans="1:29" hidden="1" x14ac:dyDescent="0.2">
      <c r="A341" s="2">
        <v>39479</v>
      </c>
      <c r="B341" s="64">
        <v>5.26</v>
      </c>
      <c r="C341" s="64">
        <v>5.13</v>
      </c>
      <c r="D341" s="64">
        <v>5.94</v>
      </c>
      <c r="E341" s="64">
        <v>5.71</v>
      </c>
      <c r="G341" s="64">
        <v>3.73</v>
      </c>
      <c r="H341" s="64">
        <v>3.37</v>
      </c>
      <c r="J341" s="64">
        <v>4.4800000000000004</v>
      </c>
      <c r="K341" s="64">
        <v>4.51</v>
      </c>
      <c r="N341" s="64">
        <v>2</v>
      </c>
      <c r="O341" s="64">
        <v>3.59</v>
      </c>
      <c r="P341" s="64">
        <v>4.3099999999999996</v>
      </c>
      <c r="R341" s="64">
        <v>4.25</v>
      </c>
      <c r="S341" s="64">
        <v>4.16</v>
      </c>
      <c r="U341" s="64">
        <v>5.26</v>
      </c>
      <c r="V341" s="64">
        <v>5.13</v>
      </c>
      <c r="W341" s="64">
        <v>5.94</v>
      </c>
      <c r="X341" s="64">
        <v>5.71</v>
      </c>
      <c r="Z341" s="64">
        <v>3.73</v>
      </c>
      <c r="AA341" s="64">
        <v>3.37</v>
      </c>
      <c r="AB341" s="64">
        <v>4.4800000000000004</v>
      </c>
      <c r="AC341" s="64">
        <v>4.51</v>
      </c>
    </row>
    <row r="342" spans="1:29" hidden="1" x14ac:dyDescent="0.2">
      <c r="A342" s="2">
        <v>39482</v>
      </c>
      <c r="B342" s="64">
        <v>5.38</v>
      </c>
      <c r="C342" s="64">
        <v>5.22</v>
      </c>
      <c r="D342" s="64">
        <v>6.05</v>
      </c>
      <c r="E342" s="64">
        <v>5.77</v>
      </c>
      <c r="G342" s="64">
        <v>3.66</v>
      </c>
      <c r="H342" s="64">
        <v>3.61</v>
      </c>
      <c r="J342" s="64">
        <v>4.68</v>
      </c>
      <c r="K342" s="64">
        <v>4.5</v>
      </c>
      <c r="N342" s="64">
        <v>2.13</v>
      </c>
      <c r="O342" s="64">
        <v>3.64</v>
      </c>
      <c r="P342" s="64">
        <v>4.38</v>
      </c>
      <c r="R342" s="64">
        <v>4.28</v>
      </c>
      <c r="S342" s="64">
        <v>4.21</v>
      </c>
      <c r="U342" s="64">
        <v>5.38</v>
      </c>
      <c r="V342" s="64">
        <v>5.22</v>
      </c>
      <c r="W342" s="64">
        <v>6.05</v>
      </c>
      <c r="X342" s="64">
        <v>5.77</v>
      </c>
      <c r="Z342" s="64">
        <v>3.66</v>
      </c>
      <c r="AA342" s="64">
        <v>3.61</v>
      </c>
      <c r="AB342" s="64">
        <v>4.68</v>
      </c>
      <c r="AC342" s="64">
        <v>4.5</v>
      </c>
    </row>
    <row r="343" spans="1:29" hidden="1" x14ac:dyDescent="0.2">
      <c r="A343" s="2">
        <v>39483</v>
      </c>
      <c r="B343" s="64">
        <v>5.48</v>
      </c>
      <c r="C343" s="64">
        <v>5.13</v>
      </c>
      <c r="D343" s="64">
        <v>5.97</v>
      </c>
      <c r="E343" s="64">
        <v>5.71</v>
      </c>
      <c r="G343" s="64">
        <v>3.67</v>
      </c>
      <c r="H343" s="64">
        <v>3.4</v>
      </c>
      <c r="J343" s="64">
        <v>4.66</v>
      </c>
      <c r="K343" s="64">
        <v>4.4800000000000004</v>
      </c>
      <c r="N343" s="64">
        <v>2.08</v>
      </c>
      <c r="O343" s="64">
        <v>3.57</v>
      </c>
      <c r="P343" s="64">
        <v>4.32</v>
      </c>
      <c r="R343" s="64">
        <v>4.24</v>
      </c>
      <c r="S343" s="64">
        <v>4.04</v>
      </c>
      <c r="U343" s="64">
        <v>5.48</v>
      </c>
      <c r="V343" s="64">
        <v>5.13</v>
      </c>
      <c r="W343" s="64">
        <v>5.97</v>
      </c>
      <c r="X343" s="64">
        <v>5.71</v>
      </c>
      <c r="Z343" s="64">
        <v>3.67</v>
      </c>
      <c r="AA343" s="64">
        <v>3.4</v>
      </c>
      <c r="AB343" s="64">
        <v>4.66</v>
      </c>
      <c r="AC343" s="64">
        <v>4.4800000000000004</v>
      </c>
    </row>
    <row r="344" spans="1:29" hidden="1" x14ac:dyDescent="0.2">
      <c r="A344" s="2">
        <v>39484</v>
      </c>
      <c r="B344" s="64">
        <v>5.46</v>
      </c>
      <c r="C344" s="64">
        <v>5.13</v>
      </c>
      <c r="D344" s="64">
        <v>5.98</v>
      </c>
      <c r="E344" s="64">
        <v>5.74</v>
      </c>
      <c r="G344" s="64">
        <v>3.64</v>
      </c>
      <c r="H344" s="64">
        <v>3.45</v>
      </c>
      <c r="J344" s="64">
        <v>4.6399999999999997</v>
      </c>
      <c r="K344" s="64">
        <v>4.46</v>
      </c>
      <c r="N344" s="64">
        <v>2</v>
      </c>
      <c r="O344" s="64">
        <v>3.6</v>
      </c>
      <c r="P344" s="64">
        <v>4.3600000000000003</v>
      </c>
      <c r="R344" s="64">
        <v>4.22</v>
      </c>
      <c r="S344" s="64">
        <v>4.05</v>
      </c>
      <c r="U344" s="64">
        <v>5.46</v>
      </c>
      <c r="V344" s="64">
        <v>5.13</v>
      </c>
      <c r="W344" s="64">
        <v>5.98</v>
      </c>
      <c r="X344" s="64">
        <v>5.74</v>
      </c>
      <c r="Z344" s="64">
        <v>3.64</v>
      </c>
      <c r="AA344" s="64">
        <v>3.45</v>
      </c>
      <c r="AB344" s="64">
        <v>4.6399999999999997</v>
      </c>
      <c r="AC344" s="64">
        <v>4.46</v>
      </c>
    </row>
    <row r="345" spans="1:29" hidden="1" x14ac:dyDescent="0.2">
      <c r="A345" s="2">
        <v>39485</v>
      </c>
      <c r="B345" s="64">
        <v>5.48</v>
      </c>
      <c r="C345" s="64">
        <v>5.31</v>
      </c>
      <c r="D345" s="64">
        <v>6.16</v>
      </c>
      <c r="E345" s="64">
        <v>5.91</v>
      </c>
      <c r="G345" s="64">
        <v>3.64</v>
      </c>
      <c r="H345" s="64">
        <v>3.3</v>
      </c>
      <c r="J345" s="64">
        <v>4.6399999999999997</v>
      </c>
      <c r="K345" s="64">
        <v>4.3499999999999996</v>
      </c>
      <c r="N345" s="64">
        <v>2.1</v>
      </c>
      <c r="O345" s="64">
        <v>3.77</v>
      </c>
      <c r="P345" s="64">
        <v>4.5199999999999996</v>
      </c>
      <c r="R345" s="64">
        <v>4.3600000000000003</v>
      </c>
      <c r="S345" s="64">
        <v>4.21</v>
      </c>
      <c r="U345" s="64">
        <v>5.48</v>
      </c>
      <c r="V345" s="64">
        <v>5.31</v>
      </c>
      <c r="W345" s="64">
        <v>6.16</v>
      </c>
      <c r="X345" s="64">
        <v>5.91</v>
      </c>
      <c r="Z345" s="64">
        <v>3.64</v>
      </c>
      <c r="AA345" s="64">
        <v>3.3</v>
      </c>
      <c r="AB345" s="64">
        <v>4.6399999999999997</v>
      </c>
      <c r="AC345" s="64">
        <v>4.3499999999999996</v>
      </c>
    </row>
    <row r="346" spans="1:29" hidden="1" x14ac:dyDescent="0.2">
      <c r="A346" s="2">
        <v>39486</v>
      </c>
      <c r="B346" s="64">
        <v>5.58</v>
      </c>
      <c r="C346" s="64">
        <v>5.2</v>
      </c>
      <c r="D346" s="64">
        <v>6.11</v>
      </c>
      <c r="E346" s="64">
        <v>5.83</v>
      </c>
      <c r="G346" s="64">
        <v>3.65</v>
      </c>
      <c r="H346" s="64">
        <v>3.31</v>
      </c>
      <c r="J346" s="64">
        <v>4.43</v>
      </c>
      <c r="K346" s="64">
        <v>4.3499999999999996</v>
      </c>
      <c r="N346" s="64">
        <v>2.13</v>
      </c>
      <c r="O346" s="64">
        <v>3.64</v>
      </c>
      <c r="P346" s="64">
        <v>4.42</v>
      </c>
      <c r="R346" s="64">
        <v>4.29</v>
      </c>
      <c r="S346" s="64">
        <v>4.08</v>
      </c>
      <c r="U346" s="64">
        <v>5.58</v>
      </c>
      <c r="V346" s="64">
        <v>5.2</v>
      </c>
      <c r="W346" s="64">
        <v>6.11</v>
      </c>
      <c r="X346" s="64">
        <v>5.83</v>
      </c>
      <c r="Z346" s="64">
        <v>3.65</v>
      </c>
      <c r="AA346" s="64">
        <v>3.31</v>
      </c>
      <c r="AB346" s="64">
        <v>4.43</v>
      </c>
      <c r="AC346" s="64">
        <v>4.3499999999999996</v>
      </c>
    </row>
    <row r="347" spans="1:29" hidden="1" x14ac:dyDescent="0.2">
      <c r="A347" s="2">
        <v>39489</v>
      </c>
      <c r="B347" s="64">
        <v>5.39</v>
      </c>
      <c r="C347" s="64">
        <v>5.2</v>
      </c>
      <c r="D347" s="64">
        <v>6.09</v>
      </c>
      <c r="E347" s="64">
        <v>5.85</v>
      </c>
      <c r="G347" s="64">
        <v>3.63</v>
      </c>
      <c r="H347" s="64">
        <v>3.44</v>
      </c>
      <c r="J347" s="64">
        <v>4.6100000000000003</v>
      </c>
      <c r="K347" s="64">
        <v>4.3499999999999996</v>
      </c>
      <c r="N347" s="64">
        <v>2.17</v>
      </c>
      <c r="O347" s="64">
        <v>3.62</v>
      </c>
      <c r="P347" s="64">
        <v>4.4000000000000004</v>
      </c>
      <c r="R347" s="64">
        <v>4.2300000000000004</v>
      </c>
      <c r="S347" s="64">
        <v>4.05</v>
      </c>
      <c r="U347" s="64">
        <v>5.39</v>
      </c>
      <c r="V347" s="64">
        <v>5.2</v>
      </c>
      <c r="W347" s="64">
        <v>6.09</v>
      </c>
      <c r="X347" s="64">
        <v>5.85</v>
      </c>
      <c r="Z347" s="64">
        <v>3.63</v>
      </c>
      <c r="AA347" s="64">
        <v>3.44</v>
      </c>
      <c r="AB347" s="64">
        <v>4.6100000000000003</v>
      </c>
      <c r="AC347" s="64">
        <v>4.3499999999999996</v>
      </c>
    </row>
    <row r="348" spans="1:29" hidden="1" x14ac:dyDescent="0.2">
      <c r="A348" s="2">
        <v>39490</v>
      </c>
      <c r="B348" s="64">
        <v>5.41</v>
      </c>
      <c r="C348" s="64">
        <v>5.26</v>
      </c>
      <c r="D348" s="64">
        <v>6.15</v>
      </c>
      <c r="E348" s="64">
        <v>5.9</v>
      </c>
      <c r="G348" s="64">
        <v>3.69</v>
      </c>
      <c r="H348" s="64">
        <v>3.46</v>
      </c>
      <c r="J348" s="64">
        <v>4.51</v>
      </c>
      <c r="K348" s="64">
        <v>4.32</v>
      </c>
      <c r="N348" s="64">
        <v>2.2000000000000002</v>
      </c>
      <c r="O348" s="64">
        <v>3.66</v>
      </c>
      <c r="P348" s="64">
        <v>4.46</v>
      </c>
      <c r="R348" s="64">
        <v>4.26</v>
      </c>
      <c r="S348" s="64">
        <v>4.0599999999999996</v>
      </c>
      <c r="U348" s="64">
        <v>5.41</v>
      </c>
      <c r="V348" s="64">
        <v>5.26</v>
      </c>
      <c r="W348" s="64">
        <v>6.15</v>
      </c>
      <c r="X348" s="64">
        <v>5.9</v>
      </c>
      <c r="Z348" s="64">
        <v>3.69</v>
      </c>
      <c r="AA348" s="64">
        <v>3.46</v>
      </c>
      <c r="AB348" s="64">
        <v>4.51</v>
      </c>
      <c r="AC348" s="64">
        <v>4.32</v>
      </c>
    </row>
    <row r="349" spans="1:29" hidden="1" x14ac:dyDescent="0.2">
      <c r="A349" s="2">
        <v>39491</v>
      </c>
      <c r="B349" s="64">
        <v>5.47</v>
      </c>
      <c r="C349" s="64">
        <v>5.31</v>
      </c>
      <c r="D349" s="64">
        <v>6.25</v>
      </c>
      <c r="E349" s="64">
        <v>5.99</v>
      </c>
      <c r="G349" s="64">
        <v>3.68</v>
      </c>
      <c r="H349" s="64">
        <v>3.47</v>
      </c>
      <c r="J349" s="64">
        <v>4.3600000000000003</v>
      </c>
      <c r="K349" s="64">
        <v>4.37</v>
      </c>
      <c r="N349" s="64">
        <v>2.17</v>
      </c>
      <c r="O349" s="64">
        <v>3.73</v>
      </c>
      <c r="P349" s="64">
        <v>4.53</v>
      </c>
      <c r="R349" s="64">
        <v>4.26</v>
      </c>
      <c r="S349" s="64">
        <v>4.08</v>
      </c>
      <c r="U349" s="64">
        <v>5.47</v>
      </c>
      <c r="V349" s="64">
        <v>5.31</v>
      </c>
      <c r="W349" s="64">
        <v>6.25</v>
      </c>
      <c r="X349" s="64">
        <v>5.99</v>
      </c>
      <c r="Z349" s="64">
        <v>3.68</v>
      </c>
      <c r="AA349" s="64">
        <v>3.47</v>
      </c>
      <c r="AB349" s="64">
        <v>4.3600000000000003</v>
      </c>
      <c r="AC349" s="64">
        <v>4.37</v>
      </c>
    </row>
    <row r="350" spans="1:29" hidden="1" x14ac:dyDescent="0.2">
      <c r="A350" s="2">
        <v>39492</v>
      </c>
      <c r="B350" s="64">
        <v>5.68</v>
      </c>
      <c r="C350" s="64">
        <v>5.4</v>
      </c>
      <c r="D350" s="64">
        <v>6.3</v>
      </c>
      <c r="E350" s="64">
        <v>6.1</v>
      </c>
      <c r="G350" s="64">
        <v>3.7</v>
      </c>
      <c r="H350" s="64">
        <v>3.49</v>
      </c>
      <c r="J350" s="64">
        <v>4.43</v>
      </c>
      <c r="K350" s="64">
        <v>4.4400000000000004</v>
      </c>
      <c r="N350" s="64">
        <v>2.19</v>
      </c>
      <c r="O350" s="64">
        <v>3.8</v>
      </c>
      <c r="P350" s="64">
        <v>4.62</v>
      </c>
      <c r="R350" s="64">
        <v>4.45</v>
      </c>
      <c r="S350" s="64">
        <v>4.09</v>
      </c>
      <c r="U350" s="64">
        <v>5.68</v>
      </c>
      <c r="V350" s="64">
        <v>5.4</v>
      </c>
      <c r="W350" s="64">
        <v>6.3</v>
      </c>
      <c r="X350" s="64">
        <v>6.1</v>
      </c>
      <c r="Z350" s="64">
        <v>3.7</v>
      </c>
      <c r="AA350" s="64">
        <v>3.49</v>
      </c>
      <c r="AB350" s="64">
        <v>4.43</v>
      </c>
      <c r="AC350" s="64">
        <v>4.4400000000000004</v>
      </c>
    </row>
    <row r="351" spans="1:29" hidden="1" x14ac:dyDescent="0.2">
      <c r="A351" s="2">
        <v>39493</v>
      </c>
      <c r="B351" s="64">
        <v>5.57</v>
      </c>
      <c r="C351" s="64">
        <v>5.35</v>
      </c>
      <c r="D351" s="64">
        <v>6.24</v>
      </c>
      <c r="E351" s="64">
        <v>6.19</v>
      </c>
      <c r="G351" s="64">
        <v>3.92</v>
      </c>
      <c r="H351" s="64">
        <v>3.64</v>
      </c>
      <c r="J351" s="64">
        <v>4.8600000000000003</v>
      </c>
      <c r="K351" s="64">
        <v>4.43</v>
      </c>
      <c r="N351" s="64">
        <v>2.09</v>
      </c>
      <c r="O351" s="64">
        <v>3.77</v>
      </c>
      <c r="P351" s="64">
        <v>4.58</v>
      </c>
      <c r="R351" s="64">
        <v>4.29</v>
      </c>
      <c r="S351" s="64">
        <v>4.07</v>
      </c>
      <c r="U351" s="64">
        <v>5.57</v>
      </c>
      <c r="V351" s="64">
        <v>5.35</v>
      </c>
      <c r="W351" s="64">
        <v>6.24</v>
      </c>
      <c r="X351" s="64">
        <v>6.19</v>
      </c>
      <c r="Z351" s="64">
        <v>3.92</v>
      </c>
      <c r="AA351" s="64">
        <v>3.64</v>
      </c>
      <c r="AB351" s="64">
        <v>4.8600000000000003</v>
      </c>
      <c r="AC351" s="64">
        <v>4.43</v>
      </c>
    </row>
    <row r="352" spans="1:29" hidden="1" x14ac:dyDescent="0.2">
      <c r="A352" s="2">
        <v>39497</v>
      </c>
      <c r="B352" s="64">
        <v>5.92</v>
      </c>
      <c r="C352" s="64">
        <v>5.5</v>
      </c>
      <c r="D352" s="64">
        <v>6.41</v>
      </c>
      <c r="E352" s="64">
        <v>6.41</v>
      </c>
      <c r="G352" s="64">
        <v>3.8</v>
      </c>
      <c r="H352" s="64">
        <v>3.54</v>
      </c>
      <c r="J352" s="64">
        <v>4.9000000000000004</v>
      </c>
      <c r="K352" s="64">
        <v>4.34</v>
      </c>
      <c r="N352" s="64">
        <v>2.14</v>
      </c>
      <c r="O352" s="64">
        <v>3.9</v>
      </c>
      <c r="P352" s="64">
        <v>4.67</v>
      </c>
      <c r="R352" s="64">
        <v>4.6900000000000004</v>
      </c>
      <c r="S352" s="64">
        <v>4.3099999999999996</v>
      </c>
      <c r="U352" s="64">
        <v>5.92</v>
      </c>
      <c r="V352" s="64">
        <v>5.5</v>
      </c>
      <c r="W352" s="64">
        <v>6.41</v>
      </c>
      <c r="X352" s="64">
        <v>6.41</v>
      </c>
      <c r="Z352" s="64">
        <v>3.8</v>
      </c>
      <c r="AA352" s="64">
        <v>3.54</v>
      </c>
      <c r="AB352" s="64">
        <v>4.9000000000000004</v>
      </c>
      <c r="AC352" s="64">
        <v>4.34</v>
      </c>
    </row>
    <row r="353" spans="1:29" hidden="1" x14ac:dyDescent="0.2">
      <c r="A353" s="2">
        <v>39498</v>
      </c>
      <c r="B353" s="64">
        <v>5.9</v>
      </c>
      <c r="C353" s="64">
        <v>5.55</v>
      </c>
      <c r="D353" s="64">
        <v>6.36</v>
      </c>
      <c r="E353" s="64">
        <v>6.4</v>
      </c>
      <c r="G353" s="64">
        <v>3.89</v>
      </c>
      <c r="H353" s="64">
        <v>3.63</v>
      </c>
      <c r="J353" s="64">
        <v>4.93</v>
      </c>
      <c r="K353" s="64">
        <v>4.43</v>
      </c>
      <c r="N353" s="64">
        <v>2.15</v>
      </c>
      <c r="O353" s="64">
        <v>3.89</v>
      </c>
      <c r="P353" s="64">
        <v>4.6100000000000003</v>
      </c>
      <c r="R353" s="64">
        <v>4.76</v>
      </c>
      <c r="S353" s="64">
        <v>4.4000000000000004</v>
      </c>
      <c r="U353" s="64">
        <v>5.9</v>
      </c>
      <c r="V353" s="64">
        <v>5.55</v>
      </c>
      <c r="W353" s="64">
        <v>6.36</v>
      </c>
      <c r="X353" s="64">
        <v>6.4</v>
      </c>
      <c r="Z353" s="64">
        <v>3.89</v>
      </c>
      <c r="AA353" s="64">
        <v>3.63</v>
      </c>
      <c r="AB353" s="64">
        <v>4.93</v>
      </c>
      <c r="AC353" s="64">
        <v>4.43</v>
      </c>
    </row>
    <row r="354" spans="1:29" hidden="1" x14ac:dyDescent="0.2">
      <c r="A354" s="2">
        <v>39499</v>
      </c>
      <c r="B354" s="64">
        <v>5.86</v>
      </c>
      <c r="C354" s="64">
        <v>5.4</v>
      </c>
      <c r="D354" s="64">
        <v>6.31</v>
      </c>
      <c r="E354" s="64">
        <v>6.31</v>
      </c>
      <c r="G354" s="64">
        <v>3.75</v>
      </c>
      <c r="H354" s="64">
        <v>3.5</v>
      </c>
      <c r="J354" s="64">
        <v>4.9000000000000004</v>
      </c>
      <c r="K354" s="64">
        <v>4.74</v>
      </c>
      <c r="N354" s="64">
        <v>2.11</v>
      </c>
      <c r="O354" s="64">
        <v>3.77</v>
      </c>
      <c r="P354" s="64">
        <v>4.54</v>
      </c>
      <c r="R354" s="64">
        <v>4.5599999999999996</v>
      </c>
      <c r="S354" s="64">
        <v>4.22</v>
      </c>
      <c r="U354" s="64">
        <v>5.86</v>
      </c>
      <c r="V354" s="64">
        <v>5.4</v>
      </c>
      <c r="W354" s="64">
        <v>6.31</v>
      </c>
      <c r="X354" s="64">
        <v>6.31</v>
      </c>
      <c r="Z354" s="64">
        <v>3.75</v>
      </c>
      <c r="AA354" s="64">
        <v>3.5</v>
      </c>
      <c r="AB354" s="64">
        <v>4.9000000000000004</v>
      </c>
      <c r="AC354" s="64">
        <v>4.74</v>
      </c>
    </row>
    <row r="355" spans="1:29" hidden="1" x14ac:dyDescent="0.2">
      <c r="A355" s="2">
        <v>39500</v>
      </c>
      <c r="B355" s="64">
        <v>5.75</v>
      </c>
      <c r="C355" s="64">
        <v>5.45</v>
      </c>
      <c r="D355" s="64">
        <v>6.34</v>
      </c>
      <c r="E355" s="64">
        <v>6.37</v>
      </c>
      <c r="G355" s="64">
        <v>3.8</v>
      </c>
      <c r="H355" s="64">
        <v>3.53</v>
      </c>
      <c r="J355" s="64">
        <v>4.91</v>
      </c>
      <c r="K355" s="64">
        <v>4.74</v>
      </c>
      <c r="N355" s="64">
        <v>2.12</v>
      </c>
      <c r="O355" s="64">
        <v>3.8</v>
      </c>
      <c r="P355" s="64">
        <v>4.57</v>
      </c>
      <c r="R355" s="64">
        <v>4.4800000000000004</v>
      </c>
      <c r="S355" s="64">
        <v>4.29</v>
      </c>
      <c r="U355" s="64">
        <v>5.75</v>
      </c>
      <c r="V355" s="64">
        <v>5.45</v>
      </c>
      <c r="W355" s="64">
        <v>6.34</v>
      </c>
      <c r="X355" s="64">
        <v>6.37</v>
      </c>
      <c r="Z355" s="64">
        <v>3.8</v>
      </c>
      <c r="AA355" s="64">
        <v>3.53</v>
      </c>
      <c r="AB355" s="64">
        <v>4.91</v>
      </c>
      <c r="AC355" s="64">
        <v>4.74</v>
      </c>
    </row>
    <row r="356" spans="1:29" hidden="1" x14ac:dyDescent="0.2">
      <c r="A356" s="2">
        <v>39503</v>
      </c>
      <c r="B356" s="64">
        <v>5.81</v>
      </c>
      <c r="C356" s="64">
        <v>5.54</v>
      </c>
      <c r="D356" s="64">
        <v>6.42</v>
      </c>
      <c r="E356" s="64">
        <v>6.46</v>
      </c>
      <c r="G356" s="64">
        <v>3.83</v>
      </c>
      <c r="H356" s="64">
        <v>3.58</v>
      </c>
      <c r="J356" s="64">
        <v>5.0199999999999996</v>
      </c>
      <c r="K356" s="64">
        <v>4.74</v>
      </c>
      <c r="N356" s="64">
        <v>2.1</v>
      </c>
      <c r="O356" s="64">
        <v>3.89</v>
      </c>
      <c r="P356" s="64">
        <v>4.6500000000000004</v>
      </c>
      <c r="R356" s="64">
        <v>4.7699999999999996</v>
      </c>
      <c r="S356" s="64">
        <v>4.41</v>
      </c>
      <c r="U356" s="64">
        <v>5.81</v>
      </c>
      <c r="V356" s="64">
        <v>5.54</v>
      </c>
      <c r="W356" s="64">
        <v>6.42</v>
      </c>
      <c r="X356" s="64">
        <v>6.46</v>
      </c>
      <c r="Z356" s="64">
        <v>3.83</v>
      </c>
      <c r="AA356" s="64">
        <v>3.58</v>
      </c>
      <c r="AB356" s="64">
        <v>5.0199999999999996</v>
      </c>
      <c r="AC356" s="64">
        <v>4.74</v>
      </c>
    </row>
    <row r="357" spans="1:29" hidden="1" x14ac:dyDescent="0.2">
      <c r="A357" s="2">
        <v>39504</v>
      </c>
      <c r="B357" s="64">
        <v>5.73</v>
      </c>
      <c r="C357" s="64">
        <v>5.5</v>
      </c>
      <c r="D357" s="64">
        <v>6.44</v>
      </c>
      <c r="E357" s="64">
        <v>6.25</v>
      </c>
      <c r="G357" s="64">
        <v>3.89</v>
      </c>
      <c r="H357" s="64">
        <v>3.69</v>
      </c>
      <c r="J357" s="64">
        <v>4.9800000000000004</v>
      </c>
      <c r="K357" s="64">
        <v>4.75</v>
      </c>
      <c r="N357" s="64">
        <v>2.0299999999999998</v>
      </c>
      <c r="O357" s="64">
        <v>3.86</v>
      </c>
      <c r="P357" s="64">
        <v>4.6500000000000004</v>
      </c>
      <c r="R357" s="64">
        <v>4.66</v>
      </c>
      <c r="S357" s="64">
        <v>4.32</v>
      </c>
      <c r="U357" s="64">
        <v>5.73</v>
      </c>
      <c r="V357" s="64">
        <v>5.5</v>
      </c>
      <c r="W357" s="64">
        <v>6.44</v>
      </c>
      <c r="X357" s="64">
        <v>6.25</v>
      </c>
      <c r="Z357" s="64">
        <v>3.89</v>
      </c>
      <c r="AA357" s="64">
        <v>3.69</v>
      </c>
      <c r="AB357" s="64">
        <v>4.9800000000000004</v>
      </c>
      <c r="AC357" s="64">
        <v>4.75</v>
      </c>
    </row>
    <row r="358" spans="1:29" hidden="1" x14ac:dyDescent="0.2">
      <c r="A358" s="2">
        <v>39505</v>
      </c>
      <c r="B358" s="64">
        <v>5.95</v>
      </c>
      <c r="C358" s="64">
        <v>5.46</v>
      </c>
      <c r="D358" s="64">
        <v>6.4</v>
      </c>
      <c r="E358" s="64">
        <v>6.44</v>
      </c>
      <c r="G358" s="64">
        <v>3.86</v>
      </c>
      <c r="H358" s="64">
        <v>3.7</v>
      </c>
      <c r="J358" s="64">
        <v>4.99</v>
      </c>
      <c r="K358" s="64">
        <v>4.8</v>
      </c>
      <c r="N358" s="64">
        <v>1.89</v>
      </c>
      <c r="O358" s="64">
        <v>3.85</v>
      </c>
      <c r="P358" s="64">
        <v>4.6500000000000004</v>
      </c>
      <c r="R358" s="64">
        <v>4.67</v>
      </c>
      <c r="S358" s="64">
        <v>4.24</v>
      </c>
      <c r="U358" s="64">
        <v>5.95</v>
      </c>
      <c r="V358" s="64">
        <v>5.46</v>
      </c>
      <c r="W358" s="64">
        <v>6.4</v>
      </c>
      <c r="X358" s="64">
        <v>6.44</v>
      </c>
      <c r="Z358" s="64">
        <v>3.86</v>
      </c>
      <c r="AA358" s="64">
        <v>3.7</v>
      </c>
      <c r="AB358" s="64">
        <v>4.99</v>
      </c>
      <c r="AC358" s="64">
        <v>4.8</v>
      </c>
    </row>
    <row r="359" spans="1:29" hidden="1" x14ac:dyDescent="0.2">
      <c r="A359" s="2">
        <v>39506</v>
      </c>
      <c r="B359" s="64">
        <v>5.56</v>
      </c>
      <c r="C359" s="64">
        <v>5.35</v>
      </c>
      <c r="D359" s="64">
        <v>6.31</v>
      </c>
      <c r="E359" s="64">
        <v>6.33</v>
      </c>
      <c r="G359" s="64">
        <v>4.01</v>
      </c>
      <c r="H359" s="64">
        <v>3.86</v>
      </c>
      <c r="J359" s="64">
        <v>5.01</v>
      </c>
      <c r="K359" s="64">
        <v>4.9000000000000004</v>
      </c>
      <c r="N359" s="64">
        <v>1.82</v>
      </c>
      <c r="O359" s="64">
        <v>3.67</v>
      </c>
      <c r="P359" s="64">
        <v>4.51</v>
      </c>
      <c r="R359" s="64">
        <v>4.5199999999999996</v>
      </c>
      <c r="S359" s="64">
        <v>4.0199999999999996</v>
      </c>
      <c r="U359" s="64">
        <v>5.56</v>
      </c>
      <c r="V359" s="64">
        <v>5.35</v>
      </c>
      <c r="W359" s="64">
        <v>6.31</v>
      </c>
      <c r="X359" s="64">
        <v>6.33</v>
      </c>
      <c r="Z359" s="64">
        <v>4.01</v>
      </c>
      <c r="AA359" s="64">
        <v>3.86</v>
      </c>
      <c r="AB359" s="64">
        <v>5.01</v>
      </c>
      <c r="AC359" s="64">
        <v>4.9000000000000004</v>
      </c>
    </row>
    <row r="360" spans="1:29" hidden="1" x14ac:dyDescent="0.2">
      <c r="A360" s="2">
        <v>39507</v>
      </c>
      <c r="B360" s="64">
        <v>5.41</v>
      </c>
      <c r="C360" s="64">
        <v>5.22</v>
      </c>
      <c r="D360" s="64">
        <v>6.27</v>
      </c>
      <c r="E360" s="64">
        <v>6.24</v>
      </c>
      <c r="G360" s="64">
        <v>4.2300000000000004</v>
      </c>
      <c r="H360" s="64">
        <v>3.93</v>
      </c>
      <c r="J360" s="64">
        <v>5.0199999999999996</v>
      </c>
      <c r="K360" s="64">
        <v>4.9800000000000004</v>
      </c>
      <c r="N360" s="64">
        <v>1.71</v>
      </c>
      <c r="O360" s="64">
        <v>3.51</v>
      </c>
      <c r="P360" s="64">
        <v>4.4000000000000004</v>
      </c>
      <c r="R360" s="64">
        <v>4.26</v>
      </c>
      <c r="S360" s="64">
        <v>3.85</v>
      </c>
      <c r="U360" s="64">
        <v>5.41</v>
      </c>
      <c r="V360" s="64">
        <v>5.22</v>
      </c>
      <c r="W360" s="64">
        <v>6.27</v>
      </c>
      <c r="X360" s="64">
        <v>6.24</v>
      </c>
      <c r="Z360" s="64">
        <v>4.2300000000000004</v>
      </c>
      <c r="AA360" s="64">
        <v>3.93</v>
      </c>
      <c r="AB360" s="64">
        <v>5.0199999999999996</v>
      </c>
      <c r="AC360" s="64">
        <v>4.9800000000000004</v>
      </c>
    </row>
    <row r="361" spans="1:29" hidden="1" x14ac:dyDescent="0.2"/>
    <row r="362" spans="1:29" hidden="1" x14ac:dyDescent="0.2">
      <c r="A362" s="3" t="s">
        <v>61</v>
      </c>
      <c r="B362" s="64">
        <f>AVERAGE(B341:B360)</f>
        <v>5.6025000000000009</v>
      </c>
      <c r="C362" s="64">
        <f>AVERAGE(C341:C360)</f>
        <v>5.3304999999999998</v>
      </c>
      <c r="D362" s="64">
        <f>AVERAGE(D341:D360)</f>
        <v>6.2249999999999996</v>
      </c>
      <c r="E362" s="64">
        <f>AVERAGE(E341:E360)</f>
        <v>6.0954999999999995</v>
      </c>
      <c r="G362" s="64">
        <f>AVERAGE(G341:G360)</f>
        <v>3.783500000000001</v>
      </c>
      <c r="H362" s="64">
        <f>AVERAGE(H341:H360)</f>
        <v>3.5450000000000008</v>
      </c>
      <c r="J362" s="64">
        <f>AVERAGE(J341:J360)</f>
        <v>4.7479999999999993</v>
      </c>
      <c r="K362" s="64">
        <f>AVERAGE(K341:K360)</f>
        <v>4.5489999999999995</v>
      </c>
      <c r="N362" s="64">
        <f>AVERAGE(N341:N360)</f>
        <v>2.0665000000000004</v>
      </c>
      <c r="O362" s="64">
        <f>AVERAGE(O341:O360)</f>
        <v>3.7265000000000001</v>
      </c>
      <c r="P362" s="64">
        <f>AVERAGE(P341:P360)</f>
        <v>4.5075000000000012</v>
      </c>
      <c r="R362" s="64">
        <f>AVERAGE(R341:R360)</f>
        <v>4.4249999999999998</v>
      </c>
      <c r="S362" s="64">
        <f>AVERAGE(S341:S360)</f>
        <v>4.1579999999999995</v>
      </c>
      <c r="U362" s="64">
        <f>AVERAGE(U341:U360)</f>
        <v>5.6025000000000009</v>
      </c>
      <c r="V362" s="64">
        <f>AVERAGE(V341:V360)</f>
        <v>5.3304999999999998</v>
      </c>
      <c r="W362" s="64">
        <f>AVERAGE(W341:W360)</f>
        <v>6.2249999999999996</v>
      </c>
      <c r="X362" s="64">
        <f>AVERAGE(X341:X360)</f>
        <v>6.0954999999999995</v>
      </c>
      <c r="Z362" s="64">
        <f>AVERAGE(Z341:Z360)</f>
        <v>3.783500000000001</v>
      </c>
      <c r="AA362" s="64">
        <f>AVERAGE(AA341:AA360)</f>
        <v>3.5450000000000008</v>
      </c>
      <c r="AB362" s="64">
        <f>AVERAGE(AB341:AB360)</f>
        <v>4.7479999999999993</v>
      </c>
      <c r="AC362" s="64">
        <f>AVERAGE(AC341:AC360)</f>
        <v>4.5489999999999995</v>
      </c>
    </row>
    <row r="363" spans="1:29" hidden="1" x14ac:dyDescent="0.2">
      <c r="A363" s="3" t="s">
        <v>62</v>
      </c>
      <c r="B363" s="312">
        <f>AVERAGE(B362:C362)</f>
        <v>5.4664999999999999</v>
      </c>
      <c r="C363" s="312"/>
      <c r="D363" s="312">
        <f>AVERAGE(D362:E362)</f>
        <v>6.1602499999999996</v>
      </c>
      <c r="E363" s="312"/>
      <c r="F363" s="5"/>
      <c r="G363" s="312">
        <f>AVERAGE(G362:H362)</f>
        <v>3.6642500000000009</v>
      </c>
      <c r="H363" s="312"/>
      <c r="I363" s="118"/>
      <c r="J363" s="312">
        <f>AVERAGE(J362:K362)</f>
        <v>4.6484999999999994</v>
      </c>
      <c r="K363" s="312"/>
      <c r="L363" s="118"/>
      <c r="M363" s="5"/>
      <c r="N363" s="5"/>
      <c r="O363" s="5"/>
      <c r="P363" s="5"/>
      <c r="Q363" s="5"/>
      <c r="R363" s="312">
        <f>AVERAGE(R362:S362)</f>
        <v>4.2914999999999992</v>
      </c>
      <c r="S363" s="312"/>
      <c r="U363" s="312">
        <f>AVERAGE(U362:V362)</f>
        <v>5.4664999999999999</v>
      </c>
      <c r="V363" s="312"/>
      <c r="W363" s="312">
        <f>AVERAGE(W362:X362)</f>
        <v>6.1602499999999996</v>
      </c>
      <c r="X363" s="312"/>
      <c r="Y363" s="5"/>
      <c r="Z363" s="312">
        <f>AVERAGE(Z362:AA362)</f>
        <v>3.6642500000000009</v>
      </c>
      <c r="AA363" s="312"/>
      <c r="AB363" s="312">
        <f>AVERAGE(AB362:AC362)</f>
        <v>4.6484999999999994</v>
      </c>
      <c r="AC363" s="312"/>
    </row>
    <row r="364" spans="1:29" hidden="1" x14ac:dyDescent="0.2">
      <c r="A364" s="3" t="s">
        <v>63</v>
      </c>
      <c r="B364" s="312">
        <f>AVERAGE(B312,B338,B363)</f>
        <v>5.4515912698412698</v>
      </c>
      <c r="C364" s="312"/>
      <c r="D364" s="312">
        <f>AVERAGE(D312,D338,D363)</f>
        <v>6.0106984126984129</v>
      </c>
      <c r="E364" s="312"/>
      <c r="F364" s="5"/>
      <c r="G364" s="312">
        <f>AVERAGE(G312,G338,G363)</f>
        <v>3.6747539682539685</v>
      </c>
      <c r="H364" s="312"/>
      <c r="I364" s="118"/>
      <c r="J364" s="312">
        <f>AVERAGE(J312,J338,J363)</f>
        <v>4.481003968253968</v>
      </c>
      <c r="K364" s="312"/>
      <c r="L364" s="118"/>
      <c r="M364" s="5"/>
      <c r="N364" s="5"/>
      <c r="O364" s="5"/>
      <c r="P364" s="5"/>
      <c r="Q364" s="5"/>
      <c r="R364" s="312">
        <f>AVERAGE(R312,R338,R363)</f>
        <v>4.5191865079365074</v>
      </c>
      <c r="S364" s="312"/>
      <c r="U364" s="312">
        <f>AVERAGE(U312,U338,U363)</f>
        <v>5.4515912698412698</v>
      </c>
      <c r="V364" s="312"/>
      <c r="W364" s="312">
        <f>AVERAGE(W312,W338,W363)</f>
        <v>6.0106984126984129</v>
      </c>
      <c r="X364" s="312"/>
      <c r="Y364" s="5"/>
      <c r="Z364" s="312">
        <f>AVERAGE(Z312,Z338,Z363)</f>
        <v>3.6747539682539685</v>
      </c>
      <c r="AA364" s="312"/>
      <c r="AB364" s="312">
        <f>AVERAGE(AB312,AB338,AB363)</f>
        <v>4.481003968253968</v>
      </c>
      <c r="AC364" s="312"/>
    </row>
    <row r="365" spans="1:29" hidden="1" x14ac:dyDescent="0.2"/>
    <row r="366" spans="1:29" hidden="1" x14ac:dyDescent="0.2">
      <c r="A366" s="2">
        <v>39510</v>
      </c>
      <c r="B366" s="64">
        <v>5.7</v>
      </c>
      <c r="C366" s="64">
        <v>5.37</v>
      </c>
      <c r="D366" s="64">
        <v>6.27</v>
      </c>
      <c r="E366" s="64">
        <v>6.29</v>
      </c>
      <c r="G366" s="64">
        <v>4.18</v>
      </c>
      <c r="H366" s="64">
        <v>3.76</v>
      </c>
      <c r="J366" s="64">
        <v>5.16</v>
      </c>
      <c r="K366" s="64">
        <v>5</v>
      </c>
      <c r="N366" s="64">
        <v>1.57</v>
      </c>
      <c r="O366" s="64">
        <v>3.55</v>
      </c>
      <c r="P366" s="64">
        <v>4.43</v>
      </c>
      <c r="R366" s="64">
        <v>4.33</v>
      </c>
      <c r="S366" s="64">
        <v>3.96</v>
      </c>
      <c r="U366" s="64">
        <v>5.7</v>
      </c>
      <c r="V366" s="64">
        <v>5.37</v>
      </c>
      <c r="W366" s="64">
        <v>6.27</v>
      </c>
      <c r="X366" s="64">
        <v>6.29</v>
      </c>
      <c r="Z366" s="64">
        <v>4.18</v>
      </c>
      <c r="AA366" s="64">
        <v>3.76</v>
      </c>
      <c r="AB366" s="64">
        <v>5.16</v>
      </c>
      <c r="AC366" s="64">
        <v>5</v>
      </c>
    </row>
    <row r="367" spans="1:29" hidden="1" x14ac:dyDescent="0.2">
      <c r="A367" s="2">
        <v>39511</v>
      </c>
      <c r="B367" s="64">
        <v>5.91</v>
      </c>
      <c r="C367" s="64">
        <v>5.52</v>
      </c>
      <c r="D367" s="64">
        <v>6.36</v>
      </c>
      <c r="E367" s="64">
        <v>6.44</v>
      </c>
      <c r="G367" s="64">
        <v>4.38</v>
      </c>
      <c r="H367" s="64">
        <v>3.73</v>
      </c>
      <c r="J367" s="64">
        <v>5.13</v>
      </c>
      <c r="K367" s="64">
        <v>4.93</v>
      </c>
      <c r="N367" s="64">
        <v>1.58</v>
      </c>
      <c r="O367" s="64">
        <v>3.61</v>
      </c>
      <c r="P367" s="64">
        <v>4.5</v>
      </c>
      <c r="R367" s="64">
        <v>4.3899999999999997</v>
      </c>
      <c r="S367" s="64">
        <v>4.03</v>
      </c>
      <c r="U367" s="64">
        <v>5.91</v>
      </c>
      <c r="V367" s="64">
        <v>5.52</v>
      </c>
      <c r="W367" s="64">
        <v>6.36</v>
      </c>
      <c r="X367" s="64">
        <v>6.44</v>
      </c>
      <c r="Z367" s="64">
        <v>4.38</v>
      </c>
      <c r="AA367" s="64">
        <v>3.73</v>
      </c>
      <c r="AB367" s="64">
        <v>5.13</v>
      </c>
      <c r="AC367" s="64">
        <v>4.93</v>
      </c>
    </row>
    <row r="368" spans="1:29" hidden="1" x14ac:dyDescent="0.2">
      <c r="A368" s="2">
        <v>39512</v>
      </c>
      <c r="B368" s="64">
        <v>5.97</v>
      </c>
      <c r="C368" s="64">
        <v>5.53</v>
      </c>
      <c r="D368" s="64">
        <v>6.41</v>
      </c>
      <c r="E368" s="64">
        <v>6.64</v>
      </c>
      <c r="G368" s="64">
        <v>4.3</v>
      </c>
      <c r="H368" s="64">
        <v>3.68</v>
      </c>
      <c r="J368" s="64">
        <v>5.0199999999999996</v>
      </c>
      <c r="K368" s="64">
        <v>4.8499999999999996</v>
      </c>
      <c r="N368" s="64">
        <v>1.43</v>
      </c>
      <c r="O368" s="64">
        <v>3.69</v>
      </c>
      <c r="P368" s="64">
        <v>4.5999999999999996</v>
      </c>
      <c r="R368" s="64">
        <v>4.47</v>
      </c>
      <c r="S368" s="64">
        <v>4.17</v>
      </c>
      <c r="U368" s="64">
        <v>5.97</v>
      </c>
      <c r="V368" s="64">
        <v>5.53</v>
      </c>
      <c r="W368" s="64">
        <v>6.41</v>
      </c>
      <c r="X368" s="64">
        <v>6.64</v>
      </c>
      <c r="Z368" s="64">
        <v>4.3</v>
      </c>
      <c r="AA368" s="64">
        <v>3.68</v>
      </c>
      <c r="AB368" s="64">
        <v>5.0199999999999996</v>
      </c>
      <c r="AC368" s="64">
        <v>4.8499999999999996</v>
      </c>
    </row>
    <row r="369" spans="1:29" hidden="1" x14ac:dyDescent="0.2">
      <c r="A369" s="2">
        <v>39513</v>
      </c>
      <c r="B369" s="64">
        <v>5.92</v>
      </c>
      <c r="C369" s="64">
        <v>5.56</v>
      </c>
      <c r="D369" s="64">
        <v>6.44</v>
      </c>
      <c r="E369" s="64">
        <v>6.66</v>
      </c>
      <c r="G369" s="64">
        <v>4.25</v>
      </c>
      <c r="H369" s="64">
        <v>3.87</v>
      </c>
      <c r="J369" s="64">
        <v>4.96</v>
      </c>
      <c r="K369" s="64">
        <v>4.8499999999999996</v>
      </c>
      <c r="N369" s="64">
        <v>1.27</v>
      </c>
      <c r="O369" s="64">
        <v>3.58</v>
      </c>
      <c r="P369" s="64">
        <v>4.5599999999999996</v>
      </c>
      <c r="R369" s="64">
        <v>4.49</v>
      </c>
      <c r="S369" s="64">
        <v>4.1100000000000003</v>
      </c>
      <c r="U369" s="64">
        <v>5.92</v>
      </c>
      <c r="V369" s="64">
        <v>5.56</v>
      </c>
      <c r="W369" s="64">
        <v>6.44</v>
      </c>
      <c r="X369" s="64">
        <v>6.66</v>
      </c>
      <c r="Z369" s="64">
        <v>4.25</v>
      </c>
      <c r="AA369" s="64">
        <v>3.87</v>
      </c>
      <c r="AB369" s="64">
        <v>4.96</v>
      </c>
      <c r="AC369" s="64">
        <v>4.8499999999999996</v>
      </c>
    </row>
    <row r="370" spans="1:29" hidden="1" x14ac:dyDescent="0.2">
      <c r="A370" s="2">
        <v>39514</v>
      </c>
      <c r="B370" s="64">
        <v>5.94</v>
      </c>
      <c r="C370" s="64">
        <v>5.6</v>
      </c>
      <c r="D370" s="64">
        <v>6.49</v>
      </c>
      <c r="E370" s="64">
        <v>6.67</v>
      </c>
      <c r="G370" s="64">
        <v>4.1900000000000004</v>
      </c>
      <c r="H370" s="64">
        <v>3.81</v>
      </c>
      <c r="J370" s="64">
        <v>4.8899999999999997</v>
      </c>
      <c r="K370" s="64">
        <v>4.8499999999999996</v>
      </c>
      <c r="N370" s="64">
        <v>1.35</v>
      </c>
      <c r="O370" s="64">
        <v>3.52</v>
      </c>
      <c r="P370" s="64">
        <v>4.54</v>
      </c>
      <c r="R370" s="64">
        <v>4.53</v>
      </c>
      <c r="S370" s="64">
        <v>4.08</v>
      </c>
      <c r="U370" s="64">
        <v>5.94</v>
      </c>
      <c r="V370" s="64">
        <v>5.6</v>
      </c>
      <c r="W370" s="64">
        <v>6.49</v>
      </c>
      <c r="X370" s="64">
        <v>6.67</v>
      </c>
      <c r="Z370" s="64">
        <v>4.1900000000000004</v>
      </c>
      <c r="AA370" s="64">
        <v>3.81</v>
      </c>
      <c r="AB370" s="64">
        <v>4.8899999999999997</v>
      </c>
      <c r="AC370" s="64">
        <v>4.8499999999999996</v>
      </c>
    </row>
    <row r="371" spans="1:29" hidden="1" x14ac:dyDescent="0.2">
      <c r="A371" s="2">
        <v>39517</v>
      </c>
      <c r="B371" s="64">
        <v>5.67</v>
      </c>
      <c r="C371" s="64">
        <v>5.64</v>
      </c>
      <c r="D371" s="64">
        <v>6.37</v>
      </c>
      <c r="E371" s="64">
        <v>6.58</v>
      </c>
      <c r="G371" s="64">
        <v>4.17</v>
      </c>
      <c r="H371" s="64">
        <v>3.79</v>
      </c>
      <c r="J371" s="64">
        <v>4.9400000000000004</v>
      </c>
      <c r="K371" s="64">
        <v>4.8499999999999996</v>
      </c>
      <c r="N371" s="64">
        <v>1.27</v>
      </c>
      <c r="O371" s="64">
        <v>3.45</v>
      </c>
      <c r="P371" s="64">
        <v>4.46</v>
      </c>
      <c r="R371" s="64">
        <v>4.54</v>
      </c>
      <c r="S371" s="64">
        <v>4.08</v>
      </c>
      <c r="U371" s="64">
        <v>5.67</v>
      </c>
      <c r="V371" s="64">
        <v>5.64</v>
      </c>
      <c r="W371" s="64">
        <v>6.37</v>
      </c>
      <c r="X371" s="64">
        <v>6.58</v>
      </c>
      <c r="Z371" s="64">
        <v>4.17</v>
      </c>
      <c r="AA371" s="64">
        <v>3.79</v>
      </c>
      <c r="AB371" s="64">
        <v>4.9400000000000004</v>
      </c>
      <c r="AC371" s="64">
        <v>4.8499999999999996</v>
      </c>
    </row>
    <row r="372" spans="1:29" hidden="1" x14ac:dyDescent="0.2">
      <c r="A372" s="2">
        <v>39518</v>
      </c>
      <c r="B372" s="64">
        <v>5.91</v>
      </c>
      <c r="C372" s="64">
        <v>5.74</v>
      </c>
      <c r="D372" s="64">
        <v>6.4</v>
      </c>
      <c r="E372" s="64">
        <v>6.64</v>
      </c>
      <c r="G372" s="64">
        <v>4.16</v>
      </c>
      <c r="H372" s="64">
        <v>3.78</v>
      </c>
      <c r="J372" s="64">
        <v>4.8499999999999996</v>
      </c>
      <c r="K372" s="64">
        <v>4.8499999999999996</v>
      </c>
      <c r="N372" s="64">
        <v>1.39</v>
      </c>
      <c r="O372" s="64">
        <v>3.59</v>
      </c>
      <c r="P372" s="64">
        <v>4.51</v>
      </c>
      <c r="R372" s="64">
        <v>4.74</v>
      </c>
      <c r="S372" s="64">
        <v>4.3</v>
      </c>
      <c r="U372" s="64">
        <v>5.91</v>
      </c>
      <c r="V372" s="64">
        <v>5.74</v>
      </c>
      <c r="W372" s="64">
        <v>6.4</v>
      </c>
      <c r="X372" s="64">
        <v>6.64</v>
      </c>
      <c r="Z372" s="64">
        <v>4.16</v>
      </c>
      <c r="AA372" s="64">
        <v>3.78</v>
      </c>
      <c r="AB372" s="64">
        <v>4.8499999999999996</v>
      </c>
      <c r="AC372" s="64">
        <v>4.8499999999999996</v>
      </c>
    </row>
    <row r="373" spans="1:29" hidden="1" x14ac:dyDescent="0.2">
      <c r="A373" s="2">
        <v>39519</v>
      </c>
      <c r="B373" s="64">
        <v>5.76</v>
      </c>
      <c r="C373" s="64">
        <v>5.55</v>
      </c>
      <c r="D373" s="64">
        <v>6.28</v>
      </c>
      <c r="E373" s="64">
        <v>6.42</v>
      </c>
      <c r="G373" s="64">
        <v>4.21</v>
      </c>
      <c r="H373" s="64">
        <v>3.7</v>
      </c>
      <c r="J373" s="64">
        <v>4.8600000000000003</v>
      </c>
      <c r="K373" s="64">
        <v>4.83</v>
      </c>
      <c r="N373" s="64">
        <v>1.35</v>
      </c>
      <c r="O373" s="64">
        <v>3.47</v>
      </c>
      <c r="P373" s="64">
        <v>4.41</v>
      </c>
      <c r="R373" s="64">
        <v>4.7300000000000004</v>
      </c>
      <c r="S373" s="64">
        <v>4.1100000000000003</v>
      </c>
      <c r="U373" s="64">
        <v>5.76</v>
      </c>
      <c r="V373" s="64">
        <v>5.55</v>
      </c>
      <c r="W373" s="64">
        <v>6.28</v>
      </c>
      <c r="X373" s="64">
        <v>6.42</v>
      </c>
      <c r="Z373" s="64">
        <v>4.21</v>
      </c>
      <c r="AA373" s="64">
        <v>3.7</v>
      </c>
      <c r="AB373" s="64">
        <v>4.8600000000000003</v>
      </c>
      <c r="AC373" s="64">
        <v>4.83</v>
      </c>
    </row>
    <row r="374" spans="1:29" hidden="1" x14ac:dyDescent="0.2">
      <c r="A374" s="2">
        <v>39520</v>
      </c>
      <c r="B374" s="64">
        <v>5.76</v>
      </c>
      <c r="C374" s="64">
        <v>5.75</v>
      </c>
      <c r="D374" s="64">
        <v>6.41</v>
      </c>
      <c r="E374" s="64">
        <v>6.59</v>
      </c>
      <c r="G374" s="64">
        <v>4.04</v>
      </c>
      <c r="H374" s="64">
        <v>3.57</v>
      </c>
      <c r="J374" s="64">
        <v>4.97</v>
      </c>
      <c r="K374" s="64">
        <v>4.82</v>
      </c>
      <c r="N374" s="64">
        <v>1.26</v>
      </c>
      <c r="O374" s="64">
        <v>3.53</v>
      </c>
      <c r="P374" s="64">
        <v>4.4400000000000004</v>
      </c>
      <c r="R374" s="64">
        <v>4.92</v>
      </c>
      <c r="S374" s="64">
        <v>4.1900000000000004</v>
      </c>
      <c r="U374" s="64">
        <v>5.76</v>
      </c>
      <c r="V374" s="64">
        <v>5.75</v>
      </c>
      <c r="W374" s="64">
        <v>6.41</v>
      </c>
      <c r="X374" s="64">
        <v>6.59</v>
      </c>
      <c r="Z374" s="64">
        <v>4.04</v>
      </c>
      <c r="AA374" s="64">
        <v>3.57</v>
      </c>
      <c r="AB374" s="64">
        <v>4.97</v>
      </c>
      <c r="AC374" s="64">
        <v>4.82</v>
      </c>
    </row>
    <row r="375" spans="1:29" hidden="1" x14ac:dyDescent="0.2">
      <c r="A375" s="2">
        <v>39521</v>
      </c>
      <c r="B375" s="64">
        <v>5.71</v>
      </c>
      <c r="C375" s="64">
        <v>5.6</v>
      </c>
      <c r="D375" s="64">
        <v>6.26</v>
      </c>
      <c r="E375" s="64">
        <v>6.47</v>
      </c>
      <c r="G375" s="64">
        <v>4.03</v>
      </c>
      <c r="H375" s="64">
        <v>3.57</v>
      </c>
      <c r="J375" s="64">
        <v>4.99</v>
      </c>
      <c r="K375" s="64">
        <v>4.8499999999999996</v>
      </c>
      <c r="N375" s="64">
        <v>1.06</v>
      </c>
      <c r="O375" s="64">
        <v>3.44</v>
      </c>
      <c r="P375" s="64">
        <v>4.3600000000000003</v>
      </c>
      <c r="R375" s="64">
        <v>4.55</v>
      </c>
      <c r="S375" s="64">
        <v>4</v>
      </c>
      <c r="U375" s="64">
        <v>5.71</v>
      </c>
      <c r="V375" s="64">
        <v>5.6</v>
      </c>
      <c r="W375" s="64">
        <v>6.26</v>
      </c>
      <c r="X375" s="64">
        <v>6.47</v>
      </c>
      <c r="Z375" s="64">
        <v>4.03</v>
      </c>
      <c r="AA375" s="64">
        <v>3.57</v>
      </c>
      <c r="AB375" s="64">
        <v>4.99</v>
      </c>
      <c r="AC375" s="64">
        <v>4.8499999999999996</v>
      </c>
    </row>
    <row r="376" spans="1:29" hidden="1" x14ac:dyDescent="0.2">
      <c r="A376" s="2">
        <v>39524</v>
      </c>
      <c r="B376" s="64">
        <v>5.65</v>
      </c>
      <c r="C376" s="64">
        <v>5.65</v>
      </c>
      <c r="D376" s="64">
        <v>6.33</v>
      </c>
      <c r="E376" s="64">
        <v>6.26</v>
      </c>
      <c r="G376" s="64">
        <v>3.99</v>
      </c>
      <c r="H376" s="64">
        <v>3.54</v>
      </c>
      <c r="J376" s="64">
        <v>4.9800000000000004</v>
      </c>
      <c r="K376" s="64">
        <v>4.83</v>
      </c>
      <c r="N376" s="64">
        <v>0.87</v>
      </c>
      <c r="O376" s="64">
        <v>3.3</v>
      </c>
      <c r="P376" s="64">
        <v>4.2699999999999996</v>
      </c>
      <c r="R376" s="64">
        <v>4.9800000000000004</v>
      </c>
      <c r="S376" s="64">
        <v>4.03</v>
      </c>
      <c r="U376" s="64">
        <v>5.65</v>
      </c>
      <c r="V376" s="64">
        <v>5.65</v>
      </c>
      <c r="W376" s="64">
        <v>6.33</v>
      </c>
      <c r="X376" s="64">
        <v>6.26</v>
      </c>
      <c r="Z376" s="64">
        <v>3.99</v>
      </c>
      <c r="AA376" s="64">
        <v>3.54</v>
      </c>
      <c r="AB376" s="64">
        <v>4.9800000000000004</v>
      </c>
      <c r="AC376" s="64">
        <v>4.83</v>
      </c>
    </row>
    <row r="377" spans="1:29" hidden="1" x14ac:dyDescent="0.2">
      <c r="A377" s="2">
        <v>39525</v>
      </c>
      <c r="B377" s="64">
        <v>5.55</v>
      </c>
      <c r="C377" s="64">
        <v>5.66</v>
      </c>
      <c r="D377" s="64">
        <v>6.26</v>
      </c>
      <c r="E377" s="64">
        <v>6.25</v>
      </c>
      <c r="G377" s="64">
        <v>3.96</v>
      </c>
      <c r="H377" s="64">
        <v>3.51</v>
      </c>
      <c r="J377" s="64">
        <v>4.96</v>
      </c>
      <c r="K377" s="64">
        <v>4.8099999999999996</v>
      </c>
      <c r="N377" s="64">
        <v>0.79</v>
      </c>
      <c r="O377" s="64">
        <v>3.48</v>
      </c>
      <c r="P377" s="64">
        <v>4.34</v>
      </c>
      <c r="R377" s="64">
        <v>5.23</v>
      </c>
      <c r="S377" s="64">
        <v>4.25</v>
      </c>
      <c r="U377" s="64">
        <v>5.55</v>
      </c>
      <c r="V377" s="64">
        <v>5.66</v>
      </c>
      <c r="W377" s="64">
        <v>6.26</v>
      </c>
      <c r="X377" s="64">
        <v>6.25</v>
      </c>
      <c r="Z377" s="64">
        <v>3.96</v>
      </c>
      <c r="AA377" s="64">
        <v>3.51</v>
      </c>
      <c r="AB377" s="64">
        <v>4.96</v>
      </c>
      <c r="AC377" s="64">
        <v>4.8099999999999996</v>
      </c>
    </row>
    <row r="378" spans="1:29" hidden="1" x14ac:dyDescent="0.2">
      <c r="A378" s="2">
        <v>39526</v>
      </c>
      <c r="B378" s="64">
        <v>5.48</v>
      </c>
      <c r="C378" s="64">
        <v>5.4</v>
      </c>
      <c r="D378" s="64">
        <v>6.12</v>
      </c>
      <c r="E378" s="64">
        <v>5.83</v>
      </c>
      <c r="G378" s="64">
        <v>3.95</v>
      </c>
      <c r="H378" s="64">
        <v>3.86</v>
      </c>
      <c r="J378" s="64">
        <v>4.99</v>
      </c>
      <c r="K378" s="64">
        <v>4.8499999999999996</v>
      </c>
      <c r="N378" s="64">
        <v>0.47</v>
      </c>
      <c r="O378" s="64">
        <v>3.34</v>
      </c>
      <c r="P378" s="64">
        <v>4.21</v>
      </c>
      <c r="R378" s="64">
        <v>4.5</v>
      </c>
      <c r="S378" s="64">
        <v>4.17</v>
      </c>
      <c r="U378" s="64">
        <v>5.48</v>
      </c>
      <c r="V378" s="64">
        <v>5.4</v>
      </c>
      <c r="W378" s="64">
        <v>6.12</v>
      </c>
      <c r="X378" s="64">
        <v>5.83</v>
      </c>
      <c r="Z378" s="64">
        <v>3.95</v>
      </c>
      <c r="AA378" s="64">
        <v>3.86</v>
      </c>
      <c r="AB378" s="64">
        <v>4.99</v>
      </c>
      <c r="AC378" s="64">
        <v>4.8499999999999996</v>
      </c>
    </row>
    <row r="379" spans="1:29" hidden="1" x14ac:dyDescent="0.2">
      <c r="A379" s="2">
        <v>39527</v>
      </c>
      <c r="B379" s="64">
        <v>5.39</v>
      </c>
      <c r="C379" s="64">
        <v>5.47</v>
      </c>
      <c r="D379" s="64">
        <v>6.08</v>
      </c>
      <c r="E379" s="64">
        <v>5.79</v>
      </c>
      <c r="G379" s="64">
        <v>3.99</v>
      </c>
      <c r="H379" s="64">
        <v>3.85</v>
      </c>
      <c r="J379" s="64">
        <v>4.99</v>
      </c>
      <c r="K379" s="64">
        <v>4.8499999999999996</v>
      </c>
      <c r="N379" s="64">
        <v>0.34</v>
      </c>
      <c r="O379" s="64">
        <v>3.33</v>
      </c>
      <c r="P379" s="64">
        <v>4.17</v>
      </c>
      <c r="R379" s="64">
        <v>4.5599999999999996</v>
      </c>
      <c r="S379" s="64">
        <v>4.2</v>
      </c>
      <c r="U379" s="64">
        <v>5.39</v>
      </c>
      <c r="V379" s="64">
        <v>5.47</v>
      </c>
      <c r="W379" s="64">
        <v>6.08</v>
      </c>
      <c r="X379" s="64">
        <v>5.79</v>
      </c>
      <c r="Z379" s="64">
        <v>3.99</v>
      </c>
      <c r="AA379" s="64">
        <v>3.85</v>
      </c>
      <c r="AB379" s="64">
        <v>4.99</v>
      </c>
      <c r="AC379" s="64">
        <v>4.8499999999999996</v>
      </c>
    </row>
    <row r="380" spans="1:29" hidden="1" x14ac:dyDescent="0.2">
      <c r="A380" s="2">
        <v>39531</v>
      </c>
      <c r="B380" s="64">
        <v>5.65</v>
      </c>
      <c r="C380" s="64">
        <v>5.5</v>
      </c>
      <c r="D380" s="64">
        <v>6.23</v>
      </c>
      <c r="E380" s="64">
        <v>5.94</v>
      </c>
      <c r="G380" s="64">
        <v>3.89</v>
      </c>
      <c r="H380" s="64">
        <v>3.84</v>
      </c>
      <c r="J380" s="64">
        <v>4.9800000000000004</v>
      </c>
      <c r="K380" s="64">
        <v>4.84</v>
      </c>
      <c r="N380" s="64">
        <v>0.91</v>
      </c>
      <c r="O380" s="64">
        <v>3.55</v>
      </c>
      <c r="P380" s="64">
        <v>4.3600000000000003</v>
      </c>
      <c r="R380" s="64">
        <v>4.84</v>
      </c>
      <c r="S380" s="64">
        <v>4.42</v>
      </c>
      <c r="U380" s="64">
        <v>5.65</v>
      </c>
      <c r="V380" s="64">
        <v>5.5</v>
      </c>
      <c r="W380" s="64">
        <v>6.23</v>
      </c>
      <c r="X380" s="64">
        <v>5.94</v>
      </c>
      <c r="Z380" s="64">
        <v>3.89</v>
      </c>
      <c r="AA380" s="64">
        <v>3.84</v>
      </c>
      <c r="AB380" s="64">
        <v>4.9800000000000004</v>
      </c>
      <c r="AC380" s="64">
        <v>4.84</v>
      </c>
    </row>
    <row r="381" spans="1:29" hidden="1" x14ac:dyDescent="0.2">
      <c r="A381" s="2">
        <v>39532</v>
      </c>
      <c r="B381" s="64">
        <v>5.56</v>
      </c>
      <c r="C381" s="64">
        <v>5.65</v>
      </c>
      <c r="D381" s="64">
        <v>6.19</v>
      </c>
      <c r="E381" s="64">
        <v>5.89</v>
      </c>
      <c r="G381" s="64">
        <v>3.96</v>
      </c>
      <c r="H381" s="64">
        <v>3.89</v>
      </c>
      <c r="J381" s="64">
        <v>5.01</v>
      </c>
      <c r="K381" s="64">
        <v>4.8899999999999997</v>
      </c>
      <c r="N381" s="64">
        <v>1.2</v>
      </c>
      <c r="O381" s="64">
        <v>3.5</v>
      </c>
      <c r="P381" s="64">
        <v>4.3</v>
      </c>
      <c r="R381" s="64">
        <v>4.97</v>
      </c>
      <c r="S381" s="64">
        <v>4.34</v>
      </c>
      <c r="U381" s="64">
        <v>5.56</v>
      </c>
      <c r="V381" s="64">
        <v>5.65</v>
      </c>
      <c r="W381" s="64">
        <v>6.19</v>
      </c>
      <c r="X381" s="64">
        <v>5.89</v>
      </c>
      <c r="Z381" s="64">
        <v>3.96</v>
      </c>
      <c r="AA381" s="64">
        <v>3.89</v>
      </c>
      <c r="AB381" s="64">
        <v>5.01</v>
      </c>
      <c r="AC381" s="64">
        <v>4.8899999999999997</v>
      </c>
    </row>
    <row r="382" spans="1:29" hidden="1" x14ac:dyDescent="0.2">
      <c r="A382" s="2">
        <v>39533</v>
      </c>
      <c r="B382" s="64">
        <v>5.51</v>
      </c>
      <c r="C382" s="64">
        <v>5.69</v>
      </c>
      <c r="D382" s="64">
        <v>6.23</v>
      </c>
      <c r="E382" s="64">
        <v>6.08</v>
      </c>
      <c r="G382" s="64">
        <v>3.96</v>
      </c>
      <c r="H382" s="64">
        <v>3.92</v>
      </c>
      <c r="J382" s="64">
        <v>5.01</v>
      </c>
      <c r="K382" s="64">
        <v>5.03</v>
      </c>
      <c r="N382" s="64">
        <v>1.2</v>
      </c>
      <c r="O382" s="64">
        <v>3.46</v>
      </c>
      <c r="P382" s="64">
        <v>4.3099999999999996</v>
      </c>
      <c r="R382" s="64">
        <v>4.84</v>
      </c>
      <c r="S382" s="64">
        <v>4.3099999999999996</v>
      </c>
      <c r="U382" s="64">
        <v>5.51</v>
      </c>
      <c r="V382" s="64">
        <v>5.69</v>
      </c>
      <c r="W382" s="64">
        <v>6.23</v>
      </c>
      <c r="X382" s="64">
        <v>6.08</v>
      </c>
      <c r="Z382" s="64">
        <v>3.96</v>
      </c>
      <c r="AA382" s="64">
        <v>3.92</v>
      </c>
      <c r="AB382" s="64">
        <v>5.01</v>
      </c>
      <c r="AC382" s="64">
        <v>5.03</v>
      </c>
    </row>
    <row r="383" spans="1:29" hidden="1" x14ac:dyDescent="0.2">
      <c r="A383" s="2">
        <v>39534</v>
      </c>
      <c r="B383" s="64">
        <v>5.52</v>
      </c>
      <c r="C383" s="64">
        <v>5.82</v>
      </c>
      <c r="D383" s="64">
        <v>6.36</v>
      </c>
      <c r="E383" s="64">
        <v>6.19</v>
      </c>
      <c r="G383" s="64">
        <v>3.97</v>
      </c>
      <c r="H383" s="64">
        <v>3.94</v>
      </c>
      <c r="J383" s="64">
        <v>5.01</v>
      </c>
      <c r="K383" s="64">
        <v>4.9000000000000004</v>
      </c>
      <c r="N383" s="64">
        <v>1.24</v>
      </c>
      <c r="O383" s="64">
        <v>3.53</v>
      </c>
      <c r="P383" s="64">
        <v>4.3899999999999997</v>
      </c>
      <c r="R383" s="64">
        <v>5.14</v>
      </c>
      <c r="S383" s="64">
        <v>4.3</v>
      </c>
      <c r="U383" s="64">
        <v>5.52</v>
      </c>
      <c r="V383" s="64">
        <v>5.82</v>
      </c>
      <c r="W383" s="64">
        <v>6.36</v>
      </c>
      <c r="X383" s="64">
        <v>6.19</v>
      </c>
      <c r="Z383" s="64">
        <v>3.97</v>
      </c>
      <c r="AA383" s="64">
        <v>3.94</v>
      </c>
      <c r="AB383" s="64">
        <v>5.01</v>
      </c>
      <c r="AC383" s="64">
        <v>4.9000000000000004</v>
      </c>
    </row>
    <row r="384" spans="1:29" hidden="1" x14ac:dyDescent="0.2">
      <c r="A384" s="2">
        <v>39535</v>
      </c>
      <c r="B384" s="64">
        <v>5.46</v>
      </c>
      <c r="C384" s="64">
        <v>5.82</v>
      </c>
      <c r="D384" s="64">
        <v>6.31</v>
      </c>
      <c r="E384" s="64">
        <v>6.12</v>
      </c>
      <c r="G384" s="64">
        <v>3.99</v>
      </c>
      <c r="H384" s="64">
        <v>3.96</v>
      </c>
      <c r="J384" s="64">
        <v>5.0999999999999996</v>
      </c>
      <c r="K384" s="64">
        <v>4.97</v>
      </c>
      <c r="N384" s="64">
        <v>1.29</v>
      </c>
      <c r="O384" s="64">
        <v>3.44</v>
      </c>
      <c r="P384" s="64">
        <v>4.3099999999999996</v>
      </c>
      <c r="R384" s="64">
        <v>5.23</v>
      </c>
      <c r="S384" s="64">
        <v>4.29</v>
      </c>
      <c r="U384" s="64">
        <v>5.46</v>
      </c>
      <c r="V384" s="64">
        <v>5.82</v>
      </c>
      <c r="W384" s="64">
        <v>6.31</v>
      </c>
      <c r="X384" s="64">
        <v>6.12</v>
      </c>
      <c r="Z384" s="64">
        <v>3.99</v>
      </c>
      <c r="AA384" s="64">
        <v>3.96</v>
      </c>
      <c r="AB384" s="64">
        <v>5.0999999999999996</v>
      </c>
      <c r="AC384" s="64">
        <v>4.97</v>
      </c>
    </row>
    <row r="385" spans="1:29" hidden="1" x14ac:dyDescent="0.2">
      <c r="A385" s="2">
        <v>39538</v>
      </c>
      <c r="B385" s="64">
        <v>5.39</v>
      </c>
      <c r="C385" s="64">
        <v>5.91</v>
      </c>
      <c r="D385" s="64">
        <v>6.32</v>
      </c>
      <c r="E385" s="64">
        <v>6.12</v>
      </c>
      <c r="G385" s="64">
        <v>3.97</v>
      </c>
      <c r="H385" s="64">
        <v>3.94</v>
      </c>
      <c r="J385" s="64">
        <v>4.91</v>
      </c>
      <c r="K385" s="64">
        <v>4.8600000000000003</v>
      </c>
      <c r="N385" s="64">
        <v>1.22</v>
      </c>
      <c r="O385" s="64">
        <v>3.41</v>
      </c>
      <c r="P385" s="64">
        <v>4.29</v>
      </c>
      <c r="R385" s="64">
        <v>5.09</v>
      </c>
      <c r="S385" s="64">
        <v>4.24</v>
      </c>
      <c r="U385" s="64">
        <v>5.39</v>
      </c>
      <c r="V385" s="64">
        <v>5.91</v>
      </c>
      <c r="W385" s="64">
        <v>6.32</v>
      </c>
      <c r="X385" s="64">
        <v>6.12</v>
      </c>
      <c r="Z385" s="64">
        <v>3.97</v>
      </c>
      <c r="AA385" s="64">
        <v>3.94</v>
      </c>
      <c r="AB385" s="64">
        <v>4.91</v>
      </c>
      <c r="AC385" s="64">
        <v>4.8600000000000003</v>
      </c>
    </row>
    <row r="386" spans="1:29" hidden="1" x14ac:dyDescent="0.2"/>
    <row r="387" spans="1:29" hidden="1" x14ac:dyDescent="0.2">
      <c r="A387" s="3" t="s">
        <v>61</v>
      </c>
      <c r="B387" s="64">
        <f>AVERAGE(B366:B385)</f>
        <v>5.6704999999999997</v>
      </c>
      <c r="C387" s="64">
        <f>AVERAGE(C366:C385)</f>
        <v>5.6215000000000002</v>
      </c>
      <c r="D387" s="64">
        <f>AVERAGE(D366:D385)</f>
        <v>6.306</v>
      </c>
      <c r="E387" s="64">
        <f>AVERAGE(E366:E385)</f>
        <v>6.2935000000000008</v>
      </c>
      <c r="G387" s="64">
        <f>AVERAGE(G366:G385)</f>
        <v>4.077</v>
      </c>
      <c r="H387" s="64">
        <f>AVERAGE(H366:H385)</f>
        <v>3.7754999999999996</v>
      </c>
      <c r="J387" s="64">
        <f>AVERAGE(J366:J385)</f>
        <v>4.9855</v>
      </c>
      <c r="K387" s="64">
        <f>AVERAGE(K366:K385)</f>
        <v>4.8755000000000006</v>
      </c>
      <c r="N387" s="64">
        <f>AVERAGE(N366:N385)</f>
        <v>1.1529999999999996</v>
      </c>
      <c r="O387" s="64">
        <f>AVERAGE(O366:O385)</f>
        <v>3.4884999999999997</v>
      </c>
      <c r="P387" s="64">
        <f>AVERAGE(P366:P385)</f>
        <v>4.3880000000000008</v>
      </c>
      <c r="R387" s="64">
        <f>AVERAGE(R366:R385)</f>
        <v>4.7535000000000007</v>
      </c>
      <c r="S387" s="64">
        <f>AVERAGE(S366:S385)</f>
        <v>4.1790000000000003</v>
      </c>
      <c r="U387" s="64">
        <f>AVERAGE(U366:U385)</f>
        <v>5.6704999999999997</v>
      </c>
      <c r="V387" s="64">
        <f>AVERAGE(V366:V385)</f>
        <v>5.6215000000000002</v>
      </c>
      <c r="W387" s="64">
        <f>AVERAGE(W366:W385)</f>
        <v>6.306</v>
      </c>
      <c r="X387" s="64">
        <f>AVERAGE(X366:X385)</f>
        <v>6.2935000000000008</v>
      </c>
      <c r="Z387" s="64">
        <f>AVERAGE(Z366:Z385)</f>
        <v>4.077</v>
      </c>
      <c r="AA387" s="64">
        <f>AVERAGE(AA366:AA385)</f>
        <v>3.7754999999999996</v>
      </c>
      <c r="AB387" s="64">
        <f>AVERAGE(AB366:AB385)</f>
        <v>4.9855</v>
      </c>
      <c r="AC387" s="64">
        <f>AVERAGE(AC366:AC385)</f>
        <v>4.8755000000000006</v>
      </c>
    </row>
    <row r="388" spans="1:29" hidden="1" x14ac:dyDescent="0.2">
      <c r="A388" s="3" t="s">
        <v>62</v>
      </c>
      <c r="B388" s="312">
        <f>AVERAGE(B387:C387)</f>
        <v>5.6459999999999999</v>
      </c>
      <c r="C388" s="312"/>
      <c r="D388" s="312">
        <f>AVERAGE(D387:E387)</f>
        <v>6.2997500000000004</v>
      </c>
      <c r="E388" s="312"/>
      <c r="F388" s="5"/>
      <c r="G388" s="312">
        <f>AVERAGE(G387:H387)</f>
        <v>3.9262499999999996</v>
      </c>
      <c r="H388" s="312"/>
      <c r="I388" s="118"/>
      <c r="J388" s="312">
        <f>AVERAGE(J387:K387)</f>
        <v>4.9305000000000003</v>
      </c>
      <c r="K388" s="312"/>
      <c r="L388" s="118"/>
      <c r="M388" s="5"/>
      <c r="N388" s="5"/>
      <c r="O388" s="5"/>
      <c r="P388" s="5"/>
      <c r="Q388" s="5"/>
      <c r="R388" s="312">
        <f>AVERAGE(R387:S387)</f>
        <v>4.4662500000000005</v>
      </c>
      <c r="S388" s="312"/>
      <c r="U388" s="312">
        <f>AVERAGE(U387:V387)</f>
        <v>5.6459999999999999</v>
      </c>
      <c r="V388" s="312"/>
      <c r="W388" s="312">
        <f>AVERAGE(W387:X387)</f>
        <v>6.2997500000000004</v>
      </c>
      <c r="X388" s="312"/>
      <c r="Y388" s="5"/>
      <c r="Z388" s="312">
        <f>AVERAGE(Z387:AA387)</f>
        <v>3.9262499999999996</v>
      </c>
      <c r="AA388" s="312"/>
      <c r="AB388" s="312">
        <f>AVERAGE(AB387:AC387)</f>
        <v>4.9305000000000003</v>
      </c>
      <c r="AC388" s="312"/>
    </row>
    <row r="389" spans="1:29" hidden="1" x14ac:dyDescent="0.2">
      <c r="A389" s="3" t="s">
        <v>63</v>
      </c>
      <c r="B389" s="312">
        <f>AVERAGE(B338,B363,B388)</f>
        <v>5.4756746031746033</v>
      </c>
      <c r="C389" s="312"/>
      <c r="D389" s="312">
        <f>AVERAGE(D338,D363,D388)</f>
        <v>6.1076984126984124</v>
      </c>
      <c r="E389" s="312"/>
      <c r="F389" s="5"/>
      <c r="G389" s="312">
        <f>AVERAGE(G338,G363,G388)</f>
        <v>3.7134206349206349</v>
      </c>
      <c r="H389" s="312"/>
      <c r="I389" s="118"/>
      <c r="J389" s="312">
        <f>AVERAGE(J338,J363,J388)</f>
        <v>4.6295873015873017</v>
      </c>
      <c r="K389" s="312"/>
      <c r="L389" s="118"/>
      <c r="M389" s="5"/>
      <c r="N389" s="5"/>
      <c r="O389" s="5"/>
      <c r="P389" s="5"/>
      <c r="Q389" s="5"/>
      <c r="R389" s="312">
        <f>AVERAGE(R338,R363,R388)</f>
        <v>4.3955198412698406</v>
      </c>
      <c r="S389" s="312"/>
      <c r="U389" s="312">
        <f>AVERAGE(U338,U363,U388)</f>
        <v>5.4756746031746033</v>
      </c>
      <c r="V389" s="312"/>
      <c r="W389" s="312">
        <f>AVERAGE(W338,W363,W388)</f>
        <v>6.1076984126984124</v>
      </c>
      <c r="X389" s="312"/>
      <c r="Y389" s="5"/>
      <c r="Z389" s="312">
        <f>AVERAGE(Z338,Z363,Z388)</f>
        <v>3.7134206349206349</v>
      </c>
      <c r="AA389" s="312"/>
      <c r="AB389" s="312">
        <f>AVERAGE(AB338,AB363,AB388)</f>
        <v>4.6295873015873017</v>
      </c>
      <c r="AC389" s="312"/>
    </row>
    <row r="390" spans="1:29" hidden="1" x14ac:dyDescent="0.2"/>
    <row r="391" spans="1:29" hidden="1" x14ac:dyDescent="0.2">
      <c r="A391" s="2">
        <v>39539</v>
      </c>
      <c r="B391" s="64">
        <v>5.51</v>
      </c>
      <c r="C391" s="64">
        <v>6.03</v>
      </c>
      <c r="D391" s="64">
        <v>6.4</v>
      </c>
      <c r="E391" s="64">
        <v>6</v>
      </c>
      <c r="G391" s="64">
        <v>3.94</v>
      </c>
      <c r="H391" s="64">
        <v>3.68</v>
      </c>
      <c r="J391" s="64">
        <v>4.8600000000000003</v>
      </c>
      <c r="K391" s="64">
        <v>4.88</v>
      </c>
      <c r="N391" s="64">
        <v>1.3</v>
      </c>
      <c r="O391" s="64">
        <v>3.55</v>
      </c>
      <c r="P391" s="64">
        <v>4.3899999999999997</v>
      </c>
      <c r="R391" s="64">
        <v>5.01</v>
      </c>
      <c r="S391" s="64">
        <v>4.29</v>
      </c>
      <c r="U391" s="64">
        <v>5.51</v>
      </c>
      <c r="V391" s="64">
        <v>6.03</v>
      </c>
      <c r="W391" s="64">
        <v>6.4</v>
      </c>
      <c r="X391" s="64">
        <v>6</v>
      </c>
      <c r="Z391" s="64">
        <v>3.94</v>
      </c>
      <c r="AA391" s="64">
        <v>3.68</v>
      </c>
      <c r="AB391" s="64">
        <v>4.8600000000000003</v>
      </c>
      <c r="AC391" s="64">
        <v>4.88</v>
      </c>
    </row>
    <row r="392" spans="1:29" hidden="1" x14ac:dyDescent="0.2">
      <c r="A392" s="2">
        <v>39540</v>
      </c>
      <c r="B392" s="64">
        <v>5.5</v>
      </c>
      <c r="C392" s="64">
        <v>5.91</v>
      </c>
      <c r="D392" s="64">
        <v>6.46</v>
      </c>
      <c r="E392" s="64">
        <v>5.92</v>
      </c>
      <c r="G392" s="64">
        <v>4.1900000000000004</v>
      </c>
      <c r="H392" s="64">
        <v>3.73</v>
      </c>
      <c r="J392" s="64">
        <v>4.88</v>
      </c>
      <c r="K392" s="64">
        <v>4.91</v>
      </c>
      <c r="N392" s="64">
        <v>1.3</v>
      </c>
      <c r="O392" s="64">
        <v>3.6</v>
      </c>
      <c r="P392" s="64">
        <v>4.4000000000000004</v>
      </c>
      <c r="R392" s="64">
        <v>5.12</v>
      </c>
      <c r="S392" s="64">
        <v>4.37</v>
      </c>
      <c r="U392" s="64">
        <v>5.5</v>
      </c>
      <c r="V392" s="64">
        <v>5.91</v>
      </c>
      <c r="W392" s="64">
        <v>6.46</v>
      </c>
      <c r="X392" s="64">
        <v>5.92</v>
      </c>
      <c r="Z392" s="64">
        <v>4.1900000000000004</v>
      </c>
      <c r="AA392" s="64">
        <v>3.73</v>
      </c>
      <c r="AB392" s="64">
        <v>4.88</v>
      </c>
      <c r="AC392" s="64">
        <v>4.91</v>
      </c>
    </row>
    <row r="393" spans="1:29" hidden="1" x14ac:dyDescent="0.2">
      <c r="A393" s="2">
        <v>39541</v>
      </c>
      <c r="B393" s="64">
        <v>5.51</v>
      </c>
      <c r="C393" s="64">
        <v>5.86</v>
      </c>
      <c r="D393" s="64">
        <v>6.39</v>
      </c>
      <c r="E393" s="64">
        <v>6.26</v>
      </c>
      <c r="G393" s="64">
        <v>4.17</v>
      </c>
      <c r="H393" s="64">
        <v>3.74</v>
      </c>
      <c r="J393" s="64">
        <v>4.88</v>
      </c>
      <c r="K393" s="64">
        <v>4.91</v>
      </c>
      <c r="N393" s="64">
        <v>1.33</v>
      </c>
      <c r="O393" s="64">
        <v>3.57</v>
      </c>
      <c r="P393" s="64">
        <v>4.37</v>
      </c>
      <c r="R393" s="64">
        <v>4.84</v>
      </c>
      <c r="S393" s="64">
        <v>4.68</v>
      </c>
      <c r="U393" s="64">
        <v>5.51</v>
      </c>
      <c r="V393" s="64">
        <v>5.86</v>
      </c>
      <c r="W393" s="64">
        <v>6.39</v>
      </c>
      <c r="X393" s="64">
        <v>6.26</v>
      </c>
      <c r="Z393" s="64">
        <v>4.17</v>
      </c>
      <c r="AA393" s="64">
        <v>3.74</v>
      </c>
      <c r="AB393" s="64">
        <v>4.88</v>
      </c>
      <c r="AC393" s="64">
        <v>4.91</v>
      </c>
    </row>
    <row r="394" spans="1:29" hidden="1" x14ac:dyDescent="0.2">
      <c r="A394" s="2">
        <v>39542</v>
      </c>
      <c r="B394" s="64">
        <v>5.33</v>
      </c>
      <c r="C394" s="64">
        <v>5.55</v>
      </c>
      <c r="D394" s="64">
        <v>6.28</v>
      </c>
      <c r="E394" s="64">
        <v>5.9</v>
      </c>
      <c r="G394" s="64">
        <v>4.16</v>
      </c>
      <c r="H394" s="64">
        <v>3.72</v>
      </c>
      <c r="J394" s="64">
        <v>4.78</v>
      </c>
      <c r="K394" s="64">
        <v>4.8600000000000003</v>
      </c>
      <c r="N394" s="64">
        <v>1.29</v>
      </c>
      <c r="O394" s="64">
        <v>3.47</v>
      </c>
      <c r="P394" s="64">
        <v>4.3099999999999996</v>
      </c>
      <c r="R394" s="64">
        <v>4.9000000000000004</v>
      </c>
      <c r="S394" s="64">
        <v>4.2</v>
      </c>
      <c r="U394" s="64">
        <v>5.33</v>
      </c>
      <c r="V394" s="64">
        <v>5.55</v>
      </c>
      <c r="W394" s="64">
        <v>6.28</v>
      </c>
      <c r="X394" s="64">
        <v>5.9</v>
      </c>
      <c r="Z394" s="64">
        <v>4.16</v>
      </c>
      <c r="AA394" s="64">
        <v>3.72</v>
      </c>
      <c r="AB394" s="64">
        <v>4.78</v>
      </c>
      <c r="AC394" s="64">
        <v>4.8600000000000003</v>
      </c>
    </row>
    <row r="395" spans="1:29" hidden="1" x14ac:dyDescent="0.2">
      <c r="A395" s="2">
        <v>39545</v>
      </c>
      <c r="B395" s="64">
        <v>5.42</v>
      </c>
      <c r="C395" s="64">
        <v>5.66</v>
      </c>
      <c r="D395" s="64">
        <v>6.33</v>
      </c>
      <c r="E395" s="64">
        <v>5.95</v>
      </c>
      <c r="G395" s="64">
        <v>4.13</v>
      </c>
      <c r="H395" s="64">
        <v>3.65</v>
      </c>
      <c r="J395" s="64">
        <v>4.7</v>
      </c>
      <c r="K395" s="64">
        <v>4.78</v>
      </c>
      <c r="N395" s="64">
        <v>1.3</v>
      </c>
      <c r="O395" s="64">
        <v>3.54</v>
      </c>
      <c r="P395" s="64">
        <v>4.3499999999999996</v>
      </c>
      <c r="R395" s="64">
        <v>5.08</v>
      </c>
      <c r="S395" s="64">
        <v>4.43</v>
      </c>
      <c r="U395" s="64">
        <v>5.42</v>
      </c>
      <c r="V395" s="64">
        <v>5.66</v>
      </c>
      <c r="W395" s="64">
        <v>6.33</v>
      </c>
      <c r="X395" s="64">
        <v>5.95</v>
      </c>
      <c r="Z395" s="64">
        <v>4.13</v>
      </c>
      <c r="AA395" s="64">
        <v>3.65</v>
      </c>
      <c r="AB395" s="64">
        <v>4.7</v>
      </c>
      <c r="AC395" s="64">
        <v>4.78</v>
      </c>
    </row>
    <row r="396" spans="1:29" hidden="1" x14ac:dyDescent="0.2">
      <c r="A396" s="2">
        <v>39546</v>
      </c>
      <c r="B396" s="64">
        <v>5.38</v>
      </c>
      <c r="C396" s="64">
        <v>5.69</v>
      </c>
      <c r="D396" s="64">
        <v>6.33</v>
      </c>
      <c r="E396" s="64">
        <v>6.13</v>
      </c>
      <c r="G396" s="64">
        <v>4.3499999999999996</v>
      </c>
      <c r="H396" s="64">
        <v>3.87</v>
      </c>
      <c r="J396" s="64">
        <v>4.7</v>
      </c>
      <c r="K396" s="64">
        <v>4.78</v>
      </c>
      <c r="N396" s="64">
        <v>1.32</v>
      </c>
      <c r="O396" s="64">
        <v>3.56</v>
      </c>
      <c r="P396" s="64">
        <v>4.38</v>
      </c>
      <c r="R396" s="64">
        <v>5.1100000000000003</v>
      </c>
      <c r="S396" s="64">
        <v>4.5999999999999996</v>
      </c>
      <c r="U396" s="64">
        <v>5.38</v>
      </c>
      <c r="V396" s="64">
        <v>5.69</v>
      </c>
      <c r="W396" s="64">
        <v>6.33</v>
      </c>
      <c r="X396" s="64">
        <v>6.13</v>
      </c>
      <c r="Z396" s="64">
        <v>4.3499999999999996</v>
      </c>
      <c r="AA396" s="64">
        <v>3.87</v>
      </c>
      <c r="AB396" s="64">
        <v>4.7</v>
      </c>
      <c r="AC396" s="64">
        <v>4.78</v>
      </c>
    </row>
    <row r="397" spans="1:29" hidden="1" x14ac:dyDescent="0.2">
      <c r="A397" s="2">
        <v>39547</v>
      </c>
      <c r="B397" s="64">
        <v>5.33</v>
      </c>
      <c r="C397" s="64">
        <v>5.68</v>
      </c>
      <c r="D397" s="64">
        <v>6.31</v>
      </c>
      <c r="E397" s="64">
        <v>6.08</v>
      </c>
      <c r="G397" s="64">
        <v>4.04</v>
      </c>
      <c r="H397" s="64">
        <v>3.6</v>
      </c>
      <c r="J397" s="64">
        <v>4.5599999999999996</v>
      </c>
      <c r="K397" s="64">
        <v>4.66</v>
      </c>
      <c r="N397" s="64">
        <v>1.22</v>
      </c>
      <c r="O397" s="64">
        <v>3.48</v>
      </c>
      <c r="P397" s="64">
        <v>4.32</v>
      </c>
      <c r="R397" s="64">
        <v>5.0999999999999996</v>
      </c>
      <c r="S397" s="64">
        <v>4.4400000000000004</v>
      </c>
      <c r="U397" s="64">
        <v>5.33</v>
      </c>
      <c r="V397" s="64">
        <v>5.68</v>
      </c>
      <c r="W397" s="64">
        <v>6.31</v>
      </c>
      <c r="X397" s="64">
        <v>6.08</v>
      </c>
      <c r="Z397" s="64">
        <v>4.04</v>
      </c>
      <c r="AA397" s="64">
        <v>3.6</v>
      </c>
      <c r="AB397" s="64">
        <v>4.5599999999999996</v>
      </c>
      <c r="AC397" s="64">
        <v>4.66</v>
      </c>
    </row>
    <row r="398" spans="1:29" hidden="1" x14ac:dyDescent="0.2">
      <c r="A398" s="2">
        <v>39548</v>
      </c>
      <c r="B398" s="64">
        <v>5.41</v>
      </c>
      <c r="C398" s="64">
        <v>5.73</v>
      </c>
      <c r="D398" s="64">
        <v>6.31</v>
      </c>
      <c r="E398" s="64">
        <v>6.12</v>
      </c>
      <c r="G398" s="64">
        <v>3.88</v>
      </c>
      <c r="H398" s="64">
        <v>3.5</v>
      </c>
      <c r="J398" s="64">
        <v>4.4800000000000004</v>
      </c>
      <c r="K398" s="64">
        <v>4.6500000000000004</v>
      </c>
      <c r="N398" s="64">
        <v>1.17</v>
      </c>
      <c r="O398" s="64">
        <v>3.54</v>
      </c>
      <c r="P398" s="64">
        <v>4.3499999999999996</v>
      </c>
      <c r="R398" s="64">
        <v>5.24</v>
      </c>
      <c r="S398" s="64">
        <v>4.49</v>
      </c>
      <c r="U398" s="64">
        <v>5.41</v>
      </c>
      <c r="V398" s="64">
        <v>5.73</v>
      </c>
      <c r="W398" s="64">
        <v>6.31</v>
      </c>
      <c r="X398" s="64">
        <v>6.12</v>
      </c>
      <c r="Z398" s="64">
        <v>3.88</v>
      </c>
      <c r="AA398" s="64">
        <v>3.5</v>
      </c>
      <c r="AB398" s="64">
        <v>4.4800000000000004</v>
      </c>
      <c r="AC398" s="64">
        <v>4.6500000000000004</v>
      </c>
    </row>
    <row r="399" spans="1:29" hidden="1" x14ac:dyDescent="0.2">
      <c r="A399" s="2">
        <v>39549</v>
      </c>
      <c r="B399" s="64">
        <v>5.35</v>
      </c>
      <c r="C399" s="64">
        <v>5.68</v>
      </c>
      <c r="D399" s="64">
        <v>6.32</v>
      </c>
      <c r="E399" s="64">
        <v>6.09</v>
      </c>
      <c r="G399" s="64">
        <v>3.86</v>
      </c>
      <c r="H399" s="64">
        <v>3.51</v>
      </c>
      <c r="J399" s="64">
        <v>4.5</v>
      </c>
      <c r="K399" s="64">
        <v>4.7300000000000004</v>
      </c>
      <c r="N399" s="64">
        <v>1.1200000000000001</v>
      </c>
      <c r="O399" s="64">
        <v>3.47</v>
      </c>
      <c r="P399" s="64">
        <v>4.3</v>
      </c>
      <c r="R399" s="64">
        <v>4.97</v>
      </c>
      <c r="S399" s="64">
        <v>4.3499999999999996</v>
      </c>
      <c r="U399" s="64">
        <v>5.35</v>
      </c>
      <c r="V399" s="64">
        <v>5.68</v>
      </c>
      <c r="W399" s="64">
        <v>6.32</v>
      </c>
      <c r="X399" s="64">
        <v>6.09</v>
      </c>
      <c r="Z399" s="64">
        <v>3.86</v>
      </c>
      <c r="AA399" s="64">
        <v>3.51</v>
      </c>
      <c r="AB399" s="64">
        <v>4.5</v>
      </c>
      <c r="AC399" s="64">
        <v>4.7300000000000004</v>
      </c>
    </row>
    <row r="400" spans="1:29" hidden="1" x14ac:dyDescent="0.2">
      <c r="A400" s="2">
        <v>39552</v>
      </c>
      <c r="B400" s="64">
        <v>5.39</v>
      </c>
      <c r="C400" s="64">
        <v>5.75</v>
      </c>
      <c r="D400" s="64">
        <v>6.4</v>
      </c>
      <c r="E400" s="64">
        <v>6.16</v>
      </c>
      <c r="G400" s="64">
        <v>3.75</v>
      </c>
      <c r="H400" s="64">
        <v>3.46</v>
      </c>
      <c r="J400" s="64">
        <v>4.58</v>
      </c>
      <c r="K400" s="64">
        <v>4.59</v>
      </c>
      <c r="N400" s="64">
        <v>1.01</v>
      </c>
      <c r="O400" s="64">
        <v>3.51</v>
      </c>
      <c r="P400" s="64">
        <v>4.3499999999999996</v>
      </c>
      <c r="R400" s="64">
        <v>5.15</v>
      </c>
      <c r="S400" s="64">
        <v>4.4000000000000004</v>
      </c>
      <c r="U400" s="64">
        <v>5.39</v>
      </c>
      <c r="V400" s="64">
        <v>5.75</v>
      </c>
      <c r="W400" s="64">
        <v>6.4</v>
      </c>
      <c r="X400" s="64">
        <v>6.16</v>
      </c>
      <c r="Z400" s="64">
        <v>3.75</v>
      </c>
      <c r="AA400" s="64">
        <v>3.46</v>
      </c>
      <c r="AB400" s="64">
        <v>4.58</v>
      </c>
      <c r="AC400" s="64">
        <v>4.59</v>
      </c>
    </row>
    <row r="401" spans="1:29" hidden="1" x14ac:dyDescent="0.2">
      <c r="A401" s="2">
        <v>39553</v>
      </c>
      <c r="B401" s="64">
        <v>5.45</v>
      </c>
      <c r="C401" s="64">
        <v>5.72</v>
      </c>
      <c r="D401" s="64">
        <v>6.44</v>
      </c>
      <c r="E401" s="64">
        <v>6.09</v>
      </c>
      <c r="G401" s="64">
        <v>3.75</v>
      </c>
      <c r="H401" s="64">
        <v>3.46</v>
      </c>
      <c r="J401" s="64">
        <v>4.63</v>
      </c>
      <c r="K401" s="64">
        <v>4.58</v>
      </c>
      <c r="N401" s="64">
        <v>1.07</v>
      </c>
      <c r="O401" s="64">
        <v>3.6</v>
      </c>
      <c r="P401" s="64">
        <v>4.4400000000000004</v>
      </c>
      <c r="R401" s="64">
        <v>5.0999999999999996</v>
      </c>
      <c r="S401" s="64">
        <v>4.53</v>
      </c>
      <c r="U401" s="64">
        <v>5.45</v>
      </c>
      <c r="V401" s="64">
        <v>5.72</v>
      </c>
      <c r="W401" s="64">
        <v>6.44</v>
      </c>
      <c r="X401" s="64">
        <v>6.09</v>
      </c>
      <c r="Z401" s="64">
        <v>3.75</v>
      </c>
      <c r="AA401" s="64">
        <v>3.46</v>
      </c>
      <c r="AB401" s="64">
        <v>4.63</v>
      </c>
      <c r="AC401" s="64">
        <v>4.58</v>
      </c>
    </row>
    <row r="402" spans="1:29" hidden="1" x14ac:dyDescent="0.2">
      <c r="A402" s="2">
        <v>39554</v>
      </c>
      <c r="B402" s="64">
        <v>5.54</v>
      </c>
      <c r="C402" s="64">
        <v>5.98</v>
      </c>
      <c r="D402" s="64">
        <v>6.55</v>
      </c>
      <c r="E402" s="64">
        <v>5.75</v>
      </c>
      <c r="G402" s="64">
        <v>3.75</v>
      </c>
      <c r="H402" s="64">
        <v>3.49</v>
      </c>
      <c r="J402" s="64">
        <v>4.6399999999999997</v>
      </c>
      <c r="K402" s="64">
        <v>4.7</v>
      </c>
      <c r="N402" s="64">
        <v>1.05</v>
      </c>
      <c r="O402" s="64">
        <v>3.68</v>
      </c>
      <c r="P402" s="64">
        <v>4.49</v>
      </c>
      <c r="R402" s="64">
        <v>5.29</v>
      </c>
      <c r="S402" s="64">
        <v>4.6399999999999997</v>
      </c>
      <c r="U402" s="64">
        <v>5.54</v>
      </c>
      <c r="V402" s="64">
        <v>5.98</v>
      </c>
      <c r="W402" s="64">
        <v>6.55</v>
      </c>
      <c r="X402" s="64">
        <v>5.75</v>
      </c>
      <c r="Z402" s="64">
        <v>3.75</v>
      </c>
      <c r="AA402" s="64">
        <v>3.49</v>
      </c>
      <c r="AB402" s="64">
        <v>4.6399999999999997</v>
      </c>
      <c r="AC402" s="64">
        <v>4.7</v>
      </c>
    </row>
    <row r="403" spans="1:29" hidden="1" x14ac:dyDescent="0.2">
      <c r="A403" s="2">
        <v>39555</v>
      </c>
      <c r="B403" s="64">
        <v>5.55</v>
      </c>
      <c r="C403" s="64">
        <v>6.02</v>
      </c>
      <c r="D403" s="64">
        <v>6.51</v>
      </c>
      <c r="E403" s="64">
        <v>5.9</v>
      </c>
      <c r="G403" s="64">
        <v>3.75</v>
      </c>
      <c r="H403" s="64">
        <v>3.5</v>
      </c>
      <c r="J403" s="64">
        <v>4.55</v>
      </c>
      <c r="K403" s="64">
        <v>4.74</v>
      </c>
      <c r="N403" s="64">
        <v>1.19</v>
      </c>
      <c r="O403" s="64">
        <v>3.73</v>
      </c>
      <c r="P403" s="64">
        <v>4.5199999999999996</v>
      </c>
      <c r="R403" s="64">
        <v>4.97</v>
      </c>
      <c r="S403" s="64">
        <v>4.72</v>
      </c>
      <c r="U403" s="64">
        <v>5.55</v>
      </c>
      <c r="V403" s="64">
        <v>6.02</v>
      </c>
      <c r="W403" s="64">
        <v>6.51</v>
      </c>
      <c r="X403" s="64">
        <v>5.9</v>
      </c>
      <c r="Z403" s="64">
        <v>3.75</v>
      </c>
      <c r="AA403" s="64">
        <v>3.5</v>
      </c>
      <c r="AB403" s="64">
        <v>4.55</v>
      </c>
      <c r="AC403" s="64">
        <v>4.74</v>
      </c>
    </row>
    <row r="404" spans="1:29" hidden="1" x14ac:dyDescent="0.2">
      <c r="A404" s="2">
        <v>39556</v>
      </c>
      <c r="B404" s="64">
        <v>5.45</v>
      </c>
      <c r="C404" s="64">
        <v>5.77</v>
      </c>
      <c r="D404" s="64">
        <v>6.44</v>
      </c>
      <c r="E404" s="64">
        <v>5.73</v>
      </c>
      <c r="G404" s="64">
        <v>3.78</v>
      </c>
      <c r="H404" s="64">
        <v>3.53</v>
      </c>
      <c r="J404" s="64">
        <v>4.5199999999999996</v>
      </c>
      <c r="K404" s="64">
        <v>4.72</v>
      </c>
      <c r="N404" s="64">
        <v>1.28</v>
      </c>
      <c r="O404" s="64">
        <v>3.71</v>
      </c>
      <c r="P404" s="64">
        <v>4.5</v>
      </c>
      <c r="R404" s="64">
        <v>5.19</v>
      </c>
      <c r="S404" s="64">
        <v>4.71</v>
      </c>
      <c r="U404" s="64">
        <v>5.45</v>
      </c>
      <c r="V404" s="64">
        <v>5.77</v>
      </c>
      <c r="W404" s="64">
        <v>6.44</v>
      </c>
      <c r="X404" s="64">
        <v>5.73</v>
      </c>
      <c r="Z404" s="64">
        <v>3.78</v>
      </c>
      <c r="AA404" s="64">
        <v>3.53</v>
      </c>
      <c r="AB404" s="64">
        <v>4.5199999999999996</v>
      </c>
      <c r="AC404" s="64">
        <v>4.72</v>
      </c>
    </row>
    <row r="405" spans="1:29" hidden="1" x14ac:dyDescent="0.2">
      <c r="A405" s="2">
        <v>39559</v>
      </c>
      <c r="B405" s="64">
        <v>5.46</v>
      </c>
      <c r="C405" s="64">
        <v>5.75</v>
      </c>
      <c r="D405" s="64">
        <v>6.4</v>
      </c>
      <c r="E405" s="64">
        <v>5.97</v>
      </c>
      <c r="G405" s="64">
        <v>3.77</v>
      </c>
      <c r="H405" s="64">
        <v>3.55</v>
      </c>
      <c r="J405" s="64">
        <v>4.5999999999999996</v>
      </c>
      <c r="K405" s="64">
        <v>4.72</v>
      </c>
      <c r="N405" s="64">
        <v>1.24</v>
      </c>
      <c r="O405" s="64">
        <v>3.73</v>
      </c>
      <c r="P405" s="64">
        <v>4.49</v>
      </c>
      <c r="R405" s="64">
        <v>5.23</v>
      </c>
      <c r="S405" s="64">
        <v>4.67</v>
      </c>
      <c r="U405" s="64">
        <v>5.46</v>
      </c>
      <c r="V405" s="64">
        <v>5.75</v>
      </c>
      <c r="W405" s="64">
        <v>6.4</v>
      </c>
      <c r="X405" s="64">
        <v>5.97</v>
      </c>
      <c r="Z405" s="64">
        <v>3.77</v>
      </c>
      <c r="AA405" s="64">
        <v>3.55</v>
      </c>
      <c r="AB405" s="64">
        <v>4.5999999999999996</v>
      </c>
      <c r="AC405" s="64">
        <v>4.72</v>
      </c>
    </row>
    <row r="406" spans="1:29" hidden="1" x14ac:dyDescent="0.2">
      <c r="A406" s="2">
        <v>39560</v>
      </c>
      <c r="B406" s="64">
        <v>5.39</v>
      </c>
      <c r="C406" s="64">
        <v>5.74</v>
      </c>
      <c r="D406" s="64">
        <v>6.36</v>
      </c>
      <c r="E406" s="64">
        <v>5.97</v>
      </c>
      <c r="G406" s="64">
        <v>3.77</v>
      </c>
      <c r="H406" s="64">
        <v>3.55</v>
      </c>
      <c r="J406" s="64">
        <v>4.5599999999999996</v>
      </c>
      <c r="K406" s="64">
        <v>4.72</v>
      </c>
      <c r="N406" s="64">
        <v>1.2</v>
      </c>
      <c r="O406" s="64">
        <v>3.69</v>
      </c>
      <c r="P406" s="64">
        <v>4.4400000000000004</v>
      </c>
      <c r="R406" s="64">
        <v>5.15</v>
      </c>
      <c r="S406" s="64">
        <v>4.6100000000000003</v>
      </c>
      <c r="U406" s="64">
        <v>5.39</v>
      </c>
      <c r="V406" s="64">
        <v>5.74</v>
      </c>
      <c r="W406" s="64">
        <v>6.36</v>
      </c>
      <c r="X406" s="64">
        <v>5.97</v>
      </c>
      <c r="Z406" s="64">
        <v>3.77</v>
      </c>
      <c r="AA406" s="64">
        <v>3.55</v>
      </c>
      <c r="AB406" s="64">
        <v>4.5599999999999996</v>
      </c>
      <c r="AC406" s="64">
        <v>4.72</v>
      </c>
    </row>
    <row r="407" spans="1:29" hidden="1" x14ac:dyDescent="0.2">
      <c r="A407" s="2">
        <v>39561</v>
      </c>
      <c r="B407" s="64">
        <v>5.47</v>
      </c>
      <c r="C407" s="64">
        <v>5.83</v>
      </c>
      <c r="D407" s="64">
        <v>6.34</v>
      </c>
      <c r="E407" s="64">
        <v>6.01</v>
      </c>
      <c r="G407" s="64">
        <v>3.71</v>
      </c>
      <c r="H407" s="64">
        <v>3.55</v>
      </c>
      <c r="J407" s="64">
        <v>4.51</v>
      </c>
      <c r="K407" s="64">
        <v>4.78</v>
      </c>
      <c r="N407" s="64">
        <v>1.17</v>
      </c>
      <c r="O407" s="64">
        <v>3.73</v>
      </c>
      <c r="P407" s="64">
        <v>4.49</v>
      </c>
      <c r="R407" s="64">
        <v>5.22</v>
      </c>
      <c r="S407" s="64">
        <v>4.74</v>
      </c>
      <c r="U407" s="64">
        <v>5.47</v>
      </c>
      <c r="V407" s="64">
        <v>5.83</v>
      </c>
      <c r="W407" s="64">
        <v>6.34</v>
      </c>
      <c r="X407" s="64">
        <v>6.01</v>
      </c>
      <c r="Z407" s="64">
        <v>3.71</v>
      </c>
      <c r="AA407" s="64">
        <v>3.55</v>
      </c>
      <c r="AB407" s="64">
        <v>4.51</v>
      </c>
      <c r="AC407" s="64">
        <v>4.78</v>
      </c>
    </row>
    <row r="408" spans="1:29" hidden="1" x14ac:dyDescent="0.2">
      <c r="A408" s="2">
        <v>39562</v>
      </c>
      <c r="B408" s="64">
        <v>5.57</v>
      </c>
      <c r="C408" s="64">
        <v>5.87</v>
      </c>
      <c r="D408" s="64">
        <v>6.31</v>
      </c>
      <c r="E408" s="64">
        <v>6.05</v>
      </c>
      <c r="G408" s="64">
        <v>3.73</v>
      </c>
      <c r="H408" s="64">
        <v>3.6</v>
      </c>
      <c r="J408" s="64">
        <v>4.59</v>
      </c>
      <c r="K408" s="64">
        <v>4.78</v>
      </c>
      <c r="N408" s="64">
        <v>1.19</v>
      </c>
      <c r="O408" s="64">
        <v>3.82</v>
      </c>
      <c r="P408" s="64">
        <v>4.54</v>
      </c>
      <c r="R408" s="64">
        <v>5.35</v>
      </c>
      <c r="S408" s="64">
        <v>4.82</v>
      </c>
      <c r="U408" s="64">
        <v>5.57</v>
      </c>
      <c r="V408" s="64">
        <v>5.87</v>
      </c>
      <c r="W408" s="64">
        <v>6.31</v>
      </c>
      <c r="X408" s="64">
        <v>6.05</v>
      </c>
      <c r="Z408" s="64">
        <v>3.73</v>
      </c>
      <c r="AA408" s="64">
        <v>3.6</v>
      </c>
      <c r="AB408" s="64">
        <v>4.59</v>
      </c>
      <c r="AC408" s="64">
        <v>4.78</v>
      </c>
    </row>
    <row r="409" spans="1:29" hidden="1" x14ac:dyDescent="0.2">
      <c r="A409" s="2">
        <v>39563</v>
      </c>
      <c r="B409" s="64">
        <v>5.55</v>
      </c>
      <c r="C409" s="64">
        <v>5.92</v>
      </c>
      <c r="D409" s="64">
        <v>6.37</v>
      </c>
      <c r="E409" s="64">
        <v>6.09</v>
      </c>
      <c r="G409" s="64">
        <v>4.03</v>
      </c>
      <c r="H409" s="64">
        <v>3.64</v>
      </c>
      <c r="J409" s="64">
        <v>4.66</v>
      </c>
      <c r="K409" s="64">
        <v>4.84</v>
      </c>
      <c r="N409" s="64">
        <v>1.29</v>
      </c>
      <c r="O409" s="64">
        <v>3.87</v>
      </c>
      <c r="P409" s="64">
        <v>4.59</v>
      </c>
      <c r="R409" s="64">
        <v>5.0199999999999996</v>
      </c>
      <c r="S409" s="64">
        <v>5.01</v>
      </c>
      <c r="U409" s="64">
        <v>5.55</v>
      </c>
      <c r="V409" s="64">
        <v>5.92</v>
      </c>
      <c r="W409" s="64">
        <v>6.37</v>
      </c>
      <c r="X409" s="64">
        <v>6.09</v>
      </c>
      <c r="Z409" s="64">
        <v>4.03</v>
      </c>
      <c r="AA409" s="64">
        <v>3.64</v>
      </c>
      <c r="AB409" s="64">
        <v>4.66</v>
      </c>
      <c r="AC409" s="64">
        <v>4.84</v>
      </c>
    </row>
    <row r="410" spans="1:29" hidden="1" x14ac:dyDescent="0.2">
      <c r="A410" s="2">
        <v>39566</v>
      </c>
      <c r="B410" s="64">
        <v>5.55</v>
      </c>
      <c r="C410" s="64">
        <v>5.77</v>
      </c>
      <c r="D410" s="64">
        <v>6.35</v>
      </c>
      <c r="E410" s="64">
        <v>6.03</v>
      </c>
      <c r="G410" s="64">
        <v>3.86</v>
      </c>
      <c r="H410" s="64">
        <v>3.65</v>
      </c>
      <c r="J410" s="64">
        <v>4.66</v>
      </c>
      <c r="K410" s="64">
        <v>4.8499999999999996</v>
      </c>
      <c r="N410" s="64">
        <v>1.3</v>
      </c>
      <c r="O410" s="64">
        <v>3.83</v>
      </c>
      <c r="P410" s="64">
        <v>4.5599999999999996</v>
      </c>
      <c r="R410" s="64">
        <v>5.36</v>
      </c>
      <c r="S410" s="64">
        <v>5</v>
      </c>
      <c r="U410" s="64">
        <v>5.55</v>
      </c>
      <c r="V410" s="64">
        <v>5.77</v>
      </c>
      <c r="W410" s="64">
        <v>6.35</v>
      </c>
      <c r="X410" s="64">
        <v>6.03</v>
      </c>
      <c r="Z410" s="64">
        <v>3.86</v>
      </c>
      <c r="AA410" s="64">
        <v>3.65</v>
      </c>
      <c r="AB410" s="64">
        <v>4.66</v>
      </c>
      <c r="AC410" s="64">
        <v>4.8499999999999996</v>
      </c>
    </row>
    <row r="411" spans="1:29" hidden="1" x14ac:dyDescent="0.2">
      <c r="A411" s="2">
        <v>39567</v>
      </c>
      <c r="B411" s="64">
        <v>5.53</v>
      </c>
      <c r="C411" s="64">
        <v>5.76</v>
      </c>
      <c r="D411" s="64">
        <v>6.35</v>
      </c>
      <c r="E411" s="64">
        <v>6.03</v>
      </c>
      <c r="G411" s="64">
        <v>3.86</v>
      </c>
      <c r="H411" s="64">
        <v>3.7</v>
      </c>
      <c r="J411" s="64">
        <v>4.6500000000000004</v>
      </c>
      <c r="K411" s="64">
        <v>4.8499999999999996</v>
      </c>
      <c r="N411" s="64">
        <v>1.41</v>
      </c>
      <c r="O411" s="64">
        <v>3.82</v>
      </c>
      <c r="P411" s="64">
        <v>4.55</v>
      </c>
      <c r="R411" s="64">
        <v>5.14</v>
      </c>
      <c r="S411" s="64">
        <v>4.99</v>
      </c>
      <c r="U411" s="64">
        <v>5.53</v>
      </c>
      <c r="V411" s="64">
        <v>5.76</v>
      </c>
      <c r="W411" s="64">
        <v>6.35</v>
      </c>
      <c r="X411" s="64">
        <v>6.03</v>
      </c>
      <c r="Z411" s="64">
        <v>3.86</v>
      </c>
      <c r="AA411" s="64">
        <v>3.7</v>
      </c>
      <c r="AB411" s="64">
        <v>4.6500000000000004</v>
      </c>
      <c r="AC411" s="64">
        <v>4.8499999999999996</v>
      </c>
    </row>
    <row r="412" spans="1:29" hidden="1" x14ac:dyDescent="0.2">
      <c r="A412" s="2">
        <v>39568</v>
      </c>
      <c r="B412" s="64">
        <v>5.45</v>
      </c>
      <c r="C412" s="64">
        <v>5.83</v>
      </c>
      <c r="D412" s="64">
        <v>6.24</v>
      </c>
      <c r="E412" s="64">
        <v>6.38</v>
      </c>
      <c r="G412" s="64">
        <v>3.85</v>
      </c>
      <c r="H412" s="64">
        <v>3.64</v>
      </c>
      <c r="J412" s="64">
        <v>4.63</v>
      </c>
      <c r="K412" s="64">
        <v>4.82</v>
      </c>
      <c r="N412" s="64">
        <v>1.33</v>
      </c>
      <c r="O412" s="64">
        <v>3.72</v>
      </c>
      <c r="P412" s="64">
        <v>4.46</v>
      </c>
      <c r="R412" s="64">
        <v>5.03</v>
      </c>
      <c r="S412" s="64">
        <v>4.74</v>
      </c>
      <c r="U412" s="64">
        <v>5.45</v>
      </c>
      <c r="V412" s="64">
        <v>5.83</v>
      </c>
      <c r="W412" s="64">
        <v>6.24</v>
      </c>
      <c r="X412" s="64">
        <v>6.38</v>
      </c>
      <c r="Z412" s="64">
        <v>3.85</v>
      </c>
      <c r="AA412" s="64">
        <v>3.64</v>
      </c>
      <c r="AB412" s="64">
        <v>4.63</v>
      </c>
      <c r="AC412" s="64">
        <v>4.82</v>
      </c>
    </row>
    <row r="413" spans="1:29" hidden="1" x14ac:dyDescent="0.2"/>
    <row r="414" spans="1:29" hidden="1" x14ac:dyDescent="0.2">
      <c r="A414" s="3" t="s">
        <v>61</v>
      </c>
      <c r="B414" s="64">
        <f>AVERAGE(B391:B412)</f>
        <v>5.4586363636363631</v>
      </c>
      <c r="C414" s="64">
        <f>AVERAGE(C391:C412)</f>
        <v>5.795454545454545</v>
      </c>
      <c r="D414" s="64">
        <f>AVERAGE(D391:D412)</f>
        <v>6.3722727272727289</v>
      </c>
      <c r="E414" s="64">
        <f>AVERAGE(E391:E412)</f>
        <v>6.0277272727272733</v>
      </c>
      <c r="G414" s="64">
        <f>AVERAGE(G391:G412)</f>
        <v>3.9127272727272726</v>
      </c>
      <c r="H414" s="64">
        <f>AVERAGE(H391:H412)</f>
        <v>3.6054545454545459</v>
      </c>
      <c r="J414" s="64">
        <f>AVERAGE(J391:J412)</f>
        <v>4.6418181818181816</v>
      </c>
      <c r="K414" s="64">
        <f>AVERAGE(K391:K412)</f>
        <v>4.7659090909090907</v>
      </c>
      <c r="N414" s="64">
        <f>AVERAGE(N391:N412)</f>
        <v>1.2309090909090912</v>
      </c>
      <c r="O414" s="64">
        <f>AVERAGE(O391:O412)</f>
        <v>3.6463636363636356</v>
      </c>
      <c r="P414" s="64">
        <f>AVERAGE(P391:P412)</f>
        <v>4.4359090909090906</v>
      </c>
      <c r="R414" s="64">
        <f>AVERAGE(R391:R412)</f>
        <v>5.1168181818181813</v>
      </c>
      <c r="S414" s="64">
        <f>AVERAGE(S391:S412)</f>
        <v>4.6104545454545454</v>
      </c>
      <c r="U414" s="64">
        <f>AVERAGE(U391:U412)</f>
        <v>5.4586363636363631</v>
      </c>
      <c r="V414" s="64">
        <f>AVERAGE(V391:V412)</f>
        <v>5.795454545454545</v>
      </c>
      <c r="W414" s="64">
        <f>AVERAGE(W391:W412)</f>
        <v>6.3722727272727289</v>
      </c>
      <c r="X414" s="64">
        <f>AVERAGE(X391:X412)</f>
        <v>6.0277272727272733</v>
      </c>
      <c r="Z414" s="64">
        <f>AVERAGE(Z391:Z412)</f>
        <v>3.9127272727272726</v>
      </c>
      <c r="AA414" s="64">
        <f>AVERAGE(AA391:AA412)</f>
        <v>3.6054545454545459</v>
      </c>
      <c r="AB414" s="64">
        <f>AVERAGE(AB391:AB412)</f>
        <v>4.6418181818181816</v>
      </c>
      <c r="AC414" s="64">
        <f>AVERAGE(AC391:AC412)</f>
        <v>4.7659090909090907</v>
      </c>
    </row>
    <row r="415" spans="1:29" hidden="1" x14ac:dyDescent="0.2">
      <c r="A415" s="3" t="s">
        <v>62</v>
      </c>
      <c r="B415" s="312">
        <f>AVERAGE(B414:C414)</f>
        <v>5.6270454545454545</v>
      </c>
      <c r="C415" s="312"/>
      <c r="D415" s="312">
        <f>AVERAGE(D414:E414)</f>
        <v>6.2000000000000011</v>
      </c>
      <c r="E415" s="312"/>
      <c r="F415" s="5"/>
      <c r="G415" s="312">
        <f>AVERAGE(G414:H414)</f>
        <v>3.7590909090909093</v>
      </c>
      <c r="H415" s="312"/>
      <c r="I415" s="118"/>
      <c r="J415" s="312">
        <f>AVERAGE(J414:K414)</f>
        <v>4.7038636363636357</v>
      </c>
      <c r="K415" s="312"/>
      <c r="L415" s="118"/>
      <c r="M415" s="5"/>
      <c r="N415" s="5"/>
      <c r="O415" s="5"/>
      <c r="P415" s="5"/>
      <c r="Q415" s="5"/>
      <c r="R415" s="312">
        <f>AVERAGE(R414:S414)</f>
        <v>4.8636363636363633</v>
      </c>
      <c r="S415" s="312"/>
      <c r="U415" s="312">
        <f>AVERAGE(U414:V414)</f>
        <v>5.6270454545454545</v>
      </c>
      <c r="V415" s="312"/>
      <c r="W415" s="312">
        <f>AVERAGE(W414:X414)</f>
        <v>6.2000000000000011</v>
      </c>
      <c r="X415" s="312"/>
      <c r="Y415" s="5"/>
      <c r="Z415" s="312">
        <f>AVERAGE(Z414:AA414)</f>
        <v>3.7590909090909093</v>
      </c>
      <c r="AA415" s="312"/>
      <c r="AB415" s="312">
        <f>AVERAGE(AB414:AC414)</f>
        <v>4.7038636363636357</v>
      </c>
      <c r="AC415" s="312"/>
    </row>
    <row r="416" spans="1:29" hidden="1" x14ac:dyDescent="0.2">
      <c r="A416" s="3" t="s">
        <v>63</v>
      </c>
      <c r="B416" s="312">
        <f>AVERAGE(B363,B388,B415)</f>
        <v>5.5798484848484859</v>
      </c>
      <c r="C416" s="312"/>
      <c r="D416" s="312">
        <f>AVERAGE(D363,D388,D415)</f>
        <v>6.2200000000000015</v>
      </c>
      <c r="E416" s="312"/>
      <c r="F416" s="5"/>
      <c r="G416" s="312">
        <f>AVERAGE(G363,G388,G415)</f>
        <v>3.7831969696969701</v>
      </c>
      <c r="H416" s="312"/>
      <c r="I416" s="118"/>
      <c r="J416" s="312">
        <f>AVERAGE(J363,J388,J415)</f>
        <v>4.7609545454545454</v>
      </c>
      <c r="K416" s="312"/>
      <c r="L416" s="118"/>
      <c r="M416" s="5"/>
      <c r="N416" s="5"/>
      <c r="O416" s="5"/>
      <c r="P416" s="5"/>
      <c r="Q416" s="5"/>
      <c r="R416" s="312">
        <f>AVERAGE(R363,R388,R415)</f>
        <v>4.540462121212121</v>
      </c>
      <c r="S416" s="312"/>
      <c r="U416" s="312">
        <f>AVERAGE(U363,U388,U415)</f>
        <v>5.5798484848484859</v>
      </c>
      <c r="V416" s="312"/>
      <c r="W416" s="312">
        <f>AVERAGE(W363,W388,W415)</f>
        <v>6.2200000000000015</v>
      </c>
      <c r="X416" s="312"/>
      <c r="Y416" s="5"/>
      <c r="Z416" s="312">
        <f>AVERAGE(Z363,Z388,Z415)</f>
        <v>3.7831969696969701</v>
      </c>
      <c r="AA416" s="312"/>
      <c r="AB416" s="312">
        <f>AVERAGE(AB363,AB388,AB415)</f>
        <v>4.7609545454545454</v>
      </c>
      <c r="AC416" s="312"/>
    </row>
    <row r="417" spans="1:29" hidden="1" x14ac:dyDescent="0.2"/>
    <row r="418" spans="1:29" hidden="1" x14ac:dyDescent="0.2">
      <c r="A418" s="2">
        <v>39569</v>
      </c>
      <c r="B418" s="64">
        <v>5.42</v>
      </c>
      <c r="C418" s="64">
        <v>5.79</v>
      </c>
      <c r="D418" s="64">
        <v>6.23</v>
      </c>
      <c r="E418" s="64">
        <v>6.36</v>
      </c>
      <c r="G418" s="64">
        <v>3.87</v>
      </c>
      <c r="H418" s="64">
        <v>3.68</v>
      </c>
      <c r="J418" s="64">
        <v>4.63</v>
      </c>
      <c r="K418" s="64">
        <v>4.4000000000000004</v>
      </c>
      <c r="N418" s="64">
        <v>1.35</v>
      </c>
      <c r="O418" s="64">
        <v>3.77</v>
      </c>
      <c r="P418" s="64">
        <v>4.5</v>
      </c>
      <c r="R418" s="64">
        <v>4.99</v>
      </c>
      <c r="S418" s="64">
        <v>4.83</v>
      </c>
      <c r="U418" s="64">
        <v>5.42</v>
      </c>
      <c r="V418" s="64">
        <v>5.79</v>
      </c>
      <c r="W418" s="64">
        <v>6.23</v>
      </c>
      <c r="X418" s="64">
        <v>6.36</v>
      </c>
      <c r="Z418" s="64">
        <v>3.87</v>
      </c>
      <c r="AA418" s="64">
        <v>3.68</v>
      </c>
      <c r="AB418" s="64">
        <v>4.63</v>
      </c>
      <c r="AC418" s="64">
        <v>4.4000000000000004</v>
      </c>
    </row>
    <row r="419" spans="1:29" hidden="1" x14ac:dyDescent="0.2">
      <c r="A419" s="2">
        <v>39570</v>
      </c>
      <c r="B419" s="64">
        <v>5.46</v>
      </c>
      <c r="C419" s="64">
        <v>5.81</v>
      </c>
      <c r="D419" s="64">
        <v>6.28</v>
      </c>
      <c r="E419" s="64">
        <v>5.97</v>
      </c>
      <c r="G419" s="64">
        <v>3.79</v>
      </c>
      <c r="H419" s="64">
        <v>3.79</v>
      </c>
      <c r="J419" s="64">
        <v>4.5</v>
      </c>
      <c r="K419" s="64">
        <v>4.34</v>
      </c>
      <c r="N419" s="64">
        <v>1.44</v>
      </c>
      <c r="O419" s="64">
        <v>3.86</v>
      </c>
      <c r="P419" s="64">
        <v>4.58</v>
      </c>
      <c r="R419" s="64">
        <v>4.88</v>
      </c>
      <c r="S419" s="64">
        <v>4.82</v>
      </c>
      <c r="U419" s="64">
        <v>5.46</v>
      </c>
      <c r="V419" s="64">
        <v>5.81</v>
      </c>
      <c r="W419" s="64">
        <v>6.28</v>
      </c>
      <c r="X419" s="64">
        <v>5.97</v>
      </c>
      <c r="Z419" s="64">
        <v>3.79</v>
      </c>
      <c r="AA419" s="64">
        <v>3.79</v>
      </c>
      <c r="AB419" s="64">
        <v>4.5</v>
      </c>
      <c r="AC419" s="64">
        <v>4.34</v>
      </c>
    </row>
    <row r="420" spans="1:29" hidden="1" x14ac:dyDescent="0.2">
      <c r="A420" s="2">
        <v>39573</v>
      </c>
      <c r="B420" s="64">
        <v>5.54</v>
      </c>
      <c r="C420" s="64">
        <v>5.82</v>
      </c>
      <c r="D420" s="64">
        <v>6.32</v>
      </c>
      <c r="E420" s="64">
        <v>5.9</v>
      </c>
      <c r="G420" s="64">
        <v>3.74</v>
      </c>
      <c r="H420" s="64">
        <v>3.93</v>
      </c>
      <c r="J420" s="64">
        <v>4.59</v>
      </c>
      <c r="K420" s="64">
        <v>4.41</v>
      </c>
      <c r="N420" s="64">
        <v>1.52</v>
      </c>
      <c r="O420" s="64">
        <v>3.87</v>
      </c>
      <c r="P420" s="64">
        <v>4.5999999999999996</v>
      </c>
      <c r="R420" s="64">
        <v>4.97</v>
      </c>
      <c r="S420" s="64">
        <v>4.79</v>
      </c>
      <c r="U420" s="64">
        <v>5.54</v>
      </c>
      <c r="V420" s="64">
        <v>5.82</v>
      </c>
      <c r="W420" s="64">
        <v>6.32</v>
      </c>
      <c r="X420" s="64">
        <v>5.9</v>
      </c>
      <c r="Z420" s="64">
        <v>3.74</v>
      </c>
      <c r="AA420" s="64">
        <v>3.93</v>
      </c>
      <c r="AB420" s="64">
        <v>4.59</v>
      </c>
      <c r="AC420" s="64">
        <v>4.41</v>
      </c>
    </row>
    <row r="421" spans="1:29" hidden="1" x14ac:dyDescent="0.2">
      <c r="A421" s="2">
        <v>39574</v>
      </c>
      <c r="B421" s="64">
        <v>5.6</v>
      </c>
      <c r="C421" s="64">
        <v>5.8</v>
      </c>
      <c r="D421" s="64">
        <v>6.4</v>
      </c>
      <c r="E421" s="64">
        <v>6.03</v>
      </c>
      <c r="G421" s="64">
        <v>3.82</v>
      </c>
      <c r="H421" s="64">
        <v>3.72</v>
      </c>
      <c r="J421" s="64">
        <v>4.53</v>
      </c>
      <c r="K421" s="64">
        <v>4.37</v>
      </c>
      <c r="N421" s="64">
        <v>1.54</v>
      </c>
      <c r="O421" s="64">
        <v>3.92</v>
      </c>
      <c r="P421" s="64">
        <v>4.66</v>
      </c>
      <c r="R421" s="64">
        <v>4.95</v>
      </c>
      <c r="S421" s="64">
        <v>4.8099999999999996</v>
      </c>
      <c r="U421" s="64">
        <v>5.6</v>
      </c>
      <c r="V421" s="64">
        <v>5.8</v>
      </c>
      <c r="W421" s="64">
        <v>6.4</v>
      </c>
      <c r="X421" s="64">
        <v>6.03</v>
      </c>
      <c r="Z421" s="64">
        <v>3.82</v>
      </c>
      <c r="AA421" s="64">
        <v>3.72</v>
      </c>
      <c r="AB421" s="64">
        <v>4.53</v>
      </c>
      <c r="AC421" s="64">
        <v>4.37</v>
      </c>
    </row>
    <row r="422" spans="1:29" hidden="1" x14ac:dyDescent="0.2">
      <c r="A422" s="2">
        <v>39575</v>
      </c>
      <c r="B422" s="64">
        <v>5.57</v>
      </c>
      <c r="C422" s="64">
        <v>5.89</v>
      </c>
      <c r="D422" s="64">
        <v>6.37</v>
      </c>
      <c r="E422" s="64">
        <v>5.89</v>
      </c>
      <c r="G422" s="64">
        <v>3.88</v>
      </c>
      <c r="H422" s="64">
        <v>3.74</v>
      </c>
      <c r="J422" s="64">
        <v>4.53</v>
      </c>
      <c r="K422" s="64">
        <v>4.43</v>
      </c>
      <c r="N422" s="64">
        <v>1.59</v>
      </c>
      <c r="O422" s="64">
        <v>3.84</v>
      </c>
      <c r="P422" s="64">
        <v>4.5999999999999996</v>
      </c>
      <c r="R422" s="64">
        <v>4.96</v>
      </c>
      <c r="S422" s="64">
        <v>4.71</v>
      </c>
      <c r="U422" s="64">
        <v>5.57</v>
      </c>
      <c r="V422" s="64">
        <v>5.89</v>
      </c>
      <c r="W422" s="64">
        <v>6.37</v>
      </c>
      <c r="X422" s="64">
        <v>5.89</v>
      </c>
      <c r="Z422" s="64">
        <v>3.88</v>
      </c>
      <c r="AA422" s="64">
        <v>3.74</v>
      </c>
      <c r="AB422" s="64">
        <v>4.53</v>
      </c>
      <c r="AC422" s="64">
        <v>4.43</v>
      </c>
    </row>
    <row r="423" spans="1:29" hidden="1" x14ac:dyDescent="0.2">
      <c r="A423" s="2">
        <v>39576</v>
      </c>
      <c r="B423" s="64">
        <v>5.48</v>
      </c>
      <c r="C423" s="64">
        <v>5.81</v>
      </c>
      <c r="D423" s="64">
        <v>6.32</v>
      </c>
      <c r="E423" s="64">
        <v>5.69</v>
      </c>
      <c r="G423" s="64">
        <v>3.87</v>
      </c>
      <c r="H423" s="64">
        <v>3.77</v>
      </c>
      <c r="J423" s="64">
        <v>4.53</v>
      </c>
      <c r="K423" s="64">
        <v>4.3899999999999997</v>
      </c>
      <c r="N423" s="64">
        <v>1.58</v>
      </c>
      <c r="O423" s="64">
        <v>3.78</v>
      </c>
      <c r="P423" s="64">
        <v>4.54</v>
      </c>
      <c r="R423" s="64">
        <v>4.8600000000000003</v>
      </c>
      <c r="S423" s="64">
        <v>4.6500000000000004</v>
      </c>
      <c r="U423" s="64">
        <v>5.48</v>
      </c>
      <c r="V423" s="64">
        <v>5.81</v>
      </c>
      <c r="W423" s="64">
        <v>6.32</v>
      </c>
      <c r="X423" s="64">
        <v>5.69</v>
      </c>
      <c r="Z423" s="64">
        <v>3.87</v>
      </c>
      <c r="AA423" s="64">
        <v>3.77</v>
      </c>
      <c r="AB423" s="64">
        <v>4.53</v>
      </c>
      <c r="AC423" s="64">
        <v>4.3899999999999997</v>
      </c>
    </row>
    <row r="424" spans="1:29" hidden="1" x14ac:dyDescent="0.2">
      <c r="A424" s="2">
        <v>39577</v>
      </c>
      <c r="B424" s="64">
        <v>5.5</v>
      </c>
      <c r="C424" s="64">
        <v>5.83</v>
      </c>
      <c r="D424" s="64">
        <v>6.3</v>
      </c>
      <c r="E424" s="64">
        <v>5.74</v>
      </c>
      <c r="G424" s="64">
        <v>4.13</v>
      </c>
      <c r="H424" s="64">
        <v>4.0599999999999996</v>
      </c>
      <c r="J424" s="64">
        <v>4.7300000000000004</v>
      </c>
      <c r="K424" s="64">
        <v>4.59</v>
      </c>
      <c r="N424" s="64">
        <v>1.6</v>
      </c>
      <c r="O424" s="64">
        <v>3.77</v>
      </c>
      <c r="P424" s="64">
        <v>4.5199999999999996</v>
      </c>
      <c r="R424" s="64">
        <v>4.8099999999999996</v>
      </c>
      <c r="S424" s="64">
        <v>4.5999999999999996</v>
      </c>
      <c r="U424" s="64">
        <v>5.5</v>
      </c>
      <c r="V424" s="64">
        <v>5.83</v>
      </c>
      <c r="W424" s="64">
        <v>6.3</v>
      </c>
      <c r="X424" s="64">
        <v>5.74</v>
      </c>
      <c r="Z424" s="64">
        <v>4.13</v>
      </c>
      <c r="AA424" s="64">
        <v>4.0599999999999996</v>
      </c>
      <c r="AB424" s="64">
        <v>4.7300000000000004</v>
      </c>
      <c r="AC424" s="64">
        <v>4.59</v>
      </c>
    </row>
    <row r="425" spans="1:29" hidden="1" x14ac:dyDescent="0.2">
      <c r="A425" s="2">
        <v>39580</v>
      </c>
      <c r="B425" s="64">
        <v>5.58</v>
      </c>
      <c r="C425" s="64">
        <v>5.89</v>
      </c>
      <c r="D425" s="64">
        <v>6.29</v>
      </c>
      <c r="E425" s="64">
        <v>5.76</v>
      </c>
      <c r="G425" s="64">
        <v>3.84</v>
      </c>
      <c r="H425" s="64">
        <v>3.82</v>
      </c>
      <c r="J425" s="64">
        <v>4.42</v>
      </c>
      <c r="K425" s="64">
        <v>4.3</v>
      </c>
      <c r="N425" s="96">
        <v>1.77</v>
      </c>
      <c r="O425" s="96">
        <v>3.78</v>
      </c>
      <c r="P425" s="96">
        <v>4.53</v>
      </c>
      <c r="R425" s="64">
        <v>4.84</v>
      </c>
      <c r="S425" s="64">
        <v>4.6500000000000004</v>
      </c>
      <c r="U425" s="64">
        <v>5.58</v>
      </c>
      <c r="V425" s="64">
        <v>5.89</v>
      </c>
      <c r="W425" s="64">
        <v>6.29</v>
      </c>
      <c r="X425" s="64">
        <v>5.76</v>
      </c>
      <c r="Z425" s="64">
        <v>3.84</v>
      </c>
      <c r="AA425" s="64">
        <v>3.82</v>
      </c>
      <c r="AB425" s="64">
        <v>4.42</v>
      </c>
      <c r="AC425" s="64">
        <v>4.3</v>
      </c>
    </row>
    <row r="426" spans="1:29" hidden="1" x14ac:dyDescent="0.2">
      <c r="A426" s="2">
        <v>39581</v>
      </c>
      <c r="B426" s="64">
        <v>5.65</v>
      </c>
      <c r="C426" s="64">
        <v>5.91</v>
      </c>
      <c r="D426" s="64">
        <v>6.42</v>
      </c>
      <c r="E426" s="64">
        <v>6.14</v>
      </c>
      <c r="G426" s="64">
        <v>3.7</v>
      </c>
      <c r="H426" s="64">
        <v>3.62</v>
      </c>
      <c r="J426" s="64">
        <v>4.4000000000000004</v>
      </c>
      <c r="K426" s="64">
        <v>4.32</v>
      </c>
      <c r="N426" s="96">
        <v>1.83</v>
      </c>
      <c r="O426" s="96">
        <v>3.9</v>
      </c>
      <c r="P426" s="96">
        <v>4.62</v>
      </c>
      <c r="R426" s="64">
        <v>4.82</v>
      </c>
      <c r="S426" s="64">
        <v>4.71</v>
      </c>
      <c r="U426" s="64">
        <v>5.65</v>
      </c>
      <c r="V426" s="64">
        <v>5.91</v>
      </c>
      <c r="W426" s="64">
        <v>6.42</v>
      </c>
      <c r="X426" s="64">
        <v>6.14</v>
      </c>
      <c r="Z426" s="64">
        <v>3.7</v>
      </c>
      <c r="AA426" s="64">
        <v>3.62</v>
      </c>
      <c r="AB426" s="64">
        <v>4.4000000000000004</v>
      </c>
      <c r="AC426" s="64">
        <v>4.32</v>
      </c>
    </row>
    <row r="427" spans="1:29" hidden="1" x14ac:dyDescent="0.2">
      <c r="A427" s="2">
        <v>39582</v>
      </c>
      <c r="B427" s="96">
        <v>5.67</v>
      </c>
      <c r="C427" s="64">
        <v>6</v>
      </c>
      <c r="D427" s="64">
        <v>6.39</v>
      </c>
      <c r="E427" s="64">
        <v>6.13</v>
      </c>
      <c r="G427" s="96">
        <v>3.75</v>
      </c>
      <c r="H427" s="64">
        <v>3.64</v>
      </c>
      <c r="J427" s="64">
        <v>4.4400000000000004</v>
      </c>
      <c r="K427" s="64">
        <v>4.33</v>
      </c>
      <c r="N427" s="96">
        <v>1.82</v>
      </c>
      <c r="O427" s="96">
        <v>3.92</v>
      </c>
      <c r="P427" s="96">
        <v>4.63</v>
      </c>
      <c r="R427" s="64">
        <v>5.0999999999999996</v>
      </c>
      <c r="S427" s="64">
        <v>4.79</v>
      </c>
      <c r="U427" s="96">
        <v>5.67</v>
      </c>
      <c r="V427" s="64">
        <v>6</v>
      </c>
      <c r="W427" s="64">
        <v>6.39</v>
      </c>
      <c r="X427" s="64">
        <v>6.13</v>
      </c>
      <c r="Z427" s="96">
        <v>3.75</v>
      </c>
      <c r="AA427" s="64">
        <v>3.64</v>
      </c>
      <c r="AB427" s="64">
        <v>4.4400000000000004</v>
      </c>
      <c r="AC427" s="64">
        <v>4.33</v>
      </c>
    </row>
    <row r="428" spans="1:29" hidden="1" x14ac:dyDescent="0.2">
      <c r="A428" s="2">
        <v>39583</v>
      </c>
      <c r="B428" s="64">
        <v>5.56</v>
      </c>
      <c r="C428" s="64">
        <v>5.73</v>
      </c>
      <c r="D428" s="64">
        <v>6.33</v>
      </c>
      <c r="E428" s="64">
        <v>6.08</v>
      </c>
      <c r="G428" s="64">
        <v>3.69</v>
      </c>
      <c r="H428" s="64">
        <v>3.63</v>
      </c>
      <c r="J428" s="64">
        <v>4.43</v>
      </c>
      <c r="K428" s="64">
        <v>4.4800000000000004</v>
      </c>
      <c r="N428" s="96">
        <v>1.83</v>
      </c>
      <c r="O428" s="96">
        <v>3.83</v>
      </c>
      <c r="P428" s="96">
        <v>4.5599999999999996</v>
      </c>
      <c r="R428" s="64">
        <v>4.95</v>
      </c>
      <c r="S428" s="64">
        <v>4.66</v>
      </c>
      <c r="U428" s="64">
        <v>5.56</v>
      </c>
      <c r="V428" s="64">
        <v>5.73</v>
      </c>
      <c r="W428" s="64">
        <v>6.33</v>
      </c>
      <c r="X428" s="64">
        <v>6.08</v>
      </c>
      <c r="Z428" s="64">
        <v>3.69</v>
      </c>
      <c r="AA428" s="64">
        <v>3.63</v>
      </c>
      <c r="AB428" s="64">
        <v>4.43</v>
      </c>
      <c r="AC428" s="64">
        <v>4.4800000000000004</v>
      </c>
    </row>
    <row r="429" spans="1:29" hidden="1" x14ac:dyDescent="0.2">
      <c r="A429" s="2">
        <v>39584</v>
      </c>
      <c r="B429" s="64">
        <v>5.48</v>
      </c>
      <c r="C429" s="64">
        <v>6</v>
      </c>
      <c r="D429" s="64">
        <v>6.35</v>
      </c>
      <c r="E429" s="64">
        <v>5.97</v>
      </c>
      <c r="G429" s="64">
        <v>3.65</v>
      </c>
      <c r="H429" s="64">
        <v>3.62</v>
      </c>
      <c r="J429" s="64">
        <v>4.37</v>
      </c>
      <c r="K429" s="64">
        <v>4.46</v>
      </c>
      <c r="N429" s="96">
        <v>1.84</v>
      </c>
      <c r="O429" s="96">
        <v>3.85</v>
      </c>
      <c r="P429" s="96">
        <v>4.58</v>
      </c>
      <c r="R429" s="64">
        <v>4.9800000000000004</v>
      </c>
      <c r="S429" s="64">
        <v>4.76</v>
      </c>
      <c r="U429" s="64">
        <v>5.48</v>
      </c>
      <c r="V429" s="64">
        <v>6</v>
      </c>
      <c r="W429" s="64">
        <v>6.35</v>
      </c>
      <c r="X429" s="64">
        <v>5.97</v>
      </c>
      <c r="Z429" s="64">
        <v>3.65</v>
      </c>
      <c r="AA429" s="64">
        <v>3.62</v>
      </c>
      <c r="AB429" s="64">
        <v>4.37</v>
      </c>
      <c r="AC429" s="64">
        <v>4.46</v>
      </c>
    </row>
    <row r="430" spans="1:29" hidden="1" x14ac:dyDescent="0.2">
      <c r="A430" s="2">
        <v>39587</v>
      </c>
      <c r="B430" s="64">
        <v>5.42</v>
      </c>
      <c r="C430" s="64">
        <v>5.98</v>
      </c>
      <c r="D430" s="64">
        <v>6.37</v>
      </c>
      <c r="E430" s="64">
        <v>5.95</v>
      </c>
      <c r="G430" s="64">
        <v>3.63</v>
      </c>
      <c r="H430" s="64">
        <v>3.57</v>
      </c>
      <c r="J430" s="64">
        <v>4.46</v>
      </c>
      <c r="K430" s="64">
        <v>4.43</v>
      </c>
      <c r="N430" s="64">
        <v>1.78</v>
      </c>
      <c r="O430" s="64">
        <v>3.83</v>
      </c>
      <c r="P430" s="64">
        <v>4.57</v>
      </c>
      <c r="R430" s="64">
        <v>4.88</v>
      </c>
      <c r="S430" s="64">
        <v>4.7</v>
      </c>
      <c r="U430" s="64">
        <v>5.42</v>
      </c>
      <c r="V430" s="64">
        <v>5.98</v>
      </c>
      <c r="W430" s="64">
        <v>6.37</v>
      </c>
      <c r="X430" s="64">
        <v>5.95</v>
      </c>
      <c r="Z430" s="64">
        <v>3.63</v>
      </c>
      <c r="AA430" s="64">
        <v>3.57</v>
      </c>
      <c r="AB430" s="64">
        <v>4.46</v>
      </c>
      <c r="AC430" s="64">
        <v>4.43</v>
      </c>
    </row>
    <row r="431" spans="1:29" hidden="1" x14ac:dyDescent="0.2">
      <c r="A431" s="2">
        <v>39588</v>
      </c>
      <c r="B431" s="64">
        <v>5.39</v>
      </c>
      <c r="C431" s="64">
        <v>5.95</v>
      </c>
      <c r="D431" s="64">
        <v>6.31</v>
      </c>
      <c r="E431" s="64">
        <v>5.93</v>
      </c>
      <c r="G431" s="64">
        <v>3.63</v>
      </c>
      <c r="H431" s="64">
        <v>3.54</v>
      </c>
      <c r="J431" s="64">
        <v>4.3499999999999996</v>
      </c>
      <c r="K431" s="64">
        <v>4.42</v>
      </c>
      <c r="N431" s="64">
        <v>1.79</v>
      </c>
      <c r="O431" s="64">
        <v>3.77</v>
      </c>
      <c r="P431" s="64">
        <v>4.53</v>
      </c>
      <c r="R431" s="64">
        <v>4.87</v>
      </c>
      <c r="S431" s="64">
        <v>4.6399999999999997</v>
      </c>
      <c r="U431" s="64">
        <v>5.39</v>
      </c>
      <c r="V431" s="64">
        <v>5.95</v>
      </c>
      <c r="W431" s="64">
        <v>6.31</v>
      </c>
      <c r="X431" s="64">
        <v>5.93</v>
      </c>
      <c r="Z431" s="64">
        <v>3.63</v>
      </c>
      <c r="AA431" s="64">
        <v>3.54</v>
      </c>
      <c r="AB431" s="64">
        <v>4.3499999999999996</v>
      </c>
      <c r="AC431" s="64">
        <v>4.42</v>
      </c>
    </row>
    <row r="432" spans="1:29" hidden="1" x14ac:dyDescent="0.2">
      <c r="A432" s="2">
        <v>39589</v>
      </c>
      <c r="B432" s="64">
        <v>5.42</v>
      </c>
      <c r="C432" s="64">
        <v>5.9</v>
      </c>
      <c r="D432" s="64">
        <v>6.33</v>
      </c>
      <c r="E432" s="64">
        <v>5.95</v>
      </c>
      <c r="G432" s="64">
        <v>3.53</v>
      </c>
      <c r="H432" s="64">
        <v>3.52</v>
      </c>
      <c r="J432" s="64">
        <v>4.3</v>
      </c>
      <c r="K432" s="64">
        <v>4.3899999999999997</v>
      </c>
      <c r="N432" s="64">
        <v>1.79</v>
      </c>
      <c r="O432" s="64">
        <v>3.8</v>
      </c>
      <c r="P432" s="64">
        <v>4.54</v>
      </c>
      <c r="R432" s="64">
        <v>4.79</v>
      </c>
      <c r="S432" s="64">
        <v>4.7699999999999996</v>
      </c>
      <c r="U432" s="64">
        <v>5.42</v>
      </c>
      <c r="V432" s="64">
        <v>5.9</v>
      </c>
      <c r="W432" s="64">
        <v>6.33</v>
      </c>
      <c r="X432" s="64">
        <v>5.95</v>
      </c>
      <c r="Z432" s="64">
        <v>3.53</v>
      </c>
      <c r="AA432" s="64">
        <v>3.52</v>
      </c>
      <c r="AB432" s="64">
        <v>4.3</v>
      </c>
      <c r="AC432" s="64">
        <v>4.3899999999999997</v>
      </c>
    </row>
    <row r="433" spans="1:29" hidden="1" x14ac:dyDescent="0.2">
      <c r="A433" s="2">
        <v>39590</v>
      </c>
      <c r="B433" s="64">
        <v>5.56</v>
      </c>
      <c r="C433" s="64">
        <v>5.94</v>
      </c>
      <c r="D433" s="64">
        <v>6.41</v>
      </c>
      <c r="E433" s="64">
        <v>6.03</v>
      </c>
      <c r="G433" s="64">
        <v>3.6</v>
      </c>
      <c r="H433" s="64">
        <v>3.51</v>
      </c>
      <c r="J433" s="64">
        <v>4.3600000000000003</v>
      </c>
      <c r="K433" s="64">
        <v>4.4400000000000004</v>
      </c>
      <c r="N433" s="64">
        <v>1.8</v>
      </c>
      <c r="O433" s="64">
        <v>3.91</v>
      </c>
      <c r="P433" s="64">
        <v>4.62</v>
      </c>
      <c r="R433" s="64">
        <v>5.09</v>
      </c>
      <c r="S433" s="64">
        <v>4.91</v>
      </c>
      <c r="U433" s="64">
        <v>5.56</v>
      </c>
      <c r="V433" s="64">
        <v>5.94</v>
      </c>
      <c r="W433" s="64">
        <v>6.41</v>
      </c>
      <c r="X433" s="64">
        <v>6.03</v>
      </c>
      <c r="Z433" s="64">
        <v>3.6</v>
      </c>
      <c r="AA433" s="64">
        <v>3.51</v>
      </c>
      <c r="AB433" s="64">
        <v>4.3600000000000003</v>
      </c>
      <c r="AC433" s="64">
        <v>4.4400000000000004</v>
      </c>
    </row>
    <row r="434" spans="1:29" hidden="1" x14ac:dyDescent="0.2">
      <c r="A434" s="2">
        <v>39591</v>
      </c>
      <c r="B434" s="64">
        <v>5.6</v>
      </c>
      <c r="C434" s="64">
        <v>5.97</v>
      </c>
      <c r="D434" s="64">
        <v>6.36</v>
      </c>
      <c r="E434" s="64">
        <v>5.98</v>
      </c>
      <c r="G434" s="64">
        <v>3.65</v>
      </c>
      <c r="H434" s="64">
        <v>3.54</v>
      </c>
      <c r="J434" s="64">
        <v>4.3600000000000003</v>
      </c>
      <c r="K434" s="64">
        <v>4.43</v>
      </c>
      <c r="N434" s="64">
        <v>1.79</v>
      </c>
      <c r="O434" s="64">
        <v>3.84</v>
      </c>
      <c r="P434" s="64">
        <v>4.57</v>
      </c>
      <c r="R434" s="64">
        <v>4.91</v>
      </c>
      <c r="S434" s="64">
        <v>4.84</v>
      </c>
      <c r="U434" s="64">
        <v>5.6</v>
      </c>
      <c r="V434" s="64">
        <v>5.97</v>
      </c>
      <c r="W434" s="64">
        <v>6.36</v>
      </c>
      <c r="X434" s="64">
        <v>5.98</v>
      </c>
      <c r="Z434" s="64">
        <v>3.65</v>
      </c>
      <c r="AA434" s="64">
        <v>3.54</v>
      </c>
      <c r="AB434" s="64">
        <v>4.3600000000000003</v>
      </c>
      <c r="AC434" s="64">
        <v>4.43</v>
      </c>
    </row>
    <row r="435" spans="1:29" hidden="1" x14ac:dyDescent="0.2">
      <c r="A435" s="2">
        <v>39595</v>
      </c>
      <c r="B435" s="64">
        <v>5.6</v>
      </c>
      <c r="C435" s="64">
        <v>6</v>
      </c>
      <c r="D435" s="64">
        <v>6.47</v>
      </c>
      <c r="E435" s="64">
        <v>6.05</v>
      </c>
      <c r="G435" s="64">
        <v>3.63</v>
      </c>
      <c r="H435" s="64">
        <v>3.56</v>
      </c>
      <c r="J435" s="64">
        <v>4.33</v>
      </c>
      <c r="K435" s="64">
        <v>4.43</v>
      </c>
      <c r="N435" s="64">
        <v>1.83</v>
      </c>
      <c r="O435" s="64">
        <v>3.92</v>
      </c>
      <c r="P435" s="64">
        <v>4.6399999999999997</v>
      </c>
      <c r="R435" s="64">
        <v>5.0199999999999996</v>
      </c>
      <c r="S435" s="64">
        <v>4.93</v>
      </c>
      <c r="U435" s="64">
        <v>5.6</v>
      </c>
      <c r="V435" s="64">
        <v>6</v>
      </c>
      <c r="W435" s="64">
        <v>6.47</v>
      </c>
      <c r="X435" s="64">
        <v>6.05</v>
      </c>
      <c r="Z435" s="64">
        <v>3.63</v>
      </c>
      <c r="AA435" s="64">
        <v>3.56</v>
      </c>
      <c r="AB435" s="64">
        <v>4.33</v>
      </c>
      <c r="AC435" s="64">
        <v>4.43</v>
      </c>
    </row>
    <row r="436" spans="1:29" hidden="1" x14ac:dyDescent="0.2">
      <c r="A436" s="2">
        <v>39596</v>
      </c>
      <c r="B436" s="64">
        <v>5.67</v>
      </c>
      <c r="C436" s="64">
        <v>5.93</v>
      </c>
      <c r="D436" s="64">
        <v>6.5</v>
      </c>
      <c r="E436" s="64">
        <v>6.25</v>
      </c>
      <c r="G436" s="64">
        <v>3.65</v>
      </c>
      <c r="H436" s="64">
        <v>3.55</v>
      </c>
      <c r="J436" s="64">
        <v>4.37</v>
      </c>
      <c r="K436" s="64">
        <v>4.45</v>
      </c>
      <c r="N436" s="64">
        <v>1.82</v>
      </c>
      <c r="O436" s="64">
        <v>4</v>
      </c>
      <c r="P436" s="64">
        <v>4.6900000000000004</v>
      </c>
      <c r="R436" s="64">
        <v>5.14</v>
      </c>
      <c r="S436" s="64">
        <v>5.08</v>
      </c>
      <c r="U436" s="64">
        <v>5.67</v>
      </c>
      <c r="V436" s="64">
        <v>5.93</v>
      </c>
      <c r="W436" s="64">
        <v>6.5</v>
      </c>
      <c r="X436" s="64">
        <v>6.25</v>
      </c>
      <c r="Z436" s="64">
        <v>3.65</v>
      </c>
      <c r="AA436" s="64">
        <v>3.55</v>
      </c>
      <c r="AB436" s="64">
        <v>4.37</v>
      </c>
      <c r="AC436" s="64">
        <v>4.45</v>
      </c>
    </row>
    <row r="437" spans="1:29" hidden="1" x14ac:dyDescent="0.2">
      <c r="A437" s="2">
        <v>39597</v>
      </c>
      <c r="B437" s="64">
        <v>5.7</v>
      </c>
      <c r="C437" s="64">
        <v>6.03</v>
      </c>
      <c r="D437" s="64">
        <v>6.59</v>
      </c>
      <c r="E437" s="64">
        <v>6.3</v>
      </c>
      <c r="G437" s="64">
        <v>3.81</v>
      </c>
      <c r="H437" s="64">
        <v>3.61</v>
      </c>
      <c r="J437" s="64">
        <v>4.26</v>
      </c>
      <c r="K437" s="64">
        <v>4.6100000000000003</v>
      </c>
      <c r="N437" s="64">
        <v>1.84</v>
      </c>
      <c r="O437" s="64">
        <v>4.08</v>
      </c>
      <c r="P437" s="64">
        <v>4.75</v>
      </c>
      <c r="R437" s="64">
        <v>5.22</v>
      </c>
      <c r="S437" s="64">
        <v>5.19</v>
      </c>
      <c r="U437" s="64">
        <v>5.7</v>
      </c>
      <c r="V437" s="64">
        <v>6.03</v>
      </c>
      <c r="W437" s="64">
        <v>6.59</v>
      </c>
      <c r="X437" s="64">
        <v>6.3</v>
      </c>
      <c r="Z437" s="64">
        <v>3.81</v>
      </c>
      <c r="AA437" s="64">
        <v>3.61</v>
      </c>
      <c r="AB437" s="64">
        <v>4.26</v>
      </c>
      <c r="AC437" s="64">
        <v>4.6100000000000003</v>
      </c>
    </row>
    <row r="438" spans="1:29" hidden="1" x14ac:dyDescent="0.2">
      <c r="A438" s="2">
        <v>39598</v>
      </c>
      <c r="B438" s="64">
        <v>5.72</v>
      </c>
      <c r="C438" s="64">
        <v>6.04</v>
      </c>
      <c r="D438" s="64">
        <v>6.53</v>
      </c>
      <c r="E438" s="64">
        <v>6.25</v>
      </c>
      <c r="G438" s="64">
        <v>3.73</v>
      </c>
      <c r="H438" s="64">
        <v>3.63</v>
      </c>
      <c r="J438" s="64">
        <v>4.49</v>
      </c>
      <c r="K438" s="64">
        <v>4.47</v>
      </c>
      <c r="N438" s="64">
        <v>1.83</v>
      </c>
      <c r="O438" s="64">
        <v>4.0599999999999996</v>
      </c>
      <c r="P438" s="64">
        <v>4.72</v>
      </c>
      <c r="R438" s="64">
        <v>5.15</v>
      </c>
      <c r="S438" s="64">
        <v>5.0599999999999996</v>
      </c>
      <c r="U438" s="64">
        <v>5.72</v>
      </c>
      <c r="V438" s="64">
        <v>6.04</v>
      </c>
      <c r="W438" s="64">
        <v>6.53</v>
      </c>
      <c r="X438" s="64">
        <v>6.25</v>
      </c>
      <c r="Z438" s="64">
        <v>3.73</v>
      </c>
      <c r="AA438" s="64">
        <v>3.63</v>
      </c>
      <c r="AB438" s="64">
        <v>4.49</v>
      </c>
      <c r="AC438" s="64">
        <v>4.47</v>
      </c>
    </row>
    <row r="439" spans="1:29" hidden="1" x14ac:dyDescent="0.2">
      <c r="R439" s="64"/>
      <c r="S439" s="64"/>
    </row>
    <row r="440" spans="1:29" hidden="1" x14ac:dyDescent="0.2">
      <c r="A440" s="3" t="s">
        <v>61</v>
      </c>
      <c r="B440" s="64">
        <f>AVERAGE(B418:B438)</f>
        <v>5.551904761904761</v>
      </c>
      <c r="C440" s="64">
        <f>AVERAGE(C418:C438)</f>
        <v>5.9057142857142866</v>
      </c>
      <c r="D440" s="64">
        <f>AVERAGE(D418:D438)</f>
        <v>6.3747619047619049</v>
      </c>
      <c r="E440" s="64">
        <f>AVERAGE(E418:E438)</f>
        <v>6.0166666666666675</v>
      </c>
      <c r="G440" s="64">
        <f>AVERAGE(G418:G438)</f>
        <v>3.742380952380953</v>
      </c>
      <c r="H440" s="64">
        <f>AVERAGE(H418:H438)</f>
        <v>3.6690476190476184</v>
      </c>
      <c r="J440" s="64">
        <f>AVERAGE(J418:J438)</f>
        <v>4.4466666666666672</v>
      </c>
      <c r="K440" s="64">
        <f>AVERAGE(K418:K438)</f>
        <v>4.4233333333333338</v>
      </c>
      <c r="N440" s="64">
        <f>AVERAGE(N418:N438)</f>
        <v>1.7133333333333332</v>
      </c>
      <c r="O440" s="64">
        <f>AVERAGE(O418:O438)</f>
        <v>3.8714285714285719</v>
      </c>
      <c r="P440" s="64">
        <f>AVERAGE(P418:P438)</f>
        <v>4.5976190476190473</v>
      </c>
      <c r="R440" s="64">
        <f>AVERAGE(R418:R438)</f>
        <v>4.9609523809523823</v>
      </c>
      <c r="S440" s="64">
        <f>AVERAGE(S418:S438)</f>
        <v>4.8047619047619046</v>
      </c>
      <c r="U440" s="64">
        <f>AVERAGE(U418:U438)</f>
        <v>5.551904761904761</v>
      </c>
      <c r="V440" s="64">
        <f>AVERAGE(V418:V438)</f>
        <v>5.9057142857142866</v>
      </c>
      <c r="W440" s="64">
        <f>AVERAGE(W418:W438)</f>
        <v>6.3747619047619049</v>
      </c>
      <c r="X440" s="64">
        <f>AVERAGE(X418:X438)</f>
        <v>6.0166666666666675</v>
      </c>
      <c r="Z440" s="64">
        <f>AVERAGE(Z418:Z438)</f>
        <v>3.742380952380953</v>
      </c>
      <c r="AA440" s="64">
        <f>AVERAGE(AA418:AA438)</f>
        <v>3.6690476190476184</v>
      </c>
      <c r="AB440" s="64">
        <f>AVERAGE(AB418:AB438)</f>
        <v>4.4466666666666672</v>
      </c>
      <c r="AC440" s="64">
        <f>AVERAGE(AC418:AC438)</f>
        <v>4.4233333333333338</v>
      </c>
    </row>
    <row r="441" spans="1:29" hidden="1" x14ac:dyDescent="0.2">
      <c r="A441" s="3" t="s">
        <v>62</v>
      </c>
      <c r="B441" s="312">
        <f>AVERAGE(B440:C440)</f>
        <v>5.7288095238095238</v>
      </c>
      <c r="C441" s="312"/>
      <c r="D441" s="312">
        <f>AVERAGE(D440:E440)</f>
        <v>6.1957142857142866</v>
      </c>
      <c r="E441" s="312"/>
      <c r="F441" s="5"/>
      <c r="G441" s="312">
        <f>AVERAGE(G440:H440)</f>
        <v>3.7057142857142855</v>
      </c>
      <c r="H441" s="312"/>
      <c r="I441" s="118"/>
      <c r="J441" s="312">
        <f>AVERAGE(J440:K440)</f>
        <v>4.4350000000000005</v>
      </c>
      <c r="K441" s="312"/>
      <c r="L441" s="118"/>
      <c r="M441" s="5"/>
      <c r="N441" s="5"/>
      <c r="O441" s="5"/>
      <c r="P441" s="5"/>
      <c r="Q441" s="5"/>
      <c r="R441" s="312">
        <f>AVERAGE(R440:S440)</f>
        <v>4.8828571428571435</v>
      </c>
      <c r="S441" s="312"/>
      <c r="U441" s="312">
        <f>AVERAGE(U440:V440)</f>
        <v>5.7288095238095238</v>
      </c>
      <c r="V441" s="312"/>
      <c r="W441" s="312">
        <f>AVERAGE(W440:X440)</f>
        <v>6.1957142857142866</v>
      </c>
      <c r="X441" s="312"/>
      <c r="Y441" s="5"/>
      <c r="Z441" s="312">
        <f>AVERAGE(Z440:AA440)</f>
        <v>3.7057142857142855</v>
      </c>
      <c r="AA441" s="312"/>
      <c r="AB441" s="312">
        <f>AVERAGE(AB440:AC440)</f>
        <v>4.4350000000000005</v>
      </c>
      <c r="AC441" s="312"/>
    </row>
    <row r="442" spans="1:29" hidden="1" x14ac:dyDescent="0.2">
      <c r="A442" s="3" t="s">
        <v>63</v>
      </c>
      <c r="B442" s="312">
        <f>AVERAGE(B388,B415,B441)</f>
        <v>5.6672849927849924</v>
      </c>
      <c r="C442" s="312"/>
      <c r="D442" s="312">
        <f>AVERAGE(D388,D415,D441)</f>
        <v>6.2318214285714291</v>
      </c>
      <c r="E442" s="312"/>
      <c r="F442" s="5"/>
      <c r="G442" s="312">
        <f>AVERAGE(G388,G415,G441)</f>
        <v>3.7970183982683978</v>
      </c>
      <c r="H442" s="312"/>
      <c r="I442" s="118"/>
      <c r="J442" s="312">
        <f>AVERAGE(J388,J415,J441)</f>
        <v>4.6897878787878788</v>
      </c>
      <c r="K442" s="312"/>
      <c r="L442" s="118"/>
      <c r="M442" s="5"/>
      <c r="N442" s="5"/>
      <c r="O442" s="5"/>
      <c r="P442" s="5"/>
      <c r="Q442" s="5"/>
      <c r="R442" s="312">
        <f>AVERAGE(R388,R415,R441)</f>
        <v>4.7375811688311691</v>
      </c>
      <c r="S442" s="312"/>
      <c r="U442" s="312">
        <f>AVERAGE(U388,U415,U441)</f>
        <v>5.6672849927849924</v>
      </c>
      <c r="V442" s="312"/>
      <c r="W442" s="312">
        <f>AVERAGE(W388,W415,W441)</f>
        <v>6.2318214285714291</v>
      </c>
      <c r="X442" s="312"/>
      <c r="Y442" s="5"/>
      <c r="Z442" s="312">
        <f>AVERAGE(Z388,Z415,Z441)</f>
        <v>3.7970183982683978</v>
      </c>
      <c r="AA442" s="312"/>
      <c r="AB442" s="312">
        <f>AVERAGE(AB388,AB415,AB441)</f>
        <v>4.6897878787878788</v>
      </c>
      <c r="AC442" s="312"/>
    </row>
    <row r="443" spans="1:29" hidden="1" x14ac:dyDescent="0.2">
      <c r="R443" s="64"/>
      <c r="S443" s="64"/>
    </row>
    <row r="444" spans="1:29" hidden="1" x14ac:dyDescent="0.2">
      <c r="A444" s="2">
        <v>39601</v>
      </c>
      <c r="B444" s="64">
        <v>5.67</v>
      </c>
      <c r="C444" s="64">
        <v>6.06</v>
      </c>
      <c r="D444" s="64">
        <v>6.48</v>
      </c>
      <c r="E444" s="64">
        <v>6.2</v>
      </c>
      <c r="G444" s="64">
        <v>3.63</v>
      </c>
      <c r="H444" s="64">
        <v>3.67</v>
      </c>
      <c r="J444" s="64">
        <v>4.51</v>
      </c>
      <c r="K444" s="64">
        <v>4.4400000000000004</v>
      </c>
      <c r="N444" s="64">
        <v>1.75</v>
      </c>
      <c r="O444" s="64">
        <v>3.96</v>
      </c>
      <c r="P444" s="64">
        <v>4.67</v>
      </c>
      <c r="R444" s="64">
        <v>5.25</v>
      </c>
      <c r="S444" s="64">
        <v>5.03</v>
      </c>
      <c r="U444" s="64">
        <v>5.67</v>
      </c>
      <c r="V444" s="64">
        <v>6.06</v>
      </c>
      <c r="W444" s="64">
        <v>6.48</v>
      </c>
      <c r="X444" s="64">
        <v>6.2</v>
      </c>
      <c r="Z444" s="64">
        <v>3.63</v>
      </c>
      <c r="AA444" s="64">
        <v>3.67</v>
      </c>
      <c r="AB444" s="64">
        <v>4.51</v>
      </c>
      <c r="AC444" s="64">
        <v>4.4400000000000004</v>
      </c>
    </row>
    <row r="445" spans="1:29" hidden="1" x14ac:dyDescent="0.2">
      <c r="A445" s="2">
        <v>39602</v>
      </c>
      <c r="B445" s="64">
        <v>5.74</v>
      </c>
      <c r="C445" s="64">
        <v>5.99</v>
      </c>
      <c r="D445" s="64">
        <v>6.46</v>
      </c>
      <c r="E445" s="64">
        <v>6.18</v>
      </c>
      <c r="G445" s="64">
        <v>3.73</v>
      </c>
      <c r="H445" s="64">
        <v>3.62</v>
      </c>
      <c r="J445" s="64">
        <v>4.49</v>
      </c>
      <c r="K445" s="64">
        <v>4.37</v>
      </c>
      <c r="N445" s="64">
        <v>1.76</v>
      </c>
      <c r="O445" s="64">
        <v>3.89</v>
      </c>
      <c r="P445" s="64">
        <v>4.62</v>
      </c>
      <c r="R445" s="64">
        <v>5.19</v>
      </c>
      <c r="S445" s="64">
        <v>4.9400000000000004</v>
      </c>
      <c r="U445" s="64">
        <v>5.74</v>
      </c>
      <c r="V445" s="64">
        <v>5.99</v>
      </c>
      <c r="W445" s="64">
        <v>6.46</v>
      </c>
      <c r="X445" s="64">
        <v>6.18</v>
      </c>
      <c r="Z445" s="64">
        <v>3.73</v>
      </c>
      <c r="AA445" s="64">
        <v>3.62</v>
      </c>
      <c r="AB445" s="64">
        <v>4.49</v>
      </c>
      <c r="AC445" s="64">
        <v>4.37</v>
      </c>
    </row>
    <row r="446" spans="1:29" hidden="1" x14ac:dyDescent="0.2">
      <c r="A446" s="2">
        <v>39603</v>
      </c>
      <c r="B446" s="64">
        <v>5.79</v>
      </c>
      <c r="C446" s="64">
        <v>6.22</v>
      </c>
      <c r="D446" s="64">
        <v>6.56</v>
      </c>
      <c r="E446" s="64">
        <v>6.28</v>
      </c>
      <c r="G446" s="64">
        <v>3.65</v>
      </c>
      <c r="H446" s="64">
        <v>3.61</v>
      </c>
      <c r="J446" s="64">
        <v>4.54</v>
      </c>
      <c r="K446" s="64">
        <v>4.37</v>
      </c>
      <c r="N446" s="64">
        <v>1.78</v>
      </c>
      <c r="O446" s="64">
        <v>3.98</v>
      </c>
      <c r="P446" s="64">
        <v>4.7</v>
      </c>
      <c r="R446" s="64">
        <v>5.23</v>
      </c>
      <c r="S446" s="64">
        <v>4.99</v>
      </c>
      <c r="U446" s="64">
        <v>5.79</v>
      </c>
      <c r="V446" s="64">
        <v>6.22</v>
      </c>
      <c r="W446" s="64">
        <v>6.56</v>
      </c>
      <c r="X446" s="64">
        <v>6.28</v>
      </c>
      <c r="Z446" s="64">
        <v>3.65</v>
      </c>
      <c r="AA446" s="64">
        <v>3.61</v>
      </c>
      <c r="AB446" s="64">
        <v>4.54</v>
      </c>
      <c r="AC446" s="64">
        <v>4.37</v>
      </c>
    </row>
    <row r="447" spans="1:29" hidden="1" x14ac:dyDescent="0.2">
      <c r="A447" s="2">
        <v>39604</v>
      </c>
      <c r="B447" s="64">
        <v>5.83</v>
      </c>
      <c r="C447" s="64">
        <v>6.09</v>
      </c>
      <c r="D447" s="64">
        <v>6.58</v>
      </c>
      <c r="E447" s="64">
        <v>6.3</v>
      </c>
      <c r="G447" s="64">
        <v>3.84</v>
      </c>
      <c r="H447" s="64">
        <v>3.7</v>
      </c>
      <c r="J447" s="64">
        <v>4.47</v>
      </c>
      <c r="K447" s="64">
        <v>4.33</v>
      </c>
      <c r="N447" s="64">
        <v>1.79</v>
      </c>
      <c r="O447" s="64">
        <v>4.04</v>
      </c>
      <c r="P447" s="64">
        <v>4.7300000000000004</v>
      </c>
      <c r="R447" s="64">
        <v>5.22</v>
      </c>
      <c r="S447" s="64">
        <v>5.07</v>
      </c>
      <c r="U447" s="64">
        <v>5.83</v>
      </c>
      <c r="V447" s="64">
        <v>6.09</v>
      </c>
      <c r="W447" s="64">
        <v>6.58</v>
      </c>
      <c r="X447" s="64">
        <v>6.3</v>
      </c>
      <c r="Z447" s="64">
        <v>3.84</v>
      </c>
      <c r="AA447" s="64">
        <v>3.7</v>
      </c>
      <c r="AB447" s="64">
        <v>4.47</v>
      </c>
      <c r="AC447" s="64">
        <v>4.33</v>
      </c>
    </row>
    <row r="448" spans="1:29" hidden="1" x14ac:dyDescent="0.2">
      <c r="A448" s="2">
        <v>39605</v>
      </c>
      <c r="B448" s="64">
        <v>5.78</v>
      </c>
      <c r="C448" s="64">
        <v>6.12</v>
      </c>
      <c r="D448" s="64">
        <v>6.48</v>
      </c>
      <c r="E448" s="64">
        <v>6.2</v>
      </c>
      <c r="G448" s="64">
        <v>3.69</v>
      </c>
      <c r="H448" s="64">
        <v>3.66</v>
      </c>
      <c r="J448" s="64">
        <v>4.46</v>
      </c>
      <c r="K448" s="64">
        <v>4.2699999999999996</v>
      </c>
      <c r="N448" s="64">
        <v>1.78</v>
      </c>
      <c r="O448" s="64">
        <v>3.91</v>
      </c>
      <c r="P448" s="64">
        <v>4.62</v>
      </c>
      <c r="R448" s="64">
        <v>5.12</v>
      </c>
      <c r="S448" s="64">
        <v>4.99</v>
      </c>
      <c r="U448" s="64">
        <v>5.78</v>
      </c>
      <c r="V448" s="64">
        <v>6.12</v>
      </c>
      <c r="W448" s="64">
        <v>6.48</v>
      </c>
      <c r="X448" s="64">
        <v>6.2</v>
      </c>
      <c r="Z448" s="64">
        <v>3.69</v>
      </c>
      <c r="AA448" s="64">
        <v>3.66</v>
      </c>
      <c r="AB448" s="64">
        <v>4.46</v>
      </c>
      <c r="AC448" s="64">
        <v>4.2699999999999996</v>
      </c>
    </row>
    <row r="449" spans="1:29" hidden="1" x14ac:dyDescent="0.2">
      <c r="A449" s="2">
        <v>39608</v>
      </c>
      <c r="B449" s="64">
        <v>5.8</v>
      </c>
      <c r="C449" s="64">
        <v>6.18</v>
      </c>
      <c r="D449" s="64">
        <v>6.49</v>
      </c>
      <c r="E449" s="64">
        <v>6.21</v>
      </c>
      <c r="G449" s="64">
        <v>3.74</v>
      </c>
      <c r="H449" s="64">
        <v>3.63</v>
      </c>
      <c r="J449" s="64">
        <v>4.45</v>
      </c>
      <c r="K449" s="64">
        <v>4.37</v>
      </c>
      <c r="N449" s="64">
        <v>1.82</v>
      </c>
      <c r="O449" s="64">
        <v>4</v>
      </c>
      <c r="P449" s="64">
        <v>4.63</v>
      </c>
      <c r="R449" s="64">
        <v>5.27</v>
      </c>
      <c r="S449" s="64">
        <v>5.15</v>
      </c>
      <c r="U449" s="64">
        <v>5.8</v>
      </c>
      <c r="V449" s="64">
        <v>6.18</v>
      </c>
      <c r="W449" s="64">
        <v>6.49</v>
      </c>
      <c r="X449" s="64">
        <v>6.21</v>
      </c>
      <c r="Z449" s="64">
        <v>3.74</v>
      </c>
      <c r="AA449" s="64">
        <v>3.63</v>
      </c>
      <c r="AB449" s="64">
        <v>4.45</v>
      </c>
      <c r="AC449" s="64">
        <v>4.37</v>
      </c>
    </row>
    <row r="450" spans="1:29" hidden="1" x14ac:dyDescent="0.2">
      <c r="A450" s="2">
        <v>39609</v>
      </c>
      <c r="B450" s="64">
        <v>5.88</v>
      </c>
      <c r="C450" s="64">
        <v>6.24</v>
      </c>
      <c r="D450" s="64">
        <v>6.56</v>
      </c>
      <c r="E450" s="64">
        <v>6.27</v>
      </c>
      <c r="G450" s="64">
        <v>4.17</v>
      </c>
      <c r="H450" s="64">
        <v>3.71</v>
      </c>
      <c r="J450" s="64">
        <v>4.45</v>
      </c>
      <c r="K450" s="64">
        <v>4.38</v>
      </c>
      <c r="N450" s="64">
        <v>1.94</v>
      </c>
      <c r="O450" s="64">
        <v>4.1100000000000003</v>
      </c>
      <c r="P450" s="64">
        <v>4.7</v>
      </c>
      <c r="R450" s="64">
        <v>5.48</v>
      </c>
      <c r="S450" s="64">
        <v>5.4</v>
      </c>
      <c r="U450" s="64">
        <v>5.88</v>
      </c>
      <c r="V450" s="64">
        <v>6.24</v>
      </c>
      <c r="W450" s="64">
        <v>6.56</v>
      </c>
      <c r="X450" s="64">
        <v>6.27</v>
      </c>
      <c r="Z450" s="64">
        <v>4.17</v>
      </c>
      <c r="AA450" s="64">
        <v>3.71</v>
      </c>
      <c r="AB450" s="64">
        <v>4.45</v>
      </c>
      <c r="AC450" s="64">
        <v>4.38</v>
      </c>
    </row>
    <row r="451" spans="1:29" hidden="1" x14ac:dyDescent="0.2">
      <c r="A451" s="2">
        <v>39610</v>
      </c>
      <c r="B451" s="64">
        <v>5.87</v>
      </c>
      <c r="C451" s="64">
        <v>6.17</v>
      </c>
      <c r="D451" s="64">
        <v>6.61</v>
      </c>
      <c r="E451" s="64">
        <v>6.33</v>
      </c>
      <c r="G451" s="64">
        <v>3.87</v>
      </c>
      <c r="H451" s="64">
        <v>3.7</v>
      </c>
      <c r="J451" s="64">
        <v>4.53</v>
      </c>
      <c r="K451" s="64">
        <v>4.4400000000000004</v>
      </c>
      <c r="N451" s="64">
        <v>1.87</v>
      </c>
      <c r="O451" s="64">
        <v>4.07</v>
      </c>
      <c r="P451" s="64">
        <v>4.7</v>
      </c>
      <c r="R451" s="64">
        <v>5.43</v>
      </c>
      <c r="S451" s="64">
        <v>5.42</v>
      </c>
      <c r="U451" s="64">
        <v>5.87</v>
      </c>
      <c r="V451" s="64">
        <v>6.17</v>
      </c>
      <c r="W451" s="64">
        <v>6.61</v>
      </c>
      <c r="X451" s="64">
        <v>6.33</v>
      </c>
      <c r="Z451" s="64">
        <v>3.87</v>
      </c>
      <c r="AA451" s="64">
        <v>3.7</v>
      </c>
      <c r="AB451" s="64">
        <v>4.53</v>
      </c>
      <c r="AC451" s="64">
        <v>4.4400000000000004</v>
      </c>
    </row>
    <row r="452" spans="1:29" hidden="1" x14ac:dyDescent="0.2">
      <c r="A452" s="2">
        <v>39611</v>
      </c>
      <c r="B452" s="64">
        <v>6.09</v>
      </c>
      <c r="C452" s="64">
        <v>6.34</v>
      </c>
      <c r="D452" s="64">
        <v>6.7</v>
      </c>
      <c r="E452" s="64">
        <v>6.42</v>
      </c>
      <c r="G452" s="64">
        <v>3.88</v>
      </c>
      <c r="H452" s="64">
        <v>3.71</v>
      </c>
      <c r="J452" s="64">
        <v>4.59</v>
      </c>
      <c r="K452" s="64">
        <v>4.51</v>
      </c>
      <c r="N452" s="64">
        <v>1.92</v>
      </c>
      <c r="O452" s="64">
        <v>4.21</v>
      </c>
      <c r="P452" s="64">
        <v>4.76</v>
      </c>
      <c r="R452" s="64">
        <v>5.64</v>
      </c>
      <c r="S452" s="64">
        <v>5.62</v>
      </c>
      <c r="U452" s="64">
        <v>6.09</v>
      </c>
      <c r="V452" s="64">
        <v>6.34</v>
      </c>
      <c r="W452" s="64">
        <v>6.7</v>
      </c>
      <c r="X452" s="64">
        <v>6.42</v>
      </c>
      <c r="Z452" s="64">
        <v>3.88</v>
      </c>
      <c r="AA452" s="64">
        <v>3.71</v>
      </c>
      <c r="AB452" s="64">
        <v>4.59</v>
      </c>
      <c r="AC452" s="64">
        <v>4.51</v>
      </c>
    </row>
    <row r="453" spans="1:29" hidden="1" x14ac:dyDescent="0.2">
      <c r="A453" s="2">
        <v>39612</v>
      </c>
      <c r="B453" s="64">
        <v>6.14</v>
      </c>
      <c r="C453" s="64">
        <v>6.37</v>
      </c>
      <c r="D453" s="64">
        <v>6.75</v>
      </c>
      <c r="E453" s="64">
        <v>6.47</v>
      </c>
      <c r="G453" s="64">
        <v>3.9</v>
      </c>
      <c r="H453" s="64">
        <v>3.8</v>
      </c>
      <c r="J453" s="64">
        <v>4.63</v>
      </c>
      <c r="K453" s="64">
        <v>4.63</v>
      </c>
      <c r="N453" s="64">
        <v>1.91</v>
      </c>
      <c r="O453" s="64">
        <v>4.25</v>
      </c>
      <c r="P453" s="64">
        <v>4.78</v>
      </c>
      <c r="R453" s="64">
        <v>5.71</v>
      </c>
      <c r="S453" s="64">
        <v>5.59</v>
      </c>
      <c r="U453" s="64">
        <v>6.14</v>
      </c>
      <c r="V453" s="64">
        <v>6.37</v>
      </c>
      <c r="W453" s="64">
        <v>6.75</v>
      </c>
      <c r="X453" s="64">
        <v>6.47</v>
      </c>
      <c r="Z453" s="64">
        <v>3.9</v>
      </c>
      <c r="AA453" s="64">
        <v>3.8</v>
      </c>
      <c r="AB453" s="64">
        <v>4.63</v>
      </c>
      <c r="AC453" s="64">
        <v>4.63</v>
      </c>
    </row>
    <row r="454" spans="1:29" hidden="1" x14ac:dyDescent="0.2">
      <c r="A454" s="2">
        <v>39615</v>
      </c>
      <c r="B454" s="64">
        <v>6.01</v>
      </c>
      <c r="C454" s="64">
        <v>6.33</v>
      </c>
      <c r="D454" s="64">
        <v>6.67</v>
      </c>
      <c r="E454" s="64">
        <v>6.39</v>
      </c>
      <c r="G454" s="64">
        <v>3.98</v>
      </c>
      <c r="H454" s="64">
        <v>3.82</v>
      </c>
      <c r="J454" s="64">
        <v>4.67</v>
      </c>
      <c r="K454" s="64">
        <v>4.63</v>
      </c>
      <c r="N454" s="64">
        <v>1.89</v>
      </c>
      <c r="O454" s="64">
        <v>4.2699999999999996</v>
      </c>
      <c r="P454" s="64">
        <v>4.79</v>
      </c>
      <c r="R454" s="64">
        <v>5.81</v>
      </c>
      <c r="S454" s="64">
        <v>5.58</v>
      </c>
      <c r="U454" s="64">
        <v>6.01</v>
      </c>
      <c r="V454" s="64">
        <v>6.33</v>
      </c>
      <c r="W454" s="64">
        <v>6.67</v>
      </c>
      <c r="X454" s="64">
        <v>6.39</v>
      </c>
      <c r="Z454" s="64">
        <v>3.98</v>
      </c>
      <c r="AA454" s="64">
        <v>3.82</v>
      </c>
      <c r="AB454" s="64">
        <v>4.67</v>
      </c>
      <c r="AC454" s="64">
        <v>4.63</v>
      </c>
    </row>
    <row r="455" spans="1:29" hidden="1" x14ac:dyDescent="0.2">
      <c r="A455" s="2">
        <v>39616</v>
      </c>
      <c r="B455" s="64">
        <v>5.96</v>
      </c>
      <c r="C455" s="64">
        <v>6.27</v>
      </c>
      <c r="D455" s="64">
        <v>6.61</v>
      </c>
      <c r="E455" s="64">
        <v>6.33</v>
      </c>
      <c r="G455" s="64">
        <v>4</v>
      </c>
      <c r="H455" s="64">
        <v>3.8</v>
      </c>
      <c r="J455" s="64">
        <v>4.59</v>
      </c>
      <c r="K455" s="64">
        <v>4.62</v>
      </c>
      <c r="N455" s="64">
        <v>1.92</v>
      </c>
      <c r="O455" s="64">
        <v>4.2</v>
      </c>
      <c r="P455" s="64">
        <v>4.7699999999999996</v>
      </c>
      <c r="R455" s="64">
        <v>5.73</v>
      </c>
      <c r="S455" s="64">
        <v>5.47</v>
      </c>
      <c r="U455" s="64">
        <v>5.96</v>
      </c>
      <c r="V455" s="64">
        <v>6.27</v>
      </c>
      <c r="W455" s="64">
        <v>6.61</v>
      </c>
      <c r="X455" s="64">
        <v>6.33</v>
      </c>
      <c r="Z455" s="64">
        <v>4</v>
      </c>
      <c r="AA455" s="64">
        <v>3.8</v>
      </c>
      <c r="AB455" s="64">
        <v>4.59</v>
      </c>
      <c r="AC455" s="64">
        <v>4.62</v>
      </c>
    </row>
    <row r="456" spans="1:29" hidden="1" x14ac:dyDescent="0.2">
      <c r="A456" s="2">
        <v>39617</v>
      </c>
      <c r="B456" s="64">
        <v>5.98</v>
      </c>
      <c r="C456" s="64">
        <v>6.24</v>
      </c>
      <c r="D456" s="64">
        <v>6.6</v>
      </c>
      <c r="E456" s="64">
        <v>6.32</v>
      </c>
      <c r="G456" s="64">
        <v>3.94</v>
      </c>
      <c r="H456" s="64">
        <v>3.83</v>
      </c>
      <c r="J456" s="64">
        <v>4.59</v>
      </c>
      <c r="K456" s="64">
        <v>4.62</v>
      </c>
      <c r="N456" s="64">
        <v>1.85</v>
      </c>
      <c r="O456" s="64">
        <v>4.13</v>
      </c>
      <c r="P456" s="64">
        <v>4.71</v>
      </c>
      <c r="R456" s="64">
        <v>5.69</v>
      </c>
      <c r="S456" s="64">
        <v>5.52</v>
      </c>
      <c r="U456" s="64">
        <v>5.98</v>
      </c>
      <c r="V456" s="64">
        <v>6.24</v>
      </c>
      <c r="W456" s="64">
        <v>6.6</v>
      </c>
      <c r="X456" s="64">
        <v>6.32</v>
      </c>
      <c r="Z456" s="64">
        <v>3.94</v>
      </c>
      <c r="AA456" s="64">
        <v>3.83</v>
      </c>
      <c r="AB456" s="64">
        <v>4.59</v>
      </c>
      <c r="AC456" s="64">
        <v>4.62</v>
      </c>
    </row>
    <row r="457" spans="1:29" hidden="1" x14ac:dyDescent="0.2">
      <c r="A457" s="2">
        <v>39618</v>
      </c>
      <c r="B457" s="64">
        <v>6.12</v>
      </c>
      <c r="C457" s="64">
        <v>6.33</v>
      </c>
      <c r="D457" s="64">
        <v>6.67</v>
      </c>
      <c r="E457" s="64">
        <v>6.39</v>
      </c>
      <c r="G457" s="64">
        <v>3.94</v>
      </c>
      <c r="H457" s="64">
        <v>3.84</v>
      </c>
      <c r="J457" s="64">
        <v>4.5999999999999996</v>
      </c>
      <c r="K457" s="64">
        <v>4.63</v>
      </c>
      <c r="N457" s="64">
        <v>1.83</v>
      </c>
      <c r="O457" s="64">
        <v>4.21</v>
      </c>
      <c r="P457" s="64">
        <v>4.76</v>
      </c>
      <c r="R457" s="64">
        <v>5.81</v>
      </c>
      <c r="S457" s="64">
        <v>5.63</v>
      </c>
      <c r="U457" s="64">
        <v>6.12</v>
      </c>
      <c r="V457" s="64">
        <v>6.33</v>
      </c>
      <c r="W457" s="64">
        <v>6.67</v>
      </c>
      <c r="X457" s="64">
        <v>6.39</v>
      </c>
      <c r="Z457" s="64">
        <v>3.94</v>
      </c>
      <c r="AA457" s="64">
        <v>3.84</v>
      </c>
      <c r="AB457" s="64">
        <v>4.5999999999999996</v>
      </c>
      <c r="AC457" s="64">
        <v>4.63</v>
      </c>
    </row>
    <row r="458" spans="1:29" hidden="1" x14ac:dyDescent="0.2">
      <c r="A458" s="2">
        <v>39619</v>
      </c>
      <c r="B458" s="64">
        <v>6.04</v>
      </c>
      <c r="C458" s="64">
        <v>6.33</v>
      </c>
      <c r="D458" s="64">
        <v>6.59</v>
      </c>
      <c r="E458" s="64">
        <v>6.31</v>
      </c>
      <c r="G458" s="64">
        <v>3.98</v>
      </c>
      <c r="H458" s="64">
        <v>3.89</v>
      </c>
      <c r="J458" s="64">
        <v>4.54</v>
      </c>
      <c r="K458" s="64">
        <v>4.6900000000000004</v>
      </c>
      <c r="N458" s="64">
        <v>1.79</v>
      </c>
      <c r="O458" s="64">
        <v>4.17</v>
      </c>
      <c r="P458" s="64">
        <v>4.72</v>
      </c>
      <c r="R458" s="64">
        <v>5.74</v>
      </c>
      <c r="S458" s="64">
        <v>5.45</v>
      </c>
      <c r="U458" s="64">
        <v>6.04</v>
      </c>
      <c r="V458" s="64">
        <v>6.33</v>
      </c>
      <c r="W458" s="64">
        <v>6.59</v>
      </c>
      <c r="X458" s="64">
        <v>6.31</v>
      </c>
      <c r="Z458" s="64">
        <v>3.98</v>
      </c>
      <c r="AA458" s="64">
        <v>3.89</v>
      </c>
      <c r="AB458" s="64">
        <v>4.54</v>
      </c>
      <c r="AC458" s="64">
        <v>4.6900000000000004</v>
      </c>
    </row>
    <row r="459" spans="1:29" hidden="1" x14ac:dyDescent="0.2">
      <c r="A459" s="2">
        <v>39622</v>
      </c>
      <c r="B459" s="64">
        <v>6.12</v>
      </c>
      <c r="C459" s="64">
        <v>6.46</v>
      </c>
      <c r="D459" s="64">
        <v>6.59</v>
      </c>
      <c r="E459" s="64">
        <v>6.31</v>
      </c>
      <c r="G459" s="64">
        <v>3.95</v>
      </c>
      <c r="H459" s="64">
        <v>3.9</v>
      </c>
      <c r="J459" s="64">
        <v>4.8899999999999997</v>
      </c>
      <c r="K459" s="64">
        <v>4.76</v>
      </c>
      <c r="N459" s="64">
        <v>1.83</v>
      </c>
      <c r="O459" s="64">
        <v>4.16</v>
      </c>
      <c r="P459" s="64">
        <v>4.7</v>
      </c>
      <c r="R459" s="64">
        <v>5.82</v>
      </c>
      <c r="S459" s="64">
        <v>5.49</v>
      </c>
      <c r="U459" s="64">
        <v>6.12</v>
      </c>
      <c r="V459" s="64">
        <v>6.46</v>
      </c>
      <c r="W459" s="64">
        <v>6.59</v>
      </c>
      <c r="X459" s="64">
        <v>6.31</v>
      </c>
      <c r="Z459" s="64">
        <v>3.95</v>
      </c>
      <c r="AA459" s="64">
        <v>3.9</v>
      </c>
      <c r="AB459" s="64">
        <v>4.8899999999999997</v>
      </c>
      <c r="AC459" s="64">
        <v>4.76</v>
      </c>
    </row>
    <row r="460" spans="1:29" hidden="1" x14ac:dyDescent="0.2">
      <c r="A460" s="2">
        <v>39623</v>
      </c>
      <c r="B460" s="64">
        <v>6.14</v>
      </c>
      <c r="C460" s="64">
        <v>6.34</v>
      </c>
      <c r="D460" s="64">
        <v>6.54</v>
      </c>
      <c r="E460" s="64">
        <v>6.26</v>
      </c>
      <c r="G460" s="64">
        <v>4</v>
      </c>
      <c r="H460" s="64">
        <v>3.93</v>
      </c>
      <c r="J460" s="64">
        <v>4.96</v>
      </c>
      <c r="K460" s="64">
        <v>4.79</v>
      </c>
      <c r="N460" s="64">
        <v>1.76</v>
      </c>
      <c r="O460" s="64">
        <v>4.08</v>
      </c>
      <c r="P460" s="64">
        <v>4.6399999999999997</v>
      </c>
      <c r="R460" s="64">
        <v>5.82</v>
      </c>
      <c r="S460" s="64">
        <v>5.42</v>
      </c>
      <c r="U460" s="64">
        <v>6.14</v>
      </c>
      <c r="V460" s="64">
        <v>6.34</v>
      </c>
      <c r="W460" s="64">
        <v>6.54</v>
      </c>
      <c r="X460" s="64">
        <v>6.26</v>
      </c>
      <c r="Z460" s="64">
        <v>4</v>
      </c>
      <c r="AA460" s="64">
        <v>3.93</v>
      </c>
      <c r="AB460" s="64">
        <v>4.96</v>
      </c>
      <c r="AC460" s="64">
        <v>4.79</v>
      </c>
    </row>
    <row r="461" spans="1:29" hidden="1" x14ac:dyDescent="0.2">
      <c r="A461" s="2">
        <v>39624</v>
      </c>
      <c r="B461" s="64">
        <v>6.13</v>
      </c>
      <c r="C461" s="64">
        <v>6.33</v>
      </c>
      <c r="D461" s="64">
        <v>6.61</v>
      </c>
      <c r="E461" s="64">
        <v>6.33</v>
      </c>
      <c r="G461" s="64">
        <v>3.96</v>
      </c>
      <c r="H461" s="64">
        <v>3.94</v>
      </c>
      <c r="J461" s="64">
        <v>4.87</v>
      </c>
      <c r="K461" s="64">
        <v>4.92</v>
      </c>
      <c r="N461" s="64">
        <v>1.72</v>
      </c>
      <c r="O461" s="64">
        <v>4.0999999999999996</v>
      </c>
      <c r="P461" s="64">
        <v>4.6399999999999997</v>
      </c>
      <c r="R461" s="64">
        <v>5.77</v>
      </c>
      <c r="S461" s="64">
        <v>5.39</v>
      </c>
      <c r="U461" s="64">
        <v>6.13</v>
      </c>
      <c r="V461" s="64">
        <v>6.33</v>
      </c>
      <c r="W461" s="64">
        <v>6.61</v>
      </c>
      <c r="X461" s="64">
        <v>6.33</v>
      </c>
      <c r="Z461" s="64">
        <v>3.96</v>
      </c>
      <c r="AA461" s="64">
        <v>3.94</v>
      </c>
      <c r="AB461" s="64">
        <v>4.87</v>
      </c>
      <c r="AC461" s="64">
        <v>4.92</v>
      </c>
    </row>
    <row r="462" spans="1:29" hidden="1" x14ac:dyDescent="0.2">
      <c r="A462" s="2">
        <v>39625</v>
      </c>
      <c r="B462" s="64">
        <v>6.12</v>
      </c>
      <c r="C462" s="64">
        <v>6.48</v>
      </c>
      <c r="D462" s="64">
        <v>6.54</v>
      </c>
      <c r="E462" s="64">
        <v>6.26</v>
      </c>
      <c r="G462" s="64">
        <v>3.98</v>
      </c>
      <c r="H462" s="64">
        <v>3.94</v>
      </c>
      <c r="J462" s="64">
        <v>4.95</v>
      </c>
      <c r="K462" s="64">
        <v>4.92</v>
      </c>
      <c r="N462" s="64">
        <v>1.65</v>
      </c>
      <c r="O462" s="64">
        <v>4.03</v>
      </c>
      <c r="P462" s="64">
        <v>4.5999999999999996</v>
      </c>
      <c r="R462" s="64">
        <v>5.7</v>
      </c>
      <c r="S462" s="64">
        <v>5.32</v>
      </c>
      <c r="U462" s="64">
        <v>6.12</v>
      </c>
      <c r="V462" s="64">
        <v>6.48</v>
      </c>
      <c r="W462" s="64">
        <v>6.54</v>
      </c>
      <c r="X462" s="64">
        <v>6.26</v>
      </c>
      <c r="Z462" s="64">
        <v>3.98</v>
      </c>
      <c r="AA462" s="64">
        <v>3.94</v>
      </c>
      <c r="AB462" s="64">
        <v>4.95</v>
      </c>
      <c r="AC462" s="64">
        <v>4.92</v>
      </c>
    </row>
    <row r="463" spans="1:29" hidden="1" x14ac:dyDescent="0.2">
      <c r="A463" s="2">
        <v>39626</v>
      </c>
      <c r="B463" s="64">
        <v>6.15</v>
      </c>
      <c r="C463" s="64">
        <v>6.44</v>
      </c>
      <c r="D463" s="64">
        <v>6.62</v>
      </c>
      <c r="E463" s="64">
        <v>6.34</v>
      </c>
      <c r="G463" s="64">
        <v>3.89</v>
      </c>
      <c r="H463" s="64">
        <v>3.91</v>
      </c>
      <c r="J463" s="64">
        <v>4.8899999999999997</v>
      </c>
      <c r="K463" s="64">
        <v>4.78</v>
      </c>
      <c r="N463" s="64">
        <v>1.58</v>
      </c>
      <c r="O463" s="64">
        <v>3.96</v>
      </c>
      <c r="P463" s="64">
        <v>4.5199999999999996</v>
      </c>
      <c r="R463" s="64">
        <v>5.77</v>
      </c>
      <c r="S463" s="64">
        <v>5.31</v>
      </c>
      <c r="U463" s="64">
        <v>6.15</v>
      </c>
      <c r="V463" s="64">
        <v>6.44</v>
      </c>
      <c r="W463" s="64">
        <v>6.62</v>
      </c>
      <c r="X463" s="64">
        <v>6.34</v>
      </c>
      <c r="Z463" s="64">
        <v>3.89</v>
      </c>
      <c r="AA463" s="64">
        <v>3.91</v>
      </c>
      <c r="AB463" s="64">
        <v>4.8899999999999997</v>
      </c>
      <c r="AC463" s="64">
        <v>4.78</v>
      </c>
    </row>
    <row r="464" spans="1:29" hidden="1" x14ac:dyDescent="0.2">
      <c r="A464" s="2">
        <v>39629</v>
      </c>
      <c r="B464" s="64">
        <v>6.02</v>
      </c>
      <c r="C464" s="64">
        <v>6.29</v>
      </c>
      <c r="D464" s="64">
        <v>6.57</v>
      </c>
      <c r="E464" s="64">
        <v>6.29</v>
      </c>
      <c r="G464" s="64">
        <v>3.91</v>
      </c>
      <c r="H464" s="64">
        <v>3.88</v>
      </c>
      <c r="J464" s="64">
        <v>4.8099999999999996</v>
      </c>
      <c r="K464" s="64">
        <v>4.8499999999999996</v>
      </c>
      <c r="N464" s="64">
        <v>1.63</v>
      </c>
      <c r="O464" s="64">
        <v>3.97</v>
      </c>
      <c r="P464" s="64">
        <v>4.5199999999999996</v>
      </c>
      <c r="R464" s="64">
        <v>5.7</v>
      </c>
      <c r="S464" s="64">
        <v>5.32</v>
      </c>
      <c r="U464" s="64">
        <v>6.02</v>
      </c>
      <c r="V464" s="64">
        <v>6.29</v>
      </c>
      <c r="W464" s="64">
        <v>6.57</v>
      </c>
      <c r="X464" s="64">
        <v>6.29</v>
      </c>
      <c r="Z464" s="64">
        <v>3.91</v>
      </c>
      <c r="AA464" s="64">
        <v>3.88</v>
      </c>
      <c r="AB464" s="64">
        <v>4.8099999999999996</v>
      </c>
      <c r="AC464" s="64">
        <v>4.8499999999999996</v>
      </c>
    </row>
    <row r="465" spans="1:29" hidden="1" x14ac:dyDescent="0.2">
      <c r="R465" s="64"/>
      <c r="S465" s="64"/>
    </row>
    <row r="466" spans="1:29" hidden="1" x14ac:dyDescent="0.2">
      <c r="A466" s="3" t="s">
        <v>61</v>
      </c>
      <c r="B466" s="64">
        <f>AVERAGE(B444:B464)</f>
        <v>5.9704761904761918</v>
      </c>
      <c r="C466" s="64">
        <f>AVERAGE(C444:C464)</f>
        <v>6.2676190476190463</v>
      </c>
      <c r="D466" s="64">
        <f>AVERAGE(D444:D464)</f>
        <v>6.5847619047619066</v>
      </c>
      <c r="E466" s="64">
        <f>AVERAGE(E444:E464)</f>
        <v>6.3042857142857152</v>
      </c>
      <c r="G466" s="64">
        <f>AVERAGE(G444:G464)</f>
        <v>3.8871428571428561</v>
      </c>
      <c r="H466" s="64">
        <f>AVERAGE(H444:H464)</f>
        <v>3.7852380952380944</v>
      </c>
      <c r="J466" s="64">
        <f>AVERAGE(J444:J464)</f>
        <v>4.6419047619047618</v>
      </c>
      <c r="K466" s="64">
        <f>AVERAGE(K444:K464)</f>
        <v>4.5866666666666669</v>
      </c>
      <c r="N466" s="64">
        <f>AVERAGE(N444:N464)</f>
        <v>1.7985714285714285</v>
      </c>
      <c r="O466" s="64">
        <f>AVERAGE(O444:O464)</f>
        <v>4.0809523809523807</v>
      </c>
      <c r="P466" s="64">
        <f>AVERAGE(P444:P464)</f>
        <v>4.68</v>
      </c>
      <c r="R466" s="64">
        <f>AVERAGE(R444:R464)</f>
        <v>5.5666666666666673</v>
      </c>
      <c r="S466" s="64">
        <f>AVERAGE(S444:S464)</f>
        <v>5.3380952380952378</v>
      </c>
      <c r="U466" s="64">
        <f>AVERAGE(U444:U464)</f>
        <v>5.9704761904761918</v>
      </c>
      <c r="V466" s="64">
        <f>AVERAGE(V444:V464)</f>
        <v>6.2676190476190463</v>
      </c>
      <c r="W466" s="64">
        <f>AVERAGE(W444:W464)</f>
        <v>6.5847619047619066</v>
      </c>
      <c r="X466" s="64">
        <f>AVERAGE(X444:X464)</f>
        <v>6.3042857142857152</v>
      </c>
      <c r="Z466" s="64">
        <f>AVERAGE(Z444:Z464)</f>
        <v>3.8871428571428561</v>
      </c>
      <c r="AA466" s="64">
        <f>AVERAGE(AA444:AA464)</f>
        <v>3.7852380952380944</v>
      </c>
      <c r="AB466" s="64">
        <f>AVERAGE(AB444:AB464)</f>
        <v>4.6419047619047618</v>
      </c>
      <c r="AC466" s="64">
        <f>AVERAGE(AC444:AC464)</f>
        <v>4.5866666666666669</v>
      </c>
    </row>
    <row r="467" spans="1:29" hidden="1" x14ac:dyDescent="0.2">
      <c r="A467" s="3" t="s">
        <v>62</v>
      </c>
      <c r="B467" s="312">
        <f>AVERAGE(B466:C466)</f>
        <v>6.1190476190476186</v>
      </c>
      <c r="C467" s="312"/>
      <c r="D467" s="312">
        <f>AVERAGE(D466:E466)</f>
        <v>6.4445238095238109</v>
      </c>
      <c r="E467" s="312"/>
      <c r="F467" s="5"/>
      <c r="G467" s="312">
        <f>AVERAGE(G466:H466)</f>
        <v>3.8361904761904753</v>
      </c>
      <c r="H467" s="312"/>
      <c r="I467" s="118"/>
      <c r="J467" s="312">
        <f>AVERAGE(J466:K466)</f>
        <v>4.6142857142857139</v>
      </c>
      <c r="K467" s="312"/>
      <c r="L467" s="118"/>
      <c r="M467" s="5"/>
      <c r="N467" s="5"/>
      <c r="O467" s="5"/>
      <c r="P467" s="5"/>
      <c r="Q467" s="5"/>
      <c r="R467" s="312">
        <f>AVERAGE(R466:S466)</f>
        <v>5.4523809523809526</v>
      </c>
      <c r="S467" s="312"/>
      <c r="U467" s="312">
        <f>AVERAGE(U466:V466)</f>
        <v>6.1190476190476186</v>
      </c>
      <c r="V467" s="312"/>
      <c r="W467" s="312">
        <f>AVERAGE(W466:X466)</f>
        <v>6.4445238095238109</v>
      </c>
      <c r="X467" s="312"/>
      <c r="Y467" s="5"/>
      <c r="Z467" s="312">
        <f>AVERAGE(Z466:AA466)</f>
        <v>3.8361904761904753</v>
      </c>
      <c r="AA467" s="312"/>
      <c r="AB467" s="312">
        <f>AVERAGE(AB466:AC466)</f>
        <v>4.6142857142857139</v>
      </c>
      <c r="AC467" s="312"/>
    </row>
    <row r="468" spans="1:29" hidden="1" x14ac:dyDescent="0.2">
      <c r="A468" s="3" t="s">
        <v>63</v>
      </c>
      <c r="B468" s="312">
        <f>AVERAGE(B415,B441,B467)</f>
        <v>5.8249675324675323</v>
      </c>
      <c r="C468" s="312"/>
      <c r="D468" s="312">
        <f>AVERAGE(D415,D441,D467)</f>
        <v>6.2800793650793665</v>
      </c>
      <c r="E468" s="312"/>
      <c r="F468" s="5"/>
      <c r="G468" s="312">
        <f>AVERAGE(G415,G441,G467)</f>
        <v>3.7669985569985567</v>
      </c>
      <c r="H468" s="312"/>
      <c r="I468" s="118"/>
      <c r="J468" s="312">
        <f>AVERAGE(J415,J441,J467)</f>
        <v>4.5843831168831164</v>
      </c>
      <c r="K468" s="312"/>
      <c r="L468" s="118"/>
      <c r="M468" s="5"/>
      <c r="N468" s="5"/>
      <c r="O468" s="5"/>
      <c r="P468" s="5"/>
      <c r="Q468" s="5"/>
      <c r="R468" s="312">
        <f>AVERAGE(R415,R441,R467)</f>
        <v>5.0662914862914867</v>
      </c>
      <c r="S468" s="312"/>
      <c r="U468" s="312">
        <f>AVERAGE(U415,U441,U467)</f>
        <v>5.8249675324675323</v>
      </c>
      <c r="V468" s="312"/>
      <c r="W468" s="312">
        <f>AVERAGE(W415,W441,W467)</f>
        <v>6.2800793650793665</v>
      </c>
      <c r="X468" s="312"/>
      <c r="Y468" s="5"/>
      <c r="Z468" s="312">
        <f>AVERAGE(Z415,Z441,Z467)</f>
        <v>3.7669985569985567</v>
      </c>
      <c r="AA468" s="312"/>
      <c r="AB468" s="312">
        <f>AVERAGE(AB415,AB441,AB467)</f>
        <v>4.5843831168831164</v>
      </c>
      <c r="AC468" s="312"/>
    </row>
    <row r="469" spans="1:29" hidden="1" x14ac:dyDescent="0.2">
      <c r="R469" s="64"/>
      <c r="S469" s="64"/>
    </row>
    <row r="470" spans="1:29" hidden="1" x14ac:dyDescent="0.2">
      <c r="A470" s="2">
        <v>39630</v>
      </c>
      <c r="B470" s="64">
        <v>6.12</v>
      </c>
      <c r="C470" s="64">
        <v>6.35</v>
      </c>
      <c r="D470" s="64">
        <v>6.79</v>
      </c>
      <c r="E470" s="64">
        <v>6.93</v>
      </c>
      <c r="G470" s="64">
        <v>3.83</v>
      </c>
      <c r="H470" s="64">
        <v>3.8</v>
      </c>
      <c r="J470" s="64">
        <v>4.7699999999999996</v>
      </c>
      <c r="K470" s="64">
        <v>4.75</v>
      </c>
      <c r="N470" s="64">
        <v>1.79</v>
      </c>
      <c r="O470" s="64">
        <v>4</v>
      </c>
      <c r="P470" s="64">
        <v>4.55</v>
      </c>
      <c r="R470" s="64">
        <v>5.71</v>
      </c>
      <c r="S470" s="64">
        <v>5.37</v>
      </c>
      <c r="U470" s="64">
        <v>6.12</v>
      </c>
      <c r="V470" s="64">
        <v>6.35</v>
      </c>
      <c r="W470" s="64">
        <v>6.79</v>
      </c>
      <c r="X470" s="64">
        <v>6.93</v>
      </c>
      <c r="Z470" s="64">
        <v>3.83</v>
      </c>
      <c r="AA470" s="64">
        <v>3.8</v>
      </c>
      <c r="AB470" s="64">
        <v>4.7699999999999996</v>
      </c>
      <c r="AC470" s="64">
        <v>4.75</v>
      </c>
    </row>
    <row r="471" spans="1:29" hidden="1" x14ac:dyDescent="0.2">
      <c r="A471" s="2">
        <v>39631</v>
      </c>
      <c r="B471" s="64">
        <v>5.97</v>
      </c>
      <c r="C471" s="64">
        <v>6.06</v>
      </c>
      <c r="D471" s="64">
        <v>6.7</v>
      </c>
      <c r="E471" s="64">
        <v>6.85</v>
      </c>
      <c r="G471" s="64">
        <v>3.81</v>
      </c>
      <c r="H471" s="64">
        <v>3.75</v>
      </c>
      <c r="J471" s="64">
        <v>4.76</v>
      </c>
      <c r="K471" s="64">
        <v>4.6500000000000004</v>
      </c>
      <c r="N471" s="64">
        <v>1.73</v>
      </c>
      <c r="O471" s="64">
        <v>3.96</v>
      </c>
      <c r="P471" s="64">
        <v>4.5</v>
      </c>
      <c r="R471" s="64">
        <v>5.78</v>
      </c>
      <c r="S471" s="64">
        <v>5.39</v>
      </c>
      <c r="U471" s="64">
        <v>5.97</v>
      </c>
      <c r="V471" s="64">
        <v>6.06</v>
      </c>
      <c r="W471" s="64">
        <v>6.7</v>
      </c>
      <c r="X471" s="64">
        <v>6.85</v>
      </c>
      <c r="Z471" s="64">
        <v>3.81</v>
      </c>
      <c r="AA471" s="64">
        <v>3.75</v>
      </c>
      <c r="AB471" s="64">
        <v>4.76</v>
      </c>
      <c r="AC471" s="64">
        <v>4.6500000000000004</v>
      </c>
    </row>
    <row r="472" spans="1:29" hidden="1" x14ac:dyDescent="0.2">
      <c r="A472" s="2">
        <v>39632</v>
      </c>
      <c r="B472" s="64">
        <v>5.96</v>
      </c>
      <c r="C472" s="64">
        <v>5.96</v>
      </c>
      <c r="D472" s="64">
        <v>6.64</v>
      </c>
      <c r="E472" s="64">
        <v>6.79</v>
      </c>
      <c r="G472" s="64">
        <v>3.77</v>
      </c>
      <c r="H472" s="64">
        <v>3.75</v>
      </c>
      <c r="J472" s="64">
        <v>4.6900000000000004</v>
      </c>
      <c r="K472" s="64">
        <v>4.63</v>
      </c>
      <c r="N472" s="64">
        <v>1.77</v>
      </c>
      <c r="O472" s="64">
        <v>3.98</v>
      </c>
      <c r="P472" s="64">
        <v>4.53</v>
      </c>
      <c r="R472" s="64">
        <v>5.66</v>
      </c>
      <c r="S472" s="64">
        <v>5.41</v>
      </c>
      <c r="U472" s="64">
        <v>5.96</v>
      </c>
      <c r="V472" s="64">
        <v>5.96</v>
      </c>
      <c r="W472" s="64">
        <v>6.64</v>
      </c>
      <c r="X472" s="64">
        <v>6.79</v>
      </c>
      <c r="Z472" s="64">
        <v>3.77</v>
      </c>
      <c r="AA472" s="64">
        <v>3.75</v>
      </c>
      <c r="AB472" s="64">
        <v>4.6900000000000004</v>
      </c>
      <c r="AC472" s="64">
        <v>4.63</v>
      </c>
    </row>
    <row r="473" spans="1:29" hidden="1" x14ac:dyDescent="0.2">
      <c r="A473" s="2">
        <v>39636</v>
      </c>
      <c r="B473" s="64">
        <v>5.91</v>
      </c>
      <c r="C473" s="64">
        <v>6.1</v>
      </c>
      <c r="D473" s="64">
        <v>6.69</v>
      </c>
      <c r="E473" s="64">
        <v>6.83</v>
      </c>
      <c r="G473" s="64">
        <v>3.76</v>
      </c>
      <c r="H473" s="64">
        <v>3.71</v>
      </c>
      <c r="J473" s="64">
        <v>4.7300000000000004</v>
      </c>
      <c r="K473" s="64">
        <v>4.59</v>
      </c>
      <c r="N473" s="64">
        <v>1.75</v>
      </c>
      <c r="O473" s="64">
        <v>3.9</v>
      </c>
      <c r="P473" s="64">
        <v>4.49</v>
      </c>
      <c r="R473" s="64">
        <v>5.74</v>
      </c>
      <c r="S473" s="64">
        <v>5.28</v>
      </c>
      <c r="U473" s="64">
        <v>5.91</v>
      </c>
      <c r="V473" s="64">
        <v>6.1</v>
      </c>
      <c r="W473" s="64">
        <v>6.69</v>
      </c>
      <c r="X473" s="64">
        <v>6.83</v>
      </c>
      <c r="Z473" s="64">
        <v>3.76</v>
      </c>
      <c r="AA473" s="64">
        <v>3.71</v>
      </c>
      <c r="AB473" s="64">
        <v>4.7300000000000004</v>
      </c>
      <c r="AC473" s="64">
        <v>4.59</v>
      </c>
    </row>
    <row r="474" spans="1:29" hidden="1" x14ac:dyDescent="0.2">
      <c r="A474" s="2">
        <v>39637</v>
      </c>
      <c r="B474" s="64">
        <v>6.03</v>
      </c>
      <c r="C474" s="64">
        <v>6.12</v>
      </c>
      <c r="D474" s="64">
        <v>6.63</v>
      </c>
      <c r="E474" s="64">
        <v>6.78</v>
      </c>
      <c r="G474" s="64">
        <v>3.7</v>
      </c>
      <c r="H474" s="64">
        <v>3.69</v>
      </c>
      <c r="J474" s="64">
        <v>4.7</v>
      </c>
      <c r="K474" s="64">
        <v>4.5999999999999996</v>
      </c>
      <c r="N474" s="64">
        <v>1.77</v>
      </c>
      <c r="O474" s="64">
        <v>3.88</v>
      </c>
      <c r="P474" s="64">
        <v>4.45</v>
      </c>
      <c r="R474" s="64">
        <v>5.85</v>
      </c>
      <c r="S474" s="64">
        <v>5.29</v>
      </c>
      <c r="U474" s="64">
        <v>6.03</v>
      </c>
      <c r="V474" s="64">
        <v>6.12</v>
      </c>
      <c r="W474" s="64">
        <v>6.63</v>
      </c>
      <c r="X474" s="64">
        <v>6.78</v>
      </c>
      <c r="Z474" s="64">
        <v>3.7</v>
      </c>
      <c r="AA474" s="64">
        <v>3.69</v>
      </c>
      <c r="AB474" s="64">
        <v>4.7</v>
      </c>
      <c r="AC474" s="64">
        <v>4.5999999999999996</v>
      </c>
    </row>
    <row r="475" spans="1:29" hidden="1" x14ac:dyDescent="0.2">
      <c r="A475" s="2">
        <v>39638</v>
      </c>
      <c r="B475" s="64">
        <v>5.99</v>
      </c>
      <c r="C475" s="64">
        <v>6.05</v>
      </c>
      <c r="D475" s="64">
        <v>6.61</v>
      </c>
      <c r="E475" s="64">
        <v>6.76</v>
      </c>
      <c r="G475" s="64">
        <v>3.64</v>
      </c>
      <c r="H475" s="64">
        <v>3.64</v>
      </c>
      <c r="J475" s="64">
        <v>4.6399999999999997</v>
      </c>
      <c r="K475" s="64">
        <v>4.58</v>
      </c>
      <c r="N475" s="64">
        <v>1.73</v>
      </c>
      <c r="O475" s="64">
        <v>3.81</v>
      </c>
      <c r="P475" s="64">
        <v>4.42</v>
      </c>
      <c r="R475" s="64">
        <v>5.68</v>
      </c>
      <c r="S475" s="64">
        <v>5.12</v>
      </c>
      <c r="U475" s="64">
        <v>5.99</v>
      </c>
      <c r="V475" s="64">
        <v>6.05</v>
      </c>
      <c r="W475" s="64">
        <v>6.61</v>
      </c>
      <c r="X475" s="64">
        <v>6.76</v>
      </c>
      <c r="Z475" s="64">
        <v>3.64</v>
      </c>
      <c r="AA475" s="64">
        <v>3.64</v>
      </c>
      <c r="AB475" s="64">
        <v>4.6399999999999997</v>
      </c>
      <c r="AC475" s="64">
        <v>4.58</v>
      </c>
    </row>
    <row r="476" spans="1:29" hidden="1" x14ac:dyDescent="0.2">
      <c r="A476" s="2">
        <v>39639</v>
      </c>
      <c r="B476" s="64">
        <v>6.01</v>
      </c>
      <c r="C476" s="64">
        <v>6.09</v>
      </c>
      <c r="D476" s="64">
        <v>6.65</v>
      </c>
      <c r="E476" s="64">
        <v>6.79</v>
      </c>
      <c r="G476" s="64">
        <v>3.66</v>
      </c>
      <c r="H476" s="64">
        <v>3.62</v>
      </c>
      <c r="J476" s="64">
        <v>4.6500000000000004</v>
      </c>
      <c r="K476" s="64">
        <v>4.55</v>
      </c>
      <c r="N476" s="64">
        <v>1.59</v>
      </c>
      <c r="O476" s="64">
        <v>3.8</v>
      </c>
      <c r="P476" s="64">
        <v>4.41</v>
      </c>
      <c r="R476" s="64">
        <v>5.72</v>
      </c>
      <c r="S476" s="64">
        <v>5.21</v>
      </c>
      <c r="U476" s="64">
        <v>6.01</v>
      </c>
      <c r="V476" s="64">
        <v>6.09</v>
      </c>
      <c r="W476" s="64">
        <v>6.65</v>
      </c>
      <c r="X476" s="64">
        <v>6.79</v>
      </c>
      <c r="Z476" s="64">
        <v>3.66</v>
      </c>
      <c r="AA476" s="64">
        <v>3.62</v>
      </c>
      <c r="AB476" s="64">
        <v>4.6500000000000004</v>
      </c>
      <c r="AC476" s="64">
        <v>4.55</v>
      </c>
    </row>
    <row r="477" spans="1:29" hidden="1" x14ac:dyDescent="0.2">
      <c r="A477" s="2">
        <v>39640</v>
      </c>
      <c r="B477" s="64">
        <v>6.11</v>
      </c>
      <c r="C477" s="64">
        <v>6.02</v>
      </c>
      <c r="D477" s="64">
        <v>6.81</v>
      </c>
      <c r="E477" s="64">
        <v>6.95</v>
      </c>
      <c r="G477" s="64">
        <v>3.63</v>
      </c>
      <c r="H477" s="64">
        <v>3.6</v>
      </c>
      <c r="J477" s="64">
        <v>4.62</v>
      </c>
      <c r="K477" s="64">
        <v>4.62</v>
      </c>
      <c r="N477" s="64">
        <v>1.48</v>
      </c>
      <c r="O477" s="64">
        <v>3.95</v>
      </c>
      <c r="P477" s="64">
        <v>4.53</v>
      </c>
      <c r="R477" s="64">
        <v>5.89</v>
      </c>
      <c r="S477" s="64">
        <v>5.38</v>
      </c>
      <c r="U477" s="64">
        <v>6.11</v>
      </c>
      <c r="V477" s="64">
        <v>6.02</v>
      </c>
      <c r="W477" s="64">
        <v>6.81</v>
      </c>
      <c r="X477" s="64">
        <v>6.95</v>
      </c>
      <c r="Z477" s="64">
        <v>3.63</v>
      </c>
      <c r="AA477" s="64">
        <v>3.6</v>
      </c>
      <c r="AB477" s="64">
        <v>4.62</v>
      </c>
      <c r="AC477" s="64">
        <v>4.62</v>
      </c>
    </row>
    <row r="478" spans="1:29" hidden="1" x14ac:dyDescent="0.2">
      <c r="A478" s="2">
        <v>39643</v>
      </c>
      <c r="B478" s="64">
        <v>6.05</v>
      </c>
      <c r="C478" s="64">
        <v>6.07</v>
      </c>
      <c r="D478" s="64">
        <v>6.63</v>
      </c>
      <c r="E478" s="64">
        <v>6.78</v>
      </c>
      <c r="G478" s="64">
        <v>3.64</v>
      </c>
      <c r="H478" s="64">
        <v>3.61</v>
      </c>
      <c r="J478" s="64">
        <v>4.67</v>
      </c>
      <c r="K478" s="64">
        <v>4.6399999999999997</v>
      </c>
      <c r="N478" s="64">
        <v>1.36</v>
      </c>
      <c r="O478" s="64">
        <v>3.85</v>
      </c>
      <c r="P478" s="64">
        <v>4.4400000000000004</v>
      </c>
      <c r="R478" s="64">
        <v>5.82</v>
      </c>
      <c r="S478" s="64">
        <v>5.28</v>
      </c>
      <c r="U478" s="64">
        <v>6.05</v>
      </c>
      <c r="V478" s="64">
        <v>6.07</v>
      </c>
      <c r="W478" s="64">
        <v>6.63</v>
      </c>
      <c r="X478" s="64">
        <v>6.78</v>
      </c>
      <c r="Z478" s="64">
        <v>3.64</v>
      </c>
      <c r="AA478" s="64">
        <v>3.61</v>
      </c>
      <c r="AB478" s="64">
        <v>4.67</v>
      </c>
      <c r="AC478" s="64">
        <v>4.6399999999999997</v>
      </c>
    </row>
    <row r="479" spans="1:29" hidden="1" x14ac:dyDescent="0.2">
      <c r="A479" s="2">
        <v>39644</v>
      </c>
      <c r="B479" s="64">
        <v>6.06</v>
      </c>
      <c r="C479" s="64">
        <v>6.08</v>
      </c>
      <c r="D479" s="64">
        <v>6.73</v>
      </c>
      <c r="E479" s="64">
        <v>6.87</v>
      </c>
      <c r="G479" s="64">
        <v>3.64</v>
      </c>
      <c r="H479" s="64">
        <v>3.57</v>
      </c>
      <c r="J479" s="64">
        <v>4.66</v>
      </c>
      <c r="K479" s="64">
        <v>4.5999999999999996</v>
      </c>
      <c r="N479" s="64">
        <v>1.25</v>
      </c>
      <c r="O479" s="64">
        <v>3.82</v>
      </c>
      <c r="P479" s="64">
        <v>4.46</v>
      </c>
      <c r="R479" s="64">
        <v>6.69</v>
      </c>
      <c r="S479" s="64">
        <v>5.29</v>
      </c>
      <c r="U479" s="64">
        <v>6.06</v>
      </c>
      <c r="V479" s="64">
        <v>6.08</v>
      </c>
      <c r="W479" s="64">
        <v>6.73</v>
      </c>
      <c r="X479" s="64">
        <v>6.87</v>
      </c>
      <c r="Z479" s="64">
        <v>3.64</v>
      </c>
      <c r="AA479" s="64">
        <v>3.57</v>
      </c>
      <c r="AB479" s="64">
        <v>4.66</v>
      </c>
      <c r="AC479" s="64">
        <v>4.5999999999999996</v>
      </c>
    </row>
    <row r="480" spans="1:29" hidden="1" x14ac:dyDescent="0.2">
      <c r="A480" s="2">
        <v>39645</v>
      </c>
      <c r="B480" s="64">
        <v>6.22</v>
      </c>
      <c r="C480" s="64">
        <v>6.21</v>
      </c>
      <c r="D480" s="64">
        <v>6.61</v>
      </c>
      <c r="E480" s="64">
        <v>6.75</v>
      </c>
      <c r="G480" s="64">
        <v>3.61</v>
      </c>
      <c r="H480" s="64">
        <v>3.55</v>
      </c>
      <c r="J480" s="64">
        <v>4.62</v>
      </c>
      <c r="K480" s="64">
        <v>4.63</v>
      </c>
      <c r="N480" s="64">
        <v>1.31</v>
      </c>
      <c r="O480" s="64">
        <v>3.93</v>
      </c>
      <c r="P480" s="64">
        <v>4.58</v>
      </c>
      <c r="R480" s="64">
        <v>6.19</v>
      </c>
      <c r="S480" s="64">
        <v>5.53</v>
      </c>
      <c r="U480" s="64">
        <v>6.22</v>
      </c>
      <c r="V480" s="64">
        <v>6.21</v>
      </c>
      <c r="W480" s="64">
        <v>6.61</v>
      </c>
      <c r="X480" s="64">
        <v>6.75</v>
      </c>
      <c r="Z480" s="64">
        <v>3.61</v>
      </c>
      <c r="AA480" s="64">
        <v>3.55</v>
      </c>
      <c r="AB480" s="64">
        <v>4.62</v>
      </c>
      <c r="AC480" s="64">
        <v>4.63</v>
      </c>
    </row>
    <row r="481" spans="1:29" hidden="1" x14ac:dyDescent="0.2">
      <c r="A481" s="2">
        <v>39646</v>
      </c>
      <c r="B481" s="64">
        <v>6.32</v>
      </c>
      <c r="C481" s="64">
        <v>6.28</v>
      </c>
      <c r="D481" s="64">
        <v>7.28</v>
      </c>
      <c r="E481" s="64">
        <v>6.82</v>
      </c>
      <c r="G481" s="64">
        <v>3.64</v>
      </c>
      <c r="H481" s="64">
        <v>3.58</v>
      </c>
      <c r="J481" s="64">
        <v>4.67</v>
      </c>
      <c r="K481" s="64">
        <v>4.7300000000000004</v>
      </c>
      <c r="N481" s="64">
        <v>1.32</v>
      </c>
      <c r="O481" s="64">
        <v>3.99</v>
      </c>
      <c r="P481" s="64">
        <v>4.6100000000000003</v>
      </c>
      <c r="R481" s="64">
        <v>6.46</v>
      </c>
      <c r="S481" s="64">
        <v>5.66</v>
      </c>
      <c r="U481" s="64">
        <v>6.32</v>
      </c>
      <c r="V481" s="64">
        <v>6.28</v>
      </c>
      <c r="W481" s="64">
        <v>7.28</v>
      </c>
      <c r="X481" s="64">
        <v>6.82</v>
      </c>
      <c r="Z481" s="64">
        <v>3.64</v>
      </c>
      <c r="AA481" s="64">
        <v>3.58</v>
      </c>
      <c r="AB481" s="64">
        <v>4.67</v>
      </c>
      <c r="AC481" s="64">
        <v>4.7300000000000004</v>
      </c>
    </row>
    <row r="482" spans="1:29" hidden="1" x14ac:dyDescent="0.2">
      <c r="A482" s="2">
        <v>39647</v>
      </c>
      <c r="B482" s="64">
        <v>6.4</v>
      </c>
      <c r="C482" s="64">
        <v>6.39</v>
      </c>
      <c r="D482" s="64">
        <v>6.76</v>
      </c>
      <c r="E482" s="64">
        <v>6.3</v>
      </c>
      <c r="G482" s="64">
        <v>3.69</v>
      </c>
      <c r="H482" s="64">
        <v>3.64</v>
      </c>
      <c r="J482" s="64">
        <v>4.7</v>
      </c>
      <c r="K482" s="64">
        <v>4.7699999999999996</v>
      </c>
      <c r="N482" s="64">
        <v>1.41</v>
      </c>
      <c r="O482" s="64">
        <v>4.08</v>
      </c>
      <c r="P482" s="64">
        <v>4.6500000000000004</v>
      </c>
      <c r="R482" s="64">
        <v>6.4</v>
      </c>
      <c r="S482" s="64">
        <v>5.8</v>
      </c>
      <c r="U482" s="64">
        <v>6.4</v>
      </c>
      <c r="V482" s="64">
        <v>6.39</v>
      </c>
      <c r="W482" s="64">
        <v>6.76</v>
      </c>
      <c r="X482" s="64">
        <v>6.3</v>
      </c>
      <c r="Z482" s="64">
        <v>3.69</v>
      </c>
      <c r="AA482" s="64">
        <v>3.64</v>
      </c>
      <c r="AB482" s="64">
        <v>4.7</v>
      </c>
      <c r="AC482" s="64">
        <v>4.7699999999999996</v>
      </c>
    </row>
    <row r="483" spans="1:29" hidden="1" x14ac:dyDescent="0.2">
      <c r="A483" s="2">
        <v>39650</v>
      </c>
      <c r="B483" s="64">
        <v>6.33</v>
      </c>
      <c r="C483" s="64">
        <v>6.29</v>
      </c>
      <c r="D483" s="64">
        <v>7.17</v>
      </c>
      <c r="E483" s="64">
        <v>6.72</v>
      </c>
      <c r="G483" s="64">
        <v>3.71</v>
      </c>
      <c r="H483" s="64">
        <v>3.64</v>
      </c>
      <c r="J483" s="64">
        <v>4.75</v>
      </c>
      <c r="K483" s="64">
        <v>4.8099999999999996</v>
      </c>
      <c r="N483" s="64">
        <v>1.35</v>
      </c>
      <c r="O483" s="64">
        <v>4.04</v>
      </c>
      <c r="P483" s="64">
        <v>4.62</v>
      </c>
      <c r="R483" s="64">
        <v>6.29</v>
      </c>
      <c r="S483" s="64">
        <v>5.74</v>
      </c>
      <c r="U483" s="64">
        <v>6.33</v>
      </c>
      <c r="V483" s="64">
        <v>6.29</v>
      </c>
      <c r="W483" s="64">
        <v>7.17</v>
      </c>
      <c r="X483" s="64">
        <v>6.72</v>
      </c>
      <c r="Z483" s="64">
        <v>3.71</v>
      </c>
      <c r="AA483" s="64">
        <v>3.64</v>
      </c>
      <c r="AB483" s="64">
        <v>4.75</v>
      </c>
      <c r="AC483" s="64">
        <v>4.8099999999999996</v>
      </c>
    </row>
    <row r="484" spans="1:29" hidden="1" x14ac:dyDescent="0.2">
      <c r="A484" s="2">
        <v>39651</v>
      </c>
      <c r="B484" s="64">
        <v>6.33</v>
      </c>
      <c r="C484" s="64">
        <v>6.31</v>
      </c>
      <c r="D484" s="64">
        <v>6.87</v>
      </c>
      <c r="E484" s="64">
        <v>6.41</v>
      </c>
      <c r="G484" s="64">
        <v>3.73</v>
      </c>
      <c r="H484" s="64">
        <v>3.66</v>
      </c>
      <c r="J484" s="64">
        <v>4.7699999999999996</v>
      </c>
      <c r="K484" s="64">
        <v>4.82</v>
      </c>
      <c r="N484" s="64">
        <v>1.48</v>
      </c>
      <c r="O484" s="64">
        <v>4.1100000000000003</v>
      </c>
      <c r="P484" s="64">
        <v>4.66</v>
      </c>
      <c r="R484" s="64">
        <v>6.38</v>
      </c>
      <c r="S484" s="64">
        <v>5.86</v>
      </c>
      <c r="U484" s="64">
        <v>6.33</v>
      </c>
      <c r="V484" s="64">
        <v>6.31</v>
      </c>
      <c r="W484" s="64">
        <v>6.87</v>
      </c>
      <c r="X484" s="64">
        <v>6.41</v>
      </c>
      <c r="Z484" s="64">
        <v>3.73</v>
      </c>
      <c r="AA484" s="64">
        <v>3.66</v>
      </c>
      <c r="AB484" s="64">
        <v>4.7699999999999996</v>
      </c>
      <c r="AC484" s="64">
        <v>4.82</v>
      </c>
    </row>
    <row r="485" spans="1:29" hidden="1" x14ac:dyDescent="0.2">
      <c r="A485" s="2">
        <v>39652</v>
      </c>
      <c r="B485" s="64">
        <v>6.28</v>
      </c>
      <c r="C485" s="64">
        <v>6.2</v>
      </c>
      <c r="D485" s="64">
        <v>6.73</v>
      </c>
      <c r="E485" s="64">
        <v>6.27</v>
      </c>
      <c r="G485" s="64">
        <v>3.79</v>
      </c>
      <c r="H485" s="64">
        <v>3.72</v>
      </c>
      <c r="J485" s="64">
        <v>4.8499999999999996</v>
      </c>
      <c r="K485" s="64">
        <v>4.8499999999999996</v>
      </c>
      <c r="N485" s="64">
        <v>1.49</v>
      </c>
      <c r="O485" s="64">
        <v>4.12</v>
      </c>
      <c r="P485" s="64">
        <v>4.67</v>
      </c>
      <c r="R485" s="64">
        <v>6.33</v>
      </c>
      <c r="S485" s="64">
        <v>5.68</v>
      </c>
      <c r="U485" s="64">
        <v>6.28</v>
      </c>
      <c r="V485" s="64">
        <v>6.2</v>
      </c>
      <c r="W485" s="64">
        <v>6.73</v>
      </c>
      <c r="X485" s="64">
        <v>6.27</v>
      </c>
      <c r="Z485" s="64">
        <v>3.79</v>
      </c>
      <c r="AA485" s="64">
        <v>3.72</v>
      </c>
      <c r="AB485" s="64">
        <v>4.8499999999999996</v>
      </c>
      <c r="AC485" s="64">
        <v>4.8499999999999996</v>
      </c>
    </row>
    <row r="486" spans="1:29" hidden="1" x14ac:dyDescent="0.2">
      <c r="A486" s="2">
        <v>39653</v>
      </c>
      <c r="B486" s="64">
        <v>6.23</v>
      </c>
      <c r="C486" s="64">
        <v>6.23</v>
      </c>
      <c r="D486" s="64">
        <v>6.61</v>
      </c>
      <c r="E486" s="64">
        <v>6.15</v>
      </c>
      <c r="G486" s="64">
        <v>3.87</v>
      </c>
      <c r="H486" s="64">
        <v>3.76</v>
      </c>
      <c r="J486" s="64">
        <v>4.83</v>
      </c>
      <c r="K486" s="64">
        <v>4.9400000000000004</v>
      </c>
      <c r="N486" s="64">
        <v>1.58</v>
      </c>
      <c r="O486" s="64">
        <v>4</v>
      </c>
      <c r="P486" s="64">
        <v>4.5999999999999996</v>
      </c>
      <c r="R486" s="64">
        <v>5.97</v>
      </c>
      <c r="S486" s="64">
        <v>5.52</v>
      </c>
      <c r="U486" s="64">
        <v>6.23</v>
      </c>
      <c r="V486" s="64">
        <v>6.23</v>
      </c>
      <c r="W486" s="64">
        <v>6.61</v>
      </c>
      <c r="X486" s="64">
        <v>6.15</v>
      </c>
      <c r="Z486" s="64">
        <v>3.87</v>
      </c>
      <c r="AA486" s="64">
        <v>3.76</v>
      </c>
      <c r="AB486" s="64">
        <v>4.83</v>
      </c>
      <c r="AC486" s="64">
        <v>4.9400000000000004</v>
      </c>
    </row>
    <row r="487" spans="1:29" hidden="1" x14ac:dyDescent="0.2">
      <c r="A487" s="2">
        <v>39654</v>
      </c>
      <c r="B487" s="64">
        <v>6.33</v>
      </c>
      <c r="C487" s="64">
        <v>6.35</v>
      </c>
      <c r="D487" s="64">
        <v>6.51</v>
      </c>
      <c r="E487" s="64">
        <v>6.05</v>
      </c>
      <c r="G487" s="64">
        <v>3.81</v>
      </c>
      <c r="H487" s="64">
        <v>3.74</v>
      </c>
      <c r="J487" s="64">
        <v>4.84</v>
      </c>
      <c r="K487" s="64">
        <v>4.9400000000000004</v>
      </c>
      <c r="N487" s="64">
        <v>1.64</v>
      </c>
      <c r="O487" s="64">
        <v>4.0999999999999996</v>
      </c>
      <c r="P487" s="64">
        <v>4.68</v>
      </c>
      <c r="R487" s="64">
        <v>6.22</v>
      </c>
      <c r="S487" s="64">
        <v>5.63</v>
      </c>
      <c r="U487" s="64">
        <v>6.33</v>
      </c>
      <c r="V487" s="64">
        <v>6.35</v>
      </c>
      <c r="W487" s="64">
        <v>6.51</v>
      </c>
      <c r="X487" s="64">
        <v>6.05</v>
      </c>
      <c r="Z487" s="64">
        <v>3.81</v>
      </c>
      <c r="AA487" s="64">
        <v>3.74</v>
      </c>
      <c r="AB487" s="64">
        <v>4.84</v>
      </c>
      <c r="AC487" s="64">
        <v>4.9400000000000004</v>
      </c>
    </row>
    <row r="488" spans="1:29" hidden="1" x14ac:dyDescent="0.2">
      <c r="A488" s="2">
        <v>39657</v>
      </c>
      <c r="B488" s="64">
        <v>6.22</v>
      </c>
      <c r="C488" s="64">
        <v>6.21</v>
      </c>
      <c r="D488" s="64">
        <v>6.45</v>
      </c>
      <c r="E488" s="64">
        <v>5.99</v>
      </c>
      <c r="G488" s="64">
        <v>3.81</v>
      </c>
      <c r="H488" s="64">
        <v>3.74</v>
      </c>
      <c r="J488" s="64">
        <v>4.84</v>
      </c>
      <c r="K488" s="64">
        <v>4.88</v>
      </c>
      <c r="N488" s="64">
        <v>1.63</v>
      </c>
      <c r="O488" s="64">
        <v>4</v>
      </c>
      <c r="P488" s="64">
        <v>4.5999999999999996</v>
      </c>
      <c r="R488" s="64">
        <v>6.18</v>
      </c>
      <c r="S488" s="64">
        <v>5.49</v>
      </c>
      <c r="U488" s="64">
        <v>6.22</v>
      </c>
      <c r="V488" s="64">
        <v>6.21</v>
      </c>
      <c r="W488" s="64">
        <v>6.45</v>
      </c>
      <c r="X488" s="64">
        <v>5.99</v>
      </c>
      <c r="Z488" s="64">
        <v>3.81</v>
      </c>
      <c r="AA488" s="64">
        <v>3.74</v>
      </c>
      <c r="AB488" s="64">
        <v>4.84</v>
      </c>
      <c r="AC488" s="64">
        <v>4.88</v>
      </c>
    </row>
    <row r="489" spans="1:29" hidden="1" x14ac:dyDescent="0.2">
      <c r="A489" s="2">
        <v>39658</v>
      </c>
      <c r="B489" s="64">
        <v>6.26</v>
      </c>
      <c r="C489" s="64">
        <v>6.58</v>
      </c>
      <c r="D489" s="64">
        <v>6.47</v>
      </c>
      <c r="E489" s="64">
        <v>6.01</v>
      </c>
      <c r="G489" s="64">
        <v>3.79</v>
      </c>
      <c r="H489" s="64">
        <v>3.73</v>
      </c>
      <c r="J489" s="64">
        <v>4.8099999999999996</v>
      </c>
      <c r="K489" s="64">
        <v>4.93</v>
      </c>
      <c r="N489" s="64">
        <v>1.65</v>
      </c>
      <c r="O489" s="64">
        <v>4.04</v>
      </c>
      <c r="P489" s="64">
        <v>4.63</v>
      </c>
      <c r="R489" s="64">
        <v>6.25</v>
      </c>
      <c r="S489" s="64">
        <v>5.54</v>
      </c>
      <c r="U489" s="64">
        <v>6.26</v>
      </c>
      <c r="V489" s="64">
        <v>6.58</v>
      </c>
      <c r="W489" s="64">
        <v>6.47</v>
      </c>
      <c r="X489" s="64">
        <v>6.01</v>
      </c>
      <c r="Z489" s="64">
        <v>3.79</v>
      </c>
      <c r="AA489" s="64">
        <v>3.73</v>
      </c>
      <c r="AB489" s="64">
        <v>4.8099999999999996</v>
      </c>
      <c r="AC489" s="64">
        <v>4.93</v>
      </c>
    </row>
    <row r="490" spans="1:29" hidden="1" x14ac:dyDescent="0.2">
      <c r="A490" s="2">
        <v>39659</v>
      </c>
      <c r="B490" s="64">
        <v>6.23</v>
      </c>
      <c r="C490" s="64">
        <v>6.21</v>
      </c>
      <c r="D490" s="64">
        <v>6.45</v>
      </c>
      <c r="E490" s="64">
        <v>5.99</v>
      </c>
      <c r="G490" s="64">
        <v>3.85</v>
      </c>
      <c r="H490" s="64">
        <v>3.76</v>
      </c>
      <c r="J490" s="64">
        <v>4.82</v>
      </c>
      <c r="K490" s="64">
        <v>4.97</v>
      </c>
      <c r="N490" s="64">
        <v>1.63</v>
      </c>
      <c r="O490" s="64">
        <v>4.04</v>
      </c>
      <c r="P490" s="64">
        <v>4.6399999999999997</v>
      </c>
      <c r="R490" s="64">
        <v>6.08</v>
      </c>
      <c r="S490" s="64">
        <v>5.56</v>
      </c>
      <c r="U490" s="64">
        <v>6.23</v>
      </c>
      <c r="V490" s="64">
        <v>6.21</v>
      </c>
      <c r="W490" s="64">
        <v>6.45</v>
      </c>
      <c r="X490" s="64">
        <v>5.99</v>
      </c>
      <c r="Z490" s="64">
        <v>3.85</v>
      </c>
      <c r="AA490" s="64">
        <v>3.76</v>
      </c>
      <c r="AB490" s="64">
        <v>4.82</v>
      </c>
      <c r="AC490" s="64">
        <v>4.97</v>
      </c>
    </row>
    <row r="491" spans="1:29" hidden="1" x14ac:dyDescent="0.2">
      <c r="A491" s="2">
        <v>39660</v>
      </c>
      <c r="B491" s="64">
        <v>6.15</v>
      </c>
      <c r="C491" s="64">
        <v>6.02</v>
      </c>
      <c r="D491" s="64">
        <v>6.31</v>
      </c>
      <c r="E491" s="64">
        <v>5.85</v>
      </c>
      <c r="G491" s="64">
        <v>3.82</v>
      </c>
      <c r="H491" s="64">
        <v>3.72</v>
      </c>
      <c r="J491" s="64">
        <v>4.8099999999999996</v>
      </c>
      <c r="K491" s="64">
        <v>5.0599999999999996</v>
      </c>
      <c r="N491" s="64">
        <v>1.61</v>
      </c>
      <c r="O491" s="64">
        <v>3.95</v>
      </c>
      <c r="P491" s="64">
        <v>4.58</v>
      </c>
      <c r="R491" s="64">
        <v>5.91</v>
      </c>
      <c r="S491" s="64">
        <v>5.4</v>
      </c>
      <c r="U491" s="64">
        <v>6.15</v>
      </c>
      <c r="V491" s="64">
        <v>6.02</v>
      </c>
      <c r="W491" s="64">
        <v>6.31</v>
      </c>
      <c r="X491" s="64">
        <v>5.85</v>
      </c>
      <c r="Z491" s="64">
        <v>3.82</v>
      </c>
      <c r="AA491" s="64">
        <v>3.72</v>
      </c>
      <c r="AB491" s="64">
        <v>4.8099999999999996</v>
      </c>
      <c r="AC491" s="64">
        <v>5.0599999999999996</v>
      </c>
    </row>
    <row r="492" spans="1:29" hidden="1" x14ac:dyDescent="0.2">
      <c r="R492" s="64"/>
      <c r="S492" s="64"/>
    </row>
    <row r="493" spans="1:29" hidden="1" x14ac:dyDescent="0.2">
      <c r="A493" s="3" t="s">
        <v>61</v>
      </c>
      <c r="B493" s="64">
        <f>AVERAGE(B470:B491)</f>
        <v>6.1595454545454551</v>
      </c>
      <c r="C493" s="64">
        <f>AVERAGE(C470:C491)</f>
        <v>6.19</v>
      </c>
      <c r="D493" s="64">
        <f>AVERAGE(D470:D491)</f>
        <v>6.6863636363636374</v>
      </c>
      <c r="E493" s="64">
        <f>AVERAGE(E470:E491)</f>
        <v>6.5290909090909084</v>
      </c>
      <c r="G493" s="64">
        <f>AVERAGE(G470:G491)</f>
        <v>3.7363636363636359</v>
      </c>
      <c r="H493" s="64">
        <f>AVERAGE(H470:H491)</f>
        <v>3.6809090909090911</v>
      </c>
      <c r="J493" s="64">
        <f>AVERAGE(J470:J491)</f>
        <v>4.7363636363636354</v>
      </c>
      <c r="K493" s="64">
        <f>AVERAGE(K470:K491)</f>
        <v>4.7518181818181811</v>
      </c>
      <c r="N493" s="64">
        <f>AVERAGE(N470:N491)</f>
        <v>1.5599999999999996</v>
      </c>
      <c r="O493" s="64">
        <f>AVERAGE(O470:O491)</f>
        <v>3.9704545454545457</v>
      </c>
      <c r="P493" s="64">
        <f>AVERAGE(P470:P491)</f>
        <v>4.5590909090909086</v>
      </c>
      <c r="R493" s="64">
        <f>AVERAGE(R470:R491)</f>
        <v>6.0545454545454556</v>
      </c>
      <c r="S493" s="64">
        <f>AVERAGE(S470:S491)</f>
        <v>5.4740909090909087</v>
      </c>
      <c r="U493" s="64">
        <f>AVERAGE(U470:U491)</f>
        <v>6.1595454545454551</v>
      </c>
      <c r="V493" s="64">
        <f>AVERAGE(V470:V491)</f>
        <v>6.19</v>
      </c>
      <c r="W493" s="64">
        <f>AVERAGE(W470:W491)</f>
        <v>6.6863636363636374</v>
      </c>
      <c r="X493" s="64">
        <f>AVERAGE(X470:X491)</f>
        <v>6.5290909090909084</v>
      </c>
      <c r="Z493" s="64">
        <f>AVERAGE(Z470:Z491)</f>
        <v>3.7363636363636359</v>
      </c>
      <c r="AA493" s="64">
        <f>AVERAGE(AA470:AA491)</f>
        <v>3.6809090909090911</v>
      </c>
      <c r="AB493" s="64">
        <f>AVERAGE(AB470:AB491)</f>
        <v>4.7363636363636354</v>
      </c>
      <c r="AC493" s="64">
        <f>AVERAGE(AC470:AC491)</f>
        <v>4.7518181818181811</v>
      </c>
    </row>
    <row r="494" spans="1:29" hidden="1" x14ac:dyDescent="0.2">
      <c r="A494" s="3" t="s">
        <v>62</v>
      </c>
      <c r="B494" s="312">
        <f>AVERAGE(B493:C493)</f>
        <v>6.1747727272727282</v>
      </c>
      <c r="C494" s="312"/>
      <c r="D494" s="312">
        <f>AVERAGE(D493:E493)</f>
        <v>6.6077272727272724</v>
      </c>
      <c r="E494" s="312"/>
      <c r="F494" s="5"/>
      <c r="G494" s="312">
        <f>AVERAGE(G493:H493)</f>
        <v>3.7086363636363635</v>
      </c>
      <c r="H494" s="312"/>
      <c r="I494" s="118"/>
      <c r="J494" s="312">
        <f>AVERAGE(J493:K493)</f>
        <v>4.7440909090909082</v>
      </c>
      <c r="K494" s="312"/>
      <c r="L494" s="118"/>
      <c r="M494" s="5"/>
      <c r="N494" s="5"/>
      <c r="O494" s="5"/>
      <c r="P494" s="5"/>
      <c r="Q494" s="5"/>
      <c r="R494" s="312">
        <f>AVERAGE(R493:S493)</f>
        <v>5.7643181818181821</v>
      </c>
      <c r="S494" s="312"/>
      <c r="U494" s="312">
        <f>AVERAGE(U493:V493)</f>
        <v>6.1747727272727282</v>
      </c>
      <c r="V494" s="312"/>
      <c r="W494" s="312">
        <f>AVERAGE(W493:X493)</f>
        <v>6.6077272727272724</v>
      </c>
      <c r="X494" s="312"/>
      <c r="Y494" s="5"/>
      <c r="Z494" s="312">
        <f>AVERAGE(Z493:AA493)</f>
        <v>3.7086363636363635</v>
      </c>
      <c r="AA494" s="312"/>
      <c r="AB494" s="312">
        <f>AVERAGE(AB493:AC493)</f>
        <v>4.7440909090909082</v>
      </c>
      <c r="AC494" s="312"/>
    </row>
    <row r="495" spans="1:29" hidden="1" x14ac:dyDescent="0.2">
      <c r="A495" s="3" t="s">
        <v>63</v>
      </c>
      <c r="B495" s="312">
        <f>AVERAGE(B441,B467,B494)</f>
        <v>6.0075432900432899</v>
      </c>
      <c r="C495" s="312"/>
      <c r="D495" s="312">
        <f>AVERAGE(D441,D467,D494)</f>
        <v>6.4159884559884572</v>
      </c>
      <c r="E495" s="312"/>
      <c r="F495" s="5"/>
      <c r="G495" s="312">
        <f>AVERAGE(G441,G467,G494)</f>
        <v>3.7501803751803746</v>
      </c>
      <c r="H495" s="312"/>
      <c r="I495" s="118"/>
      <c r="J495" s="312">
        <f>AVERAGE(J441,J467,J494)</f>
        <v>4.5977922077922075</v>
      </c>
      <c r="K495" s="312"/>
      <c r="L495" s="118"/>
      <c r="M495" s="5"/>
      <c r="N495" s="5"/>
      <c r="O495" s="5"/>
      <c r="P495" s="5"/>
      <c r="Q495" s="5"/>
      <c r="R495" s="312">
        <f>AVERAGE(R441,R467,R494)</f>
        <v>5.36651875901876</v>
      </c>
      <c r="S495" s="312"/>
      <c r="U495" s="312">
        <f>AVERAGE(U441,U467,U494)</f>
        <v>6.0075432900432899</v>
      </c>
      <c r="V495" s="312"/>
      <c r="W495" s="312">
        <f>AVERAGE(W441,W467,W494)</f>
        <v>6.4159884559884572</v>
      </c>
      <c r="X495" s="312"/>
      <c r="Y495" s="5"/>
      <c r="Z495" s="312">
        <f>AVERAGE(Z441,Z467,Z494)</f>
        <v>3.7501803751803746</v>
      </c>
      <c r="AA495" s="312"/>
      <c r="AB495" s="312">
        <f>AVERAGE(AB441,AB467,AB494)</f>
        <v>4.5977922077922075</v>
      </c>
      <c r="AC495" s="312"/>
    </row>
    <row r="496" spans="1:29" hidden="1" x14ac:dyDescent="0.2">
      <c r="R496" s="64"/>
      <c r="S496" s="64"/>
    </row>
    <row r="497" spans="1:29" hidden="1" x14ac:dyDescent="0.2">
      <c r="A497" s="2">
        <v>39661</v>
      </c>
      <c r="B497" s="64">
        <v>6.13</v>
      </c>
      <c r="C497" s="64">
        <v>6.16</v>
      </c>
      <c r="D497" s="64">
        <v>6.33</v>
      </c>
      <c r="E497" s="64">
        <v>5.87</v>
      </c>
      <c r="G497" s="64">
        <v>3.81</v>
      </c>
      <c r="H497" s="64">
        <v>3.7</v>
      </c>
      <c r="J497" s="64">
        <v>5.07</v>
      </c>
      <c r="K497" s="64">
        <v>5.0999999999999996</v>
      </c>
      <c r="N497" s="64">
        <v>1.59</v>
      </c>
      <c r="O497" s="64">
        <v>3.93</v>
      </c>
      <c r="P497" s="64">
        <v>4.5599999999999996</v>
      </c>
      <c r="R497" s="64">
        <v>5.79</v>
      </c>
      <c r="S497" s="64">
        <v>5.45</v>
      </c>
      <c r="U497" s="64">
        <v>6.13</v>
      </c>
      <c r="V497" s="64">
        <v>6.16</v>
      </c>
      <c r="W497" s="64">
        <v>6.33</v>
      </c>
      <c r="X497" s="64">
        <v>5.87</v>
      </c>
      <c r="Z497" s="64">
        <v>3.81</v>
      </c>
      <c r="AA497" s="64">
        <v>3.7</v>
      </c>
      <c r="AB497" s="64">
        <v>5.07</v>
      </c>
      <c r="AC497" s="64">
        <v>5.0999999999999996</v>
      </c>
    </row>
    <row r="498" spans="1:29" hidden="1" x14ac:dyDescent="0.2">
      <c r="A498" s="2">
        <v>39664</v>
      </c>
      <c r="B498" s="64">
        <v>6.17</v>
      </c>
      <c r="C498" s="64">
        <v>6.15</v>
      </c>
      <c r="D498" s="64">
        <v>6.7</v>
      </c>
      <c r="E498" s="64">
        <v>6.24</v>
      </c>
      <c r="G498" s="64">
        <v>3.8</v>
      </c>
      <c r="H498" s="64">
        <v>3.7</v>
      </c>
      <c r="J498" s="64">
        <v>5.03</v>
      </c>
      <c r="K498" s="64">
        <v>4.97</v>
      </c>
      <c r="N498" s="64">
        <v>1.63</v>
      </c>
      <c r="O498" s="64">
        <v>3.96</v>
      </c>
      <c r="P498" s="64">
        <v>4.59</v>
      </c>
      <c r="R498" s="64">
        <v>5.78</v>
      </c>
      <c r="S498" s="64">
        <v>5.45</v>
      </c>
      <c r="U498" s="64">
        <v>6.17</v>
      </c>
      <c r="V498" s="64">
        <v>6.15</v>
      </c>
      <c r="W498" s="64">
        <v>6.7</v>
      </c>
      <c r="X498" s="64">
        <v>6.24</v>
      </c>
      <c r="Z498" s="64">
        <v>3.8</v>
      </c>
      <c r="AA498" s="64">
        <v>3.7</v>
      </c>
      <c r="AB498" s="64">
        <v>5.03</v>
      </c>
      <c r="AC498" s="64">
        <v>4.97</v>
      </c>
    </row>
    <row r="499" spans="1:29" hidden="1" x14ac:dyDescent="0.2">
      <c r="A499" s="2">
        <v>39665</v>
      </c>
      <c r="B499" s="64">
        <v>6.24</v>
      </c>
      <c r="C499" s="64">
        <v>6.14</v>
      </c>
      <c r="D499" s="64">
        <v>6.76</v>
      </c>
      <c r="E499" s="64">
        <v>6.3</v>
      </c>
      <c r="G499" s="64">
        <v>3.8</v>
      </c>
      <c r="H499" s="64">
        <v>3.69</v>
      </c>
      <c r="J499" s="64">
        <v>5.07</v>
      </c>
      <c r="K499" s="64">
        <v>4.7699999999999996</v>
      </c>
      <c r="N499" s="64">
        <v>1.67</v>
      </c>
      <c r="O499" s="64">
        <v>4.0199999999999996</v>
      </c>
      <c r="P499" s="64">
        <v>4.6399999999999997</v>
      </c>
      <c r="R499" s="64">
        <v>5.78</v>
      </c>
      <c r="S499" s="64">
        <v>5.5</v>
      </c>
      <c r="U499" s="64">
        <v>6.24</v>
      </c>
      <c r="V499" s="64">
        <v>6.14</v>
      </c>
      <c r="W499" s="64">
        <v>6.76</v>
      </c>
      <c r="X499" s="64">
        <v>6.3</v>
      </c>
      <c r="Z499" s="64">
        <v>3.8</v>
      </c>
      <c r="AA499" s="64">
        <v>3.69</v>
      </c>
      <c r="AB499" s="64">
        <v>5.07</v>
      </c>
      <c r="AC499" s="64">
        <v>4.7699999999999996</v>
      </c>
    </row>
    <row r="500" spans="1:29" hidden="1" x14ac:dyDescent="0.2">
      <c r="A500" s="2">
        <v>39666</v>
      </c>
      <c r="B500" s="64">
        <v>6.26</v>
      </c>
      <c r="C500" s="64">
        <v>6.2</v>
      </c>
      <c r="D500" s="64">
        <v>6.69</v>
      </c>
      <c r="E500" s="64">
        <v>6.23</v>
      </c>
      <c r="G500" s="64">
        <v>3.78</v>
      </c>
      <c r="H500" s="64">
        <v>3.69</v>
      </c>
      <c r="J500" s="64">
        <v>5.1100000000000003</v>
      </c>
      <c r="K500" s="64">
        <v>4.8</v>
      </c>
      <c r="N500" s="64">
        <v>1.58</v>
      </c>
      <c r="O500" s="64">
        <v>4.04</v>
      </c>
      <c r="P500" s="64">
        <v>4.6900000000000004</v>
      </c>
      <c r="R500" s="64">
        <v>5.71</v>
      </c>
      <c r="S500" s="64">
        <v>5.46</v>
      </c>
      <c r="U500" s="64">
        <v>6.26</v>
      </c>
      <c r="V500" s="64">
        <v>6.2</v>
      </c>
      <c r="W500" s="64">
        <v>6.69</v>
      </c>
      <c r="X500" s="64">
        <v>6.23</v>
      </c>
      <c r="Z500" s="64">
        <v>3.78</v>
      </c>
      <c r="AA500" s="64">
        <v>3.69</v>
      </c>
      <c r="AB500" s="64">
        <v>5.1100000000000003</v>
      </c>
      <c r="AC500" s="64">
        <v>4.8</v>
      </c>
    </row>
    <row r="501" spans="1:29" hidden="1" x14ac:dyDescent="0.2">
      <c r="A501" s="2">
        <v>39667</v>
      </c>
      <c r="B501" s="64">
        <v>6.05</v>
      </c>
      <c r="C501" s="64">
        <v>6.04</v>
      </c>
      <c r="D501" s="64">
        <v>6.69</v>
      </c>
      <c r="E501" s="64">
        <v>6.23</v>
      </c>
      <c r="G501" s="64">
        <v>3.79</v>
      </c>
      <c r="H501" s="64">
        <v>3.7</v>
      </c>
      <c r="J501" s="64">
        <v>4.91</v>
      </c>
      <c r="K501" s="64">
        <v>4.8099999999999996</v>
      </c>
      <c r="N501" s="64">
        <v>1.6</v>
      </c>
      <c r="O501" s="64">
        <v>3.92</v>
      </c>
      <c r="P501" s="64">
        <v>4.55</v>
      </c>
      <c r="R501" s="64">
        <v>5.52</v>
      </c>
      <c r="S501" s="64">
        <v>5.28</v>
      </c>
      <c r="U501" s="64">
        <v>6.05</v>
      </c>
      <c r="V501" s="64">
        <v>6.04</v>
      </c>
      <c r="W501" s="64">
        <v>6.69</v>
      </c>
      <c r="X501" s="64">
        <v>6.23</v>
      </c>
      <c r="Z501" s="64">
        <v>3.79</v>
      </c>
      <c r="AA501" s="64">
        <v>3.7</v>
      </c>
      <c r="AB501" s="64">
        <v>4.91</v>
      </c>
      <c r="AC501" s="64">
        <v>4.8099999999999996</v>
      </c>
    </row>
    <row r="502" spans="1:29" hidden="1" x14ac:dyDescent="0.2">
      <c r="A502" s="2">
        <v>39668</v>
      </c>
      <c r="B502" s="64">
        <v>6.11</v>
      </c>
      <c r="C502" s="64">
        <v>5.98</v>
      </c>
      <c r="D502" s="64">
        <v>6.4</v>
      </c>
      <c r="E502" s="64">
        <v>5.94</v>
      </c>
      <c r="G502" s="64">
        <v>3.74</v>
      </c>
      <c r="H502" s="64">
        <v>3.69</v>
      </c>
      <c r="J502" s="64">
        <v>4.8899999999999997</v>
      </c>
      <c r="K502" s="64">
        <v>4.57</v>
      </c>
      <c r="N502" s="64">
        <v>1.63</v>
      </c>
      <c r="O502" s="64">
        <v>3.93</v>
      </c>
      <c r="P502" s="64">
        <v>4.54</v>
      </c>
      <c r="R502" s="64">
        <v>5.64</v>
      </c>
      <c r="S502" s="64">
        <v>5.41</v>
      </c>
      <c r="U502" s="64">
        <v>6.11</v>
      </c>
      <c r="V502" s="64">
        <v>5.98</v>
      </c>
      <c r="W502" s="64">
        <v>6.4</v>
      </c>
      <c r="X502" s="64">
        <v>5.94</v>
      </c>
      <c r="Z502" s="64">
        <v>3.74</v>
      </c>
      <c r="AA502" s="64">
        <v>3.69</v>
      </c>
      <c r="AB502" s="64">
        <v>4.8899999999999997</v>
      </c>
      <c r="AC502" s="64">
        <v>4.57</v>
      </c>
    </row>
    <row r="503" spans="1:29" hidden="1" x14ac:dyDescent="0.2">
      <c r="A503" s="2">
        <v>39671</v>
      </c>
      <c r="B503" s="64">
        <v>6.09</v>
      </c>
      <c r="C503" s="64">
        <v>6</v>
      </c>
      <c r="D503" s="64">
        <v>6.65</v>
      </c>
      <c r="E503" s="64">
        <v>6.19</v>
      </c>
      <c r="G503" s="64">
        <v>3.72</v>
      </c>
      <c r="H503" s="64">
        <v>3.69</v>
      </c>
      <c r="J503" s="64">
        <v>4.88</v>
      </c>
      <c r="K503" s="64">
        <v>4.5599999999999996</v>
      </c>
      <c r="N503" s="64">
        <v>1.73</v>
      </c>
      <c r="O503" s="64">
        <v>3.99</v>
      </c>
      <c r="P503" s="64">
        <v>4.6100000000000003</v>
      </c>
      <c r="R503" s="64">
        <v>5.66</v>
      </c>
      <c r="S503" s="64">
        <v>5.42</v>
      </c>
      <c r="U503" s="64">
        <v>6.09</v>
      </c>
      <c r="V503" s="64">
        <v>6</v>
      </c>
      <c r="W503" s="64">
        <v>6.65</v>
      </c>
      <c r="X503" s="64">
        <v>6.19</v>
      </c>
      <c r="Z503" s="64">
        <v>3.72</v>
      </c>
      <c r="AA503" s="64">
        <v>3.69</v>
      </c>
      <c r="AB503" s="64">
        <v>4.88</v>
      </c>
      <c r="AC503" s="64">
        <v>4.5599999999999996</v>
      </c>
    </row>
    <row r="504" spans="1:29" hidden="1" x14ac:dyDescent="0.2">
      <c r="A504" s="2">
        <v>39672</v>
      </c>
      <c r="B504" s="64">
        <v>6.09</v>
      </c>
      <c r="C504" s="64">
        <v>6.06</v>
      </c>
      <c r="D504" s="64">
        <v>6.56</v>
      </c>
      <c r="E504" s="64">
        <v>6.11</v>
      </c>
      <c r="G504" s="64">
        <v>3.72</v>
      </c>
      <c r="H504" s="64">
        <v>3.68</v>
      </c>
      <c r="J504" s="64">
        <v>4.99</v>
      </c>
      <c r="K504" s="64">
        <v>4.7</v>
      </c>
      <c r="N504" s="64">
        <v>1.78</v>
      </c>
      <c r="O504" s="64">
        <v>3.9</v>
      </c>
      <c r="P504" s="64">
        <v>4.54</v>
      </c>
      <c r="R504" s="64">
        <v>5.47</v>
      </c>
      <c r="S504" s="64">
        <v>5.35</v>
      </c>
      <c r="U504" s="64">
        <v>6.09</v>
      </c>
      <c r="V504" s="64">
        <v>6.06</v>
      </c>
      <c r="W504" s="64">
        <v>6.56</v>
      </c>
      <c r="X504" s="64">
        <v>6.11</v>
      </c>
      <c r="Z504" s="64">
        <v>3.72</v>
      </c>
      <c r="AA504" s="64">
        <v>3.68</v>
      </c>
      <c r="AB504" s="64">
        <v>4.99</v>
      </c>
      <c r="AC504" s="64">
        <v>4.7</v>
      </c>
    </row>
    <row r="505" spans="1:29" hidden="1" x14ac:dyDescent="0.2">
      <c r="A505" s="2">
        <v>39673</v>
      </c>
      <c r="B505" s="64">
        <v>6.11</v>
      </c>
      <c r="C505" s="64">
        <v>6.16</v>
      </c>
      <c r="D505" s="64">
        <v>6.92</v>
      </c>
      <c r="E505" s="64">
        <v>6.46</v>
      </c>
      <c r="G505" s="64">
        <v>3.69</v>
      </c>
      <c r="H505" s="64">
        <v>3.61</v>
      </c>
      <c r="J505" s="64">
        <v>4.8499999999999996</v>
      </c>
      <c r="K505" s="64">
        <v>4.67</v>
      </c>
      <c r="N505" s="64">
        <v>1.78</v>
      </c>
      <c r="O505" s="64">
        <v>3.93</v>
      </c>
      <c r="P505" s="64">
        <v>4.5599999999999996</v>
      </c>
      <c r="R505" s="64">
        <v>5.7</v>
      </c>
      <c r="S505" s="64">
        <v>5.39</v>
      </c>
      <c r="U505" s="64">
        <v>6.11</v>
      </c>
      <c r="V505" s="64">
        <v>6.16</v>
      </c>
      <c r="W505" s="64">
        <v>6.92</v>
      </c>
      <c r="X505" s="64">
        <v>6.46</v>
      </c>
      <c r="Z505" s="64">
        <v>3.69</v>
      </c>
      <c r="AA505" s="64">
        <v>3.61</v>
      </c>
      <c r="AB505" s="64">
        <v>4.8499999999999996</v>
      </c>
      <c r="AC505" s="64">
        <v>4.67</v>
      </c>
    </row>
    <row r="506" spans="1:29" hidden="1" x14ac:dyDescent="0.2">
      <c r="A506" s="2">
        <v>39674</v>
      </c>
      <c r="B506" s="64">
        <v>6.07</v>
      </c>
      <c r="C506" s="64">
        <v>6.1</v>
      </c>
      <c r="D506" s="64">
        <v>6.79</v>
      </c>
      <c r="E506" s="64">
        <v>6.33</v>
      </c>
      <c r="G506" s="64">
        <v>3.69</v>
      </c>
      <c r="H506" s="64">
        <v>3.6</v>
      </c>
      <c r="J506" s="64">
        <v>4.84</v>
      </c>
      <c r="K506" s="64">
        <v>4.66</v>
      </c>
      <c r="N506" s="64">
        <v>1.8</v>
      </c>
      <c r="O506" s="64">
        <v>3.89</v>
      </c>
      <c r="P506" s="64">
        <v>4.5199999999999996</v>
      </c>
      <c r="R506" s="64">
        <v>5.68</v>
      </c>
      <c r="S506" s="64">
        <v>5.46</v>
      </c>
      <c r="U506" s="64">
        <v>6.07</v>
      </c>
      <c r="V506" s="64">
        <v>6.1</v>
      </c>
      <c r="W506" s="64">
        <v>6.79</v>
      </c>
      <c r="X506" s="64">
        <v>6.33</v>
      </c>
      <c r="Z506" s="64">
        <v>3.69</v>
      </c>
      <c r="AA506" s="64">
        <v>3.6</v>
      </c>
      <c r="AB506" s="64">
        <v>4.84</v>
      </c>
      <c r="AC506" s="64">
        <v>4.66</v>
      </c>
    </row>
    <row r="507" spans="1:29" hidden="1" x14ac:dyDescent="0.2">
      <c r="A507" s="2">
        <v>39675</v>
      </c>
      <c r="B507" s="64">
        <v>6.03</v>
      </c>
      <c r="C507" s="64">
        <v>6.07</v>
      </c>
      <c r="D507" s="64">
        <v>6.25</v>
      </c>
      <c r="E507" s="64">
        <v>5.79</v>
      </c>
      <c r="G507" s="64">
        <v>3.65</v>
      </c>
      <c r="H507" s="64">
        <v>3.6</v>
      </c>
      <c r="J507" s="64">
        <v>4.87</v>
      </c>
      <c r="K507" s="64">
        <v>4.63</v>
      </c>
      <c r="N507" s="64">
        <v>1.78</v>
      </c>
      <c r="O507" s="64">
        <v>3.84</v>
      </c>
      <c r="P507" s="64">
        <v>4.47</v>
      </c>
      <c r="R507" s="64">
        <v>5.39</v>
      </c>
      <c r="S507" s="64">
        <v>5.44</v>
      </c>
      <c r="U507" s="64">
        <v>6.03</v>
      </c>
      <c r="V507" s="64">
        <v>6.07</v>
      </c>
      <c r="W507" s="64">
        <v>6.25</v>
      </c>
      <c r="X507" s="64">
        <v>5.79</v>
      </c>
      <c r="Z507" s="64">
        <v>3.65</v>
      </c>
      <c r="AA507" s="64">
        <v>3.6</v>
      </c>
      <c r="AB507" s="64">
        <v>4.87</v>
      </c>
      <c r="AC507" s="64">
        <v>4.63</v>
      </c>
    </row>
    <row r="508" spans="1:29" hidden="1" x14ac:dyDescent="0.2">
      <c r="A508" s="2">
        <v>39678</v>
      </c>
      <c r="B508" s="64">
        <v>6.15</v>
      </c>
      <c r="C508" s="64">
        <v>5.96</v>
      </c>
      <c r="D508" s="64">
        <v>6.24</v>
      </c>
      <c r="E508" s="64">
        <v>5.78</v>
      </c>
      <c r="G508" s="64">
        <v>3.61</v>
      </c>
      <c r="H508" s="64">
        <v>3.51</v>
      </c>
      <c r="J508" s="64">
        <v>4.8099999999999996</v>
      </c>
      <c r="K508" s="64">
        <v>4.63</v>
      </c>
      <c r="N508" s="64">
        <v>1.7</v>
      </c>
      <c r="O508" s="64">
        <v>3.81</v>
      </c>
      <c r="P508" s="64">
        <v>4.4400000000000004</v>
      </c>
      <c r="R508" s="64">
        <v>5.57</v>
      </c>
      <c r="S508" s="64">
        <v>5.37</v>
      </c>
      <c r="U508" s="64">
        <v>6.15</v>
      </c>
      <c r="V508" s="64">
        <v>5.96</v>
      </c>
      <c r="W508" s="64">
        <v>6.24</v>
      </c>
      <c r="X508" s="64">
        <v>5.78</v>
      </c>
      <c r="Z508" s="64">
        <v>3.61</v>
      </c>
      <c r="AA508" s="64">
        <v>3.51</v>
      </c>
      <c r="AB508" s="64">
        <v>4.8099999999999996</v>
      </c>
      <c r="AC508" s="64">
        <v>4.63</v>
      </c>
    </row>
    <row r="509" spans="1:29" hidden="1" x14ac:dyDescent="0.2">
      <c r="A509" s="2">
        <v>39679</v>
      </c>
      <c r="B509" s="64">
        <v>6.18</v>
      </c>
      <c r="C509" s="64">
        <v>5.86</v>
      </c>
      <c r="D509" s="64">
        <v>6.28</v>
      </c>
      <c r="E509" s="64">
        <v>5.82</v>
      </c>
      <c r="G509" s="64">
        <v>3.61</v>
      </c>
      <c r="H509" s="64">
        <v>3.5</v>
      </c>
      <c r="J509" s="64">
        <v>4.7699999999999996</v>
      </c>
      <c r="K509" s="64">
        <v>4.63</v>
      </c>
      <c r="N509" s="64">
        <v>1.72</v>
      </c>
      <c r="O509" s="64">
        <v>3.83</v>
      </c>
      <c r="P509" s="64">
        <v>4.46</v>
      </c>
      <c r="R509" s="64">
        <v>5.64</v>
      </c>
      <c r="S509" s="64">
        <v>5.38</v>
      </c>
      <c r="U509" s="64">
        <v>6.18</v>
      </c>
      <c r="V509" s="64">
        <v>5.86</v>
      </c>
      <c r="W509" s="64">
        <v>6.28</v>
      </c>
      <c r="X509" s="64">
        <v>5.82</v>
      </c>
      <c r="Z509" s="64">
        <v>3.61</v>
      </c>
      <c r="AA509" s="64">
        <v>3.5</v>
      </c>
      <c r="AB509" s="64">
        <v>4.7699999999999996</v>
      </c>
      <c r="AC509" s="64">
        <v>4.63</v>
      </c>
    </row>
    <row r="510" spans="1:29" hidden="1" x14ac:dyDescent="0.2">
      <c r="A510" s="2">
        <v>39680</v>
      </c>
      <c r="B510" s="64">
        <v>6.12</v>
      </c>
      <c r="C510" s="64">
        <v>5.84</v>
      </c>
      <c r="D510" s="64">
        <v>6.29</v>
      </c>
      <c r="E510" s="64">
        <v>5.84</v>
      </c>
      <c r="G510" s="64">
        <v>3.59</v>
      </c>
      <c r="H510" s="64">
        <v>3.5</v>
      </c>
      <c r="J510" s="64">
        <v>4.78</v>
      </c>
      <c r="K510" s="64">
        <v>4.5599999999999996</v>
      </c>
      <c r="N510" s="64">
        <v>1.63</v>
      </c>
      <c r="O510" s="64">
        <v>3.8</v>
      </c>
      <c r="P510" s="64">
        <v>4.4400000000000004</v>
      </c>
      <c r="R510" s="64">
        <v>5.53</v>
      </c>
      <c r="S510" s="64">
        <v>5.28</v>
      </c>
      <c r="U510" s="64">
        <v>6.12</v>
      </c>
      <c r="V510" s="64">
        <v>5.84</v>
      </c>
      <c r="W510" s="64">
        <v>6.29</v>
      </c>
      <c r="X510" s="64">
        <v>5.84</v>
      </c>
      <c r="Z510" s="64">
        <v>3.59</v>
      </c>
      <c r="AA510" s="64">
        <v>3.5</v>
      </c>
      <c r="AB510" s="64">
        <v>4.78</v>
      </c>
      <c r="AC510" s="64">
        <v>4.5599999999999996</v>
      </c>
    </row>
    <row r="511" spans="1:29" hidden="1" x14ac:dyDescent="0.2">
      <c r="A511" s="2">
        <v>39681</v>
      </c>
      <c r="B511" s="64">
        <v>6.18</v>
      </c>
      <c r="C511" s="64">
        <v>5.88</v>
      </c>
      <c r="D511" s="64">
        <v>6.3</v>
      </c>
      <c r="E511" s="64">
        <v>5.84</v>
      </c>
      <c r="G511" s="64">
        <v>3.58</v>
      </c>
      <c r="H511" s="64">
        <v>3.5</v>
      </c>
      <c r="J511" s="64">
        <v>4.74</v>
      </c>
      <c r="K511" s="64">
        <v>4.57</v>
      </c>
      <c r="N511" s="64">
        <v>1.65</v>
      </c>
      <c r="O511" s="64">
        <v>3.83</v>
      </c>
      <c r="P511" s="64">
        <v>4.46</v>
      </c>
      <c r="R511" s="64">
        <v>5.59</v>
      </c>
      <c r="S511" s="64">
        <v>5.31</v>
      </c>
      <c r="U511" s="64">
        <v>6.18</v>
      </c>
      <c r="V511" s="64">
        <v>5.88</v>
      </c>
      <c r="W511" s="64">
        <v>6.3</v>
      </c>
      <c r="X511" s="64">
        <v>5.84</v>
      </c>
      <c r="Z511" s="64">
        <v>3.58</v>
      </c>
      <c r="AA511" s="64">
        <v>3.5</v>
      </c>
      <c r="AB511" s="64">
        <v>4.74</v>
      </c>
      <c r="AC511" s="64">
        <v>4.57</v>
      </c>
    </row>
    <row r="512" spans="1:29" hidden="1" x14ac:dyDescent="0.2">
      <c r="A512" s="2">
        <v>39682</v>
      </c>
      <c r="B512" s="64">
        <v>6.2</v>
      </c>
      <c r="C512" s="64">
        <v>5.87</v>
      </c>
      <c r="D512" s="64">
        <v>6.21</v>
      </c>
      <c r="E512" s="64">
        <v>5.76</v>
      </c>
      <c r="G512" s="64">
        <v>3.61</v>
      </c>
      <c r="H512" s="64">
        <v>3.51</v>
      </c>
      <c r="J512" s="64">
        <v>4.76</v>
      </c>
      <c r="K512" s="64">
        <v>4.58</v>
      </c>
      <c r="N512" s="64">
        <v>1.64</v>
      </c>
      <c r="O512" s="64">
        <v>3.87</v>
      </c>
      <c r="P512" s="64">
        <v>4.46</v>
      </c>
      <c r="R512" s="64">
        <v>5.6</v>
      </c>
      <c r="S512" s="64">
        <v>5.39</v>
      </c>
      <c r="U512" s="64">
        <v>6.2</v>
      </c>
      <c r="V512" s="64">
        <v>5.87</v>
      </c>
      <c r="W512" s="64">
        <v>6.21</v>
      </c>
      <c r="X512" s="64">
        <v>5.76</v>
      </c>
      <c r="Z512" s="64">
        <v>3.61</v>
      </c>
      <c r="AA512" s="64">
        <v>3.51</v>
      </c>
      <c r="AB512" s="64">
        <v>4.76</v>
      </c>
      <c r="AC512" s="64">
        <v>4.58</v>
      </c>
    </row>
    <row r="513" spans="1:29" hidden="1" x14ac:dyDescent="0.2">
      <c r="A513" s="2">
        <v>39685</v>
      </c>
      <c r="B513" s="64">
        <v>6.08</v>
      </c>
      <c r="C513" s="64">
        <v>5.85</v>
      </c>
      <c r="D513" s="64">
        <v>6.18</v>
      </c>
      <c r="E513" s="64">
        <v>5.72</v>
      </c>
      <c r="G513" s="64">
        <v>3.61</v>
      </c>
      <c r="H513" s="64">
        <v>3.52</v>
      </c>
      <c r="J513" s="64">
        <v>4.8099999999999996</v>
      </c>
      <c r="K513" s="64">
        <v>4.6100000000000003</v>
      </c>
      <c r="N513" s="64">
        <v>1.61</v>
      </c>
      <c r="O513" s="64">
        <v>3.78</v>
      </c>
      <c r="P513" s="64">
        <v>4.3899999999999997</v>
      </c>
      <c r="R513" s="64">
        <v>5.67</v>
      </c>
      <c r="S513" s="64">
        <v>5.3</v>
      </c>
      <c r="U513" s="64">
        <v>6.08</v>
      </c>
      <c r="V513" s="64">
        <v>5.85</v>
      </c>
      <c r="W513" s="64">
        <v>6.18</v>
      </c>
      <c r="X513" s="64">
        <v>5.72</v>
      </c>
      <c r="Z513" s="64">
        <v>3.61</v>
      </c>
      <c r="AA513" s="64">
        <v>3.52</v>
      </c>
      <c r="AB513" s="64">
        <v>4.8099999999999996</v>
      </c>
      <c r="AC513" s="64">
        <v>4.6100000000000003</v>
      </c>
    </row>
    <row r="514" spans="1:29" hidden="1" x14ac:dyDescent="0.2">
      <c r="A514" s="2">
        <v>39686</v>
      </c>
      <c r="B514" s="64">
        <v>6.03</v>
      </c>
      <c r="C514" s="64">
        <v>5.85</v>
      </c>
      <c r="D514" s="64">
        <v>6.19</v>
      </c>
      <c r="E514" s="64">
        <v>5.73</v>
      </c>
      <c r="G514" s="64">
        <v>3.6</v>
      </c>
      <c r="H514" s="64">
        <v>3.52</v>
      </c>
      <c r="J514" s="64">
        <v>4.78</v>
      </c>
      <c r="K514" s="64">
        <v>4.5999999999999996</v>
      </c>
      <c r="N514" s="64">
        <v>1.64</v>
      </c>
      <c r="O514" s="64">
        <v>3.77</v>
      </c>
      <c r="P514" s="64">
        <v>4.3899999999999997</v>
      </c>
      <c r="R514" s="64">
        <v>5.69</v>
      </c>
      <c r="S514" s="64">
        <v>5.38</v>
      </c>
      <c r="U514" s="64">
        <v>6.03</v>
      </c>
      <c r="V514" s="64">
        <v>5.85</v>
      </c>
      <c r="W514" s="64">
        <v>6.19</v>
      </c>
      <c r="X514" s="64">
        <v>5.73</v>
      </c>
      <c r="Z514" s="64">
        <v>3.6</v>
      </c>
      <c r="AA514" s="64">
        <v>3.52</v>
      </c>
      <c r="AB514" s="64">
        <v>4.78</v>
      </c>
      <c r="AC514" s="64">
        <v>4.5999999999999996</v>
      </c>
    </row>
    <row r="515" spans="1:29" hidden="1" x14ac:dyDescent="0.2">
      <c r="A515" s="2">
        <v>39687</v>
      </c>
      <c r="B515" s="64">
        <v>6.11</v>
      </c>
      <c r="C515" s="64">
        <v>6.12</v>
      </c>
      <c r="D515" s="64">
        <v>6.19</v>
      </c>
      <c r="E515" s="64">
        <v>5.73</v>
      </c>
      <c r="G515" s="64">
        <v>3.59</v>
      </c>
      <c r="H515" s="64">
        <v>3.51</v>
      </c>
      <c r="J515" s="64">
        <v>4.79</v>
      </c>
      <c r="K515" s="64">
        <v>4.6100000000000003</v>
      </c>
      <c r="N515" s="64">
        <v>1.6</v>
      </c>
      <c r="O515" s="64">
        <v>3.76</v>
      </c>
      <c r="P515" s="64">
        <v>4.38</v>
      </c>
      <c r="R515" s="64">
        <v>5.89</v>
      </c>
      <c r="S515" s="64">
        <v>5.31</v>
      </c>
      <c r="U515" s="64">
        <v>6.11</v>
      </c>
      <c r="V515" s="64">
        <v>6.12</v>
      </c>
      <c r="W515" s="64">
        <v>6.19</v>
      </c>
      <c r="X515" s="64">
        <v>5.73</v>
      </c>
      <c r="Z515" s="64">
        <v>3.59</v>
      </c>
      <c r="AA515" s="64">
        <v>3.51</v>
      </c>
      <c r="AB515" s="64">
        <v>4.79</v>
      </c>
      <c r="AC515" s="64">
        <v>4.6100000000000003</v>
      </c>
    </row>
    <row r="516" spans="1:29" hidden="1" x14ac:dyDescent="0.2">
      <c r="A516" s="2">
        <v>39688</v>
      </c>
      <c r="B516" s="64">
        <v>6.02</v>
      </c>
      <c r="C516" s="64">
        <v>5.94</v>
      </c>
      <c r="D516" s="64">
        <v>6.16</v>
      </c>
      <c r="E516" s="64">
        <v>5.7</v>
      </c>
      <c r="G516" s="64">
        <v>3.61</v>
      </c>
      <c r="H516" s="64">
        <v>3.54</v>
      </c>
      <c r="J516" s="64">
        <v>4.84</v>
      </c>
      <c r="K516" s="64">
        <v>4.66</v>
      </c>
      <c r="N516" s="64">
        <v>1.68</v>
      </c>
      <c r="O516" s="64">
        <v>3.78</v>
      </c>
      <c r="P516" s="64">
        <v>4.37</v>
      </c>
      <c r="R516" s="64">
        <v>5.68</v>
      </c>
      <c r="S516" s="64">
        <v>5.36</v>
      </c>
      <c r="U516" s="64">
        <v>6.02</v>
      </c>
      <c r="V516" s="64">
        <v>5.94</v>
      </c>
      <c r="W516" s="64">
        <v>6.16</v>
      </c>
      <c r="X516" s="64">
        <v>5.7</v>
      </c>
      <c r="Z516" s="64">
        <v>3.61</v>
      </c>
      <c r="AA516" s="64">
        <v>3.54</v>
      </c>
      <c r="AB516" s="64">
        <v>4.84</v>
      </c>
      <c r="AC516" s="64">
        <v>4.66</v>
      </c>
    </row>
    <row r="517" spans="1:29" hidden="1" x14ac:dyDescent="0.2">
      <c r="A517" s="2">
        <v>39689</v>
      </c>
      <c r="B517" s="64">
        <v>6.05</v>
      </c>
      <c r="C517" s="64">
        <v>5.69</v>
      </c>
      <c r="D517" s="64">
        <v>6.19</v>
      </c>
      <c r="E517" s="64">
        <v>5.74</v>
      </c>
      <c r="G517" s="64">
        <v>3.61</v>
      </c>
      <c r="H517" s="64">
        <v>3.52</v>
      </c>
      <c r="J517" s="64">
        <v>4.8</v>
      </c>
      <c r="K517" s="64">
        <v>4.62</v>
      </c>
      <c r="N517" s="64">
        <v>1.64</v>
      </c>
      <c r="O517" s="64">
        <v>3.81</v>
      </c>
      <c r="P517" s="64">
        <v>4.42</v>
      </c>
      <c r="R517" s="64">
        <v>5.69</v>
      </c>
      <c r="S517" s="64">
        <v>5.43</v>
      </c>
      <c r="U517" s="64">
        <v>6.05</v>
      </c>
      <c r="V517" s="64">
        <v>5.69</v>
      </c>
      <c r="W517" s="64">
        <v>6.19</v>
      </c>
      <c r="X517" s="64">
        <v>5.74</v>
      </c>
      <c r="Z517" s="64">
        <v>3.61</v>
      </c>
      <c r="AA517" s="64">
        <v>3.52</v>
      </c>
      <c r="AB517" s="64">
        <v>4.8</v>
      </c>
      <c r="AC517" s="64">
        <v>4.62</v>
      </c>
    </row>
    <row r="518" spans="1:29" hidden="1" x14ac:dyDescent="0.2"/>
    <row r="519" spans="1:29" hidden="1" x14ac:dyDescent="0.2">
      <c r="A519" s="3" t="s">
        <v>61</v>
      </c>
      <c r="B519" s="64">
        <f>AVERAGE(B497:B517)</f>
        <v>6.1176190476190486</v>
      </c>
      <c r="C519" s="64">
        <f>AVERAGE(C497:C517)</f>
        <v>5.9961904761904758</v>
      </c>
      <c r="D519" s="64">
        <f>AVERAGE(D497:D517)</f>
        <v>6.427142857142857</v>
      </c>
      <c r="E519" s="64">
        <f>AVERAGE(E497:E517)</f>
        <v>5.9690476190476192</v>
      </c>
      <c r="G519" s="64">
        <f>AVERAGE(G497:G517)</f>
        <v>3.6766666666666659</v>
      </c>
      <c r="H519" s="64">
        <f>AVERAGE(H497:H517)</f>
        <v>3.5942857142857152</v>
      </c>
      <c r="J519" s="64">
        <f>AVERAGE(J497:J517)</f>
        <v>4.8757142857142863</v>
      </c>
      <c r="K519" s="64">
        <f>AVERAGE(K497:K517)</f>
        <v>4.6814285714285706</v>
      </c>
      <c r="N519" s="64">
        <f>AVERAGE(N497:N517)</f>
        <v>1.6704761904761904</v>
      </c>
      <c r="O519" s="64">
        <f>AVERAGE(O497:O517)</f>
        <v>3.875714285714285</v>
      </c>
      <c r="P519" s="64">
        <f>AVERAGE(P497:P517)</f>
        <v>4.4990476190476185</v>
      </c>
      <c r="R519" s="64">
        <f>AVERAGE(R497:R517)</f>
        <v>5.6509523809523801</v>
      </c>
      <c r="S519" s="64">
        <f>AVERAGE(S497:S517)</f>
        <v>5.3866666666666667</v>
      </c>
      <c r="U519" s="64">
        <f>AVERAGE(U497:U517)</f>
        <v>6.1176190476190486</v>
      </c>
      <c r="V519" s="64">
        <f>AVERAGE(V497:V517)</f>
        <v>5.9961904761904758</v>
      </c>
      <c r="W519" s="64">
        <f>AVERAGE(W497:W517)</f>
        <v>6.427142857142857</v>
      </c>
      <c r="X519" s="64">
        <f>AVERAGE(X497:X517)</f>
        <v>5.9690476190476192</v>
      </c>
      <c r="Z519" s="64">
        <f>AVERAGE(Z497:Z517)</f>
        <v>3.6766666666666659</v>
      </c>
      <c r="AA519" s="64">
        <f>AVERAGE(AA497:AA517)</f>
        <v>3.5942857142857152</v>
      </c>
      <c r="AB519" s="64">
        <f>AVERAGE(AB497:AB517)</f>
        <v>4.8757142857142863</v>
      </c>
      <c r="AC519" s="64">
        <f>AVERAGE(AC497:AC517)</f>
        <v>4.6814285714285706</v>
      </c>
    </row>
    <row r="520" spans="1:29" hidden="1" x14ac:dyDescent="0.2">
      <c r="A520" s="3" t="s">
        <v>62</v>
      </c>
      <c r="B520" s="312">
        <f>AVERAGE(B519:C519)</f>
        <v>6.0569047619047627</v>
      </c>
      <c r="C520" s="312"/>
      <c r="D520" s="312">
        <f>AVERAGE(D519:E519)</f>
        <v>6.1980952380952381</v>
      </c>
      <c r="E520" s="312"/>
      <c r="F520" s="5"/>
      <c r="G520" s="312">
        <f>AVERAGE(G519:H519)</f>
        <v>3.6354761904761905</v>
      </c>
      <c r="H520" s="312"/>
      <c r="I520" s="118"/>
      <c r="J520" s="312">
        <f>AVERAGE(J519:K519)</f>
        <v>4.7785714285714285</v>
      </c>
      <c r="K520" s="312"/>
      <c r="L520" s="118"/>
      <c r="M520" s="5"/>
      <c r="N520" s="5"/>
      <c r="O520" s="5"/>
      <c r="P520" s="5"/>
      <c r="Q520" s="5"/>
      <c r="R520" s="312">
        <f>AVERAGE(R519:S519)</f>
        <v>5.5188095238095229</v>
      </c>
      <c r="S520" s="312"/>
      <c r="U520" s="312">
        <f>AVERAGE(U519:V519)</f>
        <v>6.0569047619047627</v>
      </c>
      <c r="V520" s="312"/>
      <c r="W520" s="312">
        <f>AVERAGE(W519:X519)</f>
        <v>6.1980952380952381</v>
      </c>
      <c r="X520" s="312"/>
      <c r="Y520" s="5"/>
      <c r="Z520" s="312">
        <f>AVERAGE(Z519:AA519)</f>
        <v>3.6354761904761905</v>
      </c>
      <c r="AA520" s="312"/>
      <c r="AB520" s="312">
        <f>AVERAGE(AB519:AC519)</f>
        <v>4.7785714285714285</v>
      </c>
      <c r="AC520" s="312"/>
    </row>
    <row r="521" spans="1:29" hidden="1" x14ac:dyDescent="0.2">
      <c r="A521" s="3" t="s">
        <v>63</v>
      </c>
      <c r="B521" s="312">
        <f>AVERAGE(B467,B494,B520)</f>
        <v>6.1169083694083701</v>
      </c>
      <c r="C521" s="312"/>
      <c r="D521" s="312">
        <f>AVERAGE(D467,D494,D520)</f>
        <v>6.4167821067821071</v>
      </c>
      <c r="E521" s="312"/>
      <c r="F521" s="5"/>
      <c r="G521" s="312">
        <f>AVERAGE(G467,G494,G520)</f>
        <v>3.7267676767676767</v>
      </c>
      <c r="H521" s="312"/>
      <c r="I521" s="118"/>
      <c r="J521" s="312">
        <f>AVERAGE(J467,J494,J520)</f>
        <v>4.7123160173160166</v>
      </c>
      <c r="K521" s="312"/>
      <c r="L521" s="118"/>
      <c r="M521" s="5"/>
      <c r="N521" s="5"/>
      <c r="O521" s="5"/>
      <c r="P521" s="5"/>
      <c r="Q521" s="5"/>
      <c r="R521" s="312">
        <f>AVERAGE(R467,R494,R520)</f>
        <v>5.5785028860028865</v>
      </c>
      <c r="S521" s="312"/>
      <c r="U521" s="312">
        <f>AVERAGE(U467,U494,U520)</f>
        <v>6.1169083694083701</v>
      </c>
      <c r="V521" s="312"/>
      <c r="W521" s="312">
        <f>AVERAGE(W467,W494,W520)</f>
        <v>6.4167821067821071</v>
      </c>
      <c r="X521" s="312"/>
      <c r="Y521" s="5"/>
      <c r="Z521" s="312">
        <f>AVERAGE(Z467,Z494,Z520)</f>
        <v>3.7267676767676767</v>
      </c>
      <c r="AA521" s="312"/>
      <c r="AB521" s="312">
        <f>AVERAGE(AB467,AB494,AB520)</f>
        <v>4.7123160173160166</v>
      </c>
      <c r="AC521" s="312"/>
    </row>
    <row r="522" spans="1:29" hidden="1" x14ac:dyDescent="0.2"/>
    <row r="523" spans="1:29" hidden="1" x14ac:dyDescent="0.2">
      <c r="A523" s="2">
        <v>39693</v>
      </c>
      <c r="B523" s="64">
        <v>6.16</v>
      </c>
      <c r="C523" s="64">
        <v>6</v>
      </c>
      <c r="D523" s="64">
        <v>5.93</v>
      </c>
      <c r="E523" s="64">
        <v>5.79</v>
      </c>
      <c r="G523" s="64">
        <v>3.6</v>
      </c>
      <c r="H523" s="64">
        <v>3.56</v>
      </c>
      <c r="J523" s="64">
        <v>4.8499999999999996</v>
      </c>
      <c r="K523" s="64">
        <v>4.63</v>
      </c>
      <c r="N523" s="64">
        <v>1.62</v>
      </c>
      <c r="O523" s="64">
        <v>3.73</v>
      </c>
      <c r="P523" s="64">
        <v>4.3600000000000003</v>
      </c>
      <c r="R523" s="64">
        <v>5.52</v>
      </c>
      <c r="S523" s="64">
        <v>5.36</v>
      </c>
      <c r="U523" s="64">
        <v>6.16</v>
      </c>
      <c r="V523" s="64">
        <v>6</v>
      </c>
      <c r="W523" s="64">
        <v>5.93</v>
      </c>
      <c r="X523" s="64">
        <v>5.79</v>
      </c>
      <c r="Z523" s="64">
        <v>3.6</v>
      </c>
      <c r="AA523" s="64">
        <v>3.56</v>
      </c>
      <c r="AB523" s="64">
        <v>4.8499999999999996</v>
      </c>
      <c r="AC523" s="64">
        <v>4.63</v>
      </c>
    </row>
    <row r="524" spans="1:29" hidden="1" x14ac:dyDescent="0.2">
      <c r="A524" s="2">
        <v>39694</v>
      </c>
      <c r="B524" s="64">
        <v>6.22</v>
      </c>
      <c r="C524" s="64">
        <v>6.29</v>
      </c>
      <c r="D524" s="64">
        <v>5.92</v>
      </c>
      <c r="E524" s="64">
        <v>5.76</v>
      </c>
      <c r="G524" s="64">
        <v>3.59</v>
      </c>
      <c r="H524" s="64">
        <v>3.54</v>
      </c>
      <c r="J524" s="64">
        <v>4.8099999999999996</v>
      </c>
      <c r="K524" s="64">
        <v>4.5999999999999996</v>
      </c>
      <c r="N524" s="64">
        <v>1.63</v>
      </c>
      <c r="O524" s="64">
        <v>3.7</v>
      </c>
      <c r="P524" s="64">
        <v>4.32</v>
      </c>
      <c r="R524" s="64">
        <v>5.55</v>
      </c>
      <c r="S524" s="64">
        <v>5.39</v>
      </c>
      <c r="U524" s="64">
        <v>6.22</v>
      </c>
      <c r="V524" s="64">
        <v>6.29</v>
      </c>
      <c r="W524" s="64">
        <v>5.92</v>
      </c>
      <c r="X524" s="64">
        <v>5.76</v>
      </c>
      <c r="Z524" s="64">
        <v>3.59</v>
      </c>
      <c r="AA524" s="64">
        <v>3.54</v>
      </c>
      <c r="AB524" s="64">
        <v>4.8099999999999996</v>
      </c>
      <c r="AC524" s="64">
        <v>4.5999999999999996</v>
      </c>
    </row>
    <row r="525" spans="1:29" hidden="1" x14ac:dyDescent="0.2">
      <c r="A525" s="2">
        <v>39695</v>
      </c>
      <c r="B525" s="64">
        <v>6.23</v>
      </c>
      <c r="C525" s="64">
        <v>6.3</v>
      </c>
      <c r="D525" s="64">
        <v>5.87</v>
      </c>
      <c r="E525" s="64">
        <v>5.85</v>
      </c>
      <c r="G525" s="64">
        <v>3.49</v>
      </c>
      <c r="H525" s="64">
        <v>3.47</v>
      </c>
      <c r="J525" s="64">
        <v>4.7300000000000004</v>
      </c>
      <c r="K525" s="64">
        <v>4.46</v>
      </c>
      <c r="N525" s="64">
        <v>1.62</v>
      </c>
      <c r="O525" s="64">
        <v>3.63</v>
      </c>
      <c r="P525" s="64">
        <v>4.2699999999999996</v>
      </c>
      <c r="R525" s="64">
        <v>5.46</v>
      </c>
      <c r="S525" s="64">
        <v>5.36</v>
      </c>
      <c r="U525" s="64">
        <v>6.23</v>
      </c>
      <c r="V525" s="64">
        <v>6.3</v>
      </c>
      <c r="W525" s="64">
        <v>5.87</v>
      </c>
      <c r="X525" s="64">
        <v>5.85</v>
      </c>
      <c r="Z525" s="64">
        <v>3.49</v>
      </c>
      <c r="AA525" s="64">
        <v>3.47</v>
      </c>
      <c r="AB525" s="64">
        <v>4.7300000000000004</v>
      </c>
      <c r="AC525" s="64">
        <v>4.46</v>
      </c>
    </row>
    <row r="526" spans="1:29" hidden="1" x14ac:dyDescent="0.2">
      <c r="A526" s="2">
        <v>39696</v>
      </c>
      <c r="B526" s="64">
        <v>6.19</v>
      </c>
      <c r="C526" s="64">
        <v>6.23</v>
      </c>
      <c r="D526" s="64">
        <v>5.99</v>
      </c>
      <c r="E526" s="64">
        <v>5.79</v>
      </c>
      <c r="G526" s="64">
        <v>3.51</v>
      </c>
      <c r="H526" s="64">
        <v>3.42</v>
      </c>
      <c r="J526" s="64">
        <v>4.7699999999999996</v>
      </c>
      <c r="K526" s="64">
        <v>4.5599999999999996</v>
      </c>
      <c r="N526" s="64">
        <v>1.67</v>
      </c>
      <c r="O526" s="64">
        <v>3.7</v>
      </c>
      <c r="P526" s="64">
        <v>4.3</v>
      </c>
      <c r="R526" s="64">
        <v>5.41</v>
      </c>
      <c r="S526" s="64">
        <v>5.45</v>
      </c>
      <c r="U526" s="64">
        <v>6.19</v>
      </c>
      <c r="V526" s="64">
        <v>6.23</v>
      </c>
      <c r="W526" s="64">
        <v>5.99</v>
      </c>
      <c r="X526" s="64">
        <v>5.79</v>
      </c>
      <c r="Z526" s="64">
        <v>3.51</v>
      </c>
      <c r="AA526" s="64">
        <v>3.42</v>
      </c>
      <c r="AB526" s="64">
        <v>4.7699999999999996</v>
      </c>
      <c r="AC526" s="64">
        <v>4.5599999999999996</v>
      </c>
    </row>
    <row r="527" spans="1:29" hidden="1" x14ac:dyDescent="0.2">
      <c r="A527" s="2">
        <v>39699</v>
      </c>
      <c r="B527" s="64">
        <v>6.17</v>
      </c>
      <c r="C527" s="64">
        <v>6.04</v>
      </c>
      <c r="D527" s="64">
        <v>5.91</v>
      </c>
      <c r="E527" s="64">
        <v>5.75</v>
      </c>
      <c r="G527" s="64">
        <v>3.52</v>
      </c>
      <c r="H527" s="64">
        <v>3.47</v>
      </c>
      <c r="J527" s="64">
        <v>4.76</v>
      </c>
      <c r="K527" s="64">
        <v>4.6399999999999997</v>
      </c>
      <c r="N527" s="64">
        <v>1.64</v>
      </c>
      <c r="O527" s="64">
        <v>3.67</v>
      </c>
      <c r="P527" s="64">
        <v>4.26</v>
      </c>
      <c r="R527" s="64">
        <v>5.4</v>
      </c>
      <c r="S527" s="64">
        <v>5.33</v>
      </c>
      <c r="U527" s="64">
        <v>6.17</v>
      </c>
      <c r="V527" s="64">
        <v>6.04</v>
      </c>
      <c r="W527" s="64">
        <v>5.91</v>
      </c>
      <c r="X527" s="64">
        <v>5.75</v>
      </c>
      <c r="Z527" s="64">
        <v>3.52</v>
      </c>
      <c r="AA527" s="64">
        <v>3.47</v>
      </c>
      <c r="AB527" s="64">
        <v>4.76</v>
      </c>
      <c r="AC527" s="64">
        <v>4.6399999999999997</v>
      </c>
    </row>
    <row r="528" spans="1:29" hidden="1" x14ac:dyDescent="0.2">
      <c r="A528" s="2">
        <v>39700</v>
      </c>
      <c r="B528" s="64">
        <v>6.18</v>
      </c>
      <c r="C528" s="64">
        <v>6.09</v>
      </c>
      <c r="D528" s="64">
        <v>5.87</v>
      </c>
      <c r="E528" s="64">
        <v>5.69</v>
      </c>
      <c r="G528" s="64">
        <v>3.52</v>
      </c>
      <c r="H528" s="64">
        <v>3.48</v>
      </c>
      <c r="J528" s="64">
        <v>4.72</v>
      </c>
      <c r="K528" s="64">
        <v>4.55</v>
      </c>
      <c r="N528" s="64">
        <v>1.59</v>
      </c>
      <c r="O528" s="64">
        <v>3.57</v>
      </c>
      <c r="P528" s="64">
        <v>4.18</v>
      </c>
      <c r="R528" s="64">
        <v>5.53</v>
      </c>
      <c r="S528" s="64">
        <v>5.44</v>
      </c>
      <c r="U528" s="64">
        <v>6.18</v>
      </c>
      <c r="V528" s="64">
        <v>6.09</v>
      </c>
      <c r="W528" s="64">
        <v>5.87</v>
      </c>
      <c r="X528" s="64">
        <v>5.69</v>
      </c>
      <c r="Z528" s="64">
        <v>3.52</v>
      </c>
      <c r="AA528" s="64">
        <v>3.48</v>
      </c>
      <c r="AB528" s="64">
        <v>4.72</v>
      </c>
      <c r="AC528" s="64">
        <v>4.55</v>
      </c>
    </row>
    <row r="529" spans="1:29" hidden="1" x14ac:dyDescent="0.2">
      <c r="A529" s="2">
        <v>39701</v>
      </c>
      <c r="B529" s="64">
        <v>6.22</v>
      </c>
      <c r="C529" s="64">
        <v>6.08</v>
      </c>
      <c r="D529" s="64">
        <v>6.07</v>
      </c>
      <c r="E529" s="64">
        <v>5.71</v>
      </c>
      <c r="G529" s="64">
        <v>3.48</v>
      </c>
      <c r="H529" s="64">
        <v>3.45</v>
      </c>
      <c r="J529" s="64">
        <v>4.67</v>
      </c>
      <c r="K529" s="64">
        <v>4.66</v>
      </c>
      <c r="N529" s="64">
        <v>1.58</v>
      </c>
      <c r="O529" s="64">
        <v>3.63</v>
      </c>
      <c r="P529" s="64">
        <v>4.22</v>
      </c>
      <c r="R529" s="64">
        <v>5.58</v>
      </c>
      <c r="S529" s="64">
        <v>5.56</v>
      </c>
      <c r="U529" s="64">
        <v>6.22</v>
      </c>
      <c r="V529" s="64">
        <v>6.08</v>
      </c>
      <c r="W529" s="64">
        <v>6.07</v>
      </c>
      <c r="X529" s="64">
        <v>5.71</v>
      </c>
      <c r="Z529" s="64">
        <v>3.48</v>
      </c>
      <c r="AA529" s="64">
        <v>3.45</v>
      </c>
      <c r="AB529" s="64">
        <v>4.67</v>
      </c>
      <c r="AC529" s="64">
        <v>4.66</v>
      </c>
    </row>
    <row r="530" spans="1:29" hidden="1" x14ac:dyDescent="0.2">
      <c r="A530" s="2">
        <v>39702</v>
      </c>
      <c r="B530" s="64">
        <v>6.31</v>
      </c>
      <c r="C530" s="64">
        <v>6.06</v>
      </c>
      <c r="D530" s="64">
        <v>6.08</v>
      </c>
      <c r="E530" s="64">
        <v>5.73</v>
      </c>
      <c r="G530" s="64">
        <v>3.47</v>
      </c>
      <c r="H530" s="64">
        <v>3.44</v>
      </c>
      <c r="J530" s="64">
        <v>4.6900000000000004</v>
      </c>
      <c r="K530" s="64">
        <v>4.6399999999999997</v>
      </c>
      <c r="N530" s="64">
        <v>1.55</v>
      </c>
      <c r="O530" s="64">
        <v>3.64</v>
      </c>
      <c r="P530" s="64">
        <v>4.22</v>
      </c>
      <c r="R530" s="64">
        <v>5.58</v>
      </c>
      <c r="S530" s="64">
        <v>5.49</v>
      </c>
      <c r="U530" s="64">
        <v>6.31</v>
      </c>
      <c r="V530" s="64">
        <v>6.06</v>
      </c>
      <c r="W530" s="64">
        <v>6.08</v>
      </c>
      <c r="X530" s="64">
        <v>5.73</v>
      </c>
      <c r="Z530" s="64">
        <v>3.47</v>
      </c>
      <c r="AA530" s="64">
        <v>3.44</v>
      </c>
      <c r="AB530" s="64">
        <v>4.6900000000000004</v>
      </c>
      <c r="AC530" s="64">
        <v>4.6399999999999997</v>
      </c>
    </row>
    <row r="531" spans="1:29" hidden="1" x14ac:dyDescent="0.2">
      <c r="A531" s="2">
        <v>39703</v>
      </c>
      <c r="B531" s="64">
        <v>6.44</v>
      </c>
      <c r="C531" s="64">
        <v>6.19</v>
      </c>
      <c r="D531" s="64">
        <v>6.2</v>
      </c>
      <c r="E531" s="64">
        <v>5.75</v>
      </c>
      <c r="G531" s="64">
        <v>3.46</v>
      </c>
      <c r="H531" s="64">
        <v>3.43</v>
      </c>
      <c r="J531" s="64">
        <v>4.76</v>
      </c>
      <c r="K531" s="64">
        <v>4.57</v>
      </c>
      <c r="N531" s="64">
        <v>1.39</v>
      </c>
      <c r="O531" s="64">
        <v>3.72</v>
      </c>
      <c r="P531" s="64">
        <v>4.3099999999999996</v>
      </c>
      <c r="R531" s="64">
        <v>5.63</v>
      </c>
      <c r="S531" s="64">
        <v>5.58</v>
      </c>
      <c r="U531" s="64">
        <v>6.44</v>
      </c>
      <c r="V531" s="64">
        <v>6.19</v>
      </c>
      <c r="W531" s="64">
        <v>6.2</v>
      </c>
      <c r="X531" s="64">
        <v>5.75</v>
      </c>
      <c r="Z531" s="64">
        <v>3.46</v>
      </c>
      <c r="AA531" s="64">
        <v>3.43</v>
      </c>
      <c r="AB531" s="64">
        <v>4.76</v>
      </c>
      <c r="AC531" s="64">
        <v>4.57</v>
      </c>
    </row>
    <row r="532" spans="1:29" hidden="1" x14ac:dyDescent="0.2">
      <c r="A532" s="2">
        <v>39706</v>
      </c>
      <c r="B532" s="64">
        <v>5.89</v>
      </c>
      <c r="C532" s="64">
        <v>6.32</v>
      </c>
      <c r="D532" s="64">
        <v>6.06</v>
      </c>
      <c r="E532" s="64">
        <v>5.67</v>
      </c>
      <c r="G532" s="64">
        <v>3.53</v>
      </c>
      <c r="H532" s="64">
        <v>3.42</v>
      </c>
      <c r="J532" s="64">
        <v>4.66</v>
      </c>
      <c r="K532" s="64">
        <v>4.59</v>
      </c>
      <c r="N532" s="64">
        <v>0.55000000000000004</v>
      </c>
      <c r="O532" s="64">
        <v>3.39</v>
      </c>
      <c r="P532" s="64">
        <v>4.0199999999999996</v>
      </c>
      <c r="R532" s="64">
        <v>4.9800000000000004</v>
      </c>
      <c r="S532" s="64">
        <v>5.43</v>
      </c>
      <c r="U532" s="64">
        <v>5.89</v>
      </c>
      <c r="V532" s="64">
        <v>6.32</v>
      </c>
      <c r="W532" s="64">
        <v>6.06</v>
      </c>
      <c r="X532" s="64">
        <v>5.67</v>
      </c>
      <c r="Z532" s="64">
        <v>3.53</v>
      </c>
      <c r="AA532" s="64">
        <v>3.42</v>
      </c>
      <c r="AB532" s="64">
        <v>4.66</v>
      </c>
      <c r="AC532" s="64">
        <v>4.59</v>
      </c>
    </row>
    <row r="533" spans="1:29" hidden="1" x14ac:dyDescent="0.2">
      <c r="A533" s="2">
        <v>39707</v>
      </c>
      <c r="B533" s="64">
        <v>5.91</v>
      </c>
      <c r="C533" s="64">
        <v>6.24</v>
      </c>
      <c r="D533" s="64">
        <v>6.08</v>
      </c>
      <c r="E533" s="64">
        <v>5.67</v>
      </c>
      <c r="G533" s="64">
        <v>3.54</v>
      </c>
      <c r="H533" s="64">
        <v>3.42</v>
      </c>
      <c r="J533" s="64">
        <v>4.8099999999999996</v>
      </c>
      <c r="K533" s="64">
        <v>4.7699999999999996</v>
      </c>
      <c r="N533" s="64">
        <v>0.64</v>
      </c>
      <c r="O533" s="64">
        <v>3.46</v>
      </c>
      <c r="P533" s="64">
        <v>4.0999999999999996</v>
      </c>
      <c r="R533" s="64">
        <v>5.25</v>
      </c>
      <c r="S533" s="64">
        <v>5.96</v>
      </c>
      <c r="U533" s="64">
        <v>5.91</v>
      </c>
      <c r="V533" s="64">
        <v>6.24</v>
      </c>
      <c r="W533" s="64">
        <v>6.08</v>
      </c>
      <c r="X533" s="64">
        <v>5.67</v>
      </c>
      <c r="Z533" s="64">
        <v>3.54</v>
      </c>
      <c r="AA533" s="64">
        <v>3.42</v>
      </c>
      <c r="AB533" s="64">
        <v>4.8099999999999996</v>
      </c>
      <c r="AC533" s="64">
        <v>4.7699999999999996</v>
      </c>
    </row>
    <row r="534" spans="1:29" hidden="1" x14ac:dyDescent="0.2">
      <c r="A534" s="2">
        <v>39708</v>
      </c>
      <c r="B534" s="64">
        <v>6.3</v>
      </c>
      <c r="C534" s="64">
        <v>6.63</v>
      </c>
      <c r="D534" s="64">
        <v>6.08</v>
      </c>
      <c r="E534" s="64">
        <v>5.64</v>
      </c>
      <c r="G534" s="64">
        <v>3.54</v>
      </c>
      <c r="H534" s="64">
        <v>3.46</v>
      </c>
      <c r="J534" s="64">
        <v>4.72</v>
      </c>
      <c r="K534" s="64">
        <v>4.8600000000000003</v>
      </c>
      <c r="N534" s="64">
        <v>0.01</v>
      </c>
      <c r="O534" s="64">
        <v>3.41</v>
      </c>
      <c r="P534" s="64">
        <v>4.08</v>
      </c>
      <c r="R534" s="64">
        <v>5.49</v>
      </c>
      <c r="S534" s="64">
        <v>6.36</v>
      </c>
      <c r="U534" s="64">
        <v>6.3</v>
      </c>
      <c r="V534" s="64">
        <v>6.63</v>
      </c>
      <c r="W534" s="64">
        <v>6.08</v>
      </c>
      <c r="X534" s="64">
        <v>5.64</v>
      </c>
      <c r="Z534" s="64">
        <v>3.54</v>
      </c>
      <c r="AA534" s="64">
        <v>3.46</v>
      </c>
      <c r="AB534" s="64">
        <v>4.72</v>
      </c>
      <c r="AC534" s="64">
        <v>4.8600000000000003</v>
      </c>
    </row>
    <row r="535" spans="1:29" hidden="1" x14ac:dyDescent="0.2">
      <c r="A535" s="2">
        <v>39709</v>
      </c>
      <c r="B535" s="64">
        <v>6.4</v>
      </c>
      <c r="C535" s="64">
        <v>6.7</v>
      </c>
      <c r="D535" s="64">
        <v>6.4</v>
      </c>
      <c r="E535" s="64">
        <v>5.77</v>
      </c>
      <c r="G535" s="64">
        <v>3.65</v>
      </c>
      <c r="H535" s="64">
        <v>3.58</v>
      </c>
      <c r="J535" s="64">
        <v>4.78</v>
      </c>
      <c r="K535" s="64">
        <v>4.9000000000000004</v>
      </c>
      <c r="N535" s="64">
        <v>0.05</v>
      </c>
      <c r="O535" s="64">
        <v>3.53</v>
      </c>
      <c r="P535" s="64">
        <v>4.18</v>
      </c>
      <c r="R535" s="64">
        <v>5.66</v>
      </c>
      <c r="S535" s="64">
        <v>5.74</v>
      </c>
      <c r="U535" s="64">
        <v>6.4</v>
      </c>
      <c r="V535" s="64">
        <v>6.7</v>
      </c>
      <c r="W535" s="64">
        <v>6.4</v>
      </c>
      <c r="X535" s="64">
        <v>5.77</v>
      </c>
      <c r="Z535" s="64">
        <v>3.65</v>
      </c>
      <c r="AA535" s="64">
        <v>3.58</v>
      </c>
      <c r="AB535" s="64">
        <v>4.78</v>
      </c>
      <c r="AC535" s="64">
        <v>4.9000000000000004</v>
      </c>
    </row>
    <row r="536" spans="1:29" hidden="1" x14ac:dyDescent="0.2">
      <c r="A536" s="2">
        <v>39710</v>
      </c>
      <c r="B536" s="64">
        <v>6.3</v>
      </c>
      <c r="C536" s="64">
        <v>6.19</v>
      </c>
      <c r="D536" s="64">
        <v>6.45</v>
      </c>
      <c r="E536" s="64">
        <v>5.92</v>
      </c>
      <c r="G536" s="64">
        <v>3.92</v>
      </c>
      <c r="H536" s="64">
        <v>3.83</v>
      </c>
      <c r="J536" s="64">
        <v>4.7300000000000004</v>
      </c>
      <c r="K536" s="64">
        <v>4.99</v>
      </c>
      <c r="N536" s="64">
        <v>0.84</v>
      </c>
      <c r="O536" s="64">
        <v>3.8</v>
      </c>
      <c r="P536" s="64">
        <v>4.37</v>
      </c>
      <c r="R536" s="64">
        <v>5.72</v>
      </c>
      <c r="S536" s="64">
        <v>6.08</v>
      </c>
      <c r="U536" s="64">
        <v>6.3</v>
      </c>
      <c r="V536" s="64">
        <v>6.19</v>
      </c>
      <c r="W536" s="64">
        <v>6.45</v>
      </c>
      <c r="X536" s="64">
        <v>5.92</v>
      </c>
      <c r="Z536" s="64">
        <v>3.92</v>
      </c>
      <c r="AA536" s="64">
        <v>3.83</v>
      </c>
      <c r="AB536" s="64">
        <v>4.7300000000000004</v>
      </c>
      <c r="AC536" s="64">
        <v>4.99</v>
      </c>
    </row>
    <row r="537" spans="1:29" hidden="1" x14ac:dyDescent="0.2">
      <c r="A537" s="2">
        <v>39713</v>
      </c>
      <c r="B537" s="64">
        <v>6.34</v>
      </c>
      <c r="C537" s="64">
        <v>6.51</v>
      </c>
      <c r="D537" s="64">
        <v>6.44</v>
      </c>
      <c r="E537" s="64">
        <v>5.97</v>
      </c>
      <c r="G537" s="64">
        <v>3.84</v>
      </c>
      <c r="H537" s="64">
        <v>3.77</v>
      </c>
      <c r="J537" s="64">
        <v>4.82</v>
      </c>
      <c r="K537" s="64">
        <v>5.0199999999999996</v>
      </c>
      <c r="N537" s="64">
        <v>0.71</v>
      </c>
      <c r="O537" s="64">
        <v>3.84</v>
      </c>
      <c r="P537" s="64">
        <v>4.42</v>
      </c>
      <c r="R537" s="64">
        <v>6.13</v>
      </c>
      <c r="S537" s="64">
        <v>6.19</v>
      </c>
      <c r="U537" s="64">
        <v>6.34</v>
      </c>
      <c r="V537" s="64">
        <v>6.51</v>
      </c>
      <c r="W537" s="64">
        <v>6.44</v>
      </c>
      <c r="X537" s="64">
        <v>5.97</v>
      </c>
      <c r="Z537" s="64">
        <v>3.84</v>
      </c>
      <c r="AA537" s="64">
        <v>3.77</v>
      </c>
      <c r="AB537" s="64">
        <v>4.82</v>
      </c>
      <c r="AC537" s="64">
        <v>5.0199999999999996</v>
      </c>
    </row>
    <row r="538" spans="1:29" hidden="1" x14ac:dyDescent="0.2">
      <c r="A538" s="2">
        <v>39714</v>
      </c>
      <c r="B538" s="64">
        <v>6.46</v>
      </c>
      <c r="C538" s="64">
        <v>6.51</v>
      </c>
      <c r="D538" s="64">
        <v>6.51</v>
      </c>
      <c r="E538" s="64">
        <v>5.99</v>
      </c>
      <c r="G538" s="64">
        <v>3.89</v>
      </c>
      <c r="H538" s="64">
        <v>3.78</v>
      </c>
      <c r="J538" s="64">
        <v>4.88</v>
      </c>
      <c r="K538" s="64">
        <v>5.04</v>
      </c>
      <c r="N538" s="64">
        <v>7.0000000000000007E-2</v>
      </c>
      <c r="O538" s="64">
        <v>3.8</v>
      </c>
      <c r="P538" s="64">
        <v>4.38</v>
      </c>
      <c r="R538" s="64">
        <v>6.55</v>
      </c>
      <c r="S538" s="64">
        <v>6.52</v>
      </c>
      <c r="U538" s="64">
        <v>6.46</v>
      </c>
      <c r="V538" s="64">
        <v>6.51</v>
      </c>
      <c r="W538" s="64">
        <v>6.51</v>
      </c>
      <c r="X538" s="64">
        <v>5.99</v>
      </c>
      <c r="Z538" s="64">
        <v>3.89</v>
      </c>
      <c r="AA538" s="64">
        <v>3.78</v>
      </c>
      <c r="AB538" s="64">
        <v>4.88</v>
      </c>
      <c r="AC538" s="64">
        <v>5.04</v>
      </c>
    </row>
    <row r="539" spans="1:29" hidden="1" x14ac:dyDescent="0.2">
      <c r="A539" s="2">
        <v>39715</v>
      </c>
      <c r="B539" s="64">
        <v>6.43</v>
      </c>
      <c r="C539" s="64">
        <v>6.5</v>
      </c>
      <c r="D539" s="64">
        <v>7.7</v>
      </c>
      <c r="E539" s="64">
        <v>7.17</v>
      </c>
      <c r="G539" s="64">
        <v>4.04</v>
      </c>
      <c r="H539" s="64">
        <v>3.98</v>
      </c>
      <c r="J539" s="64">
        <v>4.95</v>
      </c>
      <c r="K539" s="64">
        <v>5.14</v>
      </c>
      <c r="N539" s="64">
        <v>0.31</v>
      </c>
      <c r="O539" s="64">
        <v>3.81</v>
      </c>
      <c r="P539" s="64">
        <v>4.41</v>
      </c>
      <c r="R539" s="64">
        <v>6.46</v>
      </c>
      <c r="S539" s="64">
        <v>6.16</v>
      </c>
      <c r="U539" s="64">
        <v>6.43</v>
      </c>
      <c r="V539" s="64">
        <v>6.5</v>
      </c>
      <c r="W539" s="64">
        <v>7.7</v>
      </c>
      <c r="X539" s="64">
        <v>7.17</v>
      </c>
      <c r="Z539" s="64">
        <v>4.04</v>
      </c>
      <c r="AA539" s="64">
        <v>3.98</v>
      </c>
      <c r="AB539" s="64">
        <v>4.95</v>
      </c>
      <c r="AC539" s="64">
        <v>5.14</v>
      </c>
    </row>
    <row r="540" spans="1:29" hidden="1" x14ac:dyDescent="0.2">
      <c r="A540" s="2">
        <v>39716</v>
      </c>
      <c r="B540" s="64">
        <v>6.71</v>
      </c>
      <c r="C540" s="64">
        <v>6.69</v>
      </c>
      <c r="D540" s="64">
        <v>6.6</v>
      </c>
      <c r="E540" s="64">
        <v>6.15</v>
      </c>
      <c r="G540" s="64">
        <v>3.94</v>
      </c>
      <c r="H540" s="64">
        <v>3.97</v>
      </c>
      <c r="J540" s="64">
        <v>5.04</v>
      </c>
      <c r="K540" s="64">
        <v>5.22</v>
      </c>
      <c r="N540" s="64">
        <v>0.48</v>
      </c>
      <c r="O540" s="64">
        <v>3.87</v>
      </c>
      <c r="P540" s="64">
        <v>4.41</v>
      </c>
      <c r="R540" s="64">
        <v>6.65</v>
      </c>
      <c r="S540" s="64">
        <v>6.19</v>
      </c>
      <c r="U540" s="64">
        <v>6.71</v>
      </c>
      <c r="V540" s="64">
        <v>6.69</v>
      </c>
      <c r="W540" s="64">
        <v>6.6</v>
      </c>
      <c r="X540" s="64">
        <v>6.15</v>
      </c>
      <c r="Z540" s="64">
        <v>3.94</v>
      </c>
      <c r="AA540" s="64">
        <v>3.97</v>
      </c>
      <c r="AB540" s="64">
        <v>5.04</v>
      </c>
      <c r="AC540" s="64">
        <v>5.22</v>
      </c>
    </row>
    <row r="541" spans="1:29" hidden="1" x14ac:dyDescent="0.2">
      <c r="A541" s="2">
        <v>39717</v>
      </c>
      <c r="B541" s="64">
        <v>6.72</v>
      </c>
      <c r="C541" s="64">
        <v>6.53</v>
      </c>
      <c r="D541" s="64">
        <v>6.61</v>
      </c>
      <c r="E541" s="64">
        <v>6.03</v>
      </c>
      <c r="G541" s="64">
        <v>4.0599999999999996</v>
      </c>
      <c r="H541" s="64">
        <v>3.97</v>
      </c>
      <c r="J541" s="64">
        <v>4.8</v>
      </c>
      <c r="K541" s="64">
        <v>5.0599999999999996</v>
      </c>
      <c r="N541" s="64">
        <v>0.45</v>
      </c>
      <c r="O541" s="64">
        <v>3.86</v>
      </c>
      <c r="P541" s="64">
        <v>4.38</v>
      </c>
      <c r="R541" s="64">
        <v>7.97</v>
      </c>
      <c r="S541" s="64">
        <v>6.85</v>
      </c>
      <c r="U541" s="64">
        <v>6.72</v>
      </c>
      <c r="V541" s="64">
        <v>6.53</v>
      </c>
      <c r="W541" s="64">
        <v>6.61</v>
      </c>
      <c r="X541" s="64">
        <v>6.03</v>
      </c>
      <c r="Z541" s="64">
        <v>4.0599999999999996</v>
      </c>
      <c r="AA541" s="64">
        <v>3.97</v>
      </c>
      <c r="AB541" s="64">
        <v>4.8</v>
      </c>
      <c r="AC541" s="64">
        <v>5.0599999999999996</v>
      </c>
    </row>
    <row r="542" spans="1:29" hidden="1" x14ac:dyDescent="0.2">
      <c r="A542" s="2">
        <v>39720</v>
      </c>
      <c r="B542" s="64">
        <v>6.56</v>
      </c>
      <c r="C542" s="64">
        <v>6.91</v>
      </c>
      <c r="D542" s="64">
        <v>6.55</v>
      </c>
      <c r="E542" s="64">
        <v>5.85</v>
      </c>
      <c r="G542" s="64">
        <v>4.01</v>
      </c>
      <c r="H542" s="64">
        <v>3.98</v>
      </c>
      <c r="J542" s="64">
        <v>4.63</v>
      </c>
      <c r="K542" s="64">
        <v>5.05</v>
      </c>
      <c r="N542" s="96" t="s">
        <v>170</v>
      </c>
      <c r="O542" s="64">
        <v>3.58</v>
      </c>
      <c r="P542" s="64">
        <v>4.12</v>
      </c>
      <c r="R542" s="64">
        <v>6.4</v>
      </c>
      <c r="S542" s="64">
        <v>6.78</v>
      </c>
      <c r="U542" s="64">
        <v>6.56</v>
      </c>
      <c r="V542" s="64">
        <v>6.91</v>
      </c>
      <c r="W542" s="64">
        <v>6.55</v>
      </c>
      <c r="X542" s="64">
        <v>5.85</v>
      </c>
      <c r="Z542" s="64">
        <v>4.01</v>
      </c>
      <c r="AA542" s="64">
        <v>3.98</v>
      </c>
      <c r="AB542" s="64">
        <v>4.63</v>
      </c>
      <c r="AC542" s="64">
        <v>5.05</v>
      </c>
    </row>
    <row r="543" spans="1:29" hidden="1" x14ac:dyDescent="0.2">
      <c r="A543" s="2">
        <v>39721</v>
      </c>
      <c r="B543" s="64">
        <v>6.79</v>
      </c>
      <c r="C543" s="64">
        <v>7.19</v>
      </c>
      <c r="D543" s="64">
        <v>6.73</v>
      </c>
      <c r="E543" s="64">
        <v>6.02</v>
      </c>
      <c r="G543" s="64">
        <v>3.72</v>
      </c>
      <c r="H543" s="64">
        <v>4.07</v>
      </c>
      <c r="J543" s="64">
        <v>4.79</v>
      </c>
      <c r="K543" s="64">
        <v>5.14</v>
      </c>
      <c r="N543" s="96" t="s">
        <v>170</v>
      </c>
      <c r="O543" s="64">
        <v>3.81</v>
      </c>
      <c r="P543" s="96">
        <v>4.3099999999999996</v>
      </c>
      <c r="R543" s="64">
        <v>6.67</v>
      </c>
      <c r="S543" s="64">
        <v>7.28</v>
      </c>
      <c r="U543" s="64">
        <v>6.79</v>
      </c>
      <c r="V543" s="64">
        <v>7.19</v>
      </c>
      <c r="W543" s="64">
        <v>6.73</v>
      </c>
      <c r="X543" s="64">
        <v>6.02</v>
      </c>
      <c r="Z543" s="64">
        <v>3.72</v>
      </c>
      <c r="AA543" s="64">
        <v>4.07</v>
      </c>
      <c r="AB543" s="64">
        <v>4.79</v>
      </c>
      <c r="AC543" s="64">
        <v>5.14</v>
      </c>
    </row>
    <row r="544" spans="1:29" hidden="1" x14ac:dyDescent="0.2"/>
    <row r="545" spans="1:29" hidden="1" x14ac:dyDescent="0.2">
      <c r="A545" s="3" t="s">
        <v>61</v>
      </c>
      <c r="B545" s="64">
        <f>AVERAGE(B523:B543)</f>
        <v>6.33</v>
      </c>
      <c r="C545" s="64">
        <f>AVERAGE(C523:C543)</f>
        <v>6.3904761904761909</v>
      </c>
      <c r="D545" s="64">
        <f>AVERAGE(D523:D543)</f>
        <v>6.2880952380952388</v>
      </c>
      <c r="E545" s="64">
        <f>AVERAGE(E523:E543)</f>
        <v>5.8890476190476182</v>
      </c>
      <c r="G545" s="64">
        <f>AVERAGE(G523:G543)</f>
        <v>3.6819047619047622</v>
      </c>
      <c r="H545" s="64">
        <f>AVERAGE(H523:H543)</f>
        <v>3.6423809523809529</v>
      </c>
      <c r="J545" s="64">
        <f>AVERAGE(J523:J543)</f>
        <v>4.77952380952381</v>
      </c>
      <c r="K545" s="64">
        <f>AVERAGE(K523:K543)</f>
        <v>4.8138095238095238</v>
      </c>
      <c r="N545" s="64">
        <f>AVERAGE(N523:N543)</f>
        <v>0.96842105263157907</v>
      </c>
      <c r="O545" s="64">
        <f>AVERAGE(O523:O543)</f>
        <v>3.6738095238095241</v>
      </c>
      <c r="P545" s="64">
        <f>AVERAGE(P523:P543)</f>
        <v>4.2676190476190472</v>
      </c>
      <c r="R545" s="64">
        <f>AVERAGE(R523:R543)</f>
        <v>5.8852380952380949</v>
      </c>
      <c r="S545" s="64">
        <f>AVERAGE(S523:S543)</f>
        <v>5.9285714285714279</v>
      </c>
      <c r="U545" s="64">
        <f>AVERAGE(U523:U543)</f>
        <v>6.33</v>
      </c>
      <c r="V545" s="64">
        <f>AVERAGE(V523:V543)</f>
        <v>6.3904761904761909</v>
      </c>
      <c r="W545" s="64">
        <f>AVERAGE(W523:W543)</f>
        <v>6.2880952380952388</v>
      </c>
      <c r="X545" s="64">
        <f>AVERAGE(X523:X543)</f>
        <v>5.8890476190476182</v>
      </c>
      <c r="Z545" s="64">
        <f>AVERAGE(Z523:Z543)</f>
        <v>3.6819047619047622</v>
      </c>
      <c r="AA545" s="64">
        <f>AVERAGE(AA523:AA543)</f>
        <v>3.6423809523809529</v>
      </c>
      <c r="AB545" s="64">
        <f>AVERAGE(AB523:AB543)</f>
        <v>4.77952380952381</v>
      </c>
      <c r="AC545" s="64">
        <f>AVERAGE(AC523:AC543)</f>
        <v>4.8138095238095238</v>
      </c>
    </row>
    <row r="546" spans="1:29" hidden="1" x14ac:dyDescent="0.2">
      <c r="A546" s="3" t="s">
        <v>62</v>
      </c>
      <c r="B546" s="312">
        <f>AVERAGE(B545:C545)</f>
        <v>6.3602380952380955</v>
      </c>
      <c r="C546" s="312"/>
      <c r="D546" s="312">
        <f>AVERAGE(D545:E545)</f>
        <v>6.088571428571429</v>
      </c>
      <c r="E546" s="312"/>
      <c r="F546" s="5"/>
      <c r="G546" s="312">
        <f>AVERAGE(G545:H545)</f>
        <v>3.6621428571428574</v>
      </c>
      <c r="H546" s="312"/>
      <c r="I546" s="118"/>
      <c r="J546" s="312">
        <f>AVERAGE(J545:K545)</f>
        <v>4.7966666666666669</v>
      </c>
      <c r="K546" s="312"/>
      <c r="L546" s="118"/>
      <c r="M546" s="5"/>
      <c r="N546" s="5"/>
      <c r="O546" s="5"/>
      <c r="P546" s="5"/>
      <c r="Q546" s="5"/>
      <c r="R546" s="312">
        <f>AVERAGE(R545:S545)</f>
        <v>5.9069047619047614</v>
      </c>
      <c r="S546" s="312"/>
      <c r="U546" s="312">
        <f>AVERAGE(U545:V545)</f>
        <v>6.3602380952380955</v>
      </c>
      <c r="V546" s="312"/>
      <c r="W546" s="312">
        <f>AVERAGE(W545:X545)</f>
        <v>6.088571428571429</v>
      </c>
      <c r="X546" s="312"/>
      <c r="Y546" s="5"/>
      <c r="Z546" s="312">
        <f>AVERAGE(Z545:AA545)</f>
        <v>3.6621428571428574</v>
      </c>
      <c r="AA546" s="312"/>
      <c r="AB546" s="312">
        <f>AVERAGE(AB545:AC545)</f>
        <v>4.7966666666666669</v>
      </c>
      <c r="AC546" s="312"/>
    </row>
    <row r="547" spans="1:29" hidden="1" x14ac:dyDescent="0.2">
      <c r="A547" s="3" t="s">
        <v>63</v>
      </c>
      <c r="B547" s="312">
        <f>AVERAGE(B494,B520,B546)</f>
        <v>6.197305194805196</v>
      </c>
      <c r="C547" s="312"/>
      <c r="D547" s="312">
        <f>AVERAGE(D494,D520,D546)</f>
        <v>6.2981313131313135</v>
      </c>
      <c r="E547" s="312"/>
      <c r="F547" s="5"/>
      <c r="G547" s="312">
        <f>AVERAGE(G494,G520,G546)</f>
        <v>3.6687518037518037</v>
      </c>
      <c r="H547" s="312"/>
      <c r="I547" s="118"/>
      <c r="J547" s="312">
        <f>AVERAGE(J494,J520,J546)</f>
        <v>4.7731096681096679</v>
      </c>
      <c r="K547" s="312"/>
      <c r="L547" s="118"/>
      <c r="M547" s="5"/>
      <c r="N547" s="5"/>
      <c r="O547" s="5"/>
      <c r="P547" s="5"/>
      <c r="Q547" s="5"/>
      <c r="R547" s="312">
        <f>AVERAGE(R494,R520,R546)</f>
        <v>5.7300108225108231</v>
      </c>
      <c r="S547" s="312"/>
      <c r="U547" s="312">
        <f>AVERAGE(U494,U520,U546)</f>
        <v>6.197305194805196</v>
      </c>
      <c r="V547" s="312"/>
      <c r="W547" s="312">
        <f>AVERAGE(W494,W520,W546)</f>
        <v>6.2981313131313135</v>
      </c>
      <c r="X547" s="312"/>
      <c r="Y547" s="5"/>
      <c r="Z547" s="312">
        <f>AVERAGE(Z494,Z520,Z546)</f>
        <v>3.6687518037518037</v>
      </c>
      <c r="AA547" s="312"/>
      <c r="AB547" s="312">
        <f>AVERAGE(AB494,AB520,AB546)</f>
        <v>4.7731096681096679</v>
      </c>
      <c r="AC547" s="312"/>
    </row>
    <row r="548" spans="1:29" hidden="1" x14ac:dyDescent="0.2"/>
    <row r="549" spans="1:29" hidden="1" x14ac:dyDescent="0.2">
      <c r="A549" s="2">
        <v>39722</v>
      </c>
      <c r="B549" s="64">
        <v>6.65</v>
      </c>
      <c r="C549" s="64">
        <v>7.36</v>
      </c>
      <c r="D549" s="64">
        <v>6.6</v>
      </c>
      <c r="E549" s="64">
        <v>5.99</v>
      </c>
      <c r="G549" s="64">
        <v>4.08</v>
      </c>
      <c r="H549" s="64">
        <v>4.0599999999999996</v>
      </c>
      <c r="J549" s="64">
        <v>4.83</v>
      </c>
      <c r="K549" s="64">
        <v>5.16</v>
      </c>
      <c r="N549" s="64">
        <v>0.72</v>
      </c>
      <c r="O549" s="64">
        <v>3.73</v>
      </c>
      <c r="P549" s="64">
        <v>4.2</v>
      </c>
      <c r="R549" s="64">
        <v>6.9</v>
      </c>
      <c r="S549" s="64">
        <v>7.44</v>
      </c>
      <c r="U549" s="64">
        <v>6.65</v>
      </c>
      <c r="V549" s="64">
        <v>7.36</v>
      </c>
      <c r="W549" s="64">
        <v>6.6</v>
      </c>
      <c r="X549" s="64">
        <v>5.99</v>
      </c>
      <c r="Z549" s="64">
        <v>4.08</v>
      </c>
      <c r="AA549" s="64">
        <v>4.0599999999999996</v>
      </c>
      <c r="AB549" s="64">
        <v>4.83</v>
      </c>
      <c r="AC549" s="64">
        <v>5.16</v>
      </c>
    </row>
    <row r="550" spans="1:29" hidden="1" x14ac:dyDescent="0.2">
      <c r="A550" s="2">
        <v>39723</v>
      </c>
      <c r="B550" s="64">
        <v>6.78</v>
      </c>
      <c r="C550" s="64">
        <v>7.17</v>
      </c>
      <c r="D550" s="64">
        <v>6.49</v>
      </c>
      <c r="E550" s="64">
        <v>5.95</v>
      </c>
      <c r="G550" s="64">
        <v>3.98</v>
      </c>
      <c r="H550" s="64">
        <v>4.07</v>
      </c>
      <c r="J550" s="64">
        <v>4.88</v>
      </c>
      <c r="K550" s="64">
        <v>5.27</v>
      </c>
      <c r="N550" s="64">
        <v>0.51</v>
      </c>
      <c r="O550" s="64">
        <v>3.63</v>
      </c>
      <c r="P550" s="64">
        <v>4.1500000000000004</v>
      </c>
      <c r="R550" s="64">
        <v>6.91</v>
      </c>
      <c r="S550" s="64">
        <v>7.3</v>
      </c>
      <c r="U550" s="64">
        <v>6.78</v>
      </c>
      <c r="V550" s="64">
        <v>7.17</v>
      </c>
      <c r="W550" s="64">
        <v>6.49</v>
      </c>
      <c r="X550" s="64">
        <v>5.95</v>
      </c>
      <c r="Z550" s="64">
        <v>3.98</v>
      </c>
      <c r="AA550" s="64">
        <v>4.07</v>
      </c>
      <c r="AB550" s="64">
        <v>4.88</v>
      </c>
      <c r="AC550" s="64">
        <v>5.27</v>
      </c>
    </row>
    <row r="551" spans="1:29" hidden="1" x14ac:dyDescent="0.2">
      <c r="A551" s="2">
        <v>39724</v>
      </c>
      <c r="B551" s="64">
        <v>6.85</v>
      </c>
      <c r="C551" s="64">
        <v>7.3</v>
      </c>
      <c r="D551" s="64">
        <v>6.43</v>
      </c>
      <c r="E551" s="64">
        <v>5.92</v>
      </c>
      <c r="G551" s="64">
        <v>3.96</v>
      </c>
      <c r="H551" s="64">
        <v>4.2300000000000004</v>
      </c>
      <c r="J551" s="64">
        <v>5.49</v>
      </c>
      <c r="K551" s="64">
        <v>5.74</v>
      </c>
      <c r="N551" s="64">
        <v>0.3</v>
      </c>
      <c r="O551" s="64">
        <v>3.61</v>
      </c>
      <c r="P551" s="64">
        <v>4.09</v>
      </c>
      <c r="R551" s="64">
        <v>7.7</v>
      </c>
      <c r="S551" s="64">
        <v>7.12</v>
      </c>
      <c r="U551" s="64">
        <v>6.85</v>
      </c>
      <c r="V551" s="64">
        <v>7.3</v>
      </c>
      <c r="W551" s="64">
        <v>6.43</v>
      </c>
      <c r="X551" s="64">
        <v>5.92</v>
      </c>
      <c r="Z551" s="64">
        <v>3.96</v>
      </c>
      <c r="AA551" s="64">
        <v>4.2300000000000004</v>
      </c>
      <c r="AB551" s="64">
        <v>5.49</v>
      </c>
      <c r="AC551" s="64">
        <v>5.74</v>
      </c>
    </row>
    <row r="552" spans="1:29" hidden="1" x14ac:dyDescent="0.2">
      <c r="A552" s="2">
        <v>39727</v>
      </c>
      <c r="B552" s="64">
        <v>6.9</v>
      </c>
      <c r="C552" s="64">
        <v>7.31</v>
      </c>
      <c r="D552" s="64">
        <v>6.46</v>
      </c>
      <c r="E552" s="64">
        <v>5.78</v>
      </c>
      <c r="G552" s="64">
        <v>3.74</v>
      </c>
      <c r="H552" s="64">
        <v>4.3</v>
      </c>
      <c r="J552" s="64">
        <v>6.18</v>
      </c>
      <c r="K552" s="64">
        <v>5.65</v>
      </c>
      <c r="N552" s="64">
        <v>0.35</v>
      </c>
      <c r="O552" s="64">
        <v>3.45</v>
      </c>
      <c r="P552" s="64">
        <v>3.97</v>
      </c>
      <c r="R552" s="64">
        <v>6.72</v>
      </c>
      <c r="S552" s="64">
        <v>7.09</v>
      </c>
      <c r="U552" s="64">
        <v>6.9</v>
      </c>
      <c r="V552" s="64">
        <v>7.31</v>
      </c>
      <c r="W552" s="64">
        <v>6.46</v>
      </c>
      <c r="X552" s="64">
        <v>5.78</v>
      </c>
      <c r="Z552" s="64">
        <v>3.74</v>
      </c>
      <c r="AA552" s="64">
        <v>4.3</v>
      </c>
      <c r="AB552" s="64">
        <v>6.18</v>
      </c>
      <c r="AC552" s="64">
        <v>5.65</v>
      </c>
    </row>
    <row r="553" spans="1:29" hidden="1" x14ac:dyDescent="0.2">
      <c r="A553" s="2">
        <v>39728</v>
      </c>
      <c r="B553" s="64">
        <v>6.79</v>
      </c>
      <c r="C553" s="64">
        <v>6.97</v>
      </c>
      <c r="D553" s="64">
        <v>6.49</v>
      </c>
      <c r="E553" s="64">
        <v>5.88</v>
      </c>
      <c r="G553" s="64">
        <v>3.97</v>
      </c>
      <c r="H553" s="64">
        <v>4.05</v>
      </c>
      <c r="J553" s="64">
        <v>5.6</v>
      </c>
      <c r="K553" s="64">
        <v>5.62</v>
      </c>
      <c r="N553" s="64">
        <v>0.67</v>
      </c>
      <c r="O553" s="64">
        <v>3.5</v>
      </c>
      <c r="P553" s="64">
        <v>4.03</v>
      </c>
      <c r="R553" s="64">
        <v>6.72</v>
      </c>
      <c r="S553" s="64">
        <v>7.25</v>
      </c>
      <c r="U553" s="64">
        <v>6.79</v>
      </c>
      <c r="V553" s="64">
        <v>6.97</v>
      </c>
      <c r="W553" s="64">
        <v>6.49</v>
      </c>
      <c r="X553" s="64">
        <v>5.88</v>
      </c>
      <c r="Z553" s="64">
        <v>3.97</v>
      </c>
      <c r="AA553" s="64">
        <v>4.05</v>
      </c>
      <c r="AB553" s="64">
        <v>5.6</v>
      </c>
      <c r="AC553" s="64">
        <v>5.62</v>
      </c>
    </row>
    <row r="554" spans="1:29" hidden="1" x14ac:dyDescent="0.2">
      <c r="A554" s="2">
        <v>39729</v>
      </c>
      <c r="B554" s="64">
        <v>6.99</v>
      </c>
      <c r="C554" s="64">
        <v>7.14</v>
      </c>
      <c r="D554" s="64">
        <v>6.68</v>
      </c>
      <c r="E554" s="64">
        <v>5.95</v>
      </c>
      <c r="G554" s="64">
        <v>3.97</v>
      </c>
      <c r="H554" s="64">
        <v>4.13</v>
      </c>
      <c r="J554" s="64">
        <v>5.68</v>
      </c>
      <c r="K554" s="64">
        <v>5.71</v>
      </c>
      <c r="N554" s="64">
        <v>0.51</v>
      </c>
      <c r="O554" s="64">
        <v>3.63</v>
      </c>
      <c r="P554" s="64">
        <v>4.05</v>
      </c>
      <c r="R554" s="64">
        <v>6.92</v>
      </c>
      <c r="S554" s="64">
        <v>7.63</v>
      </c>
      <c r="U554" s="64">
        <v>6.99</v>
      </c>
      <c r="V554" s="64">
        <v>7.14</v>
      </c>
      <c r="W554" s="64">
        <v>6.68</v>
      </c>
      <c r="X554" s="64">
        <v>5.95</v>
      </c>
      <c r="Z554" s="64">
        <v>3.97</v>
      </c>
      <c r="AA554" s="64">
        <v>4.13</v>
      </c>
      <c r="AB554" s="64">
        <v>5.68</v>
      </c>
      <c r="AC554" s="64">
        <v>5.71</v>
      </c>
    </row>
    <row r="555" spans="1:29" hidden="1" x14ac:dyDescent="0.2">
      <c r="A555" s="2">
        <v>39730</v>
      </c>
      <c r="B555" s="64">
        <v>7.3</v>
      </c>
      <c r="C555" s="64">
        <v>7.63</v>
      </c>
      <c r="D555" s="64">
        <v>6.72</v>
      </c>
      <c r="E555" s="64">
        <v>6.16</v>
      </c>
      <c r="G555" s="64">
        <v>4.18</v>
      </c>
      <c r="H555" s="64">
        <v>4.21</v>
      </c>
      <c r="J555" s="64">
        <v>5.73</v>
      </c>
      <c r="K555" s="64">
        <v>5.79</v>
      </c>
      <c r="N555" s="64">
        <v>0.39</v>
      </c>
      <c r="O555" s="64">
        <v>3.78</v>
      </c>
      <c r="P555" s="64">
        <v>4.0999999999999996</v>
      </c>
      <c r="R555" s="64">
        <v>7.21</v>
      </c>
      <c r="S555" s="64">
        <v>7.6</v>
      </c>
      <c r="U555" s="64">
        <v>7.3</v>
      </c>
      <c r="V555" s="64">
        <v>7.63</v>
      </c>
      <c r="W555" s="64">
        <v>6.72</v>
      </c>
      <c r="X555" s="64">
        <v>6.16</v>
      </c>
      <c r="Z555" s="64">
        <v>4.18</v>
      </c>
      <c r="AA555" s="64">
        <v>4.21</v>
      </c>
      <c r="AB555" s="64">
        <v>5.73</v>
      </c>
      <c r="AC555" s="64">
        <v>5.79</v>
      </c>
    </row>
    <row r="556" spans="1:29" hidden="1" x14ac:dyDescent="0.2">
      <c r="A556" s="2">
        <v>39731</v>
      </c>
      <c r="B556" s="64">
        <v>7.24</v>
      </c>
      <c r="C556" s="64">
        <v>7.29</v>
      </c>
      <c r="D556" s="64">
        <v>6.79</v>
      </c>
      <c r="E556" s="64">
        <v>6.18</v>
      </c>
      <c r="G556" s="64">
        <v>4.18</v>
      </c>
      <c r="H556" s="64">
        <v>4.47</v>
      </c>
      <c r="J556" s="64">
        <v>5.67</v>
      </c>
      <c r="K556" s="64">
        <v>5.75</v>
      </c>
      <c r="N556" s="64">
        <v>0.11</v>
      </c>
      <c r="O556" s="64">
        <v>3.84</v>
      </c>
      <c r="P556" s="64">
        <v>4.12</v>
      </c>
      <c r="R556" s="64">
        <v>6.96</v>
      </c>
      <c r="S556" s="64">
        <v>7.43</v>
      </c>
      <c r="U556" s="64">
        <v>7.24</v>
      </c>
      <c r="V556" s="64">
        <v>7.29</v>
      </c>
      <c r="W556" s="64">
        <v>6.79</v>
      </c>
      <c r="X556" s="64">
        <v>6.18</v>
      </c>
      <c r="Z556" s="64">
        <v>4.18</v>
      </c>
      <c r="AA556" s="64">
        <v>4.47</v>
      </c>
      <c r="AB556" s="64">
        <v>5.67</v>
      </c>
      <c r="AC556" s="64">
        <v>5.75</v>
      </c>
    </row>
    <row r="557" spans="1:29" hidden="1" x14ac:dyDescent="0.2">
      <c r="A557" s="2">
        <v>39735</v>
      </c>
      <c r="B557" s="64">
        <v>7.2</v>
      </c>
      <c r="C557" s="64">
        <v>6.75</v>
      </c>
      <c r="D557" s="64">
        <v>6.79</v>
      </c>
      <c r="E557" s="64">
        <v>6.02</v>
      </c>
      <c r="G557" s="64">
        <v>4.83</v>
      </c>
      <c r="H557" s="64">
        <v>4.4800000000000004</v>
      </c>
      <c r="J557" s="64">
        <v>6</v>
      </c>
      <c r="K557" s="64">
        <v>6.06</v>
      </c>
      <c r="N557" s="64">
        <v>0.12</v>
      </c>
      <c r="O557" s="64">
        <v>4.07</v>
      </c>
      <c r="P557" s="64">
        <v>4.2699999999999996</v>
      </c>
      <c r="R557" s="64">
        <v>6.78</v>
      </c>
      <c r="S557" s="64">
        <v>6.7</v>
      </c>
      <c r="U557" s="64">
        <v>7.2</v>
      </c>
      <c r="V557" s="64">
        <v>6.75</v>
      </c>
      <c r="W557" s="64">
        <v>6.79</v>
      </c>
      <c r="X557" s="64">
        <v>6.02</v>
      </c>
      <c r="Z557" s="64">
        <v>4.83</v>
      </c>
      <c r="AA557" s="64">
        <v>4.4800000000000004</v>
      </c>
      <c r="AB557" s="64">
        <v>6</v>
      </c>
      <c r="AC557" s="64">
        <v>6.06</v>
      </c>
    </row>
    <row r="558" spans="1:29" hidden="1" x14ac:dyDescent="0.2">
      <c r="A558" s="2">
        <v>39736</v>
      </c>
      <c r="B558" s="64">
        <v>7.35</v>
      </c>
      <c r="C558" s="64">
        <v>7.25</v>
      </c>
      <c r="D558" s="64">
        <v>6.78</v>
      </c>
      <c r="E558" s="64">
        <v>5.98</v>
      </c>
      <c r="G558" s="64">
        <v>5.1100000000000003</v>
      </c>
      <c r="H558" s="64">
        <v>4.51</v>
      </c>
      <c r="J558" s="64">
        <v>6.16</v>
      </c>
      <c r="K558" s="64">
        <v>6.15</v>
      </c>
      <c r="N558" s="64">
        <v>0.15</v>
      </c>
      <c r="O558" s="64">
        <v>3.95</v>
      </c>
      <c r="P558" s="64">
        <v>4.2</v>
      </c>
      <c r="R558" s="64">
        <v>7.08</v>
      </c>
      <c r="S558" s="64">
        <v>7.41</v>
      </c>
      <c r="U558" s="64">
        <v>7.35</v>
      </c>
      <c r="V558" s="64">
        <v>7.25</v>
      </c>
      <c r="W558" s="64">
        <v>6.78</v>
      </c>
      <c r="X558" s="64">
        <v>5.98</v>
      </c>
      <c r="Z558" s="64">
        <v>5.1100000000000003</v>
      </c>
      <c r="AA558" s="64">
        <v>4.51</v>
      </c>
      <c r="AB558" s="64">
        <v>6.16</v>
      </c>
      <c r="AC558" s="64">
        <v>6.15</v>
      </c>
    </row>
    <row r="559" spans="1:29" hidden="1" x14ac:dyDescent="0.2">
      <c r="A559" s="2">
        <v>39737</v>
      </c>
      <c r="B559" s="64">
        <v>7.45</v>
      </c>
      <c r="C559" s="64">
        <v>7.29</v>
      </c>
      <c r="D559" s="64">
        <v>6.8</v>
      </c>
      <c r="E559" s="64">
        <v>6.26</v>
      </c>
      <c r="G559" s="64">
        <v>5.35</v>
      </c>
      <c r="H559" s="64">
        <v>4.88</v>
      </c>
      <c r="J559" s="64">
        <v>6.26</v>
      </c>
      <c r="K559" s="64">
        <v>6.21</v>
      </c>
      <c r="N559" s="64">
        <v>0.32</v>
      </c>
      <c r="O559" s="64">
        <v>3.96</v>
      </c>
      <c r="P559" s="64">
        <v>4.25</v>
      </c>
      <c r="R559" s="64">
        <v>7.25</v>
      </c>
      <c r="S559" s="64">
        <v>7.21</v>
      </c>
      <c r="U559" s="64">
        <v>7.45</v>
      </c>
      <c r="V559" s="64">
        <v>7.29</v>
      </c>
      <c r="W559" s="64">
        <v>6.8</v>
      </c>
      <c r="X559" s="64">
        <v>6.26</v>
      </c>
      <c r="Z559" s="64">
        <v>5.35</v>
      </c>
      <c r="AA559" s="64">
        <v>4.88</v>
      </c>
      <c r="AB559" s="64">
        <v>6.26</v>
      </c>
      <c r="AC559" s="64">
        <v>6.21</v>
      </c>
    </row>
    <row r="560" spans="1:29" hidden="1" x14ac:dyDescent="0.2">
      <c r="A560" s="2">
        <v>39738</v>
      </c>
      <c r="B560" s="64">
        <v>7.35</v>
      </c>
      <c r="C560" s="64">
        <v>7.23</v>
      </c>
      <c r="D560" s="64">
        <v>7.2</v>
      </c>
      <c r="E560" s="64">
        <v>6.31</v>
      </c>
      <c r="G560" s="64">
        <v>4.95</v>
      </c>
      <c r="H560" s="64">
        <v>5.46</v>
      </c>
      <c r="J560" s="64">
        <v>6.5</v>
      </c>
      <c r="K560" s="64">
        <v>6.2</v>
      </c>
      <c r="N560" s="64">
        <v>0.65</v>
      </c>
      <c r="O560" s="64">
        <v>3.93</v>
      </c>
      <c r="P560" s="64">
        <v>4.32</v>
      </c>
      <c r="R560" s="64">
        <v>7.41</v>
      </c>
      <c r="S560" s="64">
        <v>7.21</v>
      </c>
      <c r="U560" s="64">
        <v>7.35</v>
      </c>
      <c r="V560" s="64">
        <v>7.23</v>
      </c>
      <c r="W560" s="64">
        <v>7.2</v>
      </c>
      <c r="X560" s="64">
        <v>6.31</v>
      </c>
      <c r="Z560" s="64">
        <v>4.95</v>
      </c>
      <c r="AA560" s="64">
        <v>5.46</v>
      </c>
      <c r="AB560" s="64">
        <v>6.5</v>
      </c>
      <c r="AC560" s="64">
        <v>6.2</v>
      </c>
    </row>
    <row r="561" spans="1:29" hidden="1" x14ac:dyDescent="0.2">
      <c r="A561" s="2">
        <v>39741</v>
      </c>
      <c r="B561" s="64">
        <v>7.29</v>
      </c>
      <c r="C561" s="64">
        <v>7.18</v>
      </c>
      <c r="D561" s="64">
        <v>7.33</v>
      </c>
      <c r="E561" s="64">
        <v>6.17</v>
      </c>
      <c r="G561" s="64">
        <v>5.26</v>
      </c>
      <c r="H561" s="64">
        <v>4.72</v>
      </c>
      <c r="J561" s="64">
        <v>6.21</v>
      </c>
      <c r="K561" s="64">
        <v>6.13</v>
      </c>
      <c r="N561" s="64">
        <v>1.01</v>
      </c>
      <c r="O561" s="64">
        <v>3.83</v>
      </c>
      <c r="P561" s="64">
        <v>4.25</v>
      </c>
      <c r="R561" s="64">
        <v>7.46</v>
      </c>
      <c r="S561" s="64">
        <v>6.89</v>
      </c>
      <c r="U561" s="64">
        <v>7.29</v>
      </c>
      <c r="V561" s="64">
        <v>7.18</v>
      </c>
      <c r="W561" s="64">
        <v>7.33</v>
      </c>
      <c r="X561" s="64">
        <v>6.17</v>
      </c>
      <c r="Z561" s="64">
        <v>5.26</v>
      </c>
      <c r="AA561" s="64">
        <v>4.72</v>
      </c>
      <c r="AB561" s="64">
        <v>6.21</v>
      </c>
      <c r="AC561" s="64">
        <v>6.13</v>
      </c>
    </row>
    <row r="562" spans="1:29" hidden="1" x14ac:dyDescent="0.2">
      <c r="A562" s="2">
        <v>39742</v>
      </c>
      <c r="B562" s="64">
        <v>7.22</v>
      </c>
      <c r="C562" s="64">
        <v>6.92</v>
      </c>
      <c r="D562" s="64">
        <v>7.34</v>
      </c>
      <c r="E562" s="64">
        <v>6.21</v>
      </c>
      <c r="G562" s="64">
        <v>5.78</v>
      </c>
      <c r="H562" s="64">
        <v>4.71</v>
      </c>
      <c r="J562" s="64">
        <v>6.03</v>
      </c>
      <c r="K562" s="64">
        <v>6.02</v>
      </c>
      <c r="N562" s="64">
        <v>1.02</v>
      </c>
      <c r="O562" s="64">
        <v>3.73</v>
      </c>
      <c r="P562" s="64">
        <v>4.21</v>
      </c>
      <c r="R562" s="64">
        <v>7.34</v>
      </c>
      <c r="S562" s="64">
        <v>6.86</v>
      </c>
      <c r="U562" s="64">
        <v>7.22</v>
      </c>
      <c r="V562" s="64">
        <v>6.92</v>
      </c>
      <c r="W562" s="64">
        <v>7.34</v>
      </c>
      <c r="X562" s="64">
        <v>6.21</v>
      </c>
      <c r="Z562" s="64">
        <v>5.78</v>
      </c>
      <c r="AA562" s="64">
        <v>4.71</v>
      </c>
      <c r="AB562" s="64">
        <v>6.03</v>
      </c>
      <c r="AC562" s="64">
        <v>6.02</v>
      </c>
    </row>
    <row r="563" spans="1:29" hidden="1" x14ac:dyDescent="0.2">
      <c r="A563" s="2">
        <v>39743</v>
      </c>
      <c r="B563" s="64">
        <v>7.18</v>
      </c>
      <c r="C563" s="64">
        <v>6.85</v>
      </c>
      <c r="D563" s="64">
        <v>7.23</v>
      </c>
      <c r="E563" s="64">
        <v>6.03</v>
      </c>
      <c r="G563" s="64">
        <v>5.78</v>
      </c>
      <c r="H563" s="64">
        <v>4.3899999999999997</v>
      </c>
      <c r="J563" s="64">
        <v>5.78</v>
      </c>
      <c r="K563" s="64">
        <v>5.38</v>
      </c>
      <c r="N563" s="64">
        <v>0.96</v>
      </c>
      <c r="O563" s="64">
        <v>3.59</v>
      </c>
      <c r="P563" s="64">
        <v>4.05</v>
      </c>
      <c r="R563" s="64">
        <v>7.4</v>
      </c>
      <c r="S563" s="64">
        <v>6.5</v>
      </c>
      <c r="U563" s="64">
        <v>7.18</v>
      </c>
      <c r="V563" s="64">
        <v>6.85</v>
      </c>
      <c r="W563" s="64">
        <v>7.23</v>
      </c>
      <c r="X563" s="64">
        <v>6.03</v>
      </c>
      <c r="Z563" s="64">
        <v>5.78</v>
      </c>
      <c r="AA563" s="64">
        <v>4.3899999999999997</v>
      </c>
      <c r="AB563" s="64">
        <v>5.78</v>
      </c>
      <c r="AC563" s="64">
        <v>5.38</v>
      </c>
    </row>
    <row r="564" spans="1:29" hidden="1" x14ac:dyDescent="0.2">
      <c r="A564" s="2">
        <v>39744</v>
      </c>
      <c r="B564" s="64">
        <v>7.11</v>
      </c>
      <c r="C564" s="64">
        <v>7.02</v>
      </c>
      <c r="D564" s="64">
        <v>7.15</v>
      </c>
      <c r="E564" s="64">
        <v>6.2</v>
      </c>
      <c r="G564" s="64">
        <v>5.63</v>
      </c>
      <c r="H564" s="64">
        <v>4.34</v>
      </c>
      <c r="J564" s="64">
        <v>5.66</v>
      </c>
      <c r="K564" s="64">
        <v>5.56</v>
      </c>
      <c r="N564" s="64">
        <v>0.89</v>
      </c>
      <c r="O564" s="64">
        <v>3.67</v>
      </c>
      <c r="P564" s="64">
        <v>4.05</v>
      </c>
      <c r="R564" s="64">
        <v>7.31</v>
      </c>
      <c r="S564" s="64">
        <v>6.77</v>
      </c>
      <c r="U564" s="64">
        <v>7.11</v>
      </c>
      <c r="V564" s="64">
        <v>7.02</v>
      </c>
      <c r="W564" s="64">
        <v>7.15</v>
      </c>
      <c r="X564" s="64">
        <v>6.2</v>
      </c>
      <c r="Z564" s="64">
        <v>5.63</v>
      </c>
      <c r="AA564" s="64">
        <v>4.34</v>
      </c>
      <c r="AB564" s="64">
        <v>5.66</v>
      </c>
      <c r="AC564" s="64">
        <v>5.56</v>
      </c>
    </row>
    <row r="565" spans="1:29" hidden="1" x14ac:dyDescent="0.2">
      <c r="A565" s="2">
        <v>39745</v>
      </c>
      <c r="B565" s="64">
        <v>7.11</v>
      </c>
      <c r="C565" s="64">
        <v>7.17</v>
      </c>
      <c r="D565" s="64">
        <v>7.38</v>
      </c>
      <c r="E565" s="64">
        <v>6.79</v>
      </c>
      <c r="G565" s="64">
        <v>5.61</v>
      </c>
      <c r="H565" s="64">
        <v>4.2699999999999996</v>
      </c>
      <c r="J565" s="64">
        <v>4.9400000000000004</v>
      </c>
      <c r="K565" s="64">
        <v>5.54</v>
      </c>
      <c r="N565" s="64">
        <v>0.77</v>
      </c>
      <c r="O565" s="64">
        <v>3.67</v>
      </c>
      <c r="P565" s="64">
        <v>4.0599999999999996</v>
      </c>
      <c r="R565" s="64">
        <v>7.45</v>
      </c>
      <c r="S565" s="64">
        <v>7.27</v>
      </c>
      <c r="U565" s="64">
        <v>7.11</v>
      </c>
      <c r="V565" s="64">
        <v>7.17</v>
      </c>
      <c r="W565" s="64">
        <v>7.38</v>
      </c>
      <c r="X565" s="64">
        <v>6.79</v>
      </c>
      <c r="Z565" s="64">
        <v>5.61</v>
      </c>
      <c r="AA565" s="64">
        <v>4.2699999999999996</v>
      </c>
      <c r="AB565" s="64">
        <v>4.9400000000000004</v>
      </c>
      <c r="AC565" s="64">
        <v>5.54</v>
      </c>
    </row>
    <row r="566" spans="1:29" hidden="1" x14ac:dyDescent="0.2">
      <c r="A566" s="2">
        <v>39748</v>
      </c>
      <c r="B566" s="64">
        <v>7.14</v>
      </c>
      <c r="C566" s="64">
        <v>7.02</v>
      </c>
      <c r="D566" s="64">
        <v>7.28</v>
      </c>
      <c r="E566" s="64">
        <v>6.41</v>
      </c>
      <c r="G566" s="64">
        <v>5.14</v>
      </c>
      <c r="H566" s="64">
        <v>4.3099999999999996</v>
      </c>
      <c r="J566" s="64">
        <v>5.66</v>
      </c>
      <c r="K566" s="64">
        <v>5.0199999999999996</v>
      </c>
      <c r="N566" s="64">
        <v>0.71</v>
      </c>
      <c r="O566" s="64">
        <v>3.67</v>
      </c>
      <c r="P566" s="64">
        <v>4.03</v>
      </c>
      <c r="R566" s="64">
        <v>7.1</v>
      </c>
      <c r="S566" s="64">
        <v>7.16</v>
      </c>
      <c r="U566" s="64">
        <v>7.14</v>
      </c>
      <c r="V566" s="64">
        <v>7.02</v>
      </c>
      <c r="W566" s="64">
        <v>7.28</v>
      </c>
      <c r="X566" s="64">
        <v>6.41</v>
      </c>
      <c r="Z566" s="64">
        <v>5.14</v>
      </c>
      <c r="AA566" s="64">
        <v>4.3099999999999996</v>
      </c>
      <c r="AB566" s="64">
        <v>5.66</v>
      </c>
      <c r="AC566" s="64">
        <v>5.0199999999999996</v>
      </c>
    </row>
    <row r="567" spans="1:29" hidden="1" x14ac:dyDescent="0.2">
      <c r="A567" s="2">
        <v>39749</v>
      </c>
      <c r="B567" s="64">
        <v>7.39</v>
      </c>
      <c r="C567" s="64">
        <v>7.38</v>
      </c>
      <c r="D567" s="64">
        <v>7.84</v>
      </c>
      <c r="E567" s="64">
        <v>6.51</v>
      </c>
      <c r="G567" s="64">
        <v>5.23</v>
      </c>
      <c r="H567" s="64">
        <v>4.38</v>
      </c>
      <c r="J567" s="64">
        <v>5.43</v>
      </c>
      <c r="K567" s="64">
        <v>5.1100000000000003</v>
      </c>
      <c r="N567" s="64">
        <v>0.71</v>
      </c>
      <c r="O567" s="64">
        <v>3.83</v>
      </c>
      <c r="P567" s="64">
        <v>4.18</v>
      </c>
      <c r="R567" s="64">
        <v>7.24</v>
      </c>
      <c r="S567" s="64">
        <v>7.43</v>
      </c>
      <c r="U567" s="64">
        <v>7.39</v>
      </c>
      <c r="V567" s="64">
        <v>7.38</v>
      </c>
      <c r="W567" s="64">
        <v>7.84</v>
      </c>
      <c r="X567" s="64">
        <v>6.51</v>
      </c>
      <c r="Z567" s="64">
        <v>5.23</v>
      </c>
      <c r="AA567" s="64">
        <v>4.38</v>
      </c>
      <c r="AB567" s="64">
        <v>5.43</v>
      </c>
      <c r="AC567" s="64">
        <v>5.1100000000000003</v>
      </c>
    </row>
    <row r="568" spans="1:29" hidden="1" x14ac:dyDescent="0.2">
      <c r="A568" s="2">
        <v>39750</v>
      </c>
      <c r="B568" s="64">
        <v>7.37</v>
      </c>
      <c r="C568" s="64">
        <v>7.17</v>
      </c>
      <c r="D568" s="64">
        <v>7.79</v>
      </c>
      <c r="E568" s="64">
        <v>6.53</v>
      </c>
      <c r="G568" s="64">
        <v>5.2</v>
      </c>
      <c r="H568" s="64">
        <v>4.33</v>
      </c>
      <c r="J568" s="64">
        <v>5.63</v>
      </c>
      <c r="K568" s="64">
        <v>5.12</v>
      </c>
      <c r="N568" s="64">
        <v>0.49</v>
      </c>
      <c r="O568" s="64">
        <v>3.85</v>
      </c>
      <c r="P568" s="64">
        <v>4.2300000000000004</v>
      </c>
      <c r="R568" s="64">
        <v>7.39</v>
      </c>
      <c r="S568" s="64">
        <v>7.3</v>
      </c>
      <c r="U568" s="64">
        <v>7.37</v>
      </c>
      <c r="V568" s="64">
        <v>7.17</v>
      </c>
      <c r="W568" s="64">
        <v>7.79</v>
      </c>
      <c r="X568" s="64">
        <v>6.53</v>
      </c>
      <c r="Z568" s="64">
        <v>5.2</v>
      </c>
      <c r="AA568" s="64">
        <v>4.33</v>
      </c>
      <c r="AB568" s="64">
        <v>5.63</v>
      </c>
      <c r="AC568" s="64">
        <v>5.12</v>
      </c>
    </row>
    <row r="569" spans="1:29" hidden="1" x14ac:dyDescent="0.2">
      <c r="A569" s="2">
        <v>39751</v>
      </c>
      <c r="B569" s="64">
        <v>7.42</v>
      </c>
      <c r="C569" s="64">
        <v>7.12</v>
      </c>
      <c r="D569" s="64">
        <v>7.6</v>
      </c>
      <c r="E569" s="64">
        <v>6.46</v>
      </c>
      <c r="G569" s="64">
        <v>5.14</v>
      </c>
      <c r="H569" s="64">
        <v>4.46</v>
      </c>
      <c r="J569" s="64">
        <v>5.58</v>
      </c>
      <c r="K569" s="64">
        <v>5.0999999999999996</v>
      </c>
      <c r="N569" s="64">
        <v>0.33</v>
      </c>
      <c r="O569" s="64">
        <v>3.96</v>
      </c>
      <c r="P569" s="64">
        <v>4.32</v>
      </c>
      <c r="R569" s="64">
        <v>7.21</v>
      </c>
      <c r="S569" s="64">
        <v>7.04</v>
      </c>
      <c r="U569" s="64">
        <v>7.42</v>
      </c>
      <c r="V569" s="64">
        <v>7.12</v>
      </c>
      <c r="W569" s="64">
        <v>7.6</v>
      </c>
      <c r="X569" s="64">
        <v>6.46</v>
      </c>
      <c r="Z569" s="64">
        <v>5.14</v>
      </c>
      <c r="AA569" s="64">
        <v>4.46</v>
      </c>
      <c r="AB569" s="64">
        <v>5.58</v>
      </c>
      <c r="AC569" s="64">
        <v>5.0999999999999996</v>
      </c>
    </row>
    <row r="570" spans="1:29" hidden="1" x14ac:dyDescent="0.2">
      <c r="A570" s="2">
        <v>39752</v>
      </c>
      <c r="B570" s="64">
        <v>7.36</v>
      </c>
      <c r="C570" s="64">
        <v>7.15</v>
      </c>
      <c r="D570" s="64">
        <v>8.4499999999999993</v>
      </c>
      <c r="E570" s="64">
        <v>6.95</v>
      </c>
      <c r="G570" s="64">
        <v>4.9000000000000004</v>
      </c>
      <c r="H570" s="64">
        <v>4.2300000000000004</v>
      </c>
      <c r="J570" s="64">
        <v>5.54</v>
      </c>
      <c r="K570" s="64">
        <v>5.05</v>
      </c>
      <c r="N570" s="64">
        <v>0.37</v>
      </c>
      <c r="O570" s="64">
        <v>3.95</v>
      </c>
      <c r="P570" s="64">
        <v>4.3600000000000003</v>
      </c>
      <c r="R570" s="64">
        <v>6.86</v>
      </c>
      <c r="S570" s="64">
        <v>7.63</v>
      </c>
      <c r="U570" s="64">
        <v>7.36</v>
      </c>
      <c r="V570" s="64">
        <v>7.15</v>
      </c>
      <c r="W570" s="64">
        <v>8.4499999999999993</v>
      </c>
      <c r="X570" s="64">
        <v>6.95</v>
      </c>
      <c r="Z570" s="64">
        <v>4.9000000000000004</v>
      </c>
      <c r="AA570" s="64">
        <v>4.2300000000000004</v>
      </c>
      <c r="AB570" s="64">
        <v>5.54</v>
      </c>
      <c r="AC570" s="64">
        <v>5.05</v>
      </c>
    </row>
    <row r="571" spans="1:29" hidden="1" x14ac:dyDescent="0.2"/>
    <row r="572" spans="1:29" hidden="1" x14ac:dyDescent="0.2">
      <c r="A572" s="3" t="s">
        <v>61</v>
      </c>
      <c r="B572" s="64">
        <f>AVERAGE(B549:B570)</f>
        <v>7.1563636363636363</v>
      </c>
      <c r="C572" s="64">
        <f>AVERAGE(C549:C570)</f>
        <v>7.1668181818181811</v>
      </c>
      <c r="D572" s="64">
        <f>AVERAGE(D549:D570)</f>
        <v>7.0736363636363624</v>
      </c>
      <c r="E572" s="64">
        <f>AVERAGE(E549:E570)</f>
        <v>6.2109090909090918</v>
      </c>
      <c r="G572" s="64">
        <f>AVERAGE(G549:G570)</f>
        <v>4.8168181818181823</v>
      </c>
      <c r="H572" s="64">
        <f>AVERAGE(H549:H570)</f>
        <v>4.4086363636363632</v>
      </c>
      <c r="J572" s="64">
        <f>AVERAGE(J549:J570)</f>
        <v>5.7018181818181803</v>
      </c>
      <c r="K572" s="64">
        <f>AVERAGE(K549:K570)</f>
        <v>5.6063636363636355</v>
      </c>
      <c r="N572" s="64">
        <f>AVERAGE(N549:N570)</f>
        <v>0.54818181818181821</v>
      </c>
      <c r="O572" s="64">
        <f>AVERAGE(O549:O570)</f>
        <v>3.7649999999999992</v>
      </c>
      <c r="P572" s="64">
        <f>AVERAGE(P549:P570)</f>
        <v>4.158636363636365</v>
      </c>
      <c r="R572" s="64">
        <f>AVERAGE(R549:R570)</f>
        <v>7.1509090909090922</v>
      </c>
      <c r="S572" s="64">
        <f>AVERAGE(S549:S570)</f>
        <v>7.1927272727272715</v>
      </c>
      <c r="U572" s="64">
        <f>AVERAGE(U549:U570)</f>
        <v>7.1563636363636363</v>
      </c>
      <c r="V572" s="64">
        <f>AVERAGE(V549:V570)</f>
        <v>7.1668181818181811</v>
      </c>
      <c r="W572" s="64">
        <f>AVERAGE(W549:W570)</f>
        <v>7.0736363636363624</v>
      </c>
      <c r="X572" s="64">
        <f>AVERAGE(X549:X570)</f>
        <v>6.2109090909090918</v>
      </c>
      <c r="Z572" s="64">
        <f>AVERAGE(Z549:Z570)</f>
        <v>4.8168181818181823</v>
      </c>
      <c r="AA572" s="64">
        <f>AVERAGE(AA549:AA570)</f>
        <v>4.4086363636363632</v>
      </c>
      <c r="AB572" s="64">
        <f>AVERAGE(AB549:AB570)</f>
        <v>5.7018181818181803</v>
      </c>
      <c r="AC572" s="64">
        <f>AVERAGE(AC549:AC570)</f>
        <v>5.6063636363636355</v>
      </c>
    </row>
    <row r="573" spans="1:29" hidden="1" x14ac:dyDescent="0.2">
      <c r="A573" s="3" t="s">
        <v>62</v>
      </c>
      <c r="B573" s="312">
        <f>AVERAGE(B572:C572)</f>
        <v>7.1615909090909087</v>
      </c>
      <c r="C573" s="312"/>
      <c r="D573" s="312">
        <f>AVERAGE(D572:E572)</f>
        <v>6.6422727272727276</v>
      </c>
      <c r="E573" s="312"/>
      <c r="F573" s="5"/>
      <c r="G573" s="312">
        <f>AVERAGE(G572:H572)</f>
        <v>4.6127272727272732</v>
      </c>
      <c r="H573" s="312"/>
      <c r="I573" s="118"/>
      <c r="J573" s="312">
        <f>AVERAGE(J572:K572)</f>
        <v>5.6540909090909075</v>
      </c>
      <c r="K573" s="312"/>
      <c r="L573" s="118"/>
      <c r="M573" s="5"/>
      <c r="N573" s="5"/>
      <c r="O573" s="5"/>
      <c r="P573" s="5"/>
      <c r="Q573" s="5"/>
      <c r="R573" s="312">
        <f>AVERAGE(R572:S572)</f>
        <v>7.1718181818181819</v>
      </c>
      <c r="S573" s="312"/>
      <c r="U573" s="312">
        <f>AVERAGE(U572:V572)</f>
        <v>7.1615909090909087</v>
      </c>
      <c r="V573" s="312"/>
      <c r="W573" s="312">
        <f>AVERAGE(W572:X572)</f>
        <v>6.6422727272727276</v>
      </c>
      <c r="X573" s="312"/>
      <c r="Y573" s="5"/>
      <c r="Z573" s="312">
        <f>AVERAGE(Z572:AA572)</f>
        <v>4.6127272727272732</v>
      </c>
      <c r="AA573" s="312"/>
      <c r="AB573" s="312">
        <f>AVERAGE(AB572:AC572)</f>
        <v>5.6540909090909075</v>
      </c>
      <c r="AC573" s="312"/>
    </row>
    <row r="574" spans="1:29" hidden="1" x14ac:dyDescent="0.2">
      <c r="A574" s="3" t="s">
        <v>63</v>
      </c>
      <c r="B574" s="312">
        <f>AVERAGE(B520,B546,B573)</f>
        <v>6.5262445887445892</v>
      </c>
      <c r="C574" s="312"/>
      <c r="D574" s="312">
        <f>AVERAGE(D520,D546,D573)</f>
        <v>6.3096464646464652</v>
      </c>
      <c r="E574" s="312"/>
      <c r="F574" s="5"/>
      <c r="G574" s="312">
        <f>AVERAGE(G520,G546,G573)</f>
        <v>3.9701154401154404</v>
      </c>
      <c r="H574" s="312"/>
      <c r="I574" s="118"/>
      <c r="J574" s="312">
        <f>AVERAGE(J520,J546,J573)</f>
        <v>5.0764430014430006</v>
      </c>
      <c r="K574" s="312"/>
      <c r="L574" s="118"/>
      <c r="M574" s="5"/>
      <c r="N574" s="5"/>
      <c r="O574" s="5"/>
      <c r="P574" s="5"/>
      <c r="Q574" s="5"/>
      <c r="R574" s="312">
        <f>AVERAGE(R520,R546,R573)</f>
        <v>6.1991774891774893</v>
      </c>
      <c r="S574" s="312"/>
      <c r="U574" s="312">
        <f>AVERAGE(U520,U546,U573)</f>
        <v>6.5262445887445892</v>
      </c>
      <c r="V574" s="312"/>
      <c r="W574" s="312">
        <f>AVERAGE(W520,W546,W573)</f>
        <v>6.3096464646464652</v>
      </c>
      <c r="X574" s="312"/>
      <c r="Y574" s="5"/>
      <c r="Z574" s="312">
        <f>AVERAGE(Z520,Z546,Z573)</f>
        <v>3.9701154401154404</v>
      </c>
      <c r="AA574" s="312"/>
      <c r="AB574" s="312">
        <f>AVERAGE(AB520,AB546,AB573)</f>
        <v>5.0764430014430006</v>
      </c>
      <c r="AC574" s="312"/>
    </row>
    <row r="575" spans="1:29" hidden="1" x14ac:dyDescent="0.2"/>
    <row r="576" spans="1:29" hidden="1" x14ac:dyDescent="0.2">
      <c r="A576" s="2">
        <v>39755</v>
      </c>
      <c r="B576" s="64">
        <v>7.33</v>
      </c>
      <c r="C576" s="64">
        <v>7.27</v>
      </c>
      <c r="D576" s="64">
        <v>8.5500000000000007</v>
      </c>
      <c r="E576" s="64">
        <v>6.9</v>
      </c>
      <c r="G576" s="64">
        <v>4.8099999999999996</v>
      </c>
      <c r="H576" s="64">
        <v>4.2699999999999996</v>
      </c>
      <c r="J576" s="64">
        <v>5.16</v>
      </c>
      <c r="K576" s="64">
        <v>4.88</v>
      </c>
      <c r="N576" s="64">
        <v>0.39</v>
      </c>
      <c r="O576" s="64">
        <v>3.91</v>
      </c>
      <c r="P576" s="64">
        <v>4.32</v>
      </c>
      <c r="R576" s="64">
        <v>7.3</v>
      </c>
      <c r="S576" s="64">
        <v>7.1</v>
      </c>
      <c r="U576" s="64">
        <v>7.33</v>
      </c>
      <c r="V576" s="64">
        <v>7.27</v>
      </c>
      <c r="W576" s="64">
        <v>8.5500000000000007</v>
      </c>
      <c r="X576" s="64">
        <v>6.9</v>
      </c>
      <c r="Z576" s="64">
        <v>4.8099999999999996</v>
      </c>
      <c r="AA576" s="64">
        <v>4.2699999999999996</v>
      </c>
      <c r="AB576" s="64">
        <v>5.16</v>
      </c>
      <c r="AC576" s="64">
        <v>4.88</v>
      </c>
    </row>
    <row r="577" spans="1:29" hidden="1" x14ac:dyDescent="0.2">
      <c r="A577" s="2">
        <v>39756</v>
      </c>
      <c r="B577" s="64">
        <v>7.12</v>
      </c>
      <c r="C577" s="64">
        <v>6.79</v>
      </c>
      <c r="D577" s="64">
        <v>8.4</v>
      </c>
      <c r="E577" s="64">
        <v>6.69</v>
      </c>
      <c r="G577" s="64">
        <v>4.34</v>
      </c>
      <c r="H577" s="64">
        <v>4.26</v>
      </c>
      <c r="J577" s="64">
        <v>5.55</v>
      </c>
      <c r="K577" s="64">
        <v>4.93</v>
      </c>
      <c r="N577" s="64">
        <v>0.46</v>
      </c>
      <c r="O577" s="64">
        <v>3.72</v>
      </c>
      <c r="P577" s="64">
        <v>4.1900000000000004</v>
      </c>
      <c r="R577" s="64">
        <v>6.88</v>
      </c>
      <c r="S577" s="64">
        <v>6.37</v>
      </c>
      <c r="U577" s="64">
        <v>7.12</v>
      </c>
      <c r="V577" s="64">
        <v>6.79</v>
      </c>
      <c r="W577" s="64">
        <v>8.4</v>
      </c>
      <c r="X577" s="64">
        <v>6.69</v>
      </c>
      <c r="Z577" s="64">
        <v>4.34</v>
      </c>
      <c r="AA577" s="64">
        <v>4.26</v>
      </c>
      <c r="AB577" s="64">
        <v>5.55</v>
      </c>
      <c r="AC577" s="64">
        <v>4.93</v>
      </c>
    </row>
    <row r="578" spans="1:29" hidden="1" x14ac:dyDescent="0.2">
      <c r="A578" s="2">
        <v>39757</v>
      </c>
      <c r="B578" s="64">
        <v>7.04</v>
      </c>
      <c r="C578" s="64">
        <v>6.59</v>
      </c>
      <c r="D578" s="64">
        <v>8.31</v>
      </c>
      <c r="E578" s="64">
        <v>6.37</v>
      </c>
      <c r="G578" s="64">
        <v>4.24</v>
      </c>
      <c r="H578" s="64">
        <v>4.33</v>
      </c>
      <c r="J578" s="64">
        <v>4.9400000000000004</v>
      </c>
      <c r="K578" s="64">
        <v>4.9000000000000004</v>
      </c>
      <c r="N578" s="64">
        <v>0.34</v>
      </c>
      <c r="O578" s="64">
        <v>3.7</v>
      </c>
      <c r="P578" s="64">
        <v>4.17</v>
      </c>
      <c r="R578" s="64">
        <v>6.67</v>
      </c>
      <c r="S578" s="64">
        <v>6.52</v>
      </c>
      <c r="U578" s="64">
        <v>7.04</v>
      </c>
      <c r="V578" s="64">
        <v>6.59</v>
      </c>
      <c r="W578" s="64">
        <v>8.31</v>
      </c>
      <c r="X578" s="64">
        <v>6.37</v>
      </c>
      <c r="Z578" s="64">
        <v>4.24</v>
      </c>
      <c r="AA578" s="64">
        <v>4.33</v>
      </c>
      <c r="AB578" s="64">
        <v>4.9400000000000004</v>
      </c>
      <c r="AC578" s="64">
        <v>4.9000000000000004</v>
      </c>
    </row>
    <row r="579" spans="1:29" hidden="1" x14ac:dyDescent="0.2">
      <c r="A579" s="2">
        <v>39758</v>
      </c>
      <c r="B579" s="64">
        <v>7.17</v>
      </c>
      <c r="C579" s="64">
        <v>6.23</v>
      </c>
      <c r="D579" s="64">
        <v>8.4600000000000009</v>
      </c>
      <c r="E579" s="64">
        <v>6.48</v>
      </c>
      <c r="G579" s="64">
        <v>4.5</v>
      </c>
      <c r="H579" s="64">
        <v>4.45</v>
      </c>
      <c r="J579" s="64">
        <v>5.59</v>
      </c>
      <c r="K579" s="64">
        <v>4.8899999999999997</v>
      </c>
      <c r="N579" s="64">
        <v>0.25</v>
      </c>
      <c r="O579" s="64">
        <v>3.69</v>
      </c>
      <c r="P579" s="64">
        <v>4.2</v>
      </c>
      <c r="R579" s="64">
        <v>6.78</v>
      </c>
      <c r="S579" s="64">
        <v>6.4</v>
      </c>
      <c r="U579" s="64">
        <v>7.17</v>
      </c>
      <c r="V579" s="64">
        <v>6.23</v>
      </c>
      <c r="W579" s="64">
        <v>8.4600000000000009</v>
      </c>
      <c r="X579" s="64">
        <v>6.48</v>
      </c>
      <c r="Z579" s="64">
        <v>4.5</v>
      </c>
      <c r="AA579" s="64">
        <v>4.45</v>
      </c>
      <c r="AB579" s="64">
        <v>5.59</v>
      </c>
      <c r="AC579" s="64">
        <v>4.8899999999999997</v>
      </c>
    </row>
    <row r="580" spans="1:29" hidden="1" x14ac:dyDescent="0.2">
      <c r="A580" s="2">
        <v>39759</v>
      </c>
      <c r="B580" s="64">
        <v>7.07</v>
      </c>
      <c r="C580" s="64">
        <v>6.3</v>
      </c>
      <c r="D580" s="64">
        <v>8.48</v>
      </c>
      <c r="E580" s="64">
        <v>6.54</v>
      </c>
      <c r="G580" s="64">
        <v>4.17</v>
      </c>
      <c r="H580" s="64">
        <v>4.08</v>
      </c>
      <c r="J580" s="64">
        <v>5.47</v>
      </c>
      <c r="K580" s="64">
        <v>4.9400000000000004</v>
      </c>
      <c r="N580" s="64">
        <v>0.22</v>
      </c>
      <c r="O580" s="64">
        <v>3.78</v>
      </c>
      <c r="P580" s="64">
        <v>4.26</v>
      </c>
      <c r="R580" s="64">
        <v>6.97</v>
      </c>
      <c r="S580" s="64">
        <v>6.48</v>
      </c>
      <c r="U580" s="64">
        <v>7.07</v>
      </c>
      <c r="V580" s="64">
        <v>6.3</v>
      </c>
      <c r="W580" s="64">
        <v>8.48</v>
      </c>
      <c r="X580" s="64">
        <v>6.54</v>
      </c>
      <c r="Z580" s="64">
        <v>4.17</v>
      </c>
      <c r="AA580" s="64">
        <v>4.08</v>
      </c>
      <c r="AB580" s="64">
        <v>5.47</v>
      </c>
      <c r="AC580" s="64">
        <v>4.9400000000000004</v>
      </c>
    </row>
    <row r="581" spans="1:29" hidden="1" x14ac:dyDescent="0.2">
      <c r="A581" s="2">
        <v>39762</v>
      </c>
      <c r="B581" s="64">
        <v>7.01</v>
      </c>
      <c r="C581" s="64">
        <v>6.58</v>
      </c>
      <c r="D581" s="64">
        <v>8.4</v>
      </c>
      <c r="E581" s="64">
        <v>6.65</v>
      </c>
      <c r="G581" s="64">
        <v>4.46</v>
      </c>
      <c r="H581" s="64">
        <v>4.34</v>
      </c>
      <c r="J581" s="64">
        <v>5.31</v>
      </c>
      <c r="K581" s="64">
        <v>4.88</v>
      </c>
      <c r="N581" s="64">
        <v>0.13</v>
      </c>
      <c r="O581" s="64">
        <v>3.74</v>
      </c>
      <c r="P581" s="64">
        <v>4.1900000000000004</v>
      </c>
      <c r="R581" s="64">
        <v>6.66</v>
      </c>
      <c r="S581" s="64">
        <v>6.47</v>
      </c>
      <c r="U581" s="64">
        <v>7.01</v>
      </c>
      <c r="V581" s="64">
        <v>6.58</v>
      </c>
      <c r="W581" s="64">
        <v>8.4</v>
      </c>
      <c r="X581" s="64">
        <v>6.65</v>
      </c>
      <c r="Z581" s="64">
        <v>4.46</v>
      </c>
      <c r="AA581" s="64">
        <v>4.34</v>
      </c>
      <c r="AB581" s="64">
        <v>5.31</v>
      </c>
      <c r="AC581" s="64">
        <v>4.88</v>
      </c>
    </row>
    <row r="582" spans="1:29" hidden="1" x14ac:dyDescent="0.2">
      <c r="A582" s="2">
        <v>39764</v>
      </c>
      <c r="B582" s="64">
        <v>7.1</v>
      </c>
      <c r="C582" s="64">
        <v>6.34</v>
      </c>
      <c r="D582" s="64">
        <v>8.34</v>
      </c>
      <c r="E582" s="64">
        <v>6.24</v>
      </c>
      <c r="G582" s="64">
        <v>4.3899999999999997</v>
      </c>
      <c r="H582" s="64">
        <v>4.41</v>
      </c>
      <c r="J582" s="64">
        <v>5.46</v>
      </c>
      <c r="K582" s="64">
        <v>4.9000000000000004</v>
      </c>
      <c r="N582" s="64">
        <v>0.12</v>
      </c>
      <c r="O582" s="64">
        <v>3.64</v>
      </c>
      <c r="P582" s="64">
        <v>4.17</v>
      </c>
      <c r="R582" s="64">
        <v>6.96</v>
      </c>
      <c r="S582" s="64">
        <v>6.68</v>
      </c>
      <c r="U582" s="64">
        <v>7.1</v>
      </c>
      <c r="V582" s="64">
        <v>6.34</v>
      </c>
      <c r="W582" s="64">
        <v>8.34</v>
      </c>
      <c r="X582" s="64">
        <v>6.24</v>
      </c>
      <c r="Z582" s="64">
        <v>4.3899999999999997</v>
      </c>
      <c r="AA582" s="64">
        <v>4.41</v>
      </c>
      <c r="AB582" s="64">
        <v>5.46</v>
      </c>
      <c r="AC582" s="64">
        <v>4.9000000000000004</v>
      </c>
    </row>
    <row r="583" spans="1:29" hidden="1" x14ac:dyDescent="0.2">
      <c r="A583" s="2">
        <v>39765</v>
      </c>
      <c r="B583" s="64">
        <v>6.98</v>
      </c>
      <c r="C583" s="64">
        <v>6.5</v>
      </c>
      <c r="D583" s="64">
        <v>8.18</v>
      </c>
      <c r="E583" s="64">
        <v>6.59</v>
      </c>
      <c r="G583" s="64">
        <v>4.37</v>
      </c>
      <c r="H583" s="64">
        <v>4.1900000000000004</v>
      </c>
      <c r="J583" s="64">
        <v>4.93</v>
      </c>
      <c r="K583" s="64">
        <v>4.99</v>
      </c>
      <c r="N583" s="64">
        <v>0.15</v>
      </c>
      <c r="O583" s="64">
        <v>3.86</v>
      </c>
      <c r="P583" s="64">
        <v>4.3600000000000003</v>
      </c>
      <c r="R583" s="64">
        <v>7.25</v>
      </c>
      <c r="S583" s="64">
        <v>6.47</v>
      </c>
      <c r="U583" s="64">
        <v>6.98</v>
      </c>
      <c r="V583" s="64">
        <v>6.5</v>
      </c>
      <c r="W583" s="64">
        <v>8.18</v>
      </c>
      <c r="X583" s="64">
        <v>6.59</v>
      </c>
      <c r="Z583" s="64">
        <v>4.37</v>
      </c>
      <c r="AA583" s="64">
        <v>4.1900000000000004</v>
      </c>
      <c r="AB583" s="64">
        <v>4.93</v>
      </c>
      <c r="AC583" s="64">
        <v>4.99</v>
      </c>
    </row>
    <row r="584" spans="1:29" hidden="1" x14ac:dyDescent="0.2">
      <c r="A584" s="2">
        <v>39766</v>
      </c>
      <c r="B584" s="64">
        <v>6.88</v>
      </c>
      <c r="C584" s="64">
        <v>6.56</v>
      </c>
      <c r="D584" s="64">
        <v>8.06</v>
      </c>
      <c r="E584" s="64">
        <v>6.43</v>
      </c>
      <c r="G584" s="64">
        <v>4.2699999999999996</v>
      </c>
      <c r="H584" s="64">
        <v>4.03</v>
      </c>
      <c r="J584" s="64">
        <v>5.57</v>
      </c>
      <c r="K584" s="64">
        <v>5.17</v>
      </c>
      <c r="N584" s="64">
        <v>7.0000000000000007E-2</v>
      </c>
      <c r="O584" s="64">
        <v>3.73</v>
      </c>
      <c r="P584" s="64">
        <v>4.22</v>
      </c>
      <c r="R584" s="64">
        <v>7.32</v>
      </c>
      <c r="S584" s="64">
        <v>6.58</v>
      </c>
      <c r="U584" s="64">
        <v>6.88</v>
      </c>
      <c r="V584" s="64">
        <v>6.56</v>
      </c>
      <c r="W584" s="64">
        <v>8.06</v>
      </c>
      <c r="X584" s="64">
        <v>6.43</v>
      </c>
      <c r="Z584" s="64">
        <v>4.2699999999999996</v>
      </c>
      <c r="AA584" s="64">
        <v>4.03</v>
      </c>
      <c r="AB584" s="64">
        <v>5.57</v>
      </c>
      <c r="AC584" s="64">
        <v>5.17</v>
      </c>
    </row>
    <row r="585" spans="1:29" hidden="1" x14ac:dyDescent="0.2">
      <c r="A585" s="2">
        <v>39769</v>
      </c>
      <c r="B585" s="64">
        <v>6.96</v>
      </c>
      <c r="C585" s="64">
        <v>6.75</v>
      </c>
      <c r="D585" s="64">
        <v>7.16</v>
      </c>
      <c r="E585" s="64">
        <v>6.47</v>
      </c>
      <c r="G585" s="64">
        <v>4.21</v>
      </c>
      <c r="H585" s="64">
        <v>4.07</v>
      </c>
      <c r="J585" s="64">
        <v>5.59</v>
      </c>
      <c r="K585" s="64">
        <v>4.96</v>
      </c>
      <c r="N585" s="64">
        <v>0.01</v>
      </c>
      <c r="O585" s="64">
        <v>3.65</v>
      </c>
      <c r="P585" s="64">
        <v>4.1900000000000004</v>
      </c>
      <c r="R585" s="64">
        <v>7.44</v>
      </c>
      <c r="S585" s="64">
        <v>7.15</v>
      </c>
      <c r="U585" s="64">
        <v>6.96</v>
      </c>
      <c r="V585" s="64">
        <v>6.75</v>
      </c>
      <c r="W585" s="64">
        <v>7.16</v>
      </c>
      <c r="X585" s="64">
        <v>6.47</v>
      </c>
      <c r="Z585" s="64">
        <v>4.21</v>
      </c>
      <c r="AA585" s="64">
        <v>4.07</v>
      </c>
      <c r="AB585" s="64">
        <v>5.59</v>
      </c>
      <c r="AC585" s="64">
        <v>4.96</v>
      </c>
    </row>
    <row r="586" spans="1:29" hidden="1" x14ac:dyDescent="0.2">
      <c r="A586" s="2">
        <v>39770</v>
      </c>
      <c r="B586" s="64">
        <v>6.91</v>
      </c>
      <c r="C586" s="64">
        <v>6.61</v>
      </c>
      <c r="D586" s="64">
        <v>7.14</v>
      </c>
      <c r="E586" s="64">
        <v>6.68</v>
      </c>
      <c r="G586" s="64">
        <v>4.12</v>
      </c>
      <c r="H586" s="64">
        <v>4</v>
      </c>
      <c r="J586" s="64">
        <v>5.6</v>
      </c>
      <c r="K586" s="64">
        <v>4.97</v>
      </c>
      <c r="N586" s="64">
        <v>0.06</v>
      </c>
      <c r="O586" s="64">
        <v>3.53</v>
      </c>
      <c r="P586" s="64">
        <v>4.12</v>
      </c>
      <c r="R586" s="64">
        <v>7.6</v>
      </c>
      <c r="S586" s="64">
        <v>7.06</v>
      </c>
      <c r="U586" s="64">
        <v>6.91</v>
      </c>
      <c r="V586" s="64">
        <v>6.61</v>
      </c>
      <c r="W586" s="64">
        <v>7.14</v>
      </c>
      <c r="X586" s="64">
        <v>6.68</v>
      </c>
      <c r="Z586" s="64">
        <v>4.12</v>
      </c>
      <c r="AA586" s="64">
        <v>4</v>
      </c>
      <c r="AB586" s="64">
        <v>5.6</v>
      </c>
      <c r="AC586" s="64">
        <v>4.97</v>
      </c>
    </row>
    <row r="587" spans="1:29" hidden="1" x14ac:dyDescent="0.2">
      <c r="A587" s="2">
        <v>39771</v>
      </c>
      <c r="B587" s="64">
        <v>6.93</v>
      </c>
      <c r="C587" s="64">
        <v>6.18</v>
      </c>
      <c r="D587" s="64">
        <v>9.2899999999999991</v>
      </c>
      <c r="E587" s="64">
        <v>6.27</v>
      </c>
      <c r="G587" s="64">
        <v>4.12</v>
      </c>
      <c r="H587" s="64">
        <v>3.92</v>
      </c>
      <c r="J587" s="64">
        <v>5.64</v>
      </c>
      <c r="K587" s="64">
        <v>5.27</v>
      </c>
      <c r="N587" s="64">
        <v>0.03</v>
      </c>
      <c r="O587" s="64">
        <v>3.32</v>
      </c>
      <c r="P587" s="64">
        <v>3.91</v>
      </c>
      <c r="R587" s="64">
        <v>7.48</v>
      </c>
      <c r="S587" s="64">
        <v>7.1</v>
      </c>
      <c r="U587" s="64">
        <v>6.93</v>
      </c>
      <c r="V587" s="64">
        <v>6.18</v>
      </c>
      <c r="W587" s="64">
        <v>9.2899999999999991</v>
      </c>
      <c r="X587" s="64">
        <v>6.27</v>
      </c>
      <c r="Z587" s="64">
        <v>4.12</v>
      </c>
      <c r="AA587" s="64">
        <v>3.92</v>
      </c>
      <c r="AB587" s="64">
        <v>5.64</v>
      </c>
      <c r="AC587" s="64">
        <v>5.27</v>
      </c>
    </row>
    <row r="588" spans="1:29" hidden="1" x14ac:dyDescent="0.2">
      <c r="A588" s="2">
        <v>39772</v>
      </c>
      <c r="B588" s="64">
        <v>6.81</v>
      </c>
      <c r="C588" s="64">
        <v>6.16</v>
      </c>
      <c r="D588" s="64">
        <v>9.57</v>
      </c>
      <c r="E588" s="64">
        <v>5.95</v>
      </c>
      <c r="G588" s="64">
        <v>3.81</v>
      </c>
      <c r="H588" s="64">
        <v>3.81</v>
      </c>
      <c r="J588" s="64">
        <v>5.57</v>
      </c>
      <c r="K588" s="64">
        <v>5.18</v>
      </c>
      <c r="N588" s="64">
        <v>0.01</v>
      </c>
      <c r="O588" s="64">
        <v>3.01</v>
      </c>
      <c r="P588" s="64">
        <v>3.49</v>
      </c>
      <c r="R588" s="64">
        <v>7.56</v>
      </c>
      <c r="S588" s="64">
        <v>6.87</v>
      </c>
      <c r="U588" s="64">
        <v>6.81</v>
      </c>
      <c r="V588" s="64">
        <v>6.16</v>
      </c>
      <c r="W588" s="64">
        <v>9.57</v>
      </c>
      <c r="X588" s="64">
        <v>5.95</v>
      </c>
      <c r="Z588" s="64">
        <v>3.81</v>
      </c>
      <c r="AA588" s="64">
        <v>3.81</v>
      </c>
      <c r="AB588" s="64">
        <v>5.57</v>
      </c>
      <c r="AC588" s="64">
        <v>5.18</v>
      </c>
    </row>
    <row r="589" spans="1:29" hidden="1" x14ac:dyDescent="0.2">
      <c r="A589" s="2">
        <v>39773</v>
      </c>
      <c r="B589" s="64">
        <v>7</v>
      </c>
      <c r="C589" s="64">
        <v>6.3</v>
      </c>
      <c r="D589" s="64">
        <v>9.61</v>
      </c>
      <c r="E589" s="64">
        <v>5.97</v>
      </c>
      <c r="G589" s="64">
        <v>3.88</v>
      </c>
      <c r="H589" s="64">
        <v>3.82</v>
      </c>
      <c r="J589" s="64">
        <v>5.69</v>
      </c>
      <c r="K589" s="64">
        <v>5.22</v>
      </c>
      <c r="N589" s="64">
        <v>0.01</v>
      </c>
      <c r="O589" s="64">
        <v>3.19</v>
      </c>
      <c r="P589" s="64">
        <v>3.67</v>
      </c>
      <c r="R589" s="64">
        <v>7.62</v>
      </c>
      <c r="S589" s="64">
        <v>6.93</v>
      </c>
      <c r="U589" s="64">
        <v>7</v>
      </c>
      <c r="V589" s="64">
        <v>6.3</v>
      </c>
      <c r="W589" s="64">
        <v>9.61</v>
      </c>
      <c r="X589" s="64">
        <v>5.97</v>
      </c>
      <c r="Z589" s="64">
        <v>3.88</v>
      </c>
      <c r="AA589" s="64">
        <v>3.82</v>
      </c>
      <c r="AB589" s="64">
        <v>5.69</v>
      </c>
      <c r="AC589" s="64">
        <v>5.22</v>
      </c>
    </row>
    <row r="590" spans="1:29" hidden="1" x14ac:dyDescent="0.2">
      <c r="A590" s="2">
        <v>39776</v>
      </c>
      <c r="B590" s="64">
        <v>7.18</v>
      </c>
      <c r="C590" s="64">
        <v>6.38</v>
      </c>
      <c r="D590" s="64">
        <v>9.69</v>
      </c>
      <c r="E590" s="64">
        <v>6.07</v>
      </c>
      <c r="G590" s="64">
        <v>3.98</v>
      </c>
      <c r="H590" s="64">
        <v>3.91</v>
      </c>
      <c r="J590" s="64">
        <v>5.7</v>
      </c>
      <c r="K590" s="64">
        <v>5.3</v>
      </c>
      <c r="N590" s="64">
        <v>0.01</v>
      </c>
      <c r="O590" s="64">
        <v>3.32</v>
      </c>
      <c r="P590" s="64">
        <v>3.78</v>
      </c>
      <c r="R590" s="64">
        <v>7.82</v>
      </c>
      <c r="S590" s="64">
        <v>7.17</v>
      </c>
      <c r="U590" s="64">
        <v>7.18</v>
      </c>
      <c r="V590" s="64">
        <v>6.38</v>
      </c>
      <c r="W590" s="64">
        <v>9.69</v>
      </c>
      <c r="X590" s="64">
        <v>6.07</v>
      </c>
      <c r="Z590" s="64">
        <v>3.98</v>
      </c>
      <c r="AA590" s="64">
        <v>3.91</v>
      </c>
      <c r="AB590" s="64">
        <v>5.7</v>
      </c>
      <c r="AC590" s="64">
        <v>5.3</v>
      </c>
    </row>
    <row r="591" spans="1:29" hidden="1" x14ac:dyDescent="0.2">
      <c r="A591" s="2">
        <v>39777</v>
      </c>
      <c r="B591" s="64">
        <v>6.86</v>
      </c>
      <c r="C591" s="64">
        <v>6.08</v>
      </c>
      <c r="D591" s="64">
        <v>10.43</v>
      </c>
      <c r="E591" s="64">
        <v>5.86</v>
      </c>
      <c r="G591" s="64">
        <v>4.0599999999999996</v>
      </c>
      <c r="H591" s="64">
        <v>3.93</v>
      </c>
      <c r="J591" s="64">
        <v>5.78</v>
      </c>
      <c r="K591" s="64">
        <v>5.48</v>
      </c>
      <c r="N591" s="64">
        <v>0.06</v>
      </c>
      <c r="O591" s="64">
        <v>3.1</v>
      </c>
      <c r="P591" s="64">
        <v>3.61</v>
      </c>
      <c r="R591" s="64">
        <v>7.84</v>
      </c>
      <c r="S591" s="64">
        <v>6.99</v>
      </c>
      <c r="U591" s="64">
        <v>6.86</v>
      </c>
      <c r="V591" s="64">
        <v>6.08</v>
      </c>
      <c r="W591" s="64">
        <v>10.43</v>
      </c>
      <c r="X591" s="64">
        <v>5.86</v>
      </c>
      <c r="Z591" s="64">
        <v>4.0599999999999996</v>
      </c>
      <c r="AA591" s="64">
        <v>3.93</v>
      </c>
      <c r="AB591" s="64">
        <v>5.78</v>
      </c>
      <c r="AC591" s="64">
        <v>5.48</v>
      </c>
    </row>
    <row r="592" spans="1:29" hidden="1" x14ac:dyDescent="0.2">
      <c r="A592" s="2">
        <v>39778</v>
      </c>
      <c r="B592" s="64">
        <v>6.76</v>
      </c>
      <c r="C592" s="64">
        <v>6.39</v>
      </c>
      <c r="D592" s="64">
        <v>9.25</v>
      </c>
      <c r="E592" s="64">
        <v>6.02</v>
      </c>
      <c r="G592" s="64">
        <v>3.95</v>
      </c>
      <c r="H592" s="64">
        <v>3.95</v>
      </c>
      <c r="J592" s="64">
        <v>5.17</v>
      </c>
      <c r="K592" s="64">
        <v>5.47</v>
      </c>
      <c r="N592" s="64">
        <v>0.01</v>
      </c>
      <c r="O592" s="64">
        <v>2.98</v>
      </c>
      <c r="P592" s="64">
        <v>3.53</v>
      </c>
      <c r="R592" s="64">
        <v>7.42</v>
      </c>
      <c r="S592" s="64">
        <v>6.97</v>
      </c>
      <c r="U592" s="64">
        <v>6.76</v>
      </c>
      <c r="V592" s="64">
        <v>6.39</v>
      </c>
      <c r="W592" s="64">
        <v>9.25</v>
      </c>
      <c r="X592" s="64">
        <v>6.02</v>
      </c>
      <c r="Z592" s="64">
        <v>3.95</v>
      </c>
      <c r="AA592" s="64">
        <v>3.95</v>
      </c>
      <c r="AB592" s="64">
        <v>5.17</v>
      </c>
      <c r="AC592" s="64">
        <v>5.47</v>
      </c>
    </row>
    <row r="593" spans="1:29" hidden="1" x14ac:dyDescent="0.2">
      <c r="A593" s="2">
        <v>39780</v>
      </c>
      <c r="B593" s="64">
        <v>6.58</v>
      </c>
      <c r="C593" s="64">
        <v>6.14</v>
      </c>
      <c r="D593" s="64">
        <v>8.66</v>
      </c>
      <c r="E593" s="64">
        <v>5.63</v>
      </c>
      <c r="G593" s="64">
        <v>4.74</v>
      </c>
      <c r="H593" s="64">
        <v>4.21</v>
      </c>
      <c r="J593" s="64">
        <v>5.09</v>
      </c>
      <c r="K593" s="64">
        <v>5.31</v>
      </c>
      <c r="N593" s="64">
        <v>0.01</v>
      </c>
      <c r="O593" s="64">
        <v>2.92</v>
      </c>
      <c r="P593" s="64">
        <v>3.43</v>
      </c>
      <c r="R593" s="64">
        <v>6.93</v>
      </c>
      <c r="S593" s="64">
        <v>6.69</v>
      </c>
      <c r="U593" s="64">
        <v>6.58</v>
      </c>
      <c r="V593" s="64">
        <v>6.14</v>
      </c>
      <c r="W593" s="64">
        <v>8.66</v>
      </c>
      <c r="X593" s="64">
        <v>5.63</v>
      </c>
      <c r="Z593" s="64">
        <v>4.74</v>
      </c>
      <c r="AA593" s="64">
        <v>4.21</v>
      </c>
      <c r="AB593" s="64">
        <v>5.09</v>
      </c>
      <c r="AC593" s="64">
        <v>5.31</v>
      </c>
    </row>
    <row r="594" spans="1:29" hidden="1" x14ac:dyDescent="0.2">
      <c r="R594" s="64"/>
      <c r="S594" s="64"/>
    </row>
    <row r="595" spans="1:29" hidden="1" x14ac:dyDescent="0.2">
      <c r="A595" s="3" t="s">
        <v>61</v>
      </c>
      <c r="B595" s="64">
        <f>AVERAGE(B576:B593)</f>
        <v>6.9827777777777786</v>
      </c>
      <c r="C595" s="64">
        <f>AVERAGE(C576:C593)</f>
        <v>6.4527777777777766</v>
      </c>
      <c r="D595" s="64">
        <f>AVERAGE(D576:D593)</f>
        <v>8.6655555555555548</v>
      </c>
      <c r="E595" s="64">
        <f>AVERAGE(E576:E593)</f>
        <v>6.3227777777777776</v>
      </c>
      <c r="G595" s="64">
        <f>AVERAGE(G576:G593)</f>
        <v>4.2455555555555549</v>
      </c>
      <c r="H595" s="64">
        <f>AVERAGE(H576:H593)</f>
        <v>4.1100000000000003</v>
      </c>
      <c r="J595" s="64">
        <f>AVERAGE(J576:J593)</f>
        <v>5.4338888888888892</v>
      </c>
      <c r="K595" s="64">
        <f>AVERAGE(K576:K593)</f>
        <v>5.091111111111112</v>
      </c>
      <c r="N595" s="64">
        <f>AVERAGE(N576:N593)</f>
        <v>0.12999999999999992</v>
      </c>
      <c r="O595" s="64">
        <f>AVERAGE(O576:O593)</f>
        <v>3.4883333333333328</v>
      </c>
      <c r="P595" s="64">
        <f>AVERAGE(P576:P593)</f>
        <v>3.9894444444444455</v>
      </c>
      <c r="R595" s="64">
        <f>AVERAGE(R576:R593)</f>
        <v>7.25</v>
      </c>
      <c r="S595" s="64">
        <f>AVERAGE(S576:S593)</f>
        <v>6.7777777777777777</v>
      </c>
      <c r="U595" s="64">
        <f>AVERAGE(U576:U593)</f>
        <v>6.9827777777777786</v>
      </c>
      <c r="V595" s="64">
        <f>AVERAGE(V576:V593)</f>
        <v>6.4527777777777766</v>
      </c>
      <c r="W595" s="64">
        <f>AVERAGE(W576:W593)</f>
        <v>8.6655555555555548</v>
      </c>
      <c r="X595" s="64">
        <f>AVERAGE(X576:X593)</f>
        <v>6.3227777777777776</v>
      </c>
      <c r="Z595" s="64">
        <f>AVERAGE(Z576:Z593)</f>
        <v>4.2455555555555549</v>
      </c>
      <c r="AA595" s="64">
        <f>AVERAGE(AA576:AA593)</f>
        <v>4.1100000000000003</v>
      </c>
      <c r="AB595" s="64">
        <f>AVERAGE(AB576:AB593)</f>
        <v>5.4338888888888892</v>
      </c>
      <c r="AC595" s="64">
        <f>AVERAGE(AC576:AC593)</f>
        <v>5.091111111111112</v>
      </c>
    </row>
    <row r="596" spans="1:29" hidden="1" x14ac:dyDescent="0.2">
      <c r="A596" s="3" t="s">
        <v>62</v>
      </c>
      <c r="B596" s="312">
        <f>AVERAGE(B595:C595)</f>
        <v>6.7177777777777781</v>
      </c>
      <c r="C596" s="312"/>
      <c r="D596" s="312">
        <f>AVERAGE(D595:E595)</f>
        <v>7.4941666666666666</v>
      </c>
      <c r="E596" s="312"/>
      <c r="F596" s="5"/>
      <c r="G596" s="312">
        <f>AVERAGE(G595:H595)</f>
        <v>4.1777777777777771</v>
      </c>
      <c r="H596" s="312"/>
      <c r="I596" s="118"/>
      <c r="J596" s="312">
        <f>AVERAGE(J595:K595)</f>
        <v>5.2625000000000011</v>
      </c>
      <c r="K596" s="312"/>
      <c r="L596" s="118"/>
      <c r="M596" s="5"/>
      <c r="N596" s="5"/>
      <c r="O596" s="5"/>
      <c r="P596" s="5"/>
      <c r="Q596" s="5"/>
      <c r="R596" s="312">
        <f>AVERAGE(R595:S595)</f>
        <v>7.0138888888888893</v>
      </c>
      <c r="S596" s="312"/>
      <c r="U596" s="312">
        <f>AVERAGE(U595:V595)</f>
        <v>6.7177777777777781</v>
      </c>
      <c r="V596" s="312"/>
      <c r="W596" s="312">
        <f>AVERAGE(W595:X595)</f>
        <v>7.4941666666666666</v>
      </c>
      <c r="X596" s="312"/>
      <c r="Y596" s="5"/>
      <c r="Z596" s="312">
        <f>AVERAGE(Z595:AA595)</f>
        <v>4.1777777777777771</v>
      </c>
      <c r="AA596" s="312"/>
      <c r="AB596" s="312">
        <f>AVERAGE(AB595:AC595)</f>
        <v>5.2625000000000011</v>
      </c>
      <c r="AC596" s="312"/>
    </row>
    <row r="597" spans="1:29" hidden="1" x14ac:dyDescent="0.2">
      <c r="A597" s="3" t="s">
        <v>63</v>
      </c>
      <c r="B597" s="312">
        <f>AVERAGE(B546,B573,B596)</f>
        <v>6.7465355940355947</v>
      </c>
      <c r="C597" s="312"/>
      <c r="D597" s="312">
        <f>AVERAGE(D546,D573,D596)</f>
        <v>6.741670274170275</v>
      </c>
      <c r="E597" s="312"/>
      <c r="F597" s="5"/>
      <c r="G597" s="312">
        <f>AVERAGE(G546,G573,G596)</f>
        <v>4.1508826358826356</v>
      </c>
      <c r="H597" s="312"/>
      <c r="I597" s="118"/>
      <c r="J597" s="312">
        <f>AVERAGE(J546,J573,J596)</f>
        <v>5.2377525252525254</v>
      </c>
      <c r="K597" s="312"/>
      <c r="L597" s="118"/>
      <c r="M597" s="5"/>
      <c r="N597" s="5"/>
      <c r="O597" s="5"/>
      <c r="P597" s="5"/>
      <c r="Q597" s="5"/>
      <c r="R597" s="312">
        <f>AVERAGE(R546,R573,R596)</f>
        <v>6.6975372775372781</v>
      </c>
      <c r="S597" s="312"/>
      <c r="U597" s="312">
        <f>AVERAGE(U546,U573,U596)</f>
        <v>6.7465355940355947</v>
      </c>
      <c r="V597" s="312"/>
      <c r="W597" s="312">
        <f>AVERAGE(W546,W573,W596)</f>
        <v>6.741670274170275</v>
      </c>
      <c r="X597" s="312"/>
      <c r="Y597" s="5"/>
      <c r="Z597" s="312">
        <f>AVERAGE(Z546,Z573,Z596)</f>
        <v>4.1508826358826356</v>
      </c>
      <c r="AA597" s="312"/>
      <c r="AB597" s="312">
        <f>AVERAGE(AB546,AB573,AB596)</f>
        <v>5.2377525252525254</v>
      </c>
      <c r="AC597" s="312"/>
    </row>
    <row r="598" spans="1:29" hidden="1" x14ac:dyDescent="0.2">
      <c r="R598" s="64"/>
      <c r="S598" s="64"/>
    </row>
    <row r="599" spans="1:29" hidden="1" x14ac:dyDescent="0.2">
      <c r="A599" s="2">
        <v>39783</v>
      </c>
      <c r="B599" s="64">
        <v>6.4</v>
      </c>
      <c r="C599" s="64">
        <v>5.89</v>
      </c>
      <c r="D599" s="64">
        <v>8.3800000000000008</v>
      </c>
      <c r="E599" s="64">
        <v>5.46</v>
      </c>
      <c r="G599" s="64">
        <v>3.97</v>
      </c>
      <c r="H599" s="64">
        <v>3.98</v>
      </c>
      <c r="J599" s="64">
        <v>6.02</v>
      </c>
      <c r="K599" s="64">
        <v>5.47</v>
      </c>
      <c r="N599" s="64">
        <v>0.01</v>
      </c>
      <c r="O599" s="64">
        <v>2.74</v>
      </c>
      <c r="P599" s="64">
        <v>3.23</v>
      </c>
      <c r="R599" s="64">
        <v>7.54</v>
      </c>
      <c r="S599" s="64">
        <v>6.22</v>
      </c>
      <c r="U599" s="64">
        <v>6.4</v>
      </c>
      <c r="V599" s="64">
        <v>5.89</v>
      </c>
      <c r="W599" s="64">
        <v>8.3800000000000008</v>
      </c>
      <c r="X599" s="64">
        <v>5.46</v>
      </c>
      <c r="Z599" s="64">
        <v>3.97</v>
      </c>
      <c r="AA599" s="64">
        <v>3.98</v>
      </c>
      <c r="AB599" s="64">
        <v>6.02</v>
      </c>
      <c r="AC599" s="64">
        <v>5.47</v>
      </c>
    </row>
    <row r="600" spans="1:29" hidden="1" x14ac:dyDescent="0.2">
      <c r="A600" s="2">
        <v>39784</v>
      </c>
      <c r="B600" s="64">
        <v>6.57</v>
      </c>
      <c r="C600" s="64">
        <v>6.03</v>
      </c>
      <c r="D600" s="64">
        <v>8.5500000000000007</v>
      </c>
      <c r="E600" s="64">
        <v>5.41</v>
      </c>
      <c r="G600" s="64">
        <v>4.1100000000000003</v>
      </c>
      <c r="H600" s="64">
        <v>4.03</v>
      </c>
      <c r="J600" s="64">
        <v>4.79</v>
      </c>
      <c r="K600" s="64">
        <v>5.33</v>
      </c>
      <c r="N600" s="64">
        <v>0.01</v>
      </c>
      <c r="O600" s="64">
        <v>2.67</v>
      </c>
      <c r="P600" s="64">
        <v>3.16</v>
      </c>
      <c r="R600" s="64">
        <v>7.57</v>
      </c>
      <c r="S600" s="64">
        <v>6.17</v>
      </c>
      <c r="U600" s="64">
        <v>6.57</v>
      </c>
      <c r="V600" s="64">
        <v>6.03</v>
      </c>
      <c r="W600" s="64">
        <v>8.5500000000000007</v>
      </c>
      <c r="X600" s="64">
        <v>5.41</v>
      </c>
      <c r="Z600" s="64">
        <v>4.1100000000000003</v>
      </c>
      <c r="AA600" s="64">
        <v>4.03</v>
      </c>
      <c r="AB600" s="64">
        <v>4.79</v>
      </c>
      <c r="AC600" s="64">
        <v>5.33</v>
      </c>
    </row>
    <row r="601" spans="1:29" hidden="1" x14ac:dyDescent="0.2">
      <c r="A601" s="2">
        <v>39785</v>
      </c>
      <c r="B601" s="64">
        <v>6.74</v>
      </c>
      <c r="C601" s="64">
        <v>5.91</v>
      </c>
      <c r="D601" s="64">
        <v>8.67</v>
      </c>
      <c r="E601" s="64">
        <v>5.36</v>
      </c>
      <c r="G601" s="64">
        <v>4.16</v>
      </c>
      <c r="H601" s="64">
        <v>4.0599999999999996</v>
      </c>
      <c r="J601" s="64">
        <v>6.03</v>
      </c>
      <c r="K601" s="64">
        <v>5.37</v>
      </c>
      <c r="N601" s="64">
        <v>0.01</v>
      </c>
      <c r="O601" s="64">
        <v>2.65</v>
      </c>
      <c r="P601" s="64">
        <v>3.15</v>
      </c>
      <c r="R601" s="64">
        <v>7.31</v>
      </c>
      <c r="S601" s="64">
        <v>6.2</v>
      </c>
      <c r="U601" s="64">
        <v>6.74</v>
      </c>
      <c r="V601" s="64">
        <v>5.91</v>
      </c>
      <c r="W601" s="64">
        <v>8.67</v>
      </c>
      <c r="X601" s="64">
        <v>5.36</v>
      </c>
      <c r="Z601" s="64">
        <v>4.16</v>
      </c>
      <c r="AA601" s="64">
        <v>4.0599999999999996</v>
      </c>
      <c r="AB601" s="64">
        <v>6.03</v>
      </c>
      <c r="AC601" s="64">
        <v>5.37</v>
      </c>
    </row>
    <row r="602" spans="1:29" hidden="1" x14ac:dyDescent="0.2">
      <c r="A602" s="2">
        <v>39786</v>
      </c>
      <c r="B602" s="64">
        <v>6.61</v>
      </c>
      <c r="C602" s="64">
        <v>5.99</v>
      </c>
      <c r="D602" s="64">
        <v>6.81</v>
      </c>
      <c r="E602" s="64">
        <v>5.31</v>
      </c>
      <c r="G602" s="64">
        <v>4.1900000000000004</v>
      </c>
      <c r="H602" s="64">
        <v>4.09</v>
      </c>
      <c r="J602" s="64">
        <v>6.07</v>
      </c>
      <c r="K602" s="64">
        <v>5.56</v>
      </c>
      <c r="N602" s="64">
        <v>0.01</v>
      </c>
      <c r="O602" s="64">
        <v>2.5499999999999998</v>
      </c>
      <c r="P602" s="64">
        <v>3.04</v>
      </c>
      <c r="R602" s="64">
        <v>7.36</v>
      </c>
      <c r="S602" s="64">
        <v>6.16</v>
      </c>
      <c r="U602" s="64">
        <v>6.61</v>
      </c>
      <c r="V602" s="64">
        <v>5.99</v>
      </c>
      <c r="W602" s="64">
        <v>6.81</v>
      </c>
      <c r="X602" s="64">
        <v>5.31</v>
      </c>
      <c r="Z602" s="64">
        <v>4.1900000000000004</v>
      </c>
      <c r="AA602" s="64">
        <v>4.09</v>
      </c>
      <c r="AB602" s="64">
        <v>6.07</v>
      </c>
      <c r="AC602" s="64">
        <v>5.56</v>
      </c>
    </row>
    <row r="603" spans="1:29" hidden="1" x14ac:dyDescent="0.2">
      <c r="A603" s="2">
        <v>39787</v>
      </c>
      <c r="B603" s="64">
        <v>6.61</v>
      </c>
      <c r="C603" s="64">
        <v>6.15</v>
      </c>
      <c r="D603" s="64">
        <v>7.17</v>
      </c>
      <c r="E603" s="64">
        <v>5.79</v>
      </c>
      <c r="G603" s="64">
        <v>4.3600000000000003</v>
      </c>
      <c r="H603" s="64">
        <v>4.0199999999999996</v>
      </c>
      <c r="J603" s="64">
        <v>6</v>
      </c>
      <c r="K603" s="64">
        <v>5.61</v>
      </c>
      <c r="N603" s="64">
        <v>0.01</v>
      </c>
      <c r="O603" s="64">
        <v>2.71</v>
      </c>
      <c r="P603" s="64">
        <v>3.12</v>
      </c>
      <c r="R603" s="64">
        <v>7.48</v>
      </c>
      <c r="S603" s="64">
        <v>6.08</v>
      </c>
      <c r="U603" s="64">
        <v>6.61</v>
      </c>
      <c r="V603" s="64">
        <v>6.15</v>
      </c>
      <c r="W603" s="64">
        <v>7.17</v>
      </c>
      <c r="X603" s="64">
        <v>5.79</v>
      </c>
      <c r="Z603" s="64">
        <v>4.3600000000000003</v>
      </c>
      <c r="AA603" s="64">
        <v>4.0199999999999996</v>
      </c>
      <c r="AB603" s="64">
        <v>6</v>
      </c>
      <c r="AC603" s="64">
        <v>5.61</v>
      </c>
    </row>
    <row r="604" spans="1:29" hidden="1" x14ac:dyDescent="0.2">
      <c r="A604" s="2">
        <v>39790</v>
      </c>
      <c r="B604" s="64">
        <v>6.73</v>
      </c>
      <c r="C604" s="64">
        <v>6.16</v>
      </c>
      <c r="D604" s="64">
        <v>8.9499999999999993</v>
      </c>
      <c r="E604" s="64">
        <v>5.71</v>
      </c>
      <c r="G604" s="64">
        <v>4.45</v>
      </c>
      <c r="H604" s="64">
        <v>4.16</v>
      </c>
      <c r="J604" s="64">
        <v>6.14</v>
      </c>
      <c r="K604" s="64">
        <v>5.7</v>
      </c>
      <c r="N604" s="64">
        <v>0.03</v>
      </c>
      <c r="O604" s="64">
        <v>2.74</v>
      </c>
      <c r="P604" s="64">
        <v>3.14</v>
      </c>
      <c r="R604" s="64">
        <v>7.57</v>
      </c>
      <c r="S604" s="64">
        <v>5.77</v>
      </c>
      <c r="U604" s="64">
        <v>6.73</v>
      </c>
      <c r="V604" s="64">
        <v>6.16</v>
      </c>
      <c r="W604" s="64">
        <v>8.9499999999999993</v>
      </c>
      <c r="X604" s="64">
        <v>5.71</v>
      </c>
      <c r="Z604" s="64">
        <v>4.45</v>
      </c>
      <c r="AA604" s="64">
        <v>4.16</v>
      </c>
      <c r="AB604" s="64">
        <v>6.14</v>
      </c>
      <c r="AC604" s="64">
        <v>5.7</v>
      </c>
    </row>
    <row r="605" spans="1:29" hidden="1" x14ac:dyDescent="0.2">
      <c r="A605" s="2">
        <v>39791</v>
      </c>
      <c r="B605" s="64">
        <v>6.59</v>
      </c>
      <c r="C605" s="64">
        <v>6.09</v>
      </c>
      <c r="D605" s="64">
        <v>6.94</v>
      </c>
      <c r="E605" s="64">
        <v>5.61</v>
      </c>
      <c r="G605" s="64">
        <v>4.6900000000000004</v>
      </c>
      <c r="H605" s="64">
        <v>4.17</v>
      </c>
      <c r="J605" s="64">
        <v>6.17</v>
      </c>
      <c r="K605" s="64">
        <v>5.74</v>
      </c>
      <c r="N605" s="64">
        <v>0.01</v>
      </c>
      <c r="O605" s="64">
        <v>2.63</v>
      </c>
      <c r="P605" s="64">
        <v>3.04</v>
      </c>
      <c r="R605" s="64">
        <v>7.1</v>
      </c>
      <c r="S605" s="64">
        <v>6.1</v>
      </c>
      <c r="U605" s="64">
        <v>6.59</v>
      </c>
      <c r="V605" s="64">
        <v>6.09</v>
      </c>
      <c r="W605" s="64">
        <v>6.94</v>
      </c>
      <c r="X605" s="64">
        <v>5.61</v>
      </c>
      <c r="Z605" s="64">
        <v>4.6900000000000004</v>
      </c>
      <c r="AA605" s="64">
        <v>4.17</v>
      </c>
      <c r="AB605" s="64">
        <v>6.17</v>
      </c>
      <c r="AC605" s="64">
        <v>5.74</v>
      </c>
    </row>
    <row r="606" spans="1:29" hidden="1" x14ac:dyDescent="0.2">
      <c r="A606" s="2">
        <v>39792</v>
      </c>
      <c r="B606" s="64">
        <v>6.61</v>
      </c>
      <c r="C606" s="64">
        <v>5.87</v>
      </c>
      <c r="D606" s="64">
        <v>6.52</v>
      </c>
      <c r="E606" s="64">
        <v>5.33</v>
      </c>
      <c r="G606" s="64">
        <v>5.0599999999999996</v>
      </c>
      <c r="H606" s="64">
        <v>4.21</v>
      </c>
      <c r="J606" s="64">
        <v>6.26</v>
      </c>
      <c r="K606" s="64">
        <v>5.76</v>
      </c>
      <c r="N606" s="64">
        <v>0.01</v>
      </c>
      <c r="O606" s="64">
        <v>2.68</v>
      </c>
      <c r="P606" s="64">
        <v>3.09</v>
      </c>
      <c r="R606" s="64">
        <v>7.07</v>
      </c>
      <c r="S606" s="64">
        <v>5.82</v>
      </c>
      <c r="U606" s="64">
        <v>6.61</v>
      </c>
      <c r="V606" s="64">
        <v>5.87</v>
      </c>
      <c r="W606" s="64">
        <v>6.52</v>
      </c>
      <c r="X606" s="64">
        <v>5.33</v>
      </c>
      <c r="Z606" s="64">
        <v>5.0599999999999996</v>
      </c>
      <c r="AA606" s="64">
        <v>4.21</v>
      </c>
      <c r="AB606" s="64">
        <v>6.26</v>
      </c>
      <c r="AC606" s="64">
        <v>5.76</v>
      </c>
    </row>
    <row r="607" spans="1:29" hidden="1" x14ac:dyDescent="0.2">
      <c r="A607" s="2">
        <v>39793</v>
      </c>
      <c r="B607" s="64">
        <v>6.52</v>
      </c>
      <c r="C607" s="64">
        <v>5.91</v>
      </c>
      <c r="D607" s="64">
        <v>6.49</v>
      </c>
      <c r="E607" s="64">
        <v>5.33</v>
      </c>
      <c r="G607" s="64">
        <v>5.31</v>
      </c>
      <c r="H607" s="64">
        <v>4.26</v>
      </c>
      <c r="J607" s="64">
        <v>6.34</v>
      </c>
      <c r="K607" s="64">
        <v>5.69</v>
      </c>
      <c r="N607" s="64">
        <v>0.01</v>
      </c>
      <c r="O607" s="64">
        <v>2.6</v>
      </c>
      <c r="P607" s="64">
        <v>3.06</v>
      </c>
      <c r="R607" s="64">
        <v>6.99</v>
      </c>
      <c r="S607" s="64">
        <v>5.76</v>
      </c>
      <c r="U607" s="64">
        <v>6.52</v>
      </c>
      <c r="V607" s="64">
        <v>5.91</v>
      </c>
      <c r="W607" s="64">
        <v>6.49</v>
      </c>
      <c r="X607" s="64">
        <v>5.33</v>
      </c>
      <c r="Z607" s="64">
        <v>5.31</v>
      </c>
      <c r="AA607" s="64">
        <v>4.26</v>
      </c>
      <c r="AB607" s="64">
        <v>6.34</v>
      </c>
      <c r="AC607" s="64">
        <v>5.69</v>
      </c>
    </row>
    <row r="608" spans="1:29" hidden="1" x14ac:dyDescent="0.2">
      <c r="A608" s="2">
        <v>39794</v>
      </c>
      <c r="B608" s="64">
        <v>6.39</v>
      </c>
      <c r="C608" s="64">
        <v>5.89</v>
      </c>
      <c r="D608" s="64">
        <v>6.5</v>
      </c>
      <c r="E608" s="64">
        <v>5.38</v>
      </c>
      <c r="G608" s="64">
        <v>6.22</v>
      </c>
      <c r="H608" s="64">
        <v>4.32</v>
      </c>
      <c r="J608" s="64">
        <v>6.35</v>
      </c>
      <c r="K608" s="64">
        <v>5.71</v>
      </c>
      <c r="N608" s="64">
        <v>0.01</v>
      </c>
      <c r="O608" s="64">
        <v>2.57</v>
      </c>
      <c r="P608" s="64">
        <v>3.04</v>
      </c>
      <c r="R608" s="64">
        <v>6.98</v>
      </c>
      <c r="S608" s="64">
        <v>5.7</v>
      </c>
      <c r="U608" s="64">
        <v>6.39</v>
      </c>
      <c r="V608" s="64">
        <v>5.89</v>
      </c>
      <c r="W608" s="64">
        <v>6.5</v>
      </c>
      <c r="X608" s="64">
        <v>5.38</v>
      </c>
      <c r="Z608" s="64">
        <v>6.22</v>
      </c>
      <c r="AA608" s="64">
        <v>4.32</v>
      </c>
      <c r="AB608" s="64">
        <v>6.35</v>
      </c>
      <c r="AC608" s="64">
        <v>5.71</v>
      </c>
    </row>
    <row r="609" spans="1:29" hidden="1" x14ac:dyDescent="0.2">
      <c r="A609" s="2">
        <v>39797</v>
      </c>
      <c r="B609" s="64">
        <v>6.37</v>
      </c>
      <c r="C609" s="64">
        <v>5.88</v>
      </c>
      <c r="D609" s="64">
        <v>6.51</v>
      </c>
      <c r="E609" s="64">
        <v>5.27</v>
      </c>
      <c r="G609" s="64">
        <v>5.47</v>
      </c>
      <c r="H609" s="64">
        <v>4.3099999999999996</v>
      </c>
      <c r="J609" s="64">
        <v>6.3</v>
      </c>
      <c r="K609" s="64">
        <v>5.71</v>
      </c>
      <c r="N609" s="64">
        <v>0.01</v>
      </c>
      <c r="O609" s="64">
        <v>2.5</v>
      </c>
      <c r="P609" s="64">
        <v>2.95</v>
      </c>
      <c r="R609" s="64">
        <v>7.15</v>
      </c>
      <c r="S609" s="64">
        <v>5.52</v>
      </c>
      <c r="U609" s="64">
        <v>6.37</v>
      </c>
      <c r="V609" s="64">
        <v>5.88</v>
      </c>
      <c r="W609" s="64">
        <v>6.51</v>
      </c>
      <c r="X609" s="64">
        <v>5.27</v>
      </c>
      <c r="Z609" s="64">
        <v>5.47</v>
      </c>
      <c r="AA609" s="64">
        <v>4.3099999999999996</v>
      </c>
      <c r="AB609" s="64">
        <v>6.3</v>
      </c>
      <c r="AC609" s="64">
        <v>5.71</v>
      </c>
    </row>
    <row r="610" spans="1:29" hidden="1" x14ac:dyDescent="0.2">
      <c r="A610" s="2">
        <v>39798</v>
      </c>
      <c r="B610" s="64">
        <v>6.12</v>
      </c>
      <c r="C610" s="64">
        <v>5.69</v>
      </c>
      <c r="D610" s="64">
        <v>6.29</v>
      </c>
      <c r="E610" s="64">
        <v>5.03</v>
      </c>
      <c r="G610" s="64">
        <v>5.37</v>
      </c>
      <c r="H610" s="64">
        <v>4.4800000000000004</v>
      </c>
      <c r="J610" s="64">
        <v>6.28</v>
      </c>
      <c r="K610" s="64">
        <v>5.83</v>
      </c>
      <c r="N610" s="64">
        <v>0.01</v>
      </c>
      <c r="O610" s="64">
        <v>2.27</v>
      </c>
      <c r="P610" s="64">
        <v>2.75</v>
      </c>
      <c r="R610" s="64">
        <v>6.22</v>
      </c>
      <c r="S610" s="64">
        <v>5.3</v>
      </c>
      <c r="U610" s="64">
        <v>6.12</v>
      </c>
      <c r="V610" s="64">
        <v>5.69</v>
      </c>
      <c r="W610" s="64">
        <v>6.29</v>
      </c>
      <c r="X610" s="64">
        <v>5.03</v>
      </c>
      <c r="Z610" s="64">
        <v>5.37</v>
      </c>
      <c r="AA610" s="64">
        <v>4.4800000000000004</v>
      </c>
      <c r="AB610" s="64">
        <v>6.28</v>
      </c>
      <c r="AC610" s="64">
        <v>5.83</v>
      </c>
    </row>
    <row r="611" spans="1:29" hidden="1" x14ac:dyDescent="0.2">
      <c r="A611" s="2">
        <v>39799</v>
      </c>
      <c r="B611" s="64">
        <v>5.8</v>
      </c>
      <c r="C611" s="64">
        <v>5.44</v>
      </c>
      <c r="D611" s="64">
        <v>5.99</v>
      </c>
      <c r="E611" s="64">
        <v>4.8</v>
      </c>
      <c r="G611" s="64">
        <v>5.23</v>
      </c>
      <c r="H611" s="64">
        <v>4.38</v>
      </c>
      <c r="J611" s="64">
        <v>6.25</v>
      </c>
      <c r="K611" s="64">
        <v>5.8</v>
      </c>
      <c r="N611" s="64">
        <v>0.01</v>
      </c>
      <c r="O611" s="64">
        <v>2.1800000000000002</v>
      </c>
      <c r="P611" s="64">
        <v>2.65</v>
      </c>
      <c r="R611" s="64">
        <v>6.74</v>
      </c>
      <c r="S611" s="64">
        <v>4.9800000000000004</v>
      </c>
      <c r="U611" s="64">
        <v>5.8</v>
      </c>
      <c r="V611" s="64">
        <v>5.44</v>
      </c>
      <c r="W611" s="64">
        <v>5.99</v>
      </c>
      <c r="X611" s="64">
        <v>4.8</v>
      </c>
      <c r="Z611" s="64">
        <v>5.23</v>
      </c>
      <c r="AA611" s="64">
        <v>4.38</v>
      </c>
      <c r="AB611" s="64">
        <v>6.25</v>
      </c>
      <c r="AC611" s="64">
        <v>5.8</v>
      </c>
    </row>
    <row r="612" spans="1:29" hidden="1" x14ac:dyDescent="0.2">
      <c r="A612" s="2">
        <v>39800</v>
      </c>
      <c r="B612" s="64">
        <v>5.68</v>
      </c>
      <c r="C612" s="64">
        <v>5.31</v>
      </c>
      <c r="D612" s="64">
        <v>5.51</v>
      </c>
      <c r="E612" s="64">
        <v>4.6500000000000004</v>
      </c>
      <c r="G612" s="64">
        <v>5.29</v>
      </c>
      <c r="H612" s="64">
        <v>4.43</v>
      </c>
      <c r="J612" s="64">
        <v>6.04</v>
      </c>
      <c r="K612" s="64">
        <v>5.73</v>
      </c>
      <c r="N612" s="64">
        <v>0.01</v>
      </c>
      <c r="O612" s="64">
        <v>2.08</v>
      </c>
      <c r="P612" s="64">
        <v>2.52</v>
      </c>
      <c r="R612" s="64">
        <v>5.81</v>
      </c>
      <c r="S612" s="64">
        <v>4.83</v>
      </c>
      <c r="U612" s="64">
        <v>5.68</v>
      </c>
      <c r="V612" s="64">
        <v>5.31</v>
      </c>
      <c r="W612" s="64">
        <v>5.51</v>
      </c>
      <c r="X612" s="64">
        <v>4.6500000000000004</v>
      </c>
      <c r="Z612" s="64">
        <v>5.29</v>
      </c>
      <c r="AA612" s="64">
        <v>4.43</v>
      </c>
      <c r="AB612" s="64">
        <v>6.04</v>
      </c>
      <c r="AC612" s="64">
        <v>5.73</v>
      </c>
    </row>
    <row r="613" spans="1:29" hidden="1" x14ac:dyDescent="0.2">
      <c r="A613" s="2">
        <v>39801</v>
      </c>
      <c r="B613" s="64">
        <v>5.41</v>
      </c>
      <c r="C613" s="64">
        <v>5.01</v>
      </c>
      <c r="D613" s="64">
        <v>5.83</v>
      </c>
      <c r="E613" s="64">
        <v>4.92</v>
      </c>
      <c r="G613" s="64">
        <v>5.05</v>
      </c>
      <c r="H613" s="64">
        <v>4.16</v>
      </c>
      <c r="J613" s="64">
        <v>5.88</v>
      </c>
      <c r="K613" s="64">
        <v>5.58</v>
      </c>
      <c r="N613" s="64">
        <v>0.01</v>
      </c>
      <c r="O613" s="64">
        <v>2.12</v>
      </c>
      <c r="P613" s="64">
        <v>2.5499999999999998</v>
      </c>
      <c r="R613" s="64">
        <v>5.81</v>
      </c>
      <c r="S613" s="64">
        <v>4.7300000000000004</v>
      </c>
      <c r="U613" s="64">
        <v>5.41</v>
      </c>
      <c r="V613" s="64">
        <v>5.01</v>
      </c>
      <c r="W613" s="64">
        <v>5.83</v>
      </c>
      <c r="X613" s="64">
        <v>4.92</v>
      </c>
      <c r="Z613" s="64">
        <v>5.05</v>
      </c>
      <c r="AA613" s="64">
        <v>4.16</v>
      </c>
      <c r="AB613" s="64">
        <v>5.88</v>
      </c>
      <c r="AC613" s="64">
        <v>5.58</v>
      </c>
    </row>
    <row r="614" spans="1:29" hidden="1" x14ac:dyDescent="0.2">
      <c r="A614" s="2">
        <v>39804</v>
      </c>
      <c r="B614" s="64">
        <v>5.5</v>
      </c>
      <c r="C614" s="64">
        <v>5.13</v>
      </c>
      <c r="D614" s="64">
        <v>5.98</v>
      </c>
      <c r="E614" s="64">
        <v>4.9800000000000004</v>
      </c>
      <c r="G614" s="64">
        <v>4.8099999999999996</v>
      </c>
      <c r="H614" s="64">
        <v>4.1399999999999997</v>
      </c>
      <c r="J614" s="64">
        <v>5.87</v>
      </c>
      <c r="K614" s="64">
        <v>5.56</v>
      </c>
      <c r="N614" s="64">
        <v>0.01</v>
      </c>
      <c r="O614" s="64">
        <v>2.17</v>
      </c>
      <c r="P614" s="64">
        <v>2.62</v>
      </c>
      <c r="R614" s="64">
        <v>6.31</v>
      </c>
      <c r="S614" s="64">
        <v>4.26</v>
      </c>
      <c r="U614" s="64">
        <v>5.5</v>
      </c>
      <c r="V614" s="64">
        <v>5.13</v>
      </c>
      <c r="W614" s="64">
        <v>5.98</v>
      </c>
      <c r="X614" s="64">
        <v>4.9800000000000004</v>
      </c>
      <c r="Z614" s="64">
        <v>4.8099999999999996</v>
      </c>
      <c r="AA614" s="64">
        <v>4.1399999999999997</v>
      </c>
      <c r="AB614" s="64">
        <v>5.87</v>
      </c>
      <c r="AC614" s="64">
        <v>5.56</v>
      </c>
    </row>
    <row r="615" spans="1:29" hidden="1" x14ac:dyDescent="0.2">
      <c r="A615" s="2">
        <v>39805</v>
      </c>
      <c r="B615" s="64">
        <v>5.54</v>
      </c>
      <c r="C615" s="64">
        <v>5.15</v>
      </c>
      <c r="D615" s="64">
        <v>5.72</v>
      </c>
      <c r="E615" s="64">
        <v>4.93</v>
      </c>
      <c r="G615" s="64">
        <v>4.66</v>
      </c>
      <c r="H615" s="64">
        <v>4.25</v>
      </c>
      <c r="J615" s="64">
        <v>5.77</v>
      </c>
      <c r="K615" s="64">
        <v>5.47</v>
      </c>
      <c r="N615" s="64">
        <v>0.01</v>
      </c>
      <c r="O615" s="64">
        <v>2.1800000000000002</v>
      </c>
      <c r="P615" s="64">
        <v>2.63</v>
      </c>
      <c r="R615" s="64">
        <v>5.25</v>
      </c>
      <c r="S615" s="64">
        <v>4.2699999999999996</v>
      </c>
      <c r="U615" s="64">
        <v>5.54</v>
      </c>
      <c r="V615" s="64">
        <v>5.15</v>
      </c>
      <c r="W615" s="64">
        <v>5.72</v>
      </c>
      <c r="X615" s="64">
        <v>4.93</v>
      </c>
      <c r="Z615" s="64">
        <v>4.66</v>
      </c>
      <c r="AA615" s="64">
        <v>4.25</v>
      </c>
      <c r="AB615" s="64">
        <v>5.77</v>
      </c>
      <c r="AC615" s="64">
        <v>5.47</v>
      </c>
    </row>
    <row r="616" spans="1:29" hidden="1" x14ac:dyDescent="0.2">
      <c r="A616" s="2">
        <v>39806</v>
      </c>
      <c r="B616" s="64">
        <v>5.3</v>
      </c>
      <c r="C616" s="64">
        <v>5.09</v>
      </c>
      <c r="D616" s="64">
        <v>5.73</v>
      </c>
      <c r="E616" s="64">
        <v>4.91</v>
      </c>
      <c r="G616" s="64">
        <v>4.49</v>
      </c>
      <c r="H616" s="64">
        <v>3.83</v>
      </c>
      <c r="J616" s="64">
        <v>4.8</v>
      </c>
      <c r="K616" s="64">
        <v>4.5</v>
      </c>
      <c r="N616" s="64">
        <v>0.01</v>
      </c>
      <c r="O616" s="64">
        <v>2.1800000000000002</v>
      </c>
      <c r="P616" s="64">
        <v>2.63</v>
      </c>
      <c r="R616" s="64">
        <v>4.97</v>
      </c>
      <c r="S616" s="64">
        <v>4.38</v>
      </c>
      <c r="U616" s="64">
        <v>5.3</v>
      </c>
      <c r="V616" s="64">
        <v>5.09</v>
      </c>
      <c r="W616" s="64">
        <v>5.73</v>
      </c>
      <c r="X616" s="64">
        <v>4.91</v>
      </c>
      <c r="Z616" s="64">
        <v>4.49</v>
      </c>
      <c r="AA616" s="64">
        <v>3.83</v>
      </c>
      <c r="AB616" s="64">
        <v>4.8</v>
      </c>
      <c r="AC616" s="64">
        <v>4.5</v>
      </c>
    </row>
    <row r="617" spans="1:29" hidden="1" x14ac:dyDescent="0.2">
      <c r="A617" s="2">
        <v>39808</v>
      </c>
      <c r="B617" s="64">
        <v>5.52</v>
      </c>
      <c r="C617" s="64">
        <v>5.5</v>
      </c>
      <c r="D617" s="64">
        <v>5.66</v>
      </c>
      <c r="E617" s="64">
        <v>4.8899999999999997</v>
      </c>
      <c r="G617" s="96" t="s">
        <v>170</v>
      </c>
      <c r="H617" s="96" t="s">
        <v>170</v>
      </c>
      <c r="I617" s="96"/>
      <c r="J617" s="64">
        <v>5.82</v>
      </c>
      <c r="K617" s="64">
        <v>5.52</v>
      </c>
      <c r="N617" s="64">
        <v>0.01</v>
      </c>
      <c r="O617" s="64">
        <v>2.13</v>
      </c>
      <c r="P617" s="64">
        <v>2.6</v>
      </c>
      <c r="R617" s="64">
        <v>4.79</v>
      </c>
      <c r="S617" s="64">
        <v>4.25</v>
      </c>
      <c r="U617" s="64">
        <v>5.52</v>
      </c>
      <c r="V617" s="64">
        <v>5.5</v>
      </c>
      <c r="W617" s="64">
        <v>5.66</v>
      </c>
      <c r="X617" s="64">
        <v>4.8899999999999997</v>
      </c>
      <c r="Z617" s="96" t="s">
        <v>170</v>
      </c>
      <c r="AA617" s="96" t="s">
        <v>170</v>
      </c>
      <c r="AB617" s="64">
        <v>5.82</v>
      </c>
      <c r="AC617" s="64">
        <v>5.52</v>
      </c>
    </row>
    <row r="618" spans="1:29" hidden="1" x14ac:dyDescent="0.2">
      <c r="A618" s="2">
        <v>39811</v>
      </c>
      <c r="B618" s="64">
        <v>5.26</v>
      </c>
      <c r="C618" s="64">
        <v>4.9800000000000004</v>
      </c>
      <c r="D618" s="64">
        <v>5.68</v>
      </c>
      <c r="E618" s="64">
        <v>4.91</v>
      </c>
      <c r="G618" s="64">
        <v>4.4800000000000004</v>
      </c>
      <c r="H618" s="64">
        <v>3.92</v>
      </c>
      <c r="J618" s="64">
        <v>4.5199999999999996</v>
      </c>
      <c r="K618" s="64">
        <v>4.21</v>
      </c>
      <c r="N618" s="64">
        <v>0.01</v>
      </c>
      <c r="O618" s="64">
        <v>2.1</v>
      </c>
      <c r="P618" s="64">
        <v>2.63</v>
      </c>
      <c r="R618" s="64">
        <v>4.96</v>
      </c>
      <c r="S618" s="64">
        <v>3.99</v>
      </c>
      <c r="U618" s="64">
        <v>5.26</v>
      </c>
      <c r="V618" s="64">
        <v>4.9800000000000004</v>
      </c>
      <c r="W618" s="64">
        <v>5.68</v>
      </c>
      <c r="X618" s="64">
        <v>4.91</v>
      </c>
      <c r="Z618" s="64">
        <v>4.4800000000000004</v>
      </c>
      <c r="AA618" s="64">
        <v>3.92</v>
      </c>
      <c r="AB618" s="64">
        <v>4.5199999999999996</v>
      </c>
      <c r="AC618" s="64">
        <v>4.21</v>
      </c>
    </row>
    <row r="619" spans="1:29" hidden="1" x14ac:dyDescent="0.2">
      <c r="A619" s="2">
        <v>39812</v>
      </c>
      <c r="B619" s="64">
        <v>5.1100000000000003</v>
      </c>
      <c r="C619" s="64">
        <v>4.42</v>
      </c>
      <c r="D619" s="64">
        <v>5.61</v>
      </c>
      <c r="E619" s="64">
        <v>4.8499999999999996</v>
      </c>
      <c r="G619" s="64">
        <v>4.3600000000000003</v>
      </c>
      <c r="H619" s="64">
        <v>3.72</v>
      </c>
      <c r="J619" s="64">
        <v>4.63</v>
      </c>
      <c r="K619" s="64">
        <v>4.32</v>
      </c>
      <c r="N619" s="64">
        <v>0.01</v>
      </c>
      <c r="O619" s="64">
        <v>2.06</v>
      </c>
      <c r="P619" s="64">
        <v>2.56</v>
      </c>
      <c r="R619" s="64">
        <v>5.03</v>
      </c>
      <c r="S619" s="64">
        <v>3.99</v>
      </c>
      <c r="U619" s="64">
        <v>5.1100000000000003</v>
      </c>
      <c r="V619" s="64">
        <v>4.42</v>
      </c>
      <c r="W619" s="64">
        <v>5.61</v>
      </c>
      <c r="X619" s="64">
        <v>4.8499999999999996</v>
      </c>
      <c r="Z619" s="64">
        <v>4.3600000000000003</v>
      </c>
      <c r="AA619" s="64">
        <v>3.72</v>
      </c>
      <c r="AB619" s="64">
        <v>4.63</v>
      </c>
      <c r="AC619" s="64">
        <v>4.32</v>
      </c>
    </row>
    <row r="620" spans="1:29" hidden="1" x14ac:dyDescent="0.2">
      <c r="A620" s="2">
        <v>39813</v>
      </c>
      <c r="B620" s="64">
        <v>5.27</v>
      </c>
      <c r="C620" s="64">
        <v>4.62</v>
      </c>
      <c r="D620" s="64">
        <v>5.73</v>
      </c>
      <c r="E620" s="64">
        <v>4.96</v>
      </c>
      <c r="G620" s="64">
        <v>5.79</v>
      </c>
      <c r="H620" s="64">
        <v>5.51</v>
      </c>
      <c r="J620" s="64">
        <v>4.26</v>
      </c>
      <c r="K620" s="64">
        <v>3.95</v>
      </c>
      <c r="N620" s="64">
        <v>7.0000000000000007E-2</v>
      </c>
      <c r="O620" s="64">
        <v>2.2200000000000002</v>
      </c>
      <c r="P620" s="64">
        <v>2.68</v>
      </c>
      <c r="R620" s="64">
        <v>4.67</v>
      </c>
      <c r="S620" s="64">
        <v>4.0599999999999996</v>
      </c>
      <c r="U620" s="64">
        <v>5.27</v>
      </c>
      <c r="V620" s="64">
        <v>4.62</v>
      </c>
      <c r="W620" s="64">
        <v>5.73</v>
      </c>
      <c r="X620" s="64">
        <v>4.96</v>
      </c>
      <c r="Z620" s="64">
        <v>5.79</v>
      </c>
      <c r="AA620" s="64">
        <v>5.51</v>
      </c>
      <c r="AB620" s="64">
        <v>4.26</v>
      </c>
      <c r="AC620" s="64">
        <v>3.95</v>
      </c>
    </row>
    <row r="621" spans="1:29" hidden="1" x14ac:dyDescent="0.2"/>
    <row r="622" spans="1:29" hidden="1" x14ac:dyDescent="0.2">
      <c r="A622" s="3" t="s">
        <v>61</v>
      </c>
      <c r="B622" s="64">
        <f>AVERAGE(B599:B620)</f>
        <v>6.0295454545454552</v>
      </c>
      <c r="C622" s="64">
        <f>AVERAGE(C599:C620)</f>
        <v>5.5504545454545458</v>
      </c>
      <c r="D622" s="64">
        <f>AVERAGE(D599:D620)</f>
        <v>6.6009090909090924</v>
      </c>
      <c r="E622" s="64">
        <f>AVERAGE(E599:E620)</f>
        <v>5.1722727272727269</v>
      </c>
      <c r="G622" s="64">
        <f>AVERAGE(G599:G620)</f>
        <v>4.8342857142857145</v>
      </c>
      <c r="H622" s="64">
        <f>AVERAGE(H599:H620)</f>
        <v>4.2109523809523814</v>
      </c>
      <c r="J622" s="64">
        <f>AVERAGE(J599:J620)</f>
        <v>5.7540909090909089</v>
      </c>
      <c r="K622" s="64">
        <f>AVERAGE(K599:K620)</f>
        <v>5.3690909090909082</v>
      </c>
      <c r="N622" s="64">
        <f>AVERAGE(N599:N620)</f>
        <v>1.3636363636363639E-2</v>
      </c>
      <c r="O622" s="64">
        <f>AVERAGE(O599:O620)</f>
        <v>2.396818181818182</v>
      </c>
      <c r="P622" s="64">
        <f>AVERAGE(P599:P620)</f>
        <v>2.8563636363636369</v>
      </c>
      <c r="R622" s="64">
        <f>AVERAGE(R599:R620)</f>
        <v>6.3945454545454545</v>
      </c>
      <c r="S622" s="64">
        <f>AVERAGE(S599:S620)</f>
        <v>5.2063636363636361</v>
      </c>
      <c r="U622" s="64">
        <f>AVERAGE(U599:U620)</f>
        <v>6.0295454545454552</v>
      </c>
      <c r="V622" s="64">
        <f>AVERAGE(V599:V620)</f>
        <v>5.5504545454545458</v>
      </c>
      <c r="W622" s="64">
        <f>AVERAGE(W599:W620)</f>
        <v>6.6009090909090924</v>
      </c>
      <c r="X622" s="64">
        <f>AVERAGE(X599:X620)</f>
        <v>5.1722727272727269</v>
      </c>
      <c r="Z622" s="64">
        <f>AVERAGE(Z599:Z620)</f>
        <v>4.8342857142857145</v>
      </c>
      <c r="AA622" s="64">
        <f>AVERAGE(AA599:AA620)</f>
        <v>4.2109523809523814</v>
      </c>
      <c r="AB622" s="64">
        <f>AVERAGE(AB599:AB620)</f>
        <v>5.7540909090909089</v>
      </c>
      <c r="AC622" s="64">
        <f>AVERAGE(AC599:AC620)</f>
        <v>5.3690909090909082</v>
      </c>
    </row>
    <row r="623" spans="1:29" hidden="1" x14ac:dyDescent="0.2">
      <c r="A623" s="3" t="s">
        <v>62</v>
      </c>
      <c r="B623" s="312">
        <f>AVERAGE(B622:C622)</f>
        <v>5.7900000000000009</v>
      </c>
      <c r="C623" s="312"/>
      <c r="D623" s="312">
        <f>AVERAGE(D622:E622)</f>
        <v>5.8865909090909092</v>
      </c>
      <c r="E623" s="312"/>
      <c r="F623" s="5"/>
      <c r="G623" s="312">
        <f>AVERAGE(G622:H622)</f>
        <v>4.522619047619048</v>
      </c>
      <c r="H623" s="312"/>
      <c r="I623" s="118"/>
      <c r="J623" s="312">
        <f>AVERAGE(J622:K622)</f>
        <v>5.5615909090909081</v>
      </c>
      <c r="K623" s="312"/>
      <c r="L623" s="118"/>
      <c r="M623" s="5"/>
      <c r="N623" s="5"/>
      <c r="O623" s="5"/>
      <c r="P623" s="5"/>
      <c r="Q623" s="5"/>
      <c r="R623" s="312">
        <f>AVERAGE(R622:S622)</f>
        <v>5.8004545454545458</v>
      </c>
      <c r="S623" s="312"/>
      <c r="U623" s="312">
        <f>AVERAGE(U622:V622)</f>
        <v>5.7900000000000009</v>
      </c>
      <c r="V623" s="312"/>
      <c r="W623" s="312">
        <f>AVERAGE(W622:X622)</f>
        <v>5.8865909090909092</v>
      </c>
      <c r="X623" s="312"/>
      <c r="Y623" s="5"/>
      <c r="Z623" s="312">
        <f>AVERAGE(Z622:AA622)</f>
        <v>4.522619047619048</v>
      </c>
      <c r="AA623" s="312"/>
      <c r="AB623" s="312">
        <f>AVERAGE(AB622:AC622)</f>
        <v>5.5615909090909081</v>
      </c>
      <c r="AC623" s="312"/>
    </row>
    <row r="624" spans="1:29" hidden="1" x14ac:dyDescent="0.2">
      <c r="A624" s="3" t="s">
        <v>63</v>
      </c>
      <c r="B624" s="312">
        <f>AVERAGE(B573,B596,B623)</f>
        <v>6.5564562289562289</v>
      </c>
      <c r="C624" s="312"/>
      <c r="D624" s="312">
        <f>AVERAGE(D573,D596,D623)</f>
        <v>6.6743434343434345</v>
      </c>
      <c r="E624" s="312"/>
      <c r="F624" s="5"/>
      <c r="G624" s="312">
        <f>AVERAGE(G573,G596,G623)</f>
        <v>4.4377080327080334</v>
      </c>
      <c r="H624" s="312"/>
      <c r="I624" s="118"/>
      <c r="J624" s="312">
        <f>AVERAGE(J573,J596,J623)</f>
        <v>5.4927272727272722</v>
      </c>
      <c r="K624" s="312"/>
      <c r="L624" s="118"/>
      <c r="M624" s="5"/>
      <c r="N624" s="5"/>
      <c r="O624" s="5"/>
      <c r="P624" s="5"/>
      <c r="Q624" s="5"/>
      <c r="R624" s="312">
        <f>AVERAGE(R573,R596,R623)</f>
        <v>6.662053872053872</v>
      </c>
      <c r="S624" s="312"/>
      <c r="U624" s="312">
        <f>AVERAGE(U573,U596,U623)</f>
        <v>6.5564562289562289</v>
      </c>
      <c r="V624" s="312"/>
      <c r="W624" s="312">
        <f>AVERAGE(W573,W596,W623)</f>
        <v>6.6743434343434345</v>
      </c>
      <c r="X624" s="312"/>
      <c r="Y624" s="5"/>
      <c r="Z624" s="312">
        <f>AVERAGE(Z573,Z596,Z623)</f>
        <v>4.4377080327080334</v>
      </c>
      <c r="AA624" s="312"/>
      <c r="AB624" s="312">
        <f>AVERAGE(AB573,AB596,AB623)</f>
        <v>5.4927272727272722</v>
      </c>
      <c r="AC624" s="312"/>
    </row>
    <row r="625" spans="1:29" hidden="1" x14ac:dyDescent="0.2"/>
    <row r="626" spans="1:29" hidden="1" x14ac:dyDescent="0.2">
      <c r="A626" s="2">
        <v>39815</v>
      </c>
      <c r="B626" s="64">
        <v>5.37</v>
      </c>
      <c r="C626" s="64">
        <v>4.96</v>
      </c>
      <c r="D626" s="64">
        <v>5.84</v>
      </c>
      <c r="E626" s="64">
        <v>5.1100000000000003</v>
      </c>
      <c r="G626" s="64">
        <v>4.3600000000000003</v>
      </c>
      <c r="H626" s="64">
        <v>4.05</v>
      </c>
      <c r="J626" s="64">
        <v>4.63</v>
      </c>
      <c r="K626" s="64">
        <v>4.32</v>
      </c>
      <c r="N626" s="64">
        <v>0.05</v>
      </c>
      <c r="O626" s="64">
        <v>2.38</v>
      </c>
      <c r="P626" s="64">
        <v>2.8</v>
      </c>
      <c r="R626" s="64">
        <v>4.9000000000000004</v>
      </c>
      <c r="S626" s="64">
        <v>4.0199999999999996</v>
      </c>
      <c r="U626" s="64">
        <v>5.37</v>
      </c>
      <c r="V626" s="64">
        <v>4.96</v>
      </c>
      <c r="W626" s="64">
        <v>5.84</v>
      </c>
      <c r="X626" s="64">
        <v>5.1100000000000003</v>
      </c>
      <c r="Z626" s="64">
        <v>4.3600000000000003</v>
      </c>
      <c r="AA626" s="64">
        <v>4.05</v>
      </c>
      <c r="AB626" s="64">
        <v>4.63</v>
      </c>
      <c r="AC626" s="64">
        <v>4.32</v>
      </c>
    </row>
    <row r="627" spans="1:29" hidden="1" x14ac:dyDescent="0.2">
      <c r="A627" s="2">
        <v>39818</v>
      </c>
      <c r="B627" s="64">
        <v>5.39</v>
      </c>
      <c r="C627" s="64">
        <v>4.9800000000000004</v>
      </c>
      <c r="D627" s="64">
        <v>5.93</v>
      </c>
      <c r="E627" s="64">
        <v>5.26</v>
      </c>
      <c r="G627" s="64">
        <v>4.1399999999999997</v>
      </c>
      <c r="H627" s="64">
        <v>3.82</v>
      </c>
      <c r="J627" s="64">
        <v>5.18</v>
      </c>
      <c r="K627" s="64">
        <v>5.14</v>
      </c>
      <c r="N627" s="64">
        <v>0.04</v>
      </c>
      <c r="O627" s="64">
        <v>2.48</v>
      </c>
      <c r="P627" s="64">
        <v>3.02</v>
      </c>
      <c r="R627" s="64">
        <v>5.48</v>
      </c>
      <c r="S627" s="64">
        <v>4.1500000000000004</v>
      </c>
      <c r="U627" s="64">
        <v>5.39</v>
      </c>
      <c r="V627" s="64">
        <v>4.9800000000000004</v>
      </c>
      <c r="W627" s="64">
        <v>5.93</v>
      </c>
      <c r="X627" s="64">
        <v>5.26</v>
      </c>
      <c r="Z627" s="64">
        <v>4.1399999999999997</v>
      </c>
      <c r="AA627" s="64">
        <v>3.82</v>
      </c>
      <c r="AB627" s="64">
        <v>5.18</v>
      </c>
      <c r="AC627" s="64">
        <v>5.14</v>
      </c>
    </row>
    <row r="628" spans="1:29" hidden="1" x14ac:dyDescent="0.2">
      <c r="A628" s="2">
        <v>39819</v>
      </c>
      <c r="B628" s="64">
        <v>5.36</v>
      </c>
      <c r="C628" s="64">
        <v>4.66</v>
      </c>
      <c r="D628" s="64">
        <v>6.04</v>
      </c>
      <c r="E628" s="64">
        <v>5.22</v>
      </c>
      <c r="G628" s="64">
        <v>3.92</v>
      </c>
      <c r="H628" s="64">
        <v>3.58</v>
      </c>
      <c r="J628" s="64">
        <v>5.66</v>
      </c>
      <c r="K628" s="64">
        <v>5</v>
      </c>
      <c r="N628" s="64">
        <v>0.1</v>
      </c>
      <c r="O628" s="64">
        <v>2.4300000000000002</v>
      </c>
      <c r="P628" s="64">
        <v>2.98</v>
      </c>
      <c r="R628" s="64">
        <v>5.19</v>
      </c>
      <c r="S628" s="64">
        <v>4.09</v>
      </c>
      <c r="U628" s="64">
        <v>5.36</v>
      </c>
      <c r="V628" s="64">
        <v>4.66</v>
      </c>
      <c r="W628" s="64">
        <v>6.04</v>
      </c>
      <c r="X628" s="64">
        <v>5.22</v>
      </c>
      <c r="Z628" s="64">
        <v>3.92</v>
      </c>
      <c r="AA628" s="64">
        <v>3.58</v>
      </c>
      <c r="AB628" s="64">
        <v>5.66</v>
      </c>
      <c r="AC628" s="64">
        <v>5</v>
      </c>
    </row>
    <row r="629" spans="1:29" hidden="1" x14ac:dyDescent="0.2">
      <c r="A629" s="2">
        <v>39820</v>
      </c>
      <c r="B629" s="64">
        <v>5.36</v>
      </c>
      <c r="C629" s="64">
        <v>4.7</v>
      </c>
      <c r="D629" s="64">
        <v>5.92</v>
      </c>
      <c r="E629" s="64">
        <v>5.2</v>
      </c>
      <c r="G629" s="64">
        <v>3.81</v>
      </c>
      <c r="H629" s="64">
        <v>3.45</v>
      </c>
      <c r="J629" s="64">
        <v>5.64</v>
      </c>
      <c r="K629" s="64">
        <v>4.9800000000000004</v>
      </c>
      <c r="N629" s="64">
        <v>7.0000000000000007E-2</v>
      </c>
      <c r="O629" s="64">
        <v>2.4900000000000002</v>
      </c>
      <c r="P629" s="64">
        <v>3.04</v>
      </c>
      <c r="R629" s="64">
        <v>5.21</v>
      </c>
      <c r="S629" s="64">
        <v>3.65</v>
      </c>
      <c r="U629" s="64">
        <v>5.36</v>
      </c>
      <c r="V629" s="64">
        <v>4.7</v>
      </c>
      <c r="W629" s="64">
        <v>5.92</v>
      </c>
      <c r="X629" s="64">
        <v>5.2</v>
      </c>
      <c r="Z629" s="64">
        <v>3.81</v>
      </c>
      <c r="AA629" s="64">
        <v>3.45</v>
      </c>
      <c r="AB629" s="64">
        <v>5.64</v>
      </c>
      <c r="AC629" s="64">
        <v>4.9800000000000004</v>
      </c>
    </row>
    <row r="630" spans="1:29" hidden="1" x14ac:dyDescent="0.2">
      <c r="A630" s="2">
        <v>39821</v>
      </c>
      <c r="B630" s="64">
        <v>5.35</v>
      </c>
      <c r="C630" s="64">
        <v>4.7</v>
      </c>
      <c r="D630" s="64">
        <v>6.01</v>
      </c>
      <c r="E630" s="64">
        <v>5.34</v>
      </c>
      <c r="G630" s="64">
        <v>4.2699999999999996</v>
      </c>
      <c r="H630" s="64">
        <v>3.44</v>
      </c>
      <c r="J630" s="64">
        <v>5.35</v>
      </c>
      <c r="K630" s="64">
        <v>4.6900000000000004</v>
      </c>
      <c r="N630" s="64">
        <v>0.04</v>
      </c>
      <c r="O630" s="64">
        <v>2.44</v>
      </c>
      <c r="P630" s="64">
        <v>3.04</v>
      </c>
      <c r="R630" s="64">
        <v>5.14</v>
      </c>
      <c r="S630" s="64">
        <v>3.59</v>
      </c>
      <c r="U630" s="64">
        <v>5.35</v>
      </c>
      <c r="V630" s="64">
        <v>4.7</v>
      </c>
      <c r="W630" s="64">
        <v>6.01</v>
      </c>
      <c r="X630" s="64">
        <v>5.34</v>
      </c>
      <c r="Z630" s="64">
        <v>4.2699999999999996</v>
      </c>
      <c r="AA630" s="64">
        <v>3.44</v>
      </c>
      <c r="AB630" s="64">
        <v>5.35</v>
      </c>
      <c r="AC630" s="64">
        <v>4.6900000000000004</v>
      </c>
    </row>
    <row r="631" spans="1:29" hidden="1" x14ac:dyDescent="0.2">
      <c r="A631" s="2">
        <v>39822</v>
      </c>
      <c r="B631" s="64">
        <v>5.26</v>
      </c>
      <c r="C631" s="64">
        <v>4.7</v>
      </c>
      <c r="D631" s="64">
        <v>5.98</v>
      </c>
      <c r="E631" s="64">
        <v>5.39</v>
      </c>
      <c r="G631" s="64">
        <v>4.0599999999999996</v>
      </c>
      <c r="H631" s="64">
        <v>3.24</v>
      </c>
      <c r="J631" s="64">
        <v>5.14</v>
      </c>
      <c r="K631" s="64">
        <v>4.6399999999999997</v>
      </c>
      <c r="N631" s="64">
        <v>0.02</v>
      </c>
      <c r="O631" s="64">
        <v>2.39</v>
      </c>
      <c r="P631" s="64">
        <v>3.06</v>
      </c>
      <c r="R631" s="64">
        <v>4.97</v>
      </c>
      <c r="S631" s="64">
        <v>3.58</v>
      </c>
      <c r="U631" s="64">
        <v>5.26</v>
      </c>
      <c r="V631" s="64">
        <v>4.7</v>
      </c>
      <c r="W631" s="64">
        <v>5.98</v>
      </c>
      <c r="X631" s="64">
        <v>5.39</v>
      </c>
      <c r="Z631" s="64">
        <v>4.0599999999999996</v>
      </c>
      <c r="AA631" s="64">
        <v>3.24</v>
      </c>
      <c r="AB631" s="64">
        <v>5.14</v>
      </c>
      <c r="AC631" s="64">
        <v>4.6399999999999997</v>
      </c>
    </row>
    <row r="632" spans="1:29" hidden="1" x14ac:dyDescent="0.2">
      <c r="A632" s="2">
        <v>39825</v>
      </c>
      <c r="B632" s="64">
        <v>5.3</v>
      </c>
      <c r="C632" s="64">
        <v>4.97</v>
      </c>
      <c r="D632" s="64">
        <v>5.92</v>
      </c>
      <c r="E632" s="64">
        <v>5.4</v>
      </c>
      <c r="G632" s="64">
        <v>3.95</v>
      </c>
      <c r="H632" s="64">
        <v>3.15</v>
      </c>
      <c r="J632" s="64">
        <v>5.48</v>
      </c>
      <c r="K632" s="64">
        <v>4.9800000000000004</v>
      </c>
      <c r="N632" s="64">
        <v>0.02</v>
      </c>
      <c r="O632" s="64">
        <v>2.2999999999999998</v>
      </c>
      <c r="P632" s="64">
        <v>2.98</v>
      </c>
      <c r="R632" s="64">
        <v>4.96</v>
      </c>
      <c r="S632" s="64">
        <v>3.56</v>
      </c>
      <c r="U632" s="64">
        <v>5.3</v>
      </c>
      <c r="V632" s="64">
        <v>4.97</v>
      </c>
      <c r="W632" s="64">
        <v>5.92</v>
      </c>
      <c r="X632" s="64">
        <v>5.4</v>
      </c>
      <c r="Z632" s="64">
        <v>3.95</v>
      </c>
      <c r="AA632" s="64">
        <v>3.15</v>
      </c>
      <c r="AB632" s="64">
        <v>5.48</v>
      </c>
      <c r="AC632" s="64">
        <v>4.9800000000000004</v>
      </c>
    </row>
    <row r="633" spans="1:29" hidden="1" x14ac:dyDescent="0.2">
      <c r="A633" s="2">
        <v>39826</v>
      </c>
      <c r="B633" s="64">
        <v>5.34</v>
      </c>
      <c r="C633" s="64">
        <v>4.93</v>
      </c>
      <c r="D633" s="64">
        <v>5.85</v>
      </c>
      <c r="E633" s="64">
        <v>5.45</v>
      </c>
      <c r="G633" s="64">
        <v>3.85</v>
      </c>
      <c r="H633" s="64">
        <v>3.12</v>
      </c>
      <c r="J633" s="64">
        <v>4.96</v>
      </c>
      <c r="K633" s="64">
        <v>4.46</v>
      </c>
      <c r="N633" s="64">
        <v>7.0000000000000007E-2</v>
      </c>
      <c r="O633" s="64">
        <v>2.29</v>
      </c>
      <c r="P633" s="64">
        <v>3</v>
      </c>
      <c r="R633" s="64">
        <v>4.91</v>
      </c>
      <c r="S633" s="64">
        <v>3.59</v>
      </c>
      <c r="U633" s="64">
        <v>5.34</v>
      </c>
      <c r="V633" s="64">
        <v>4.93</v>
      </c>
      <c r="W633" s="64">
        <v>5.85</v>
      </c>
      <c r="X633" s="64">
        <v>5.45</v>
      </c>
      <c r="Z633" s="64">
        <v>3.85</v>
      </c>
      <c r="AA633" s="64">
        <v>3.12</v>
      </c>
      <c r="AB633" s="64">
        <v>4.96</v>
      </c>
      <c r="AC633" s="64">
        <v>4.46</v>
      </c>
    </row>
    <row r="634" spans="1:29" hidden="1" x14ac:dyDescent="0.2">
      <c r="A634" s="2">
        <v>39827</v>
      </c>
      <c r="B634" s="64">
        <v>5.24</v>
      </c>
      <c r="C634" s="64">
        <v>4.99</v>
      </c>
      <c r="D634" s="64">
        <v>5.8</v>
      </c>
      <c r="E634" s="64">
        <v>5.42</v>
      </c>
      <c r="G634" s="64">
        <v>3.59</v>
      </c>
      <c r="H634" s="64">
        <v>3.07</v>
      </c>
      <c r="J634" s="64">
        <v>5.0599999999999996</v>
      </c>
      <c r="K634" s="64">
        <v>4.55</v>
      </c>
      <c r="N634" s="64">
        <v>7.0000000000000007E-2</v>
      </c>
      <c r="O634" s="64">
        <v>2.19</v>
      </c>
      <c r="P634" s="64">
        <v>2.88</v>
      </c>
      <c r="R634" s="64">
        <v>5.05</v>
      </c>
      <c r="S634" s="64">
        <v>3.84</v>
      </c>
      <c r="U634" s="64">
        <v>5.24</v>
      </c>
      <c r="V634" s="64">
        <v>4.99</v>
      </c>
      <c r="W634" s="64">
        <v>5.8</v>
      </c>
      <c r="X634" s="64">
        <v>5.42</v>
      </c>
      <c r="Z634" s="64">
        <v>3.59</v>
      </c>
      <c r="AA634" s="64">
        <v>3.07</v>
      </c>
      <c r="AB634" s="64">
        <v>5.0599999999999996</v>
      </c>
      <c r="AC634" s="64">
        <v>4.55</v>
      </c>
    </row>
    <row r="635" spans="1:29" hidden="1" x14ac:dyDescent="0.2">
      <c r="A635" s="2">
        <v>39828</v>
      </c>
      <c r="B635" s="64">
        <v>5.34</v>
      </c>
      <c r="C635" s="64">
        <v>5.07</v>
      </c>
      <c r="D635" s="64">
        <v>5.79</v>
      </c>
      <c r="E635" s="64">
        <v>5.31</v>
      </c>
      <c r="G635" s="64">
        <v>3.95</v>
      </c>
      <c r="H635" s="64">
        <v>3.04</v>
      </c>
      <c r="J635" s="64">
        <v>4.92</v>
      </c>
      <c r="K635" s="64">
        <v>4.37</v>
      </c>
      <c r="N635" s="64">
        <v>0.08</v>
      </c>
      <c r="O635" s="64">
        <v>2.2000000000000002</v>
      </c>
      <c r="P635" s="64">
        <v>2.86</v>
      </c>
      <c r="R635" s="64">
        <v>4.95</v>
      </c>
      <c r="S635" s="64">
        <v>4.12</v>
      </c>
      <c r="U635" s="64">
        <v>5.34</v>
      </c>
      <c r="V635" s="64">
        <v>5.07</v>
      </c>
      <c r="W635" s="64">
        <v>5.79</v>
      </c>
      <c r="X635" s="64">
        <v>5.31</v>
      </c>
      <c r="Z635" s="64">
        <v>3.95</v>
      </c>
      <c r="AA635" s="64">
        <v>3.04</v>
      </c>
      <c r="AB635" s="64">
        <v>4.92</v>
      </c>
      <c r="AC635" s="64">
        <v>4.37</v>
      </c>
    </row>
    <row r="636" spans="1:29" hidden="1" x14ac:dyDescent="0.2">
      <c r="A636" s="2">
        <v>39829</v>
      </c>
      <c r="B636" s="64">
        <v>5.45</v>
      </c>
      <c r="C636" s="64">
        <v>5</v>
      </c>
      <c r="D636" s="64">
        <v>5.71</v>
      </c>
      <c r="E636" s="64">
        <v>5.3</v>
      </c>
      <c r="G636" s="64">
        <v>4.04</v>
      </c>
      <c r="H636" s="64">
        <v>3.2</v>
      </c>
      <c r="J636" s="64">
        <v>4.8499999999999996</v>
      </c>
      <c r="K636" s="64">
        <v>4.46</v>
      </c>
      <c r="N636" s="64">
        <v>0.09</v>
      </c>
      <c r="O636" s="64">
        <v>2.3199999999999998</v>
      </c>
      <c r="P636" s="64">
        <v>2.87</v>
      </c>
      <c r="R636" s="64">
        <v>4.67</v>
      </c>
      <c r="S636" s="64">
        <v>4.1100000000000003</v>
      </c>
      <c r="U636" s="64">
        <v>5.45</v>
      </c>
      <c r="V636" s="64">
        <v>5</v>
      </c>
      <c r="W636" s="64">
        <v>5.71</v>
      </c>
      <c r="X636" s="64">
        <v>5.3</v>
      </c>
      <c r="Z636" s="64">
        <v>4.04</v>
      </c>
      <c r="AA636" s="64">
        <v>3.2</v>
      </c>
      <c r="AB636" s="64">
        <v>4.8499999999999996</v>
      </c>
      <c r="AC636" s="64">
        <v>4.46</v>
      </c>
    </row>
    <row r="637" spans="1:29" hidden="1" x14ac:dyDescent="0.2">
      <c r="A637" s="2">
        <v>39833</v>
      </c>
      <c r="B637" s="64">
        <v>5.52</v>
      </c>
      <c r="C637" s="64">
        <v>5.31</v>
      </c>
      <c r="D637" s="64">
        <v>5.83</v>
      </c>
      <c r="E637" s="64">
        <v>5.3</v>
      </c>
      <c r="G637" s="64">
        <v>4.17</v>
      </c>
      <c r="H637" s="64">
        <v>3.05</v>
      </c>
      <c r="J637" s="64">
        <v>5.12</v>
      </c>
      <c r="K637" s="64">
        <v>4.6100000000000003</v>
      </c>
      <c r="N637" s="64">
        <v>7.0000000000000007E-2</v>
      </c>
      <c r="O637" s="64">
        <v>2.38</v>
      </c>
      <c r="P637" s="64">
        <v>2.97</v>
      </c>
      <c r="R637" s="64">
        <v>5.15</v>
      </c>
      <c r="S637" s="64">
        <v>4.24</v>
      </c>
      <c r="U637" s="64">
        <v>5.52</v>
      </c>
      <c r="V637" s="64">
        <v>5.31</v>
      </c>
      <c r="W637" s="64">
        <v>5.83</v>
      </c>
      <c r="X637" s="64">
        <v>5.3</v>
      </c>
      <c r="Z637" s="64">
        <v>4.17</v>
      </c>
      <c r="AA637" s="64">
        <v>3.05</v>
      </c>
      <c r="AB637" s="64">
        <v>5.12</v>
      </c>
      <c r="AC637" s="64">
        <v>4.6100000000000003</v>
      </c>
    </row>
    <row r="638" spans="1:29" hidden="1" x14ac:dyDescent="0.2">
      <c r="A638" s="2">
        <v>39834</v>
      </c>
      <c r="B638" s="64">
        <v>5.78</v>
      </c>
      <c r="C638" s="64">
        <v>4.5599999999999996</v>
      </c>
      <c r="D638" s="64">
        <v>6</v>
      </c>
      <c r="E638" s="64">
        <v>5.58</v>
      </c>
      <c r="G638" s="64">
        <v>3.74</v>
      </c>
      <c r="H638" s="64">
        <v>3.35</v>
      </c>
      <c r="J638" s="64">
        <v>5.05</v>
      </c>
      <c r="K638" s="64">
        <v>4.76</v>
      </c>
      <c r="N638" s="64">
        <v>0.08</v>
      </c>
      <c r="O638" s="64">
        <v>2.5299999999999998</v>
      </c>
      <c r="P638" s="64">
        <v>3.15</v>
      </c>
      <c r="R638" s="64">
        <v>5.32</v>
      </c>
      <c r="S638" s="64">
        <v>4.07</v>
      </c>
      <c r="U638" s="64">
        <v>5.78</v>
      </c>
      <c r="V638" s="64">
        <v>4.5599999999999996</v>
      </c>
      <c r="W638" s="64">
        <v>6</v>
      </c>
      <c r="X638" s="64">
        <v>5.58</v>
      </c>
      <c r="Z638" s="64">
        <v>3.74</v>
      </c>
      <c r="AA638" s="64">
        <v>3.35</v>
      </c>
      <c r="AB638" s="64">
        <v>5.05</v>
      </c>
      <c r="AC638" s="64">
        <v>4.76</v>
      </c>
    </row>
    <row r="639" spans="1:29" hidden="1" x14ac:dyDescent="0.2">
      <c r="A639" s="2">
        <v>39835</v>
      </c>
      <c r="B639" s="64">
        <v>5.97</v>
      </c>
      <c r="C639" s="64">
        <v>4.54</v>
      </c>
      <c r="D639" s="64">
        <v>6.26</v>
      </c>
      <c r="E639" s="64">
        <v>5.44</v>
      </c>
      <c r="G639" s="64">
        <v>3.85</v>
      </c>
      <c r="H639" s="64">
        <v>3.24</v>
      </c>
      <c r="J639" s="64">
        <v>5.49</v>
      </c>
      <c r="K639" s="64">
        <v>4.88</v>
      </c>
      <c r="N639" s="64">
        <v>7.0000000000000007E-2</v>
      </c>
      <c r="O639" s="64">
        <v>2.59</v>
      </c>
      <c r="P639" s="64">
        <v>3.26</v>
      </c>
      <c r="R639" s="64">
        <v>5.35</v>
      </c>
      <c r="S639" s="64">
        <v>4.2699999999999996</v>
      </c>
      <c r="U639" s="64">
        <v>5.97</v>
      </c>
      <c r="V639" s="64">
        <v>4.54</v>
      </c>
      <c r="W639" s="64">
        <v>6.26</v>
      </c>
      <c r="X639" s="64">
        <v>5.44</v>
      </c>
      <c r="Z639" s="64">
        <v>3.85</v>
      </c>
      <c r="AA639" s="64">
        <v>3.24</v>
      </c>
      <c r="AB639" s="64">
        <v>5.49</v>
      </c>
      <c r="AC639" s="64">
        <v>4.88</v>
      </c>
    </row>
    <row r="640" spans="1:29" hidden="1" x14ac:dyDescent="0.2">
      <c r="A640" s="2">
        <v>39836</v>
      </c>
      <c r="B640" s="64">
        <v>5.8</v>
      </c>
      <c r="C640" s="64">
        <v>4.4800000000000004</v>
      </c>
      <c r="D640" s="64">
        <v>6.12</v>
      </c>
      <c r="E640" s="64">
        <v>5.3</v>
      </c>
      <c r="G640" s="64">
        <v>3.72</v>
      </c>
      <c r="H640" s="64">
        <v>3.26</v>
      </c>
      <c r="J640" s="64">
        <v>5.48</v>
      </c>
      <c r="K640" s="64">
        <v>4.79</v>
      </c>
      <c r="N640" s="64">
        <v>7.0000000000000007E-2</v>
      </c>
      <c r="O640" s="64">
        <v>2.62</v>
      </c>
      <c r="P640" s="64">
        <v>3.31</v>
      </c>
      <c r="R640" s="64">
        <v>4.5999999999999996</v>
      </c>
      <c r="S640" s="64">
        <v>4.01</v>
      </c>
      <c r="U640" s="64">
        <v>5.8</v>
      </c>
      <c r="V640" s="64">
        <v>4.4800000000000004</v>
      </c>
      <c r="W640" s="64">
        <v>6.12</v>
      </c>
      <c r="X640" s="64">
        <v>5.3</v>
      </c>
      <c r="Z640" s="64">
        <v>3.72</v>
      </c>
      <c r="AA640" s="64">
        <v>3.26</v>
      </c>
      <c r="AB640" s="64">
        <v>5.48</v>
      </c>
      <c r="AC640" s="64">
        <v>4.79</v>
      </c>
    </row>
    <row r="641" spans="1:29" hidden="1" x14ac:dyDescent="0.2">
      <c r="A641" s="2">
        <v>39839</v>
      </c>
      <c r="B641" s="64">
        <v>5.85</v>
      </c>
      <c r="C641" s="64">
        <v>4.4800000000000004</v>
      </c>
      <c r="D641" s="64">
        <v>6.08</v>
      </c>
      <c r="E641" s="64">
        <v>5.5</v>
      </c>
      <c r="G641" s="64">
        <v>3.73</v>
      </c>
      <c r="H641" s="64">
        <v>3.26</v>
      </c>
      <c r="J641" s="64">
        <v>5.52</v>
      </c>
      <c r="K641" s="64">
        <v>5.13</v>
      </c>
      <c r="N641" s="64">
        <v>7.0000000000000007E-2</v>
      </c>
      <c r="O641" s="64">
        <v>2.64</v>
      </c>
      <c r="P641" s="64">
        <v>3.37</v>
      </c>
      <c r="R641" s="64">
        <v>5</v>
      </c>
      <c r="S641" s="64">
        <v>4.2300000000000004</v>
      </c>
      <c r="U641" s="64">
        <v>5.85</v>
      </c>
      <c r="V641" s="64">
        <v>4.4800000000000004</v>
      </c>
      <c r="W641" s="64">
        <v>6.08</v>
      </c>
      <c r="X641" s="64">
        <v>5.5</v>
      </c>
      <c r="Z641" s="64">
        <v>3.73</v>
      </c>
      <c r="AA641" s="64">
        <v>3.26</v>
      </c>
      <c r="AB641" s="64">
        <v>5.52</v>
      </c>
      <c r="AC641" s="64">
        <v>5.13</v>
      </c>
    </row>
    <row r="642" spans="1:29" hidden="1" x14ac:dyDescent="0.2">
      <c r="A642" s="2">
        <v>39840</v>
      </c>
      <c r="B642" s="64">
        <v>5.52</v>
      </c>
      <c r="C642" s="64">
        <v>4.33</v>
      </c>
      <c r="D642" s="64">
        <v>5.96</v>
      </c>
      <c r="E642" s="64">
        <v>5.37</v>
      </c>
      <c r="G642" s="64">
        <v>3.83</v>
      </c>
      <c r="H642" s="64">
        <v>3.26</v>
      </c>
      <c r="J642" s="64">
        <v>5.52</v>
      </c>
      <c r="K642" s="64">
        <v>5.13</v>
      </c>
      <c r="N642" s="64">
        <v>0.1</v>
      </c>
      <c r="O642" s="64">
        <v>2.5299999999999998</v>
      </c>
      <c r="P642" s="64">
        <v>3.24</v>
      </c>
      <c r="R642" s="64">
        <v>4.76</v>
      </c>
      <c r="S642" s="64">
        <v>4.0199999999999996</v>
      </c>
      <c r="U642" s="64">
        <v>5.52</v>
      </c>
      <c r="V642" s="64">
        <v>4.33</v>
      </c>
      <c r="W642" s="64">
        <v>5.96</v>
      </c>
      <c r="X642" s="64">
        <v>5.37</v>
      </c>
      <c r="Z642" s="64">
        <v>3.83</v>
      </c>
      <c r="AA642" s="64">
        <v>3.26</v>
      </c>
      <c r="AB642" s="64">
        <v>5.52</v>
      </c>
      <c r="AC642" s="64">
        <v>5.13</v>
      </c>
    </row>
    <row r="643" spans="1:29" hidden="1" x14ac:dyDescent="0.2">
      <c r="A643" s="2">
        <v>39841</v>
      </c>
      <c r="B643" s="64">
        <v>5.79</v>
      </c>
      <c r="C643" s="64">
        <v>4.3499999999999996</v>
      </c>
      <c r="D643" s="64">
        <v>6.02</v>
      </c>
      <c r="E643" s="64">
        <v>5.51</v>
      </c>
      <c r="G643" s="64">
        <v>4.05</v>
      </c>
      <c r="H643" s="64">
        <v>3.14</v>
      </c>
      <c r="J643" s="64">
        <v>5.53</v>
      </c>
      <c r="K643" s="64">
        <v>4.93</v>
      </c>
      <c r="N643" s="64">
        <v>0.15</v>
      </c>
      <c r="O643" s="64">
        <v>2.67</v>
      </c>
      <c r="P643" s="64">
        <v>3.43</v>
      </c>
      <c r="R643" s="64">
        <v>4.68</v>
      </c>
      <c r="S643" s="64">
        <v>4.0599999999999996</v>
      </c>
      <c r="U643" s="64">
        <v>5.79</v>
      </c>
      <c r="V643" s="64">
        <v>4.3499999999999996</v>
      </c>
      <c r="W643" s="64">
        <v>6.02</v>
      </c>
      <c r="X643" s="64">
        <v>5.51</v>
      </c>
      <c r="Z643" s="64">
        <v>4.05</v>
      </c>
      <c r="AA643" s="64">
        <v>3.14</v>
      </c>
      <c r="AB643" s="64">
        <v>5.53</v>
      </c>
      <c r="AC643" s="64">
        <v>4.93</v>
      </c>
    </row>
    <row r="644" spans="1:29" hidden="1" x14ac:dyDescent="0.2">
      <c r="A644" s="2">
        <v>39842</v>
      </c>
      <c r="B644" s="64">
        <v>5.91</v>
      </c>
      <c r="C644" s="64">
        <v>4.97</v>
      </c>
      <c r="D644" s="64">
        <v>5.86</v>
      </c>
      <c r="E644" s="64">
        <v>5.63</v>
      </c>
      <c r="G644" s="64">
        <v>3.64</v>
      </c>
      <c r="H644" s="64">
        <v>3.15</v>
      </c>
      <c r="J644" s="64">
        <v>5.53</v>
      </c>
      <c r="K644" s="64">
        <v>4.88</v>
      </c>
      <c r="N644" s="64">
        <v>0.2</v>
      </c>
      <c r="O644" s="64">
        <v>2.86</v>
      </c>
      <c r="P644" s="64">
        <v>3.59</v>
      </c>
      <c r="R644" s="64">
        <v>4.8</v>
      </c>
      <c r="S644" s="64">
        <v>4.1399999999999997</v>
      </c>
      <c r="U644" s="64">
        <v>5.91</v>
      </c>
      <c r="V644" s="64">
        <v>4.97</v>
      </c>
      <c r="W644" s="64">
        <v>5.86</v>
      </c>
      <c r="X644" s="64">
        <v>5.63</v>
      </c>
      <c r="Z644" s="64">
        <v>3.64</v>
      </c>
      <c r="AA644" s="64">
        <v>3.15</v>
      </c>
      <c r="AB644" s="64">
        <v>5.53</v>
      </c>
      <c r="AC644" s="64">
        <v>4.88</v>
      </c>
    </row>
    <row r="645" spans="1:29" hidden="1" x14ac:dyDescent="0.2">
      <c r="A645" s="2">
        <v>39843</v>
      </c>
      <c r="B645" s="64">
        <v>6.19</v>
      </c>
      <c r="C645" s="64">
        <v>5.35</v>
      </c>
      <c r="D645" s="64">
        <v>6.18</v>
      </c>
      <c r="E645" s="64">
        <v>5.65</v>
      </c>
      <c r="G645" s="64">
        <v>3.09</v>
      </c>
      <c r="H645" s="64">
        <v>3.23</v>
      </c>
      <c r="J645" s="64">
        <v>5.14</v>
      </c>
      <c r="K645" s="64">
        <v>4.8600000000000003</v>
      </c>
      <c r="N645" s="64">
        <v>0.21</v>
      </c>
      <c r="O645" s="64">
        <v>2.85</v>
      </c>
      <c r="P645" s="64">
        <v>3.6</v>
      </c>
      <c r="R645" s="64">
        <v>5.1100000000000003</v>
      </c>
      <c r="S645" s="64">
        <v>4.54</v>
      </c>
      <c r="U645" s="64">
        <v>6.19</v>
      </c>
      <c r="V645" s="64">
        <v>5.35</v>
      </c>
      <c r="W645" s="64">
        <v>6.18</v>
      </c>
      <c r="X645" s="64">
        <v>5.65</v>
      </c>
      <c r="Z645" s="64">
        <v>3.09</v>
      </c>
      <c r="AA645" s="64">
        <v>3.23</v>
      </c>
      <c r="AB645" s="64">
        <v>5.14</v>
      </c>
      <c r="AC645" s="64">
        <v>4.8600000000000003</v>
      </c>
    </row>
    <row r="646" spans="1:29" hidden="1" x14ac:dyDescent="0.2">
      <c r="R646" s="64"/>
      <c r="S646" s="64"/>
    </row>
    <row r="647" spans="1:29" hidden="1" x14ac:dyDescent="0.2">
      <c r="A647" s="3" t="s">
        <v>61</v>
      </c>
      <c r="B647" s="64">
        <f>AVERAGE(B626:B645)</f>
        <v>5.5544999999999991</v>
      </c>
      <c r="C647" s="64">
        <f>AVERAGE(C626:C645)</f>
        <v>4.8014999999999999</v>
      </c>
      <c r="D647" s="64">
        <f>AVERAGE(D626:D645)</f>
        <v>5.9550000000000001</v>
      </c>
      <c r="E647" s="64">
        <f>AVERAGE(E626:E645)</f>
        <v>5.3840000000000003</v>
      </c>
      <c r="G647" s="64">
        <f>AVERAGE(G626:G645)</f>
        <v>3.8880000000000003</v>
      </c>
      <c r="H647" s="64">
        <f>AVERAGE(H626:H645)</f>
        <v>3.3049999999999997</v>
      </c>
      <c r="J647" s="64">
        <f>AVERAGE(J626:J645)</f>
        <v>5.2625000000000002</v>
      </c>
      <c r="K647" s="64">
        <f>AVERAGE(K626:K645)</f>
        <v>4.7779999999999996</v>
      </c>
      <c r="N647" s="64">
        <f>AVERAGE(N626:N645)</f>
        <v>8.3499999999999991E-2</v>
      </c>
      <c r="O647" s="64">
        <f>AVERAGE(O626:O645)</f>
        <v>2.4790000000000001</v>
      </c>
      <c r="P647" s="64">
        <f>AVERAGE(P626:P645)</f>
        <v>3.1224999999999996</v>
      </c>
      <c r="R647" s="64">
        <f>AVERAGE(R626:R645)</f>
        <v>5.01</v>
      </c>
      <c r="S647" s="64">
        <f>AVERAGE(S626:S645)</f>
        <v>3.9939999999999998</v>
      </c>
      <c r="U647" s="64">
        <f>AVERAGE(U626:U645)</f>
        <v>5.5544999999999991</v>
      </c>
      <c r="V647" s="64">
        <f>AVERAGE(V626:V645)</f>
        <v>4.8014999999999999</v>
      </c>
      <c r="W647" s="64">
        <f>AVERAGE(W626:W645)</f>
        <v>5.9550000000000001</v>
      </c>
      <c r="X647" s="64">
        <f>AVERAGE(X626:X645)</f>
        <v>5.3840000000000003</v>
      </c>
      <c r="Z647" s="64">
        <f>AVERAGE(Z626:Z645)</f>
        <v>3.8880000000000003</v>
      </c>
      <c r="AA647" s="64">
        <f>AVERAGE(AA626:AA645)</f>
        <v>3.3049999999999997</v>
      </c>
      <c r="AB647" s="64">
        <f>AVERAGE(AB626:AB645)</f>
        <v>5.2625000000000002</v>
      </c>
      <c r="AC647" s="64">
        <f>AVERAGE(AC626:AC645)</f>
        <v>4.7779999999999996</v>
      </c>
    </row>
    <row r="648" spans="1:29" hidden="1" x14ac:dyDescent="0.2">
      <c r="A648" s="3" t="s">
        <v>62</v>
      </c>
      <c r="B648" s="312">
        <f>AVERAGE(B647:C647)</f>
        <v>5.177999999999999</v>
      </c>
      <c r="C648" s="312"/>
      <c r="D648" s="312">
        <f>AVERAGE(D647:E647)</f>
        <v>5.6695000000000002</v>
      </c>
      <c r="E648" s="312"/>
      <c r="F648" s="5"/>
      <c r="G648" s="312">
        <f>AVERAGE(G647:H647)</f>
        <v>3.5964999999999998</v>
      </c>
      <c r="H648" s="312"/>
      <c r="I648" s="118"/>
      <c r="J648" s="312">
        <f>AVERAGE(J647:K647)</f>
        <v>5.0202499999999999</v>
      </c>
      <c r="K648" s="312"/>
      <c r="L648" s="118"/>
      <c r="M648" s="5"/>
      <c r="N648" s="5"/>
      <c r="O648" s="5"/>
      <c r="P648" s="5"/>
      <c r="Q648" s="5"/>
      <c r="R648" s="312">
        <f>AVERAGE(R647:S647)</f>
        <v>4.5019999999999998</v>
      </c>
      <c r="S648" s="312"/>
      <c r="U648" s="312">
        <f>AVERAGE(U647:V647)</f>
        <v>5.177999999999999</v>
      </c>
      <c r="V648" s="312"/>
      <c r="W648" s="312">
        <f>AVERAGE(W647:X647)</f>
        <v>5.6695000000000002</v>
      </c>
      <c r="X648" s="312"/>
      <c r="Y648" s="5"/>
      <c r="Z648" s="312">
        <f>AVERAGE(Z647:AA647)</f>
        <v>3.5964999999999998</v>
      </c>
      <c r="AA648" s="312"/>
      <c r="AB648" s="312">
        <f>AVERAGE(AB647:AC647)</f>
        <v>5.0202499999999999</v>
      </c>
      <c r="AC648" s="312"/>
    </row>
    <row r="649" spans="1:29" hidden="1" x14ac:dyDescent="0.2">
      <c r="A649" s="3" t="s">
        <v>63</v>
      </c>
      <c r="B649" s="312">
        <f>AVERAGE(B596,B623,B648)</f>
        <v>5.8952592592592596</v>
      </c>
      <c r="C649" s="312"/>
      <c r="D649" s="312">
        <f>AVERAGE(D596,D623,D648)</f>
        <v>6.3500858585858593</v>
      </c>
      <c r="E649" s="312"/>
      <c r="F649" s="5"/>
      <c r="G649" s="312">
        <f>AVERAGE(G596,G623,G648)</f>
        <v>4.0989656084656083</v>
      </c>
      <c r="H649" s="312"/>
      <c r="I649" s="118"/>
      <c r="J649" s="312">
        <f>AVERAGE(J596,J623,J648)</f>
        <v>5.2814469696969697</v>
      </c>
      <c r="K649" s="312"/>
      <c r="L649" s="118"/>
      <c r="M649" s="5"/>
      <c r="N649" s="5"/>
      <c r="O649" s="5"/>
      <c r="P649" s="5"/>
      <c r="Q649" s="5"/>
      <c r="R649" s="312">
        <f>AVERAGE(R596,R623,R648)</f>
        <v>5.772114478114478</v>
      </c>
      <c r="S649" s="312"/>
      <c r="U649" s="312">
        <f>AVERAGE(U596,U623,U648)</f>
        <v>5.8952592592592596</v>
      </c>
      <c r="V649" s="312"/>
      <c r="W649" s="312">
        <f>AVERAGE(W596,W623,W648)</f>
        <v>6.3500858585858593</v>
      </c>
      <c r="X649" s="312"/>
      <c r="Y649" s="5"/>
      <c r="Z649" s="312">
        <f>AVERAGE(Z596,Z623,Z648)</f>
        <v>4.0989656084656083</v>
      </c>
      <c r="AA649" s="312"/>
      <c r="AB649" s="312">
        <f>AVERAGE(AB596,AB623,AB648)</f>
        <v>5.2814469696969697</v>
      </c>
      <c r="AC649" s="312"/>
    </row>
    <row r="650" spans="1:29" hidden="1" x14ac:dyDescent="0.2">
      <c r="R650" s="64"/>
      <c r="S650" s="64"/>
    </row>
    <row r="651" spans="1:29" hidden="1" x14ac:dyDescent="0.2">
      <c r="A651" s="2">
        <v>39846</v>
      </c>
      <c r="B651" s="64">
        <v>5.86</v>
      </c>
      <c r="C651" s="64">
        <v>5.05</v>
      </c>
      <c r="D651" s="64">
        <v>6.3</v>
      </c>
      <c r="E651" s="64">
        <v>5.51</v>
      </c>
      <c r="G651" s="64">
        <v>3.42</v>
      </c>
      <c r="H651" s="64">
        <v>3.11</v>
      </c>
      <c r="J651" s="64">
        <v>5.52</v>
      </c>
      <c r="K651" s="64">
        <v>5.24</v>
      </c>
      <c r="N651" s="64">
        <v>0.22</v>
      </c>
      <c r="O651" s="64">
        <v>2.72</v>
      </c>
      <c r="P651" s="64">
        <v>3.47</v>
      </c>
      <c r="R651" s="64">
        <v>4.8099999999999996</v>
      </c>
      <c r="S651" s="64">
        <v>4.16</v>
      </c>
      <c r="U651" s="64">
        <v>5.86</v>
      </c>
      <c r="V651" s="64">
        <v>5.05</v>
      </c>
      <c r="W651" s="64">
        <v>6.3</v>
      </c>
      <c r="X651" s="64">
        <v>5.51</v>
      </c>
      <c r="Z651" s="64">
        <v>3.42</v>
      </c>
      <c r="AA651" s="64">
        <v>3.11</v>
      </c>
      <c r="AB651" s="64">
        <v>5.52</v>
      </c>
      <c r="AC651" s="64">
        <v>5.24</v>
      </c>
    </row>
    <row r="652" spans="1:29" hidden="1" x14ac:dyDescent="0.2">
      <c r="A652" s="2">
        <v>39847</v>
      </c>
      <c r="B652" s="64">
        <v>6.18</v>
      </c>
      <c r="C652" s="64">
        <v>4.59</v>
      </c>
      <c r="D652" s="64">
        <v>6.47</v>
      </c>
      <c r="E652" s="64">
        <v>5.66</v>
      </c>
      <c r="G652" s="64">
        <v>3.38</v>
      </c>
      <c r="H652" s="64">
        <v>3.1</v>
      </c>
      <c r="J652" s="64">
        <v>5.48</v>
      </c>
      <c r="K652" s="64">
        <v>4.92</v>
      </c>
      <c r="N652" s="64">
        <v>0.27</v>
      </c>
      <c r="O652" s="64">
        <v>2.88</v>
      </c>
      <c r="P652" s="64">
        <v>3.67</v>
      </c>
      <c r="R652" s="64">
        <v>4.9000000000000004</v>
      </c>
      <c r="S652" s="64">
        <v>4.26</v>
      </c>
      <c r="U652" s="64">
        <v>6.18</v>
      </c>
      <c r="V652" s="64">
        <v>4.59</v>
      </c>
      <c r="W652" s="64">
        <v>6.47</v>
      </c>
      <c r="X652" s="64">
        <v>5.66</v>
      </c>
      <c r="Z652" s="64">
        <v>3.38</v>
      </c>
      <c r="AA652" s="64">
        <v>3.1</v>
      </c>
      <c r="AB652" s="64">
        <v>5.48</v>
      </c>
      <c r="AC652" s="64">
        <v>4.92</v>
      </c>
    </row>
    <row r="653" spans="1:29" hidden="1" x14ac:dyDescent="0.2">
      <c r="A653" s="2">
        <v>39848</v>
      </c>
      <c r="B653" s="64">
        <v>6.11</v>
      </c>
      <c r="C653" s="64">
        <v>4.6399999999999997</v>
      </c>
      <c r="D653" s="64">
        <v>6.47</v>
      </c>
      <c r="E653" s="64">
        <v>5.69</v>
      </c>
      <c r="G653" s="64">
        <v>3.37</v>
      </c>
      <c r="H653" s="64">
        <v>3.17</v>
      </c>
      <c r="J653" s="64">
        <v>4.9800000000000004</v>
      </c>
      <c r="K653" s="64">
        <v>4.8099999999999996</v>
      </c>
      <c r="N653" s="64">
        <v>0.27</v>
      </c>
      <c r="O653" s="64">
        <v>2.93</v>
      </c>
      <c r="P653" s="64">
        <v>3.68</v>
      </c>
      <c r="R653" s="64">
        <v>5.0599999999999996</v>
      </c>
      <c r="S653" s="64">
        <v>4.3099999999999996</v>
      </c>
      <c r="U653" s="64">
        <v>6.11</v>
      </c>
      <c r="V653" s="64">
        <v>4.6399999999999997</v>
      </c>
      <c r="W653" s="64">
        <v>6.47</v>
      </c>
      <c r="X653" s="64">
        <v>5.69</v>
      </c>
      <c r="Z653" s="64">
        <v>3.37</v>
      </c>
      <c r="AA653" s="64">
        <v>3.17</v>
      </c>
      <c r="AB653" s="64">
        <v>4.9800000000000004</v>
      </c>
      <c r="AC653" s="64">
        <v>4.8099999999999996</v>
      </c>
    </row>
    <row r="654" spans="1:29" hidden="1" x14ac:dyDescent="0.2">
      <c r="A654" s="2">
        <v>39849</v>
      </c>
      <c r="B654" s="64">
        <v>6.18</v>
      </c>
      <c r="C654" s="64">
        <v>4.58</v>
      </c>
      <c r="D654" s="64">
        <v>6.5</v>
      </c>
      <c r="E654" s="64">
        <v>5.7</v>
      </c>
      <c r="G654" s="64">
        <v>3.37</v>
      </c>
      <c r="H654" s="64">
        <v>2.87</v>
      </c>
      <c r="J654" s="64">
        <v>5.22</v>
      </c>
      <c r="K654" s="64">
        <v>4.67</v>
      </c>
      <c r="N654" s="64">
        <v>0.25</v>
      </c>
      <c r="O654" s="64">
        <v>2.92</v>
      </c>
      <c r="P654" s="64">
        <v>3.65</v>
      </c>
      <c r="R654" s="64">
        <v>5.05</v>
      </c>
      <c r="S654" s="64">
        <v>4.17</v>
      </c>
      <c r="U654" s="64">
        <v>6.18</v>
      </c>
      <c r="V654" s="64">
        <v>4.58</v>
      </c>
      <c r="W654" s="64">
        <v>6.5</v>
      </c>
      <c r="X654" s="64">
        <v>5.7</v>
      </c>
      <c r="Z654" s="64">
        <v>3.37</v>
      </c>
      <c r="AA654" s="64">
        <v>2.87</v>
      </c>
      <c r="AB654" s="64">
        <v>5.22</v>
      </c>
      <c r="AC654" s="64">
        <v>4.67</v>
      </c>
    </row>
    <row r="655" spans="1:29" hidden="1" x14ac:dyDescent="0.2">
      <c r="A655" s="2">
        <v>39850</v>
      </c>
      <c r="B655" s="64">
        <v>6.15</v>
      </c>
      <c r="C655" s="64">
        <v>4.6500000000000004</v>
      </c>
      <c r="D655" s="64">
        <v>6.38</v>
      </c>
      <c r="E655" s="64">
        <v>5.69</v>
      </c>
      <c r="G655" s="64">
        <v>3.46</v>
      </c>
      <c r="H655" s="64">
        <v>3.07</v>
      </c>
      <c r="J655" s="64">
        <v>4.91</v>
      </c>
      <c r="K655" s="64">
        <v>4.63</v>
      </c>
      <c r="N655" s="64">
        <v>0.25</v>
      </c>
      <c r="O655" s="64">
        <v>2.98</v>
      </c>
      <c r="P655" s="64">
        <v>3.69</v>
      </c>
      <c r="R655" s="64">
        <v>5.33</v>
      </c>
      <c r="S655" s="64">
        <v>4.33</v>
      </c>
      <c r="U655" s="64">
        <v>6.15</v>
      </c>
      <c r="V655" s="64">
        <v>4.6500000000000004</v>
      </c>
      <c r="W655" s="64">
        <v>6.38</v>
      </c>
      <c r="X655" s="64">
        <v>5.69</v>
      </c>
      <c r="Z655" s="64">
        <v>3.46</v>
      </c>
      <c r="AA655" s="64">
        <v>3.07</v>
      </c>
      <c r="AB655" s="64">
        <v>4.91</v>
      </c>
      <c r="AC655" s="64">
        <v>4.63</v>
      </c>
    </row>
    <row r="656" spans="1:29" hidden="1" x14ac:dyDescent="0.2">
      <c r="A656" s="2">
        <v>39853</v>
      </c>
      <c r="B656" s="64">
        <v>6.22</v>
      </c>
      <c r="C656" s="64">
        <v>4.7</v>
      </c>
      <c r="D656" s="64">
        <v>6.47</v>
      </c>
      <c r="E656" s="64">
        <v>5.78</v>
      </c>
      <c r="G656" s="64">
        <v>3.31</v>
      </c>
      <c r="H656" s="64">
        <v>2.97</v>
      </c>
      <c r="J656" s="64">
        <v>5.26</v>
      </c>
      <c r="K656" s="64">
        <v>4.7699999999999996</v>
      </c>
      <c r="N656" s="64">
        <v>0.24</v>
      </c>
      <c r="O656" s="64">
        <v>2.98</v>
      </c>
      <c r="P656" s="64">
        <v>3.64</v>
      </c>
      <c r="R656" s="64">
        <v>5.34</v>
      </c>
      <c r="S656" s="64">
        <v>4.28</v>
      </c>
      <c r="U656" s="64">
        <v>6.22</v>
      </c>
      <c r="V656" s="64">
        <v>4.7</v>
      </c>
      <c r="W656" s="64">
        <v>6.47</v>
      </c>
      <c r="X656" s="64">
        <v>5.78</v>
      </c>
      <c r="Z656" s="64">
        <v>3.31</v>
      </c>
      <c r="AA656" s="64">
        <v>2.97</v>
      </c>
      <c r="AB656" s="64">
        <v>5.26</v>
      </c>
      <c r="AC656" s="64">
        <v>4.7699999999999996</v>
      </c>
    </row>
    <row r="657" spans="1:29" hidden="1" x14ac:dyDescent="0.2">
      <c r="A657" s="2">
        <v>39854</v>
      </c>
      <c r="B657" s="64">
        <v>6.1</v>
      </c>
      <c r="C657" s="64">
        <v>4.53</v>
      </c>
      <c r="D657" s="64">
        <v>6.35</v>
      </c>
      <c r="E657" s="64">
        <v>5.67</v>
      </c>
      <c r="G657" s="64">
        <v>3.31</v>
      </c>
      <c r="H657" s="64">
        <v>2.91</v>
      </c>
      <c r="J657" s="64">
        <v>5.22</v>
      </c>
      <c r="K657" s="64">
        <v>4.7699999999999996</v>
      </c>
      <c r="N657" s="64">
        <v>0.28000000000000003</v>
      </c>
      <c r="O657" s="64">
        <v>2.82</v>
      </c>
      <c r="P657" s="64">
        <v>3.49</v>
      </c>
      <c r="R657" s="64">
        <v>5.19</v>
      </c>
      <c r="S657" s="64">
        <v>3.81</v>
      </c>
      <c r="U657" s="64">
        <v>6.1</v>
      </c>
      <c r="V657" s="64">
        <v>4.53</v>
      </c>
      <c r="W657" s="64">
        <v>6.35</v>
      </c>
      <c r="X657" s="64">
        <v>5.67</v>
      </c>
      <c r="Z657" s="64">
        <v>3.31</v>
      </c>
      <c r="AA657" s="64">
        <v>2.91</v>
      </c>
      <c r="AB657" s="64">
        <v>5.22</v>
      </c>
      <c r="AC657" s="64">
        <v>4.7699999999999996</v>
      </c>
    </row>
    <row r="658" spans="1:29" hidden="1" x14ac:dyDescent="0.2">
      <c r="A658" s="2">
        <v>39855</v>
      </c>
      <c r="B658" s="64">
        <v>6.04</v>
      </c>
      <c r="C658" s="64">
        <v>4.49</v>
      </c>
      <c r="D658" s="64">
        <v>6.41</v>
      </c>
      <c r="E658" s="64">
        <v>5.73</v>
      </c>
      <c r="G658" s="64">
        <v>3.27</v>
      </c>
      <c r="H658" s="64">
        <v>2.91</v>
      </c>
      <c r="J658" s="64">
        <v>5.19</v>
      </c>
      <c r="K658" s="64">
        <v>4.7699999999999996</v>
      </c>
      <c r="N658" s="64">
        <v>0.28000000000000003</v>
      </c>
      <c r="O658" s="64">
        <v>2.76</v>
      </c>
      <c r="P658" s="64">
        <v>3.45</v>
      </c>
      <c r="R658" s="64">
        <v>5.04</v>
      </c>
      <c r="S658" s="64">
        <v>3.93</v>
      </c>
      <c r="U658" s="64">
        <v>6.04</v>
      </c>
      <c r="V658" s="64">
        <v>4.49</v>
      </c>
      <c r="W658" s="64">
        <v>6.41</v>
      </c>
      <c r="X658" s="64">
        <v>5.73</v>
      </c>
      <c r="Z658" s="64">
        <v>3.27</v>
      </c>
      <c r="AA658" s="64">
        <v>2.91</v>
      </c>
      <c r="AB658" s="64">
        <v>5.19</v>
      </c>
      <c r="AC658" s="64">
        <v>4.7699999999999996</v>
      </c>
    </row>
    <row r="659" spans="1:29" hidden="1" x14ac:dyDescent="0.2">
      <c r="A659" s="2">
        <v>39856</v>
      </c>
      <c r="B659" s="64">
        <v>5.95</v>
      </c>
      <c r="C659" s="64">
        <v>4.53</v>
      </c>
      <c r="D659" s="64">
        <v>6.51</v>
      </c>
      <c r="E659" s="64">
        <v>5.83</v>
      </c>
      <c r="G659" s="64">
        <v>3.26</v>
      </c>
      <c r="H659" s="64">
        <v>2.97</v>
      </c>
      <c r="J659" s="64">
        <v>5.17</v>
      </c>
      <c r="K659" s="64">
        <v>4.74</v>
      </c>
      <c r="N659" s="64">
        <v>0.26</v>
      </c>
      <c r="O659" s="64">
        <v>2.79</v>
      </c>
      <c r="P659" s="64">
        <v>3.52</v>
      </c>
      <c r="R659" s="64">
        <v>5.08</v>
      </c>
      <c r="S659" s="64">
        <v>4.1900000000000004</v>
      </c>
      <c r="U659" s="64">
        <v>5.95</v>
      </c>
      <c r="V659" s="64">
        <v>4.53</v>
      </c>
      <c r="W659" s="64">
        <v>6.51</v>
      </c>
      <c r="X659" s="64">
        <v>5.83</v>
      </c>
      <c r="Z659" s="64">
        <v>3.26</v>
      </c>
      <c r="AA659" s="64">
        <v>2.97</v>
      </c>
      <c r="AB659" s="64">
        <v>5.17</v>
      </c>
      <c r="AC659" s="64">
        <v>4.74</v>
      </c>
    </row>
    <row r="660" spans="1:29" hidden="1" x14ac:dyDescent="0.2">
      <c r="A660" s="2">
        <v>39857</v>
      </c>
      <c r="B660" s="64">
        <v>6.46</v>
      </c>
      <c r="C660" s="64">
        <v>4.66</v>
      </c>
      <c r="D660" s="64">
        <v>6.61</v>
      </c>
      <c r="E660" s="64">
        <v>5.93</v>
      </c>
      <c r="G660" s="64">
        <v>3.39</v>
      </c>
      <c r="H660" s="64">
        <v>2.99</v>
      </c>
      <c r="J660" s="64">
        <v>4.8899999999999997</v>
      </c>
      <c r="K660" s="64">
        <v>4.7699999999999996</v>
      </c>
      <c r="N660" s="64">
        <v>0.27</v>
      </c>
      <c r="O660" s="64">
        <v>2.9</v>
      </c>
      <c r="P660" s="64">
        <v>3.68</v>
      </c>
      <c r="R660" s="64">
        <v>5.51</v>
      </c>
      <c r="S660" s="64">
        <v>4.2300000000000004</v>
      </c>
      <c r="U660" s="64">
        <v>6.46</v>
      </c>
      <c r="V660" s="64">
        <v>4.66</v>
      </c>
      <c r="W660" s="64">
        <v>6.61</v>
      </c>
      <c r="X660" s="64">
        <v>5.93</v>
      </c>
      <c r="Z660" s="64">
        <v>3.39</v>
      </c>
      <c r="AA660" s="64">
        <v>2.99</v>
      </c>
      <c r="AB660" s="64">
        <v>4.8899999999999997</v>
      </c>
      <c r="AC660" s="64">
        <v>4.7699999999999996</v>
      </c>
    </row>
    <row r="661" spans="1:29" hidden="1" x14ac:dyDescent="0.2">
      <c r="A661" s="2">
        <v>39861</v>
      </c>
      <c r="B661" s="64">
        <v>5.99</v>
      </c>
      <c r="C661" s="64">
        <v>4.3499999999999996</v>
      </c>
      <c r="D661" s="64">
        <v>6.61</v>
      </c>
      <c r="E661" s="64">
        <v>5.92</v>
      </c>
      <c r="G661" s="64">
        <v>3.19</v>
      </c>
      <c r="H661" s="64">
        <v>3.07</v>
      </c>
      <c r="J661" s="64">
        <v>5.26</v>
      </c>
      <c r="K661" s="64">
        <v>4.78</v>
      </c>
      <c r="N661" s="64">
        <v>0.26</v>
      </c>
      <c r="O661" s="64">
        <v>2.65</v>
      </c>
      <c r="P661" s="64">
        <v>3.48</v>
      </c>
      <c r="R661" s="64">
        <v>5.26</v>
      </c>
      <c r="S661" s="64">
        <v>4.4400000000000004</v>
      </c>
      <c r="U661" s="64">
        <v>5.99</v>
      </c>
      <c r="V661" s="64">
        <v>4.3499999999999996</v>
      </c>
      <c r="W661" s="64">
        <v>6.61</v>
      </c>
      <c r="X661" s="64">
        <v>5.92</v>
      </c>
      <c r="Z661" s="64">
        <v>3.19</v>
      </c>
      <c r="AA661" s="64">
        <v>3.07</v>
      </c>
      <c r="AB661" s="64">
        <v>5.26</v>
      </c>
      <c r="AC661" s="64">
        <v>4.78</v>
      </c>
    </row>
    <row r="662" spans="1:29" hidden="1" x14ac:dyDescent="0.2">
      <c r="A662" s="2">
        <v>39862</v>
      </c>
      <c r="B662" s="64">
        <v>5.94</v>
      </c>
      <c r="C662" s="64">
        <v>4.5</v>
      </c>
      <c r="D662" s="64">
        <v>6.55</v>
      </c>
      <c r="E662" s="64">
        <v>5.86</v>
      </c>
      <c r="G662" s="64">
        <v>3.19</v>
      </c>
      <c r="H662" s="64">
        <v>3.09</v>
      </c>
      <c r="J662" s="64">
        <v>4.8600000000000003</v>
      </c>
      <c r="K662" s="64">
        <v>4.78</v>
      </c>
      <c r="N662" s="64">
        <v>0.27</v>
      </c>
      <c r="O662" s="64">
        <v>2.75</v>
      </c>
      <c r="P662" s="64">
        <v>3.54</v>
      </c>
      <c r="R662" s="64">
        <v>5.34</v>
      </c>
      <c r="S662" s="64">
        <v>4.4800000000000004</v>
      </c>
      <c r="U662" s="64">
        <v>5.94</v>
      </c>
      <c r="V662" s="64">
        <v>4.5</v>
      </c>
      <c r="W662" s="64">
        <v>6.55</v>
      </c>
      <c r="X662" s="64">
        <v>5.86</v>
      </c>
      <c r="Z662" s="64">
        <v>3.19</v>
      </c>
      <c r="AA662" s="64">
        <v>3.09</v>
      </c>
      <c r="AB662" s="64">
        <v>4.8600000000000003</v>
      </c>
      <c r="AC662" s="64">
        <v>4.78</v>
      </c>
    </row>
    <row r="663" spans="1:29" hidden="1" x14ac:dyDescent="0.2">
      <c r="A663" s="2">
        <v>39863</v>
      </c>
      <c r="B663" s="64">
        <v>6.12</v>
      </c>
      <c r="C663" s="64">
        <v>4.5999999999999996</v>
      </c>
      <c r="D663" s="64">
        <v>6.49</v>
      </c>
      <c r="E663" s="64">
        <v>5.81</v>
      </c>
      <c r="G663" s="64">
        <v>3.34</v>
      </c>
      <c r="H663" s="64">
        <v>3.05</v>
      </c>
      <c r="J663" s="64">
        <v>4.8600000000000003</v>
      </c>
      <c r="K663" s="64">
        <v>4.66</v>
      </c>
      <c r="N663" s="64">
        <v>0.27</v>
      </c>
      <c r="O663" s="64">
        <v>2.86</v>
      </c>
      <c r="P663" s="64">
        <v>3.67</v>
      </c>
      <c r="R663" s="64">
        <v>5.39</v>
      </c>
      <c r="S663" s="64">
        <v>4.34</v>
      </c>
      <c r="U663" s="64">
        <v>6.12</v>
      </c>
      <c r="V663" s="64">
        <v>4.5999999999999996</v>
      </c>
      <c r="W663" s="64">
        <v>6.49</v>
      </c>
      <c r="X663" s="64">
        <v>5.81</v>
      </c>
      <c r="Z663" s="64">
        <v>3.34</v>
      </c>
      <c r="AA663" s="64">
        <v>3.05</v>
      </c>
      <c r="AB663" s="64">
        <v>4.8600000000000003</v>
      </c>
      <c r="AC663" s="64">
        <v>4.66</v>
      </c>
    </row>
    <row r="664" spans="1:29" hidden="1" x14ac:dyDescent="0.2">
      <c r="A664" s="2">
        <v>39864</v>
      </c>
      <c r="B664" s="64">
        <v>5.91</v>
      </c>
      <c r="C664" s="64">
        <v>4.55</v>
      </c>
      <c r="D664" s="64">
        <v>6.32</v>
      </c>
      <c r="E664" s="64">
        <v>5.63</v>
      </c>
      <c r="G664" s="64">
        <v>3.25</v>
      </c>
      <c r="H664" s="64">
        <v>3.18</v>
      </c>
      <c r="J664" s="64">
        <v>4.84</v>
      </c>
      <c r="K664" s="64">
        <v>4.71</v>
      </c>
      <c r="N664" s="64">
        <v>0.24</v>
      </c>
      <c r="O664" s="64">
        <v>2.79</v>
      </c>
      <c r="P664" s="64">
        <v>3.57</v>
      </c>
      <c r="R664" s="64">
        <v>5.36</v>
      </c>
      <c r="S664" s="64">
        <v>4.25</v>
      </c>
      <c r="U664" s="64">
        <v>5.91</v>
      </c>
      <c r="V664" s="64">
        <v>4.55</v>
      </c>
      <c r="W664" s="64">
        <v>6.32</v>
      </c>
      <c r="X664" s="64">
        <v>5.63</v>
      </c>
      <c r="Z664" s="64">
        <v>3.25</v>
      </c>
      <c r="AA664" s="64">
        <v>3.18</v>
      </c>
      <c r="AB664" s="64">
        <v>4.84</v>
      </c>
      <c r="AC664" s="64">
        <v>4.71</v>
      </c>
    </row>
    <row r="665" spans="1:29" hidden="1" x14ac:dyDescent="0.2">
      <c r="A665" s="2">
        <v>39867</v>
      </c>
      <c r="B665" s="64">
        <v>5.93</v>
      </c>
      <c r="C665" s="64">
        <v>4.62</v>
      </c>
      <c r="D665" s="64">
        <v>6.55</v>
      </c>
      <c r="E665" s="64">
        <v>5.86</v>
      </c>
      <c r="G665" s="64">
        <v>3.31</v>
      </c>
      <c r="H665" s="64">
        <v>3.2</v>
      </c>
      <c r="J665" s="64">
        <v>5.0999999999999996</v>
      </c>
      <c r="K665" s="64">
        <v>4.71</v>
      </c>
      <c r="N665" s="64">
        <v>0.24</v>
      </c>
      <c r="O665" s="64">
        <v>2.76</v>
      </c>
      <c r="P665" s="64">
        <v>3.51</v>
      </c>
      <c r="R665" s="64">
        <v>5.51</v>
      </c>
      <c r="S665" s="64">
        <v>4.42</v>
      </c>
      <c r="U665" s="64">
        <v>5.93</v>
      </c>
      <c r="V665" s="64">
        <v>4.62</v>
      </c>
      <c r="W665" s="64">
        <v>6.55</v>
      </c>
      <c r="X665" s="64">
        <v>5.86</v>
      </c>
      <c r="Z665" s="64">
        <v>3.31</v>
      </c>
      <c r="AA665" s="64">
        <v>3.2</v>
      </c>
      <c r="AB665" s="64">
        <v>5.0999999999999996</v>
      </c>
      <c r="AC665" s="64">
        <v>4.71</v>
      </c>
    </row>
    <row r="666" spans="1:29" hidden="1" x14ac:dyDescent="0.2">
      <c r="A666" s="2">
        <v>39868</v>
      </c>
      <c r="B666" s="64">
        <v>5.95</v>
      </c>
      <c r="C666" s="64">
        <v>4.8</v>
      </c>
      <c r="D666" s="64">
        <v>6.62</v>
      </c>
      <c r="E666" s="64">
        <v>5.94</v>
      </c>
      <c r="G666" s="64">
        <v>3.37</v>
      </c>
      <c r="H666" s="64">
        <v>3.19</v>
      </c>
      <c r="J666" s="64">
        <v>5.31</v>
      </c>
      <c r="K666" s="64">
        <v>4.58</v>
      </c>
      <c r="N666" s="64">
        <v>0.27</v>
      </c>
      <c r="O666" s="64">
        <v>2.79</v>
      </c>
      <c r="P666" s="64">
        <v>3.49</v>
      </c>
      <c r="R666" s="64">
        <v>5.38</v>
      </c>
      <c r="S666" s="64">
        <v>4.3899999999999997</v>
      </c>
      <c r="U666" s="64">
        <v>5.95</v>
      </c>
      <c r="V666" s="64">
        <v>4.8</v>
      </c>
      <c r="W666" s="64">
        <v>6.62</v>
      </c>
      <c r="X666" s="64">
        <v>5.94</v>
      </c>
      <c r="Z666" s="64">
        <v>3.37</v>
      </c>
      <c r="AA666" s="64">
        <v>3.19</v>
      </c>
      <c r="AB666" s="64">
        <v>5.31</v>
      </c>
      <c r="AC666" s="64">
        <v>4.58</v>
      </c>
    </row>
    <row r="667" spans="1:29" hidden="1" x14ac:dyDescent="0.2">
      <c r="A667" s="2">
        <v>39869</v>
      </c>
      <c r="B667" s="64">
        <v>6.09</v>
      </c>
      <c r="C667" s="64">
        <v>4.8499999999999996</v>
      </c>
      <c r="D667" s="64">
        <v>6.57</v>
      </c>
      <c r="E667" s="64">
        <v>5.89</v>
      </c>
      <c r="G667" s="64">
        <v>3.37</v>
      </c>
      <c r="H667" s="64">
        <v>3.28</v>
      </c>
      <c r="J667" s="64">
        <v>5.3</v>
      </c>
      <c r="K667" s="64">
        <v>4.62</v>
      </c>
      <c r="N667" s="64">
        <v>0.27</v>
      </c>
      <c r="O667" s="64">
        <v>2.92</v>
      </c>
      <c r="P667" s="64">
        <v>3.58</v>
      </c>
      <c r="R667" s="64">
        <v>5.55</v>
      </c>
      <c r="S667" s="64">
        <v>4.5199999999999996</v>
      </c>
      <c r="U667" s="64">
        <v>6.09</v>
      </c>
      <c r="V667" s="64">
        <v>4.8499999999999996</v>
      </c>
      <c r="W667" s="64">
        <v>6.57</v>
      </c>
      <c r="X667" s="64">
        <v>5.89</v>
      </c>
      <c r="Z667" s="64">
        <v>3.37</v>
      </c>
      <c r="AA667" s="64">
        <v>3.28</v>
      </c>
      <c r="AB667" s="64">
        <v>5.3</v>
      </c>
      <c r="AC667" s="64">
        <v>4.62</v>
      </c>
    </row>
    <row r="668" spans="1:29" hidden="1" x14ac:dyDescent="0.2">
      <c r="A668" s="2">
        <v>39870</v>
      </c>
      <c r="B668" s="64">
        <v>6.04</v>
      </c>
      <c r="C668" s="64">
        <v>4.9400000000000004</v>
      </c>
      <c r="D668" s="64">
        <v>6.64</v>
      </c>
      <c r="E668" s="64">
        <v>5.95</v>
      </c>
      <c r="G668" s="64">
        <v>3.37</v>
      </c>
      <c r="H668" s="64">
        <v>3.22</v>
      </c>
      <c r="J668" s="64">
        <v>5.0199999999999996</v>
      </c>
      <c r="K668" s="64">
        <v>4.6100000000000003</v>
      </c>
      <c r="N668" s="64">
        <v>0.25</v>
      </c>
      <c r="O668" s="64">
        <v>2.99</v>
      </c>
      <c r="P668" s="64">
        <v>3.67</v>
      </c>
      <c r="R668" s="64">
        <v>5.54</v>
      </c>
      <c r="S668" s="64">
        <v>4.25</v>
      </c>
      <c r="U668" s="64">
        <v>6.04</v>
      </c>
      <c r="V668" s="64">
        <v>4.9400000000000004</v>
      </c>
      <c r="W668" s="64">
        <v>6.64</v>
      </c>
      <c r="X668" s="64">
        <v>5.95</v>
      </c>
      <c r="Z668" s="64">
        <v>3.37</v>
      </c>
      <c r="AA668" s="64">
        <v>3.22</v>
      </c>
      <c r="AB668" s="64">
        <v>5.0199999999999996</v>
      </c>
      <c r="AC668" s="64">
        <v>4.6100000000000003</v>
      </c>
    </row>
    <row r="669" spans="1:29" hidden="1" x14ac:dyDescent="0.2">
      <c r="A669" s="2">
        <v>39871</v>
      </c>
      <c r="B669" s="64">
        <v>6.08</v>
      </c>
      <c r="C669" s="64">
        <v>4.9400000000000004</v>
      </c>
      <c r="D669" s="64">
        <v>6.68</v>
      </c>
      <c r="E669" s="64">
        <v>5.99</v>
      </c>
      <c r="G669" s="64">
        <v>3.52</v>
      </c>
      <c r="H669" s="64">
        <v>3.43</v>
      </c>
      <c r="J669" s="64">
        <v>5.54</v>
      </c>
      <c r="K669" s="64">
        <v>4.59</v>
      </c>
      <c r="N669" s="64">
        <v>0.22</v>
      </c>
      <c r="O669" s="64">
        <v>3.01</v>
      </c>
      <c r="P669" s="64">
        <v>3.7</v>
      </c>
      <c r="R669" s="64">
        <v>5.33</v>
      </c>
      <c r="S669" s="64">
        <v>4.1100000000000003</v>
      </c>
      <c r="U669" s="64">
        <v>6.08</v>
      </c>
      <c r="V669" s="64">
        <v>4.9400000000000004</v>
      </c>
      <c r="W669" s="64">
        <v>6.68</v>
      </c>
      <c r="X669" s="64">
        <v>5.99</v>
      </c>
      <c r="Z669" s="64">
        <v>3.52</v>
      </c>
      <c r="AA669" s="64">
        <v>3.43</v>
      </c>
      <c r="AB669" s="64">
        <v>5.54</v>
      </c>
      <c r="AC669" s="64">
        <v>4.59</v>
      </c>
    </row>
    <row r="670" spans="1:29" hidden="1" x14ac:dyDescent="0.2">
      <c r="R670" s="64"/>
      <c r="S670" s="64"/>
    </row>
    <row r="671" spans="1:29" hidden="1" x14ac:dyDescent="0.2">
      <c r="A671" s="3" t="s">
        <v>61</v>
      </c>
      <c r="B671" s="64">
        <f>AVERAGE(B651:B669)</f>
        <v>6.0684210526315789</v>
      </c>
      <c r="C671" s="64">
        <f>AVERAGE(C651:C669)</f>
        <v>4.6615789473684206</v>
      </c>
      <c r="D671" s="64">
        <f>AVERAGE(D651:D669)</f>
        <v>6.5</v>
      </c>
      <c r="E671" s="64">
        <f>AVERAGE(E651:E669)</f>
        <v>5.7915789473684214</v>
      </c>
      <c r="G671" s="64">
        <f>AVERAGE(G651:G669)</f>
        <v>3.3394736842105259</v>
      </c>
      <c r="H671" s="64">
        <f>AVERAGE(H651:H669)</f>
        <v>3.093684210526316</v>
      </c>
      <c r="J671" s="64">
        <f>AVERAGE(J651:J669)</f>
        <v>5.1542105263157891</v>
      </c>
      <c r="K671" s="64">
        <f>AVERAGE(K651:K669)</f>
        <v>4.7436842105263155</v>
      </c>
      <c r="N671" s="64">
        <f>AVERAGE(N651:N669)</f>
        <v>0.25684210526315787</v>
      </c>
      <c r="O671" s="64">
        <f>AVERAGE(O651:O669)</f>
        <v>2.8526315789473684</v>
      </c>
      <c r="P671" s="64">
        <f>AVERAGE(P651:P669)</f>
        <v>3.5868421052631576</v>
      </c>
      <c r="R671" s="64">
        <f>AVERAGE(R651:R669)</f>
        <v>5.2615789473684211</v>
      </c>
      <c r="S671" s="64">
        <f>AVERAGE(S651:S669)</f>
        <v>4.2563157894736845</v>
      </c>
      <c r="U671" s="64">
        <f>AVERAGE(U651:U669)</f>
        <v>6.0684210526315789</v>
      </c>
      <c r="V671" s="64">
        <f>AVERAGE(V651:V669)</f>
        <v>4.6615789473684206</v>
      </c>
      <c r="W671" s="64">
        <f>AVERAGE(W651:W669)</f>
        <v>6.5</v>
      </c>
      <c r="X671" s="64">
        <f>AVERAGE(X651:X669)</f>
        <v>5.7915789473684214</v>
      </c>
      <c r="Z671" s="64">
        <f>AVERAGE(Z651:Z669)</f>
        <v>3.3394736842105259</v>
      </c>
      <c r="AA671" s="64">
        <f>AVERAGE(AA651:AA669)</f>
        <v>3.093684210526316</v>
      </c>
      <c r="AB671" s="64">
        <f>AVERAGE(AB651:AB669)</f>
        <v>5.1542105263157891</v>
      </c>
      <c r="AC671" s="64">
        <f>AVERAGE(AC651:AC669)</f>
        <v>4.7436842105263155</v>
      </c>
    </row>
    <row r="672" spans="1:29" hidden="1" x14ac:dyDescent="0.2">
      <c r="A672" s="3" t="s">
        <v>62</v>
      </c>
      <c r="B672" s="312">
        <f>AVERAGE(B671:C671)</f>
        <v>5.3650000000000002</v>
      </c>
      <c r="C672" s="312"/>
      <c r="D672" s="312">
        <f>AVERAGE(D671:E671)</f>
        <v>6.1457894736842107</v>
      </c>
      <c r="E672" s="312"/>
      <c r="F672" s="5"/>
      <c r="G672" s="312">
        <f>AVERAGE(G671:H671)</f>
        <v>3.2165789473684212</v>
      </c>
      <c r="H672" s="312"/>
      <c r="I672" s="118"/>
      <c r="J672" s="312">
        <f>AVERAGE(J671:K671)</f>
        <v>4.9489473684210523</v>
      </c>
      <c r="K672" s="312"/>
      <c r="L672" s="118"/>
      <c r="M672" s="5"/>
      <c r="N672" s="5"/>
      <c r="O672" s="5"/>
      <c r="P672" s="5"/>
      <c r="Q672" s="5"/>
      <c r="R672" s="312">
        <f>AVERAGE(R671:S671)</f>
        <v>4.7589473684210528</v>
      </c>
      <c r="S672" s="312"/>
      <c r="U672" s="312">
        <f>AVERAGE(U671:V671)</f>
        <v>5.3650000000000002</v>
      </c>
      <c r="V672" s="312"/>
      <c r="W672" s="312">
        <f>AVERAGE(W671:X671)</f>
        <v>6.1457894736842107</v>
      </c>
      <c r="X672" s="312"/>
      <c r="Y672" s="5"/>
      <c r="Z672" s="312">
        <f>AVERAGE(Z671:AA671)</f>
        <v>3.2165789473684212</v>
      </c>
      <c r="AA672" s="312"/>
      <c r="AB672" s="312">
        <f>AVERAGE(AB671:AC671)</f>
        <v>4.9489473684210523</v>
      </c>
      <c r="AC672" s="312"/>
    </row>
    <row r="673" spans="1:29" hidden="1" x14ac:dyDescent="0.2">
      <c r="A673" s="3" t="s">
        <v>63</v>
      </c>
      <c r="B673" s="312">
        <f>AVERAGE(B623,B648,B672)</f>
        <v>5.4443333333333328</v>
      </c>
      <c r="C673" s="312"/>
      <c r="D673" s="312">
        <f>AVERAGE(D623,D648,D672)</f>
        <v>5.9006267942583728</v>
      </c>
      <c r="E673" s="312"/>
      <c r="F673" s="5"/>
      <c r="G673" s="312">
        <f>AVERAGE(G623,G648,G672)</f>
        <v>3.7785659983291566</v>
      </c>
      <c r="H673" s="312"/>
      <c r="I673" s="118"/>
      <c r="J673" s="312">
        <f>AVERAGE(J623,J648,J672)</f>
        <v>5.1769294258373195</v>
      </c>
      <c r="K673" s="312"/>
      <c r="L673" s="118"/>
      <c r="M673" s="5"/>
      <c r="N673" s="5"/>
      <c r="O673" s="5"/>
      <c r="P673" s="5"/>
      <c r="Q673" s="5"/>
      <c r="R673" s="312">
        <f>AVERAGE(R623,R648,R672)</f>
        <v>5.0204673046251989</v>
      </c>
      <c r="S673" s="312"/>
      <c r="U673" s="312">
        <f>AVERAGE(U623,U648,U672)</f>
        <v>5.4443333333333328</v>
      </c>
      <c r="V673" s="312"/>
      <c r="W673" s="312">
        <f>AVERAGE(W623,W648,W672)</f>
        <v>5.9006267942583728</v>
      </c>
      <c r="X673" s="312"/>
      <c r="Y673" s="5"/>
      <c r="Z673" s="312">
        <f>AVERAGE(Z623,Z648,Z672)</f>
        <v>3.7785659983291566</v>
      </c>
      <c r="AA673" s="312"/>
      <c r="AB673" s="312">
        <f>AVERAGE(AB623,AB648,AB672)</f>
        <v>5.1769294258373195</v>
      </c>
      <c r="AC673" s="312"/>
    </row>
    <row r="674" spans="1:29" hidden="1" x14ac:dyDescent="0.2">
      <c r="R674" s="64"/>
      <c r="S674" s="64"/>
    </row>
    <row r="675" spans="1:29" hidden="1" x14ac:dyDescent="0.2">
      <c r="A675" s="2">
        <v>39874</v>
      </c>
      <c r="B675" s="64">
        <v>6.01</v>
      </c>
      <c r="C675" s="64">
        <v>4.8099999999999996</v>
      </c>
      <c r="D675" s="64">
        <v>6.63</v>
      </c>
      <c r="E675" s="64">
        <v>5.94</v>
      </c>
      <c r="G675" s="64">
        <v>3.38</v>
      </c>
      <c r="H675" s="64">
        <v>3.33</v>
      </c>
      <c r="J675" s="64">
        <v>5.3</v>
      </c>
      <c r="K675" s="64">
        <v>4.3499999999999996</v>
      </c>
      <c r="N675" s="64">
        <v>0.2</v>
      </c>
      <c r="O675" s="64">
        <v>2.86</v>
      </c>
      <c r="P675" s="64">
        <v>3.61</v>
      </c>
      <c r="R675" s="64">
        <v>5.22</v>
      </c>
      <c r="S675" s="64">
        <v>4.1500000000000004</v>
      </c>
      <c r="U675" s="64">
        <v>6.01</v>
      </c>
      <c r="V675" s="64">
        <v>4.8099999999999996</v>
      </c>
      <c r="W675" s="64">
        <v>6.63</v>
      </c>
      <c r="X675" s="64">
        <v>5.94</v>
      </c>
      <c r="Z675" s="64">
        <v>3.38</v>
      </c>
      <c r="AA675" s="64">
        <v>3.33</v>
      </c>
      <c r="AB675" s="64">
        <v>5.3</v>
      </c>
      <c r="AC675" s="64">
        <v>4.3499999999999996</v>
      </c>
    </row>
    <row r="676" spans="1:29" hidden="1" x14ac:dyDescent="0.2">
      <c r="A676" s="2">
        <v>39875</v>
      </c>
      <c r="B676" s="64">
        <v>6.09</v>
      </c>
      <c r="C676" s="64">
        <v>4.84</v>
      </c>
      <c r="D676" s="64">
        <v>6.66</v>
      </c>
      <c r="E676" s="64">
        <v>5.98</v>
      </c>
      <c r="G676" s="64">
        <v>3.39</v>
      </c>
      <c r="H676" s="64">
        <v>3.28</v>
      </c>
      <c r="J676" s="64">
        <v>5.14</v>
      </c>
      <c r="K676" s="64">
        <v>5.01</v>
      </c>
      <c r="N676" s="64">
        <v>0.23</v>
      </c>
      <c r="O676" s="64">
        <v>2.88</v>
      </c>
      <c r="P676" s="64">
        <v>3.6</v>
      </c>
      <c r="R676" s="64">
        <v>5.29</v>
      </c>
      <c r="S676" s="64">
        <v>3.92</v>
      </c>
      <c r="U676" s="64">
        <v>6.09</v>
      </c>
      <c r="V676" s="64">
        <v>4.84</v>
      </c>
      <c r="W676" s="64">
        <v>6.66</v>
      </c>
      <c r="X676" s="64">
        <v>5.98</v>
      </c>
      <c r="Z676" s="64">
        <v>3.39</v>
      </c>
      <c r="AA676" s="64">
        <v>3.28</v>
      </c>
      <c r="AB676" s="64">
        <v>5.14</v>
      </c>
      <c r="AC676" s="64">
        <v>5.01</v>
      </c>
    </row>
    <row r="677" spans="1:29" hidden="1" x14ac:dyDescent="0.2">
      <c r="A677" s="2">
        <v>39876</v>
      </c>
      <c r="B677" s="64">
        <v>6.09</v>
      </c>
      <c r="C677" s="64">
        <v>4.9400000000000004</v>
      </c>
      <c r="D677" s="64">
        <v>6.8</v>
      </c>
      <c r="E677" s="64">
        <v>6.12</v>
      </c>
      <c r="G677" s="64">
        <v>3.49</v>
      </c>
      <c r="H677" s="64">
        <v>3.37</v>
      </c>
      <c r="J677" s="64">
        <v>5.35</v>
      </c>
      <c r="K677" s="64">
        <v>5.03</v>
      </c>
      <c r="N677" s="64">
        <v>0.23</v>
      </c>
      <c r="O677" s="64">
        <v>2.98</v>
      </c>
      <c r="P677" s="64">
        <v>3.67</v>
      </c>
      <c r="R677" s="64">
        <v>5.37</v>
      </c>
      <c r="S677" s="64">
        <v>4.08</v>
      </c>
      <c r="U677" s="64">
        <v>6.09</v>
      </c>
      <c r="V677" s="64">
        <v>4.9400000000000004</v>
      </c>
      <c r="W677" s="64">
        <v>6.8</v>
      </c>
      <c r="X677" s="64">
        <v>6.12</v>
      </c>
      <c r="Z677" s="64">
        <v>3.49</v>
      </c>
      <c r="AA677" s="64">
        <v>3.37</v>
      </c>
      <c r="AB677" s="64">
        <v>5.35</v>
      </c>
      <c r="AC677" s="64">
        <v>5.03</v>
      </c>
    </row>
    <row r="678" spans="1:29" hidden="1" x14ac:dyDescent="0.2">
      <c r="A678" s="2">
        <v>39877</v>
      </c>
      <c r="B678" s="64">
        <v>6.1</v>
      </c>
      <c r="C678" s="64">
        <v>4.7300000000000004</v>
      </c>
      <c r="D678" s="64">
        <v>6.49</v>
      </c>
      <c r="E678" s="64">
        <v>5.8</v>
      </c>
      <c r="G678" s="64">
        <v>3.6</v>
      </c>
      <c r="H678" s="64">
        <v>3.43</v>
      </c>
      <c r="J678" s="64">
        <v>5.33</v>
      </c>
      <c r="K678" s="64">
        <v>5.04</v>
      </c>
      <c r="N678" s="64">
        <v>0.15</v>
      </c>
      <c r="O678" s="64">
        <v>2.81</v>
      </c>
      <c r="P678" s="64">
        <v>3.48</v>
      </c>
      <c r="R678" s="64">
        <v>5.48</v>
      </c>
      <c r="S678" s="64">
        <v>4.0199999999999996</v>
      </c>
      <c r="U678" s="64">
        <v>6.1</v>
      </c>
      <c r="V678" s="64">
        <v>4.7300000000000004</v>
      </c>
      <c r="W678" s="64">
        <v>6.49</v>
      </c>
      <c r="X678" s="64">
        <v>5.8</v>
      </c>
      <c r="Z678" s="64">
        <v>3.6</v>
      </c>
      <c r="AA678" s="64">
        <v>3.43</v>
      </c>
      <c r="AB678" s="64">
        <v>5.33</v>
      </c>
      <c r="AC678" s="64">
        <v>5.04</v>
      </c>
    </row>
    <row r="679" spans="1:29" hidden="1" x14ac:dyDescent="0.2">
      <c r="A679" s="2">
        <v>39878</v>
      </c>
      <c r="B679" s="64">
        <v>6.19</v>
      </c>
      <c r="C679" s="64">
        <v>4.7699999999999996</v>
      </c>
      <c r="D679" s="64">
        <v>6.46</v>
      </c>
      <c r="E679" s="64">
        <v>5.77</v>
      </c>
      <c r="G679" s="64">
        <v>3.58</v>
      </c>
      <c r="H679" s="64">
        <v>3.37</v>
      </c>
      <c r="J679" s="64">
        <v>5.23</v>
      </c>
      <c r="K679" s="64">
        <v>5.04</v>
      </c>
      <c r="N679" s="64">
        <v>0.17</v>
      </c>
      <c r="O679" s="64">
        <v>2.88</v>
      </c>
      <c r="P679" s="64">
        <v>3.56</v>
      </c>
      <c r="R679" s="64">
        <v>5.62</v>
      </c>
      <c r="S679" s="64">
        <v>4.0599999999999996</v>
      </c>
      <c r="U679" s="64">
        <v>6.19</v>
      </c>
      <c r="V679" s="64">
        <v>4.7699999999999996</v>
      </c>
      <c r="W679" s="64">
        <v>6.46</v>
      </c>
      <c r="X679" s="64">
        <v>5.77</v>
      </c>
      <c r="Z679" s="64">
        <v>3.58</v>
      </c>
      <c r="AA679" s="64">
        <v>3.37</v>
      </c>
      <c r="AB679" s="64">
        <v>5.23</v>
      </c>
      <c r="AC679" s="64">
        <v>5.04</v>
      </c>
    </row>
    <row r="680" spans="1:29" hidden="1" x14ac:dyDescent="0.2">
      <c r="A680" s="2">
        <v>39881</v>
      </c>
      <c r="B680" s="64">
        <v>6.24</v>
      </c>
      <c r="C680" s="64">
        <v>4.79</v>
      </c>
      <c r="D680" s="64">
        <v>6.65</v>
      </c>
      <c r="E680" s="64">
        <v>5.96</v>
      </c>
      <c r="G680" s="64">
        <v>3.66</v>
      </c>
      <c r="H680" s="64">
        <v>3.44</v>
      </c>
      <c r="J680" s="64">
        <v>5.15</v>
      </c>
      <c r="K680" s="64">
        <v>5.09</v>
      </c>
      <c r="N680" s="64">
        <v>0.18</v>
      </c>
      <c r="O680" s="64">
        <v>2.85</v>
      </c>
      <c r="P680" s="64">
        <v>3.56</v>
      </c>
      <c r="R680" s="64">
        <v>5.73</v>
      </c>
      <c r="S680" s="64">
        <v>4.17</v>
      </c>
      <c r="U680" s="64">
        <v>6.24</v>
      </c>
      <c r="V680" s="64">
        <v>4.79</v>
      </c>
      <c r="W680" s="64">
        <v>6.65</v>
      </c>
      <c r="X680" s="64">
        <v>5.96</v>
      </c>
      <c r="Z680" s="64">
        <v>3.66</v>
      </c>
      <c r="AA680" s="64">
        <v>3.44</v>
      </c>
      <c r="AB680" s="64">
        <v>5.15</v>
      </c>
      <c r="AC680" s="64">
        <v>5.09</v>
      </c>
    </row>
    <row r="681" spans="1:29" hidden="1" x14ac:dyDescent="0.2">
      <c r="A681" s="2">
        <v>39882</v>
      </c>
      <c r="B681" s="64">
        <v>6.24</v>
      </c>
      <c r="C681" s="64">
        <v>4.8899999999999997</v>
      </c>
      <c r="D681" s="64">
        <v>6.69</v>
      </c>
      <c r="E681" s="64">
        <v>6.01</v>
      </c>
      <c r="G681" s="64">
        <v>3.72</v>
      </c>
      <c r="H681" s="64">
        <v>3.39</v>
      </c>
      <c r="J681" s="64">
        <v>5.22</v>
      </c>
      <c r="K681" s="64">
        <v>5.09</v>
      </c>
      <c r="N681" s="64">
        <v>0.2</v>
      </c>
      <c r="O681" s="64">
        <v>3</v>
      </c>
      <c r="P681" s="64">
        <v>3.72</v>
      </c>
      <c r="R681" s="64">
        <v>5.62</v>
      </c>
      <c r="S681" s="64">
        <v>4.13</v>
      </c>
      <c r="U681" s="64">
        <v>6.24</v>
      </c>
      <c r="V681" s="64">
        <v>4.8899999999999997</v>
      </c>
      <c r="W681" s="64">
        <v>6.69</v>
      </c>
      <c r="X681" s="64">
        <v>6.01</v>
      </c>
      <c r="Z681" s="64">
        <v>3.72</v>
      </c>
      <c r="AA681" s="64">
        <v>3.39</v>
      </c>
      <c r="AB681" s="64">
        <v>5.22</v>
      </c>
      <c r="AC681" s="64">
        <v>5.09</v>
      </c>
    </row>
    <row r="682" spans="1:29" hidden="1" x14ac:dyDescent="0.2">
      <c r="A682" s="2">
        <v>39883</v>
      </c>
      <c r="B682" s="64">
        <v>6.28</v>
      </c>
      <c r="C682" s="64">
        <v>4.78</v>
      </c>
      <c r="D682" s="64">
        <v>6.84</v>
      </c>
      <c r="E682" s="64">
        <v>6.15</v>
      </c>
      <c r="G682" s="64">
        <v>2.57</v>
      </c>
      <c r="H682" s="64">
        <v>3.37</v>
      </c>
      <c r="J682" s="64">
        <v>5.19</v>
      </c>
      <c r="K682" s="64">
        <v>5.09</v>
      </c>
      <c r="N682" s="64">
        <v>0.2</v>
      </c>
      <c r="O682" s="64">
        <v>2.9</v>
      </c>
      <c r="P682" s="64">
        <v>3.65</v>
      </c>
      <c r="R682" s="64">
        <v>5.66</v>
      </c>
      <c r="S682" s="64">
        <v>4.3600000000000003</v>
      </c>
      <c r="U682" s="64">
        <v>6.28</v>
      </c>
      <c r="V682" s="64">
        <v>4.78</v>
      </c>
      <c r="W682" s="64">
        <v>6.84</v>
      </c>
      <c r="X682" s="64">
        <v>6.15</v>
      </c>
      <c r="Z682" s="64">
        <v>2.57</v>
      </c>
      <c r="AA682" s="64">
        <v>3.37</v>
      </c>
      <c r="AB682" s="64">
        <v>5.19</v>
      </c>
      <c r="AC682" s="64">
        <v>5.09</v>
      </c>
    </row>
    <row r="683" spans="1:29" hidden="1" x14ac:dyDescent="0.2">
      <c r="A683" s="2">
        <v>39884</v>
      </c>
      <c r="B683" s="64">
        <v>6.08</v>
      </c>
      <c r="C683" s="64">
        <v>4.7699999999999996</v>
      </c>
      <c r="D683" s="64">
        <v>6.83</v>
      </c>
      <c r="E683" s="64">
        <v>6.14</v>
      </c>
      <c r="G683" s="64">
        <v>2.91</v>
      </c>
      <c r="H683" s="64">
        <v>3.39</v>
      </c>
      <c r="J683" s="64">
        <v>5.2</v>
      </c>
      <c r="K683" s="64">
        <v>5.09</v>
      </c>
      <c r="N683" s="64">
        <v>0.17</v>
      </c>
      <c r="O683" s="64">
        <v>2.85</v>
      </c>
      <c r="P683" s="64">
        <v>3.61</v>
      </c>
      <c r="R683" s="64">
        <v>5.38</v>
      </c>
      <c r="S683" s="64">
        <v>4.32</v>
      </c>
      <c r="U683" s="64">
        <v>6.08</v>
      </c>
      <c r="V683" s="64">
        <v>4.7699999999999996</v>
      </c>
      <c r="W683" s="64">
        <v>6.83</v>
      </c>
      <c r="X683" s="64">
        <v>6.14</v>
      </c>
      <c r="Z683" s="64">
        <v>2.91</v>
      </c>
      <c r="AA683" s="64">
        <v>3.39</v>
      </c>
      <c r="AB683" s="64">
        <v>5.2</v>
      </c>
      <c r="AC683" s="64">
        <v>5.09</v>
      </c>
    </row>
    <row r="684" spans="1:29" hidden="1" x14ac:dyDescent="0.2">
      <c r="A684" s="2">
        <v>39885</v>
      </c>
      <c r="B684" s="64">
        <v>5.99</v>
      </c>
      <c r="C684" s="64">
        <v>4.84</v>
      </c>
      <c r="D684" s="64">
        <v>6.82</v>
      </c>
      <c r="E684" s="64">
        <v>6.13</v>
      </c>
      <c r="G684" s="64">
        <v>3.81</v>
      </c>
      <c r="H684" s="64">
        <v>3.4</v>
      </c>
      <c r="J684" s="64">
        <v>5.17</v>
      </c>
      <c r="K684" s="64">
        <v>4.95</v>
      </c>
      <c r="N684" s="64">
        <v>0.16</v>
      </c>
      <c r="O684" s="64">
        <v>2.89</v>
      </c>
      <c r="P684" s="64">
        <v>3.67</v>
      </c>
      <c r="R684" s="64">
        <v>5.13</v>
      </c>
      <c r="S684" s="64">
        <v>4.42</v>
      </c>
      <c r="U684" s="64">
        <v>5.99</v>
      </c>
      <c r="V684" s="64">
        <v>4.84</v>
      </c>
      <c r="W684" s="64">
        <v>6.82</v>
      </c>
      <c r="X684" s="64">
        <v>6.13</v>
      </c>
      <c r="Z684" s="64">
        <v>3.81</v>
      </c>
      <c r="AA684" s="64">
        <v>3.4</v>
      </c>
      <c r="AB684" s="64">
        <v>5.17</v>
      </c>
      <c r="AC684" s="64">
        <v>4.95</v>
      </c>
    </row>
    <row r="685" spans="1:29" hidden="1" x14ac:dyDescent="0.2">
      <c r="A685" s="2">
        <v>39888</v>
      </c>
      <c r="B685" s="64">
        <v>6.01</v>
      </c>
      <c r="C685" s="64">
        <v>4.8899999999999997</v>
      </c>
      <c r="D685" s="64">
        <v>6.77</v>
      </c>
      <c r="E685" s="64">
        <v>6.08</v>
      </c>
      <c r="G685" s="64">
        <v>3.53</v>
      </c>
      <c r="H685" s="64">
        <v>3.45</v>
      </c>
      <c r="J685" s="64">
        <v>4.96</v>
      </c>
      <c r="K685" s="64">
        <v>5.05</v>
      </c>
      <c r="N685" s="64">
        <v>0.2</v>
      </c>
      <c r="O685" s="64">
        <v>2.95</v>
      </c>
      <c r="P685" s="64">
        <v>3.76</v>
      </c>
      <c r="R685" s="64">
        <v>5.5</v>
      </c>
      <c r="S685" s="64">
        <v>4.58</v>
      </c>
      <c r="U685" s="64">
        <v>6.01</v>
      </c>
      <c r="V685" s="64">
        <v>4.8899999999999997</v>
      </c>
      <c r="W685" s="64">
        <v>6.77</v>
      </c>
      <c r="X685" s="64">
        <v>6.08</v>
      </c>
      <c r="Z685" s="64">
        <v>3.53</v>
      </c>
      <c r="AA685" s="64">
        <v>3.45</v>
      </c>
      <c r="AB685" s="64">
        <v>4.96</v>
      </c>
      <c r="AC685" s="64">
        <v>5.05</v>
      </c>
    </row>
    <row r="686" spans="1:29" hidden="1" x14ac:dyDescent="0.2">
      <c r="A686" s="2">
        <v>39889</v>
      </c>
      <c r="B686" s="64">
        <v>6.05</v>
      </c>
      <c r="C686" s="64">
        <v>4.87</v>
      </c>
      <c r="D686" s="64">
        <v>6.88</v>
      </c>
      <c r="E686" s="64">
        <v>6.19</v>
      </c>
      <c r="G686" s="64">
        <v>3.62</v>
      </c>
      <c r="H686" s="64">
        <v>3.43</v>
      </c>
      <c r="J686" s="64">
        <v>4.97</v>
      </c>
      <c r="K686" s="64">
        <v>5.05</v>
      </c>
      <c r="N686" s="64">
        <v>0.21</v>
      </c>
      <c r="O686" s="64">
        <v>3.01</v>
      </c>
      <c r="P686" s="64">
        <v>3.82</v>
      </c>
      <c r="R686" s="64">
        <v>5.49</v>
      </c>
      <c r="S686" s="64">
        <v>4.55</v>
      </c>
      <c r="U686" s="64">
        <v>6.05</v>
      </c>
      <c r="V686" s="64">
        <v>4.87</v>
      </c>
      <c r="W686" s="64">
        <v>6.88</v>
      </c>
      <c r="X686" s="64">
        <v>6.19</v>
      </c>
      <c r="Z686" s="64">
        <v>3.62</v>
      </c>
      <c r="AA686" s="64">
        <v>3.43</v>
      </c>
      <c r="AB686" s="64">
        <v>4.97</v>
      </c>
      <c r="AC686" s="64">
        <v>5.05</v>
      </c>
    </row>
    <row r="687" spans="1:29" hidden="1" x14ac:dyDescent="0.2">
      <c r="A687" s="2">
        <v>39890</v>
      </c>
      <c r="B687" s="64">
        <v>5.32</v>
      </c>
      <c r="C687" s="64">
        <v>4.4400000000000004</v>
      </c>
      <c r="D687" s="64">
        <v>7.97</v>
      </c>
      <c r="E687" s="64">
        <v>7.28</v>
      </c>
      <c r="G687" s="64">
        <v>3.65</v>
      </c>
      <c r="H687" s="64">
        <v>3.62</v>
      </c>
      <c r="J687" s="64">
        <v>4.92</v>
      </c>
      <c r="K687" s="64">
        <v>5.13</v>
      </c>
      <c r="N687" s="64">
        <v>0.18</v>
      </c>
      <c r="O687" s="64">
        <v>2.5099999999999998</v>
      </c>
      <c r="P687" s="64">
        <v>3.52</v>
      </c>
      <c r="R687" s="64">
        <v>4.5599999999999996</v>
      </c>
      <c r="S687" s="64">
        <v>3.68</v>
      </c>
      <c r="U687" s="64">
        <v>5.32</v>
      </c>
      <c r="V687" s="64">
        <v>4.4400000000000004</v>
      </c>
      <c r="W687" s="64">
        <v>7.97</v>
      </c>
      <c r="X687" s="64">
        <v>7.28</v>
      </c>
      <c r="Z687" s="64">
        <v>3.65</v>
      </c>
      <c r="AA687" s="64">
        <v>3.62</v>
      </c>
      <c r="AB687" s="64">
        <v>4.92</v>
      </c>
      <c r="AC687" s="64">
        <v>5.13</v>
      </c>
    </row>
    <row r="688" spans="1:29" hidden="1" x14ac:dyDescent="0.2">
      <c r="A688" s="2">
        <v>39891</v>
      </c>
      <c r="B688" s="64">
        <v>5.59</v>
      </c>
      <c r="C688" s="64">
        <v>4.51</v>
      </c>
      <c r="D688" s="64">
        <v>6.87</v>
      </c>
      <c r="E688" s="64">
        <v>6.19</v>
      </c>
      <c r="G688" s="64">
        <v>3.63</v>
      </c>
      <c r="H688" s="64">
        <v>3.48</v>
      </c>
      <c r="J688" s="64">
        <v>5.03</v>
      </c>
      <c r="K688" s="64">
        <v>5.08</v>
      </c>
      <c r="N688" s="64">
        <v>0.16</v>
      </c>
      <c r="O688" s="64">
        <v>2.6</v>
      </c>
      <c r="P688" s="64">
        <v>3.62</v>
      </c>
      <c r="R688" s="64">
        <v>5.12</v>
      </c>
      <c r="S688" s="64">
        <v>4.12</v>
      </c>
      <c r="U688" s="64">
        <v>5.59</v>
      </c>
      <c r="V688" s="64">
        <v>4.51</v>
      </c>
      <c r="W688" s="64">
        <v>6.87</v>
      </c>
      <c r="X688" s="64">
        <v>6.19</v>
      </c>
      <c r="Z688" s="64">
        <v>3.63</v>
      </c>
      <c r="AA688" s="64">
        <v>3.48</v>
      </c>
      <c r="AB688" s="64">
        <v>5.03</v>
      </c>
      <c r="AC688" s="64">
        <v>5.08</v>
      </c>
    </row>
    <row r="689" spans="1:29" hidden="1" x14ac:dyDescent="0.2">
      <c r="A689" s="2">
        <v>39892</v>
      </c>
      <c r="B689" s="64">
        <v>5.66</v>
      </c>
      <c r="C689" s="64">
        <v>4.58</v>
      </c>
      <c r="D689" s="64">
        <v>6.7</v>
      </c>
      <c r="E689" s="64">
        <v>6.01</v>
      </c>
      <c r="G689" s="64">
        <v>3.39</v>
      </c>
      <c r="H689" s="64">
        <v>3.29</v>
      </c>
      <c r="J689" s="64">
        <v>4.8600000000000003</v>
      </c>
      <c r="K689" s="64">
        <v>4.8499999999999996</v>
      </c>
      <c r="N689" s="64">
        <v>0.18</v>
      </c>
      <c r="O689" s="64">
        <v>2.64</v>
      </c>
      <c r="P689" s="64">
        <v>3.66</v>
      </c>
      <c r="R689" s="64">
        <v>5.15</v>
      </c>
      <c r="S689" s="64">
        <v>4.0599999999999996</v>
      </c>
      <c r="U689" s="64">
        <v>5.66</v>
      </c>
      <c r="V689" s="64">
        <v>4.58</v>
      </c>
      <c r="W689" s="64">
        <v>6.7</v>
      </c>
      <c r="X689" s="64">
        <v>6.01</v>
      </c>
      <c r="Z689" s="64">
        <v>3.39</v>
      </c>
      <c r="AA689" s="64">
        <v>3.29</v>
      </c>
      <c r="AB689" s="64">
        <v>4.8600000000000003</v>
      </c>
      <c r="AC689" s="64">
        <v>4.8499999999999996</v>
      </c>
    </row>
    <row r="690" spans="1:29" hidden="1" x14ac:dyDescent="0.2">
      <c r="A690" s="2">
        <v>39895</v>
      </c>
      <c r="B690" s="64">
        <v>5.61</v>
      </c>
      <c r="C690" s="64">
        <v>4.7300000000000004</v>
      </c>
      <c r="D690" s="64">
        <v>6.87</v>
      </c>
      <c r="E690" s="64">
        <v>6.18</v>
      </c>
      <c r="G690" s="64">
        <v>3.63</v>
      </c>
      <c r="H690" s="64">
        <v>3.46</v>
      </c>
      <c r="J690" s="64">
        <v>5.01</v>
      </c>
      <c r="K690" s="64">
        <v>4.9800000000000004</v>
      </c>
      <c r="N690" s="64">
        <v>0.17</v>
      </c>
      <c r="O690" s="64">
        <v>2.66</v>
      </c>
      <c r="P690" s="64">
        <v>3.69</v>
      </c>
      <c r="R690" s="64">
        <v>5.09</v>
      </c>
      <c r="S690" s="64">
        <v>3.83</v>
      </c>
      <c r="U690" s="64">
        <v>5.61</v>
      </c>
      <c r="V690" s="64">
        <v>4.7300000000000004</v>
      </c>
      <c r="W690" s="64">
        <v>6.87</v>
      </c>
      <c r="X690" s="64">
        <v>6.18</v>
      </c>
      <c r="Z690" s="64">
        <v>3.63</v>
      </c>
      <c r="AA690" s="64">
        <v>3.46</v>
      </c>
      <c r="AB690" s="64">
        <v>5.01</v>
      </c>
      <c r="AC690" s="64">
        <v>4.9800000000000004</v>
      </c>
    </row>
    <row r="691" spans="1:29" hidden="1" x14ac:dyDescent="0.2">
      <c r="A691" s="2">
        <v>39896</v>
      </c>
      <c r="B691" s="64">
        <v>5.67</v>
      </c>
      <c r="C691" s="64">
        <v>4.68</v>
      </c>
      <c r="D691" s="64">
        <v>6.68</v>
      </c>
      <c r="E691" s="64">
        <v>5.99</v>
      </c>
      <c r="G691" s="64">
        <v>3.72</v>
      </c>
      <c r="H691" s="64">
        <v>3.37</v>
      </c>
      <c r="J691" s="64">
        <v>5.0199999999999996</v>
      </c>
      <c r="K691" s="64">
        <v>4.79</v>
      </c>
      <c r="N691" s="64">
        <v>0.18</v>
      </c>
      <c r="O691" s="64">
        <v>2.7</v>
      </c>
      <c r="P691" s="64">
        <v>3.64</v>
      </c>
      <c r="R691" s="64">
        <v>5.07</v>
      </c>
      <c r="S691" s="64">
        <v>4</v>
      </c>
      <c r="U691" s="64">
        <v>5.67</v>
      </c>
      <c r="V691" s="64">
        <v>4.68</v>
      </c>
      <c r="W691" s="64">
        <v>6.68</v>
      </c>
      <c r="X691" s="64">
        <v>5.99</v>
      </c>
      <c r="Z691" s="64">
        <v>3.72</v>
      </c>
      <c r="AA691" s="64">
        <v>3.37</v>
      </c>
      <c r="AB691" s="64">
        <v>5.0199999999999996</v>
      </c>
      <c r="AC691" s="64">
        <v>4.79</v>
      </c>
    </row>
    <row r="692" spans="1:29" hidden="1" x14ac:dyDescent="0.2">
      <c r="A692" s="2">
        <v>39897</v>
      </c>
      <c r="B692" s="64">
        <v>5.84</v>
      </c>
      <c r="C692" s="64">
        <v>4.8899999999999997</v>
      </c>
      <c r="D692" s="64">
        <v>6.78</v>
      </c>
      <c r="E692" s="64">
        <v>6.09</v>
      </c>
      <c r="G692" s="64">
        <v>3.51</v>
      </c>
      <c r="H692" s="64">
        <v>3.39</v>
      </c>
      <c r="J692" s="64">
        <v>4.83</v>
      </c>
      <c r="K692" s="64">
        <v>4.79</v>
      </c>
      <c r="N692" s="64">
        <v>0.16</v>
      </c>
      <c r="O692" s="64">
        <v>2.79</v>
      </c>
      <c r="P692" s="64">
        <v>3.73</v>
      </c>
      <c r="R692" s="64">
        <v>5.19</v>
      </c>
      <c r="S692" s="64">
        <v>4.2699999999999996</v>
      </c>
      <c r="U692" s="64">
        <v>5.84</v>
      </c>
      <c r="V692" s="64">
        <v>4.8899999999999997</v>
      </c>
      <c r="W692" s="64">
        <v>6.78</v>
      </c>
      <c r="X692" s="64">
        <v>6.09</v>
      </c>
      <c r="Z692" s="64">
        <v>3.51</v>
      </c>
      <c r="AA692" s="64">
        <v>3.39</v>
      </c>
      <c r="AB692" s="64">
        <v>4.83</v>
      </c>
      <c r="AC692" s="64">
        <v>4.79</v>
      </c>
    </row>
    <row r="693" spans="1:29" hidden="1" x14ac:dyDescent="0.2">
      <c r="A693" s="2">
        <v>39898</v>
      </c>
      <c r="B693" s="64">
        <v>5.73</v>
      </c>
      <c r="C693" s="64">
        <v>4.8499999999999996</v>
      </c>
      <c r="D693" s="64">
        <v>6.89</v>
      </c>
      <c r="E693" s="64">
        <v>6.2</v>
      </c>
      <c r="G693" s="64">
        <v>3.55</v>
      </c>
      <c r="H693" s="64">
        <v>3.48</v>
      </c>
      <c r="J693" s="64">
        <v>5.12</v>
      </c>
      <c r="K693" s="64">
        <v>4.79</v>
      </c>
      <c r="N693" s="64">
        <v>0.13</v>
      </c>
      <c r="O693" s="64">
        <v>2.74</v>
      </c>
      <c r="P693" s="64">
        <v>3.64</v>
      </c>
      <c r="R693" s="64">
        <v>4.9800000000000004</v>
      </c>
      <c r="S693" s="64">
        <v>4.0999999999999996</v>
      </c>
      <c r="U693" s="64">
        <v>5.73</v>
      </c>
      <c r="V693" s="64">
        <v>4.8499999999999996</v>
      </c>
      <c r="W693" s="64">
        <v>6.89</v>
      </c>
      <c r="X693" s="64">
        <v>6.2</v>
      </c>
      <c r="Z693" s="64">
        <v>3.55</v>
      </c>
      <c r="AA693" s="64">
        <v>3.48</v>
      </c>
      <c r="AB693" s="64">
        <v>5.12</v>
      </c>
      <c r="AC693" s="64">
        <v>4.79</v>
      </c>
    </row>
    <row r="694" spans="1:29" hidden="1" x14ac:dyDescent="0.2">
      <c r="A694" s="2">
        <v>39899</v>
      </c>
      <c r="B694" s="64">
        <v>5.72</v>
      </c>
      <c r="C694" s="64">
        <v>4.8499999999999996</v>
      </c>
      <c r="D694" s="64">
        <v>6.66</v>
      </c>
      <c r="E694" s="64">
        <v>5.98</v>
      </c>
      <c r="G694" s="64">
        <v>3.44</v>
      </c>
      <c r="H694" s="64">
        <v>3.49</v>
      </c>
      <c r="J694" s="64">
        <v>5.08</v>
      </c>
      <c r="K694" s="64">
        <v>4.8600000000000003</v>
      </c>
      <c r="N694" s="64">
        <v>0.1</v>
      </c>
      <c r="O694" s="64">
        <v>2.76</v>
      </c>
      <c r="P694" s="64">
        <v>3.61</v>
      </c>
      <c r="R694" s="64">
        <v>5.12</v>
      </c>
      <c r="S694" s="64">
        <v>4.2</v>
      </c>
      <c r="U694" s="64">
        <v>5.72</v>
      </c>
      <c r="V694" s="64">
        <v>4.8499999999999996</v>
      </c>
      <c r="W694" s="64">
        <v>6.66</v>
      </c>
      <c r="X694" s="64">
        <v>5.98</v>
      </c>
      <c r="Z694" s="64">
        <v>3.44</v>
      </c>
      <c r="AA694" s="64">
        <v>3.49</v>
      </c>
      <c r="AB694" s="64">
        <v>5.08</v>
      </c>
      <c r="AC694" s="64">
        <v>4.8600000000000003</v>
      </c>
    </row>
    <row r="695" spans="1:29" hidden="1" x14ac:dyDescent="0.2">
      <c r="A695" s="2">
        <v>39902</v>
      </c>
      <c r="B695" s="64">
        <v>5.78</v>
      </c>
      <c r="C695" s="64">
        <v>4.78</v>
      </c>
      <c r="D695" s="64">
        <v>6.88</v>
      </c>
      <c r="E695" s="64">
        <v>6.2</v>
      </c>
      <c r="G695" s="64">
        <v>3.44</v>
      </c>
      <c r="H695" s="64">
        <v>3.49</v>
      </c>
      <c r="J695" s="64">
        <v>4.83</v>
      </c>
      <c r="K695" s="64">
        <v>4.8600000000000003</v>
      </c>
      <c r="N695" s="64">
        <v>0.09</v>
      </c>
      <c r="O695" s="64">
        <v>2.71</v>
      </c>
      <c r="P695" s="64">
        <v>3.6</v>
      </c>
      <c r="R695" s="64">
        <v>5.14</v>
      </c>
      <c r="S695" s="64">
        <v>4.1399999999999997</v>
      </c>
      <c r="U695" s="64">
        <v>5.78</v>
      </c>
      <c r="V695" s="64">
        <v>4.78</v>
      </c>
      <c r="W695" s="64">
        <v>6.88</v>
      </c>
      <c r="X695" s="64">
        <v>6.2</v>
      </c>
      <c r="Z695" s="64">
        <v>3.44</v>
      </c>
      <c r="AA695" s="64">
        <v>3.49</v>
      </c>
      <c r="AB695" s="64">
        <v>4.83</v>
      </c>
      <c r="AC695" s="64">
        <v>4.8600000000000003</v>
      </c>
    </row>
    <row r="696" spans="1:29" hidden="1" x14ac:dyDescent="0.2">
      <c r="A696" s="2">
        <v>39903</v>
      </c>
      <c r="B696" s="64">
        <v>5.68</v>
      </c>
      <c r="C696" s="64">
        <v>4.74</v>
      </c>
      <c r="D696" s="64">
        <v>6.95</v>
      </c>
      <c r="E696" s="64">
        <v>6.26</v>
      </c>
      <c r="G696" s="64">
        <v>3.59</v>
      </c>
      <c r="H696" s="64">
        <v>3.48</v>
      </c>
      <c r="J696" s="64">
        <v>4.8099999999999996</v>
      </c>
      <c r="K696" s="64">
        <v>4.84</v>
      </c>
      <c r="N696" s="64">
        <v>0.16</v>
      </c>
      <c r="O696" s="64">
        <v>2.66</v>
      </c>
      <c r="P696" s="64">
        <v>3.53</v>
      </c>
      <c r="R696" s="64">
        <v>5.14</v>
      </c>
      <c r="S696" s="64">
        <v>4.0199999999999996</v>
      </c>
      <c r="U696" s="64">
        <v>5.68</v>
      </c>
      <c r="V696" s="64">
        <v>4.74</v>
      </c>
      <c r="W696" s="64">
        <v>6.95</v>
      </c>
      <c r="X696" s="64">
        <v>6.26</v>
      </c>
      <c r="Z696" s="64">
        <v>3.59</v>
      </c>
      <c r="AA696" s="64">
        <v>3.48</v>
      </c>
      <c r="AB696" s="64">
        <v>4.8099999999999996</v>
      </c>
      <c r="AC696" s="64">
        <v>4.84</v>
      </c>
    </row>
    <row r="697" spans="1:29" hidden="1" x14ac:dyDescent="0.2">
      <c r="R697" s="64"/>
      <c r="S697" s="64"/>
    </row>
    <row r="698" spans="1:29" hidden="1" x14ac:dyDescent="0.2">
      <c r="A698" s="3" t="s">
        <v>61</v>
      </c>
      <c r="B698" s="64">
        <f>AVERAGE(B675:B696)</f>
        <v>5.9077272727272723</v>
      </c>
      <c r="C698" s="64">
        <f>AVERAGE(C675:C696)</f>
        <v>4.7713636363636347</v>
      </c>
      <c r="D698" s="64">
        <f>AVERAGE(D675:D696)</f>
        <v>6.8077272727272717</v>
      </c>
      <c r="E698" s="64">
        <f>AVERAGE(E675:E696)</f>
        <v>6.120454545454546</v>
      </c>
      <c r="G698" s="64">
        <f>AVERAGE(G675:G696)</f>
        <v>3.4913636363636367</v>
      </c>
      <c r="H698" s="64">
        <f>AVERAGE(H675:H696)</f>
        <v>3.4181818181818175</v>
      </c>
      <c r="J698" s="64">
        <f>AVERAGE(J675:J696)</f>
        <v>5.0781818181818181</v>
      </c>
      <c r="K698" s="64">
        <f>AVERAGE(K675:K696)</f>
        <v>4.9477272727272732</v>
      </c>
      <c r="N698" s="64">
        <f>AVERAGE(N675:N696)</f>
        <v>0.17318181818181821</v>
      </c>
      <c r="O698" s="64">
        <f>AVERAGE(O675:O696)</f>
        <v>2.8013636363636363</v>
      </c>
      <c r="P698" s="64">
        <f>AVERAGE(P675:P696)</f>
        <v>3.6340909090909084</v>
      </c>
      <c r="R698" s="64">
        <f>AVERAGE(R675:R696)</f>
        <v>5.2750000000000012</v>
      </c>
      <c r="S698" s="64">
        <f>AVERAGE(S675:S696)</f>
        <v>4.1445454545454545</v>
      </c>
      <c r="U698" s="64">
        <f>AVERAGE(U675:U696)</f>
        <v>5.9077272727272723</v>
      </c>
      <c r="V698" s="64">
        <f>AVERAGE(V675:V696)</f>
        <v>4.7713636363636347</v>
      </c>
      <c r="W698" s="64">
        <f>AVERAGE(W675:W696)</f>
        <v>6.8077272727272717</v>
      </c>
      <c r="X698" s="64">
        <f>AVERAGE(X675:X696)</f>
        <v>6.120454545454546</v>
      </c>
      <c r="Z698" s="64">
        <f>AVERAGE(Z675:Z696)</f>
        <v>3.4913636363636367</v>
      </c>
      <c r="AA698" s="64">
        <f>AVERAGE(AA675:AA696)</f>
        <v>3.4181818181818175</v>
      </c>
      <c r="AB698" s="64">
        <f>AVERAGE(AB675:AB696)</f>
        <v>5.0781818181818181</v>
      </c>
      <c r="AC698" s="64">
        <f>AVERAGE(AC675:AC696)</f>
        <v>4.9477272727272732</v>
      </c>
    </row>
    <row r="699" spans="1:29" hidden="1" x14ac:dyDescent="0.2">
      <c r="A699" s="3" t="s">
        <v>62</v>
      </c>
      <c r="B699" s="312">
        <f>AVERAGE(B698:C698)</f>
        <v>5.339545454545453</v>
      </c>
      <c r="C699" s="312"/>
      <c r="D699" s="312">
        <f>AVERAGE(D698:E698)</f>
        <v>6.4640909090909089</v>
      </c>
      <c r="E699" s="312"/>
      <c r="F699" s="5"/>
      <c r="G699" s="312">
        <f>AVERAGE(G698:H698)</f>
        <v>3.4547727272727271</v>
      </c>
      <c r="H699" s="312"/>
      <c r="I699" s="118"/>
      <c r="J699" s="312">
        <f>AVERAGE(J698:K698)</f>
        <v>5.0129545454545461</v>
      </c>
      <c r="K699" s="312"/>
      <c r="L699" s="118"/>
      <c r="M699" s="5"/>
      <c r="N699" s="5"/>
      <c r="O699" s="5"/>
      <c r="P699" s="5"/>
      <c r="Q699" s="5"/>
      <c r="R699" s="312">
        <f>AVERAGE(R698:S698)</f>
        <v>4.7097727272727283</v>
      </c>
      <c r="S699" s="312"/>
      <c r="U699" s="312">
        <f>AVERAGE(U698:V698)</f>
        <v>5.339545454545453</v>
      </c>
      <c r="V699" s="312"/>
      <c r="W699" s="312">
        <f>AVERAGE(W698:X698)</f>
        <v>6.4640909090909089</v>
      </c>
      <c r="X699" s="312"/>
      <c r="Y699" s="5"/>
      <c r="Z699" s="312">
        <f>AVERAGE(Z698:AA698)</f>
        <v>3.4547727272727271</v>
      </c>
      <c r="AA699" s="312"/>
      <c r="AB699" s="312">
        <f>AVERAGE(AB698:AC698)</f>
        <v>5.0129545454545461</v>
      </c>
      <c r="AC699" s="312"/>
    </row>
    <row r="700" spans="1:29" hidden="1" x14ac:dyDescent="0.2">
      <c r="A700" s="3" t="s">
        <v>63</v>
      </c>
      <c r="B700" s="312">
        <f>AVERAGE(B648,B672,B699)</f>
        <v>5.2941818181818174</v>
      </c>
      <c r="C700" s="312"/>
      <c r="D700" s="312">
        <f>AVERAGE(D648,D672,D699)</f>
        <v>6.0931267942583736</v>
      </c>
      <c r="E700" s="312"/>
      <c r="F700" s="5"/>
      <c r="G700" s="312">
        <f>AVERAGE(G648,G672,G699)</f>
        <v>3.422617224880383</v>
      </c>
      <c r="H700" s="312"/>
      <c r="I700" s="118"/>
      <c r="J700" s="312">
        <f>AVERAGE(J648,J672,J699)</f>
        <v>4.9940506379585328</v>
      </c>
      <c r="K700" s="312"/>
      <c r="L700" s="118"/>
      <c r="M700" s="5"/>
      <c r="N700" s="5"/>
      <c r="O700" s="5"/>
      <c r="P700" s="5"/>
      <c r="Q700" s="5"/>
      <c r="R700" s="312">
        <f>AVERAGE(R648,R672,R699)</f>
        <v>4.6569066985645939</v>
      </c>
      <c r="S700" s="312"/>
      <c r="U700" s="312">
        <f>AVERAGE(U648,U672,U699)</f>
        <v>5.2941818181818174</v>
      </c>
      <c r="V700" s="312"/>
      <c r="W700" s="312">
        <f>AVERAGE(W648,W672,W699)</f>
        <v>6.0931267942583736</v>
      </c>
      <c r="X700" s="312"/>
      <c r="Y700" s="5"/>
      <c r="Z700" s="312">
        <f>AVERAGE(Z648,Z672,Z699)</f>
        <v>3.422617224880383</v>
      </c>
      <c r="AA700" s="312"/>
      <c r="AB700" s="312">
        <f>AVERAGE(AB648,AB672,AB699)</f>
        <v>4.9940506379585328</v>
      </c>
      <c r="AC700" s="312"/>
    </row>
    <row r="701" spans="1:29" hidden="1" x14ac:dyDescent="0.2">
      <c r="R701" s="64"/>
      <c r="S701" s="64"/>
    </row>
    <row r="702" spans="1:29" hidden="1" x14ac:dyDescent="0.2">
      <c r="A702" s="2">
        <v>39904</v>
      </c>
      <c r="B702" s="64">
        <v>5.66</v>
      </c>
      <c r="C702" s="64">
        <v>4.68</v>
      </c>
      <c r="D702" s="64">
        <v>6.98</v>
      </c>
      <c r="E702" s="64">
        <v>6.3</v>
      </c>
      <c r="G702" s="64">
        <v>3.64</v>
      </c>
      <c r="H702" s="64">
        <v>3.46</v>
      </c>
      <c r="J702" s="64">
        <v>5.0999999999999996</v>
      </c>
      <c r="K702" s="64">
        <v>4.9000000000000004</v>
      </c>
      <c r="N702" s="64">
        <v>0.18</v>
      </c>
      <c r="O702" s="64">
        <v>2.65</v>
      </c>
      <c r="P702" s="64">
        <v>3.5</v>
      </c>
      <c r="R702" s="64">
        <v>5.17</v>
      </c>
      <c r="S702" s="64">
        <v>3.99</v>
      </c>
      <c r="U702" s="64">
        <v>5.66</v>
      </c>
      <c r="V702" s="64">
        <v>4.68</v>
      </c>
      <c r="W702" s="64">
        <v>6.98</v>
      </c>
      <c r="X702" s="64">
        <v>6.3</v>
      </c>
      <c r="Z702" s="64">
        <v>3.64</v>
      </c>
      <c r="AA702" s="64">
        <v>3.46</v>
      </c>
      <c r="AB702" s="64">
        <v>5.0999999999999996</v>
      </c>
      <c r="AC702" s="64">
        <v>4.9000000000000004</v>
      </c>
    </row>
    <row r="703" spans="1:29" hidden="1" x14ac:dyDescent="0.2">
      <c r="A703" s="2">
        <v>39905</v>
      </c>
      <c r="B703" s="64">
        <v>5.66</v>
      </c>
      <c r="C703" s="64">
        <v>4.79</v>
      </c>
      <c r="D703" s="64">
        <v>6.79</v>
      </c>
      <c r="E703" s="64">
        <v>6.1</v>
      </c>
      <c r="G703" s="64">
        <v>3.79</v>
      </c>
      <c r="H703" s="64">
        <v>3.38</v>
      </c>
      <c r="J703" s="64">
        <v>4.76</v>
      </c>
      <c r="K703" s="64">
        <v>5.29</v>
      </c>
      <c r="N703" s="64">
        <v>0.18</v>
      </c>
      <c r="O703" s="64">
        <v>2.77</v>
      </c>
      <c r="P703" s="64">
        <v>3.59</v>
      </c>
      <c r="R703" s="64">
        <v>5.15</v>
      </c>
      <c r="S703" s="64">
        <v>4.03</v>
      </c>
      <c r="U703" s="64">
        <v>5.66</v>
      </c>
      <c r="V703" s="64">
        <v>4.79</v>
      </c>
      <c r="W703" s="64">
        <v>6.79</v>
      </c>
      <c r="X703" s="64">
        <v>6.1</v>
      </c>
      <c r="Z703" s="64">
        <v>3.79</v>
      </c>
      <c r="AA703" s="64">
        <v>3.38</v>
      </c>
      <c r="AB703" s="64">
        <v>4.76</v>
      </c>
      <c r="AC703" s="64">
        <v>5.29</v>
      </c>
    </row>
    <row r="704" spans="1:29" hidden="1" x14ac:dyDescent="0.2">
      <c r="A704" s="2">
        <v>39906</v>
      </c>
      <c r="B704" s="64">
        <v>5.84</v>
      </c>
      <c r="C704" s="64">
        <v>4.88</v>
      </c>
      <c r="D704" s="64">
        <v>6.7</v>
      </c>
      <c r="E704" s="64">
        <v>6.01</v>
      </c>
      <c r="G704" s="64">
        <v>3.69</v>
      </c>
      <c r="H704" s="64">
        <v>3.34</v>
      </c>
      <c r="J704" s="64">
        <v>4.75</v>
      </c>
      <c r="K704" s="64">
        <v>5.29</v>
      </c>
      <c r="N704" s="64">
        <v>0.18</v>
      </c>
      <c r="O704" s="64">
        <v>2.89</v>
      </c>
      <c r="P704" s="64">
        <v>3.69</v>
      </c>
      <c r="R704" s="64">
        <v>5.23</v>
      </c>
      <c r="S704" s="64">
        <v>4.0999999999999996</v>
      </c>
      <c r="U704" s="64">
        <v>5.84</v>
      </c>
      <c r="V704" s="64">
        <v>4.88</v>
      </c>
      <c r="W704" s="64">
        <v>6.7</v>
      </c>
      <c r="X704" s="64">
        <v>6.01</v>
      </c>
      <c r="Z704" s="64">
        <v>3.69</v>
      </c>
      <c r="AA704" s="64">
        <v>3.34</v>
      </c>
      <c r="AB704" s="64">
        <v>4.75</v>
      </c>
      <c r="AC704" s="64">
        <v>5.29</v>
      </c>
    </row>
    <row r="705" spans="1:29" hidden="1" x14ac:dyDescent="0.2">
      <c r="A705" s="2">
        <v>39909</v>
      </c>
      <c r="B705" s="64">
        <v>5.83</v>
      </c>
      <c r="C705" s="64">
        <v>4.87</v>
      </c>
      <c r="D705" s="64">
        <v>6.89</v>
      </c>
      <c r="E705" s="64">
        <v>6.2</v>
      </c>
      <c r="G705" s="64">
        <v>3.59</v>
      </c>
      <c r="H705" s="64">
        <v>3.37</v>
      </c>
      <c r="J705" s="64">
        <v>5.09</v>
      </c>
      <c r="K705" s="64">
        <v>5.2</v>
      </c>
      <c r="N705" s="64">
        <v>0.16</v>
      </c>
      <c r="O705" s="64">
        <v>2.93</v>
      </c>
      <c r="P705" s="64">
        <v>3.72</v>
      </c>
      <c r="R705" s="64">
        <v>5.24</v>
      </c>
      <c r="S705" s="64">
        <v>4.17</v>
      </c>
      <c r="U705" s="64">
        <v>5.83</v>
      </c>
      <c r="V705" s="64">
        <v>4.87</v>
      </c>
      <c r="W705" s="64">
        <v>6.89</v>
      </c>
      <c r="X705" s="64">
        <v>6.2</v>
      </c>
      <c r="Z705" s="64">
        <v>3.59</v>
      </c>
      <c r="AA705" s="64">
        <v>3.37</v>
      </c>
      <c r="AB705" s="64">
        <v>5.09</v>
      </c>
      <c r="AC705" s="64">
        <v>5.2</v>
      </c>
    </row>
    <row r="706" spans="1:29" hidden="1" x14ac:dyDescent="0.2">
      <c r="A706" s="2">
        <v>39910</v>
      </c>
      <c r="B706" s="64">
        <v>5.83</v>
      </c>
      <c r="C706" s="64">
        <v>4.8</v>
      </c>
      <c r="D706" s="64">
        <v>6.97</v>
      </c>
      <c r="E706" s="64">
        <v>6.28</v>
      </c>
      <c r="G706" s="64">
        <v>3.63</v>
      </c>
      <c r="H706" s="64">
        <v>3.51</v>
      </c>
      <c r="J706" s="64">
        <v>5.0599999999999996</v>
      </c>
      <c r="K706" s="64">
        <v>5.2</v>
      </c>
      <c r="N706" s="64">
        <v>0.17</v>
      </c>
      <c r="O706" s="64">
        <v>2.9</v>
      </c>
      <c r="P706" s="64">
        <v>3.71</v>
      </c>
      <c r="R706" s="64">
        <v>5.17</v>
      </c>
      <c r="S706" s="64">
        <v>4.0599999999999996</v>
      </c>
      <c r="U706" s="64">
        <v>5.83</v>
      </c>
      <c r="V706" s="64">
        <v>4.8</v>
      </c>
      <c r="W706" s="64">
        <v>6.97</v>
      </c>
      <c r="X706" s="64">
        <v>6.28</v>
      </c>
      <c r="Z706" s="64">
        <v>3.63</v>
      </c>
      <c r="AA706" s="64">
        <v>3.51</v>
      </c>
      <c r="AB706" s="64">
        <v>5.0599999999999996</v>
      </c>
      <c r="AC706" s="64">
        <v>5.2</v>
      </c>
    </row>
    <row r="707" spans="1:29" hidden="1" x14ac:dyDescent="0.2">
      <c r="A707" s="2">
        <v>39911</v>
      </c>
      <c r="B707" s="64">
        <v>5.63</v>
      </c>
      <c r="C707" s="64">
        <v>4.7</v>
      </c>
      <c r="D707" s="64">
        <v>6.74</v>
      </c>
      <c r="E707" s="64">
        <v>6.05</v>
      </c>
      <c r="G707" s="64">
        <v>3.72</v>
      </c>
      <c r="H707" s="64">
        <v>3.44</v>
      </c>
      <c r="J707" s="64">
        <v>4.7699999999999996</v>
      </c>
      <c r="K707" s="64">
        <v>5.14</v>
      </c>
      <c r="N707" s="64">
        <v>0.15</v>
      </c>
      <c r="O707" s="64">
        <v>2.85</v>
      </c>
      <c r="P707" s="64">
        <v>3.67</v>
      </c>
      <c r="R707" s="64">
        <v>5.1100000000000003</v>
      </c>
      <c r="S707" s="64">
        <v>3.89</v>
      </c>
      <c r="U707" s="64">
        <v>5.63</v>
      </c>
      <c r="V707" s="64">
        <v>4.7</v>
      </c>
      <c r="W707" s="64">
        <v>6.74</v>
      </c>
      <c r="X707" s="64">
        <v>6.05</v>
      </c>
      <c r="Z707" s="64">
        <v>3.72</v>
      </c>
      <c r="AA707" s="64">
        <v>3.44</v>
      </c>
      <c r="AB707" s="64">
        <v>4.7699999999999996</v>
      </c>
      <c r="AC707" s="64">
        <v>5.14</v>
      </c>
    </row>
    <row r="708" spans="1:29" hidden="1" x14ac:dyDescent="0.2">
      <c r="A708" s="2">
        <v>39912</v>
      </c>
      <c r="B708" s="64">
        <v>5.54</v>
      </c>
      <c r="C708" s="64">
        <v>4.6399999999999997</v>
      </c>
      <c r="D708" s="64">
        <v>6.93</v>
      </c>
      <c r="E708" s="64">
        <v>6.25</v>
      </c>
      <c r="G708" s="64">
        <v>3.51</v>
      </c>
      <c r="H708" s="64">
        <v>3.32</v>
      </c>
      <c r="J708" s="64">
        <v>4.75</v>
      </c>
      <c r="K708" s="64">
        <v>5.08</v>
      </c>
      <c r="N708" s="64">
        <v>0.16</v>
      </c>
      <c r="O708" s="64">
        <v>2.93</v>
      </c>
      <c r="P708" s="64">
        <v>3.75</v>
      </c>
      <c r="R708" s="64">
        <v>4.82</v>
      </c>
      <c r="S708" s="64">
        <v>3.91</v>
      </c>
      <c r="U708" s="64">
        <v>5.54</v>
      </c>
      <c r="V708" s="64">
        <v>4.6399999999999997</v>
      </c>
      <c r="W708" s="64">
        <v>6.93</v>
      </c>
      <c r="X708" s="64">
        <v>6.25</v>
      </c>
      <c r="Z708" s="64">
        <v>3.51</v>
      </c>
      <c r="AA708" s="64">
        <v>3.32</v>
      </c>
      <c r="AB708" s="64">
        <v>4.75</v>
      </c>
      <c r="AC708" s="64">
        <v>5.08</v>
      </c>
    </row>
    <row r="709" spans="1:29" hidden="1" x14ac:dyDescent="0.2">
      <c r="A709" s="2">
        <v>39916</v>
      </c>
      <c r="B709" s="64">
        <v>5.43</v>
      </c>
      <c r="C709" s="64">
        <v>4.62</v>
      </c>
      <c r="D709" s="64">
        <v>6.7</v>
      </c>
      <c r="E709" s="64">
        <v>6.02</v>
      </c>
      <c r="G709" s="64">
        <v>3.71</v>
      </c>
      <c r="H709" s="64">
        <v>3.46</v>
      </c>
      <c r="J709" s="64">
        <v>4.84</v>
      </c>
      <c r="K709" s="64">
        <v>5.19</v>
      </c>
      <c r="N709" s="64">
        <v>0.15</v>
      </c>
      <c r="O709" s="64">
        <v>2.85</v>
      </c>
      <c r="P709" s="64">
        <v>3.7</v>
      </c>
      <c r="R709" s="64">
        <v>4.6100000000000003</v>
      </c>
      <c r="S709" s="64">
        <v>3.59</v>
      </c>
      <c r="U709" s="64">
        <v>5.43</v>
      </c>
      <c r="V709" s="64">
        <v>4.62</v>
      </c>
      <c r="W709" s="64">
        <v>6.7</v>
      </c>
      <c r="X709" s="64">
        <v>6.02</v>
      </c>
      <c r="Z709" s="64">
        <v>3.71</v>
      </c>
      <c r="AA709" s="64">
        <v>3.46</v>
      </c>
      <c r="AB709" s="64">
        <v>4.84</v>
      </c>
      <c r="AC709" s="64">
        <v>5.19</v>
      </c>
    </row>
    <row r="710" spans="1:29" hidden="1" x14ac:dyDescent="0.2">
      <c r="A710" s="2">
        <v>39917</v>
      </c>
      <c r="B710" s="64">
        <v>5.35</v>
      </c>
      <c r="C710" s="64">
        <v>4.4800000000000004</v>
      </c>
      <c r="D710" s="64">
        <v>6.56</v>
      </c>
      <c r="E710" s="64">
        <v>5.88</v>
      </c>
      <c r="G710" s="64">
        <v>3.76</v>
      </c>
      <c r="H710" s="64">
        <v>3.47</v>
      </c>
      <c r="J710" s="64">
        <v>4.82</v>
      </c>
      <c r="K710" s="64">
        <v>4.9400000000000004</v>
      </c>
      <c r="N710" s="64">
        <v>0.12</v>
      </c>
      <c r="O710" s="64">
        <v>2.79</v>
      </c>
      <c r="P710" s="64">
        <v>3.66</v>
      </c>
      <c r="R710" s="64">
        <v>4.3600000000000003</v>
      </c>
      <c r="S710" s="64">
        <v>3.71</v>
      </c>
      <c r="U710" s="64">
        <v>5.35</v>
      </c>
      <c r="V710" s="64">
        <v>4.4800000000000004</v>
      </c>
      <c r="W710" s="64">
        <v>6.56</v>
      </c>
      <c r="X710" s="64">
        <v>5.88</v>
      </c>
      <c r="Z710" s="64">
        <v>3.76</v>
      </c>
      <c r="AA710" s="64">
        <v>3.47</v>
      </c>
      <c r="AB710" s="64">
        <v>4.82</v>
      </c>
      <c r="AC710" s="64">
        <v>4.9400000000000004</v>
      </c>
    </row>
    <row r="711" spans="1:29" hidden="1" x14ac:dyDescent="0.2">
      <c r="A711" s="2">
        <v>39918</v>
      </c>
      <c r="B711" s="64">
        <v>5.46</v>
      </c>
      <c r="C711" s="64">
        <v>4.4400000000000004</v>
      </c>
      <c r="D711" s="64">
        <v>7.15</v>
      </c>
      <c r="E711" s="64">
        <v>6.47</v>
      </c>
      <c r="G711" s="64">
        <v>3.72</v>
      </c>
      <c r="H711" s="64">
        <v>3.39</v>
      </c>
      <c r="J711" s="64">
        <v>4.83</v>
      </c>
      <c r="K711" s="64">
        <v>5.0999999999999996</v>
      </c>
      <c r="N711" s="64">
        <v>0.12</v>
      </c>
      <c r="O711" s="64">
        <v>2.76</v>
      </c>
      <c r="P711" s="64">
        <v>3.66</v>
      </c>
      <c r="R711" s="64">
        <v>4.84</v>
      </c>
      <c r="S711" s="64">
        <v>3.65</v>
      </c>
      <c r="U711" s="64">
        <v>5.46</v>
      </c>
      <c r="V711" s="64">
        <v>4.4400000000000004</v>
      </c>
      <c r="W711" s="64">
        <v>7.15</v>
      </c>
      <c r="X711" s="64">
        <v>6.47</v>
      </c>
      <c r="Z711" s="64">
        <v>3.72</v>
      </c>
      <c r="AA711" s="64">
        <v>3.39</v>
      </c>
      <c r="AB711" s="64">
        <v>4.83</v>
      </c>
      <c r="AC711" s="64">
        <v>5.0999999999999996</v>
      </c>
    </row>
    <row r="712" spans="1:29" hidden="1" x14ac:dyDescent="0.2">
      <c r="A712" s="2">
        <v>39919</v>
      </c>
      <c r="B712" s="64">
        <v>5.44</v>
      </c>
      <c r="C712" s="64">
        <v>4.5</v>
      </c>
      <c r="D712" s="64">
        <v>6.68</v>
      </c>
      <c r="E712" s="64">
        <v>5.99</v>
      </c>
      <c r="G712" s="64">
        <v>3.45</v>
      </c>
      <c r="H712" s="64">
        <v>3.17</v>
      </c>
      <c r="J712" s="64">
        <v>4.88</v>
      </c>
      <c r="K712" s="64">
        <v>5.04</v>
      </c>
      <c r="N712" s="64">
        <v>0.11</v>
      </c>
      <c r="O712" s="64">
        <v>2.83</v>
      </c>
      <c r="P712" s="64">
        <v>3.71</v>
      </c>
      <c r="R712" s="64">
        <v>4.04</v>
      </c>
      <c r="S712" s="64">
        <v>3.65</v>
      </c>
      <c r="U712" s="64">
        <v>5.44</v>
      </c>
      <c r="V712" s="64">
        <v>4.5</v>
      </c>
      <c r="W712" s="64">
        <v>6.68</v>
      </c>
      <c r="X712" s="64">
        <v>5.99</v>
      </c>
      <c r="Z712" s="64">
        <v>3.45</v>
      </c>
      <c r="AA712" s="64">
        <v>3.17</v>
      </c>
      <c r="AB712" s="64">
        <v>4.88</v>
      </c>
      <c r="AC712" s="64">
        <v>5.04</v>
      </c>
    </row>
    <row r="713" spans="1:29" hidden="1" x14ac:dyDescent="0.2">
      <c r="A713" s="2">
        <v>39920</v>
      </c>
      <c r="B713" s="64">
        <v>5.58</v>
      </c>
      <c r="C713" s="64">
        <v>4.54</v>
      </c>
      <c r="D713" s="64">
        <v>6.79</v>
      </c>
      <c r="E713" s="64">
        <v>6.11</v>
      </c>
      <c r="G713" s="64">
        <v>3.48</v>
      </c>
      <c r="H713" s="64">
        <v>3.19</v>
      </c>
      <c r="J713" s="64">
        <v>4.7</v>
      </c>
      <c r="K713" s="64">
        <v>4.9000000000000004</v>
      </c>
      <c r="N713" s="64">
        <v>0.1</v>
      </c>
      <c r="O713" s="64">
        <v>2.95</v>
      </c>
      <c r="P713" s="64">
        <v>3.8</v>
      </c>
      <c r="R713" s="64">
        <v>4.68</v>
      </c>
      <c r="S713" s="64">
        <v>3.59</v>
      </c>
      <c r="U713" s="64">
        <v>5.58</v>
      </c>
      <c r="V713" s="64">
        <v>4.54</v>
      </c>
      <c r="W713" s="64">
        <v>6.79</v>
      </c>
      <c r="X713" s="64">
        <v>6.11</v>
      </c>
      <c r="Z713" s="64">
        <v>3.48</v>
      </c>
      <c r="AA713" s="64">
        <v>3.19</v>
      </c>
      <c r="AB713" s="64">
        <v>4.7</v>
      </c>
      <c r="AC713" s="64">
        <v>4.9000000000000004</v>
      </c>
    </row>
    <row r="714" spans="1:29" hidden="1" x14ac:dyDescent="0.2">
      <c r="A714" s="2">
        <v>39923</v>
      </c>
      <c r="B714" s="64">
        <v>5.61</v>
      </c>
      <c r="C714" s="64">
        <v>4.45</v>
      </c>
      <c r="D714" s="64">
        <v>6.8</v>
      </c>
      <c r="E714" s="64">
        <v>6.12</v>
      </c>
      <c r="G714" s="64">
        <v>3.44</v>
      </c>
      <c r="H714" s="64">
        <v>3.3</v>
      </c>
      <c r="J714" s="64">
        <v>4.71</v>
      </c>
      <c r="K714" s="64">
        <v>4.71</v>
      </c>
      <c r="N714" s="64">
        <v>0.09</v>
      </c>
      <c r="O714" s="64">
        <v>2.84</v>
      </c>
      <c r="P714" s="64">
        <v>3.68</v>
      </c>
      <c r="R714" s="64">
        <v>4.71</v>
      </c>
      <c r="S714" s="64">
        <v>3.6</v>
      </c>
      <c r="U714" s="64">
        <v>5.61</v>
      </c>
      <c r="V714" s="64">
        <v>4.45</v>
      </c>
      <c r="W714" s="64">
        <v>6.8</v>
      </c>
      <c r="X714" s="64">
        <v>6.12</v>
      </c>
      <c r="Z714" s="64">
        <v>3.44</v>
      </c>
      <c r="AA714" s="64">
        <v>3.3</v>
      </c>
      <c r="AB714" s="64">
        <v>4.71</v>
      </c>
      <c r="AC714" s="64">
        <v>4.71</v>
      </c>
    </row>
    <row r="715" spans="1:29" hidden="1" x14ac:dyDescent="0.2">
      <c r="A715" s="2">
        <v>39924</v>
      </c>
      <c r="B715" s="64">
        <v>5.66</v>
      </c>
      <c r="C715" s="64">
        <v>4.57</v>
      </c>
      <c r="D715" s="64">
        <v>6.8</v>
      </c>
      <c r="E715" s="64">
        <v>6.12</v>
      </c>
      <c r="G715" s="64">
        <v>3.22</v>
      </c>
      <c r="H715" s="64">
        <v>3.12</v>
      </c>
      <c r="J715" s="64">
        <v>4.67</v>
      </c>
      <c r="K715" s="64">
        <v>4.75</v>
      </c>
      <c r="N715" s="64">
        <v>0.12</v>
      </c>
      <c r="O715" s="64">
        <v>2.9</v>
      </c>
      <c r="P715" s="64">
        <v>3.74</v>
      </c>
      <c r="R715" s="64">
        <v>4.7699999999999996</v>
      </c>
      <c r="S715" s="64">
        <v>3.64</v>
      </c>
      <c r="U715" s="64">
        <v>5.66</v>
      </c>
      <c r="V715" s="64">
        <v>4.57</v>
      </c>
      <c r="W715" s="64">
        <v>6.8</v>
      </c>
      <c r="X715" s="64">
        <v>6.12</v>
      </c>
      <c r="Z715" s="64">
        <v>3.22</v>
      </c>
      <c r="AA715" s="64">
        <v>3.12</v>
      </c>
      <c r="AB715" s="64">
        <v>4.67</v>
      </c>
      <c r="AC715" s="64">
        <v>4.75</v>
      </c>
    </row>
    <row r="716" spans="1:29" hidden="1" x14ac:dyDescent="0.2">
      <c r="A716" s="2">
        <v>39925</v>
      </c>
      <c r="B716" s="64">
        <v>5.57</v>
      </c>
      <c r="C716" s="64">
        <v>4.6100000000000003</v>
      </c>
      <c r="D716" s="64">
        <v>6.44</v>
      </c>
      <c r="E716" s="64">
        <v>5.75</v>
      </c>
      <c r="G716" s="64">
        <v>3.33</v>
      </c>
      <c r="H716" s="64">
        <v>3.13</v>
      </c>
      <c r="J716" s="64">
        <v>4.62</v>
      </c>
      <c r="K716" s="64">
        <v>4.75</v>
      </c>
      <c r="N716" s="64">
        <v>0.11</v>
      </c>
      <c r="O716" s="64">
        <v>2.94</v>
      </c>
      <c r="P716" s="64">
        <v>3.8</v>
      </c>
      <c r="R716" s="64">
        <v>5.0199999999999996</v>
      </c>
      <c r="S716" s="64">
        <v>3.76</v>
      </c>
      <c r="U716" s="64">
        <v>5.57</v>
      </c>
      <c r="V716" s="64">
        <v>4.6100000000000003</v>
      </c>
      <c r="W716" s="64">
        <v>6.44</v>
      </c>
      <c r="X716" s="64">
        <v>5.75</v>
      </c>
      <c r="Z716" s="64">
        <v>3.33</v>
      </c>
      <c r="AA716" s="64">
        <v>3.13</v>
      </c>
      <c r="AB716" s="64">
        <v>4.62</v>
      </c>
      <c r="AC716" s="64">
        <v>4.75</v>
      </c>
    </row>
    <row r="717" spans="1:29" hidden="1" x14ac:dyDescent="0.2">
      <c r="A717" s="2">
        <v>39926</v>
      </c>
      <c r="B717" s="64">
        <v>5.55</v>
      </c>
      <c r="C717" s="64">
        <v>4.5999999999999996</v>
      </c>
      <c r="D717" s="64">
        <v>6.7</v>
      </c>
      <c r="E717" s="64">
        <v>6.02</v>
      </c>
      <c r="G717" s="64">
        <v>3.32</v>
      </c>
      <c r="H717" s="64">
        <v>3.1</v>
      </c>
      <c r="J717" s="64">
        <v>4.5999999999999996</v>
      </c>
      <c r="K717" s="64">
        <v>4.62</v>
      </c>
      <c r="N717" s="64">
        <v>0.08</v>
      </c>
      <c r="O717" s="64">
        <v>2.92</v>
      </c>
      <c r="P717" s="64">
        <v>3.79</v>
      </c>
      <c r="R717" s="64">
        <v>4.96</v>
      </c>
      <c r="S717" s="64">
        <v>3.67</v>
      </c>
      <c r="U717" s="64">
        <v>5.55</v>
      </c>
      <c r="V717" s="64">
        <v>4.5999999999999996</v>
      </c>
      <c r="W717" s="64">
        <v>6.7</v>
      </c>
      <c r="X717" s="64">
        <v>6.02</v>
      </c>
      <c r="Z717" s="64">
        <v>3.32</v>
      </c>
      <c r="AA717" s="64">
        <v>3.1</v>
      </c>
      <c r="AB717" s="64">
        <v>4.5999999999999996</v>
      </c>
      <c r="AC717" s="64">
        <v>4.62</v>
      </c>
    </row>
    <row r="718" spans="1:29" hidden="1" x14ac:dyDescent="0.2">
      <c r="A718" s="2">
        <v>39927</v>
      </c>
      <c r="B718" s="64">
        <v>5.56</v>
      </c>
      <c r="C718" s="64">
        <v>4.6399999999999997</v>
      </c>
      <c r="D718" s="64">
        <v>6.75</v>
      </c>
      <c r="E718" s="64">
        <v>6.07</v>
      </c>
      <c r="G718" s="64">
        <v>3.36</v>
      </c>
      <c r="H718" s="64">
        <v>2.97</v>
      </c>
      <c r="J718" s="64">
        <v>4.71</v>
      </c>
      <c r="K718" s="64">
        <v>4.6100000000000003</v>
      </c>
      <c r="N718" s="64">
        <v>0.08</v>
      </c>
      <c r="O718" s="64">
        <v>2.99</v>
      </c>
      <c r="P718" s="64">
        <v>3.88</v>
      </c>
      <c r="R718" s="64">
        <v>5</v>
      </c>
      <c r="S718" s="64">
        <v>3.64</v>
      </c>
      <c r="U718" s="64">
        <v>5.56</v>
      </c>
      <c r="V718" s="64">
        <v>4.6399999999999997</v>
      </c>
      <c r="W718" s="64">
        <v>6.75</v>
      </c>
      <c r="X718" s="64">
        <v>6.07</v>
      </c>
      <c r="Z718" s="64">
        <v>3.36</v>
      </c>
      <c r="AA718" s="64">
        <v>2.97</v>
      </c>
      <c r="AB718" s="64">
        <v>4.71</v>
      </c>
      <c r="AC718" s="64">
        <v>4.6100000000000003</v>
      </c>
    </row>
    <row r="719" spans="1:29" hidden="1" x14ac:dyDescent="0.2">
      <c r="A719" s="2">
        <v>39930</v>
      </c>
      <c r="B719" s="64">
        <v>5.37</v>
      </c>
      <c r="C719" s="64">
        <v>4.53</v>
      </c>
      <c r="D719" s="64">
        <v>6.74</v>
      </c>
      <c r="E719" s="64">
        <v>6.06</v>
      </c>
      <c r="G719" s="64">
        <v>3.57</v>
      </c>
      <c r="H719" s="64">
        <v>3.14</v>
      </c>
      <c r="J719" s="64">
        <v>4.8099999999999996</v>
      </c>
      <c r="K719" s="64">
        <v>4.6500000000000004</v>
      </c>
      <c r="N719" s="64">
        <v>0.06</v>
      </c>
      <c r="O719" s="64">
        <v>2.91</v>
      </c>
      <c r="P719" s="64">
        <v>3.83</v>
      </c>
      <c r="R719" s="64">
        <v>4.8499999999999996</v>
      </c>
      <c r="S719" s="64">
        <v>3.53</v>
      </c>
      <c r="U719" s="64">
        <v>5.37</v>
      </c>
      <c r="V719" s="64">
        <v>4.53</v>
      </c>
      <c r="W719" s="64">
        <v>6.74</v>
      </c>
      <c r="X719" s="64">
        <v>6.06</v>
      </c>
      <c r="Z719" s="64">
        <v>3.57</v>
      </c>
      <c r="AA719" s="64">
        <v>3.14</v>
      </c>
      <c r="AB719" s="64">
        <v>4.8099999999999996</v>
      </c>
      <c r="AC719" s="64">
        <v>4.6500000000000004</v>
      </c>
    </row>
    <row r="720" spans="1:29" hidden="1" x14ac:dyDescent="0.2">
      <c r="A720" s="2">
        <v>39931</v>
      </c>
      <c r="B720" s="64">
        <v>5.45</v>
      </c>
      <c r="C720" s="64">
        <v>4.59</v>
      </c>
      <c r="D720" s="64">
        <v>6.8</v>
      </c>
      <c r="E720" s="64">
        <v>6.11</v>
      </c>
      <c r="G720" s="64">
        <v>3.54</v>
      </c>
      <c r="H720" s="64">
        <v>3.19</v>
      </c>
      <c r="J720" s="64">
        <v>4.74</v>
      </c>
      <c r="K720" s="64">
        <v>4.6500000000000004</v>
      </c>
      <c r="N720" s="64">
        <v>0.1</v>
      </c>
      <c r="O720" s="64">
        <v>3.01</v>
      </c>
      <c r="P720" s="64">
        <v>3.96</v>
      </c>
      <c r="R720" s="64">
        <v>4.71</v>
      </c>
      <c r="S720" s="64">
        <v>3.61</v>
      </c>
      <c r="U720" s="64">
        <v>5.45</v>
      </c>
      <c r="V720" s="64">
        <v>4.59</v>
      </c>
      <c r="W720" s="64">
        <v>6.8</v>
      </c>
      <c r="X720" s="64">
        <v>6.11</v>
      </c>
      <c r="Z720" s="64">
        <v>3.54</v>
      </c>
      <c r="AA720" s="64">
        <v>3.19</v>
      </c>
      <c r="AB720" s="64">
        <v>4.74</v>
      </c>
      <c r="AC720" s="64">
        <v>4.6500000000000004</v>
      </c>
    </row>
    <row r="721" spans="1:29" hidden="1" x14ac:dyDescent="0.2">
      <c r="A721" s="2">
        <v>39932</v>
      </c>
      <c r="B721" s="64">
        <v>5.55</v>
      </c>
      <c r="C721" s="64">
        <v>4.53</v>
      </c>
      <c r="D721" s="64">
        <v>8.18</v>
      </c>
      <c r="E721" s="64">
        <v>7.5</v>
      </c>
      <c r="G721" s="64">
        <v>3.6</v>
      </c>
      <c r="H721" s="64">
        <v>3.28</v>
      </c>
      <c r="J721" s="64">
        <v>4.8099999999999996</v>
      </c>
      <c r="K721" s="64">
        <v>4.59</v>
      </c>
      <c r="N721" s="64">
        <v>7.0000000000000007E-2</v>
      </c>
      <c r="O721" s="64">
        <v>3.11</v>
      </c>
      <c r="P721" s="64">
        <v>4.03</v>
      </c>
      <c r="R721" s="64">
        <v>5.2</v>
      </c>
      <c r="S721" s="64">
        <v>3.63</v>
      </c>
      <c r="U721" s="64">
        <v>5.55</v>
      </c>
      <c r="V721" s="64">
        <v>4.53</v>
      </c>
      <c r="W721" s="64">
        <v>8.18</v>
      </c>
      <c r="X721" s="64">
        <v>7.5</v>
      </c>
      <c r="Z721" s="64">
        <v>3.6</v>
      </c>
      <c r="AA721" s="64">
        <v>3.28</v>
      </c>
      <c r="AB721" s="64">
        <v>4.8099999999999996</v>
      </c>
      <c r="AC721" s="64">
        <v>4.59</v>
      </c>
    </row>
    <row r="722" spans="1:29" hidden="1" x14ac:dyDescent="0.2">
      <c r="A722" s="2">
        <v>39933</v>
      </c>
      <c r="B722" s="64">
        <v>5.36</v>
      </c>
      <c r="C722" s="64">
        <v>4.62</v>
      </c>
      <c r="D722" s="64">
        <v>7</v>
      </c>
      <c r="E722" s="64">
        <v>6.31</v>
      </c>
      <c r="G722" s="64">
        <v>3.6</v>
      </c>
      <c r="H722" s="64">
        <v>3.27</v>
      </c>
      <c r="J722" s="64">
        <v>4.7699999999999996</v>
      </c>
      <c r="K722" s="64">
        <v>4.59</v>
      </c>
      <c r="N722" s="64">
        <v>0.1</v>
      </c>
      <c r="O722" s="64">
        <v>3.12</v>
      </c>
      <c r="P722" s="64">
        <v>4.03</v>
      </c>
      <c r="R722" s="64">
        <v>5.03</v>
      </c>
      <c r="S722" s="64">
        <v>3.59</v>
      </c>
      <c r="U722" s="64">
        <v>5.36</v>
      </c>
      <c r="V722" s="64">
        <v>4.62</v>
      </c>
      <c r="W722" s="64">
        <v>7</v>
      </c>
      <c r="X722" s="64">
        <v>6.31</v>
      </c>
      <c r="Z722" s="64">
        <v>3.6</v>
      </c>
      <c r="AA722" s="64">
        <v>3.27</v>
      </c>
      <c r="AB722" s="64">
        <v>4.7699999999999996</v>
      </c>
      <c r="AC722" s="64">
        <v>4.59</v>
      </c>
    </row>
    <row r="723" spans="1:29" hidden="1" x14ac:dyDescent="0.2">
      <c r="R723" s="64"/>
      <c r="S723" s="64"/>
    </row>
    <row r="724" spans="1:29" hidden="1" x14ac:dyDescent="0.2">
      <c r="A724" s="3" t="s">
        <v>61</v>
      </c>
      <c r="B724" s="64">
        <f>AVERAGE(B702:B722)</f>
        <v>5.5680952380952382</v>
      </c>
      <c r="C724" s="64">
        <f>AVERAGE(C702:C722)</f>
        <v>4.6228571428571428</v>
      </c>
      <c r="D724" s="64">
        <f>AVERAGE(D702:D722)</f>
        <v>6.8614285714285712</v>
      </c>
      <c r="E724" s="64">
        <f>AVERAGE(E702:E722)</f>
        <v>6.177142857142857</v>
      </c>
      <c r="G724" s="64">
        <f>AVERAGE(G702:G722)</f>
        <v>3.5557142857142852</v>
      </c>
      <c r="H724" s="64">
        <f>AVERAGE(H702:H722)</f>
        <v>3.2857142857142851</v>
      </c>
      <c r="J724" s="64">
        <f>AVERAGE(J702:J722)</f>
        <v>4.7995238095238095</v>
      </c>
      <c r="K724" s="64">
        <f>AVERAGE(K702:K722)</f>
        <v>4.9138095238095243</v>
      </c>
      <c r="N724" s="64">
        <f>AVERAGE(N702:N722)</f>
        <v>0.12333333333333335</v>
      </c>
      <c r="O724" s="64">
        <f>AVERAGE(O702:O722)</f>
        <v>2.8971428571428568</v>
      </c>
      <c r="P724" s="64">
        <f>AVERAGE(P702:P722)</f>
        <v>3.7571428571428576</v>
      </c>
      <c r="R724" s="64">
        <f>AVERAGE(R702:R722)</f>
        <v>4.8890476190476182</v>
      </c>
      <c r="S724" s="64">
        <f>AVERAGE(S702:S722)</f>
        <v>3.7623809523809522</v>
      </c>
      <c r="U724" s="64">
        <f>AVERAGE(U702:U722)</f>
        <v>5.5680952380952382</v>
      </c>
      <c r="V724" s="64">
        <f>AVERAGE(V702:V722)</f>
        <v>4.6228571428571428</v>
      </c>
      <c r="W724" s="64">
        <f>AVERAGE(W702:W722)</f>
        <v>6.8614285714285712</v>
      </c>
      <c r="X724" s="64">
        <f>AVERAGE(X702:X722)</f>
        <v>6.177142857142857</v>
      </c>
      <c r="Z724" s="64">
        <f>AVERAGE(Z702:Z722)</f>
        <v>3.5557142857142852</v>
      </c>
      <c r="AA724" s="64">
        <f>AVERAGE(AA702:AA722)</f>
        <v>3.2857142857142851</v>
      </c>
      <c r="AB724" s="64">
        <f>AVERAGE(AB702:AB722)</f>
        <v>4.7995238095238095</v>
      </c>
      <c r="AC724" s="64">
        <f>AVERAGE(AC702:AC722)</f>
        <v>4.9138095238095243</v>
      </c>
    </row>
    <row r="725" spans="1:29" hidden="1" x14ac:dyDescent="0.2">
      <c r="A725" s="3" t="s">
        <v>62</v>
      </c>
      <c r="B725" s="312">
        <f>AVERAGE(B724:C724)</f>
        <v>5.0954761904761909</v>
      </c>
      <c r="C725" s="312"/>
      <c r="D725" s="312">
        <f>AVERAGE(D724:E724)</f>
        <v>6.5192857142857141</v>
      </c>
      <c r="E725" s="312"/>
      <c r="F725" s="5"/>
      <c r="G725" s="312">
        <f>AVERAGE(G724:H724)</f>
        <v>3.4207142857142854</v>
      </c>
      <c r="H725" s="312"/>
      <c r="I725" s="118"/>
      <c r="J725" s="312">
        <f>AVERAGE(J724:K724)</f>
        <v>4.8566666666666674</v>
      </c>
      <c r="K725" s="312"/>
      <c r="L725" s="118"/>
      <c r="M725" s="5"/>
      <c r="N725" s="5"/>
      <c r="O725" s="5"/>
      <c r="P725" s="5"/>
      <c r="Q725" s="5"/>
      <c r="R725" s="312">
        <f>AVERAGE(R724:S724)</f>
        <v>4.3257142857142856</v>
      </c>
      <c r="S725" s="312"/>
      <c r="U725" s="312">
        <f>AVERAGE(U724:V724)</f>
        <v>5.0954761904761909</v>
      </c>
      <c r="V725" s="312"/>
      <c r="W725" s="312">
        <f>AVERAGE(W724:X724)</f>
        <v>6.5192857142857141</v>
      </c>
      <c r="X725" s="312"/>
      <c r="Y725" s="5"/>
      <c r="Z725" s="312">
        <f>AVERAGE(Z724:AA724)</f>
        <v>3.4207142857142854</v>
      </c>
      <c r="AA725" s="312"/>
      <c r="AB725" s="312">
        <f>AVERAGE(AB724:AC724)</f>
        <v>4.8566666666666674</v>
      </c>
      <c r="AC725" s="312"/>
    </row>
    <row r="726" spans="1:29" hidden="1" x14ac:dyDescent="0.2">
      <c r="A726" s="3" t="s">
        <v>63</v>
      </c>
      <c r="B726" s="312">
        <f>AVERAGE(B672,B699,B725)</f>
        <v>5.2666738816738814</v>
      </c>
      <c r="C726" s="312"/>
      <c r="D726" s="312">
        <f>AVERAGE(D672,D699,D725)</f>
        <v>6.3763886990202785</v>
      </c>
      <c r="E726" s="312"/>
      <c r="F726" s="5"/>
      <c r="G726" s="312">
        <f>AVERAGE(G672,G699,G725)</f>
        <v>3.3640219867851449</v>
      </c>
      <c r="H726" s="312"/>
      <c r="I726" s="118"/>
      <c r="J726" s="312">
        <f>AVERAGE(J672,J699,J725)</f>
        <v>4.9395228601807553</v>
      </c>
      <c r="K726" s="312"/>
      <c r="L726" s="118"/>
      <c r="M726" s="5"/>
      <c r="N726" s="5"/>
      <c r="O726" s="5"/>
      <c r="P726" s="5"/>
      <c r="Q726" s="5"/>
      <c r="R726" s="312">
        <f>AVERAGE(R672,R699,R725)</f>
        <v>4.5981447938026889</v>
      </c>
      <c r="S726" s="312"/>
      <c r="U726" s="312">
        <f>AVERAGE(U672,U699,U725)</f>
        <v>5.2666738816738814</v>
      </c>
      <c r="V726" s="312"/>
      <c r="W726" s="312">
        <f>AVERAGE(W672,W699,W725)</f>
        <v>6.3763886990202785</v>
      </c>
      <c r="X726" s="312"/>
      <c r="Y726" s="5"/>
      <c r="Z726" s="312">
        <f>AVERAGE(Z672,Z699,Z725)</f>
        <v>3.3640219867851449</v>
      </c>
      <c r="AA726" s="312"/>
      <c r="AB726" s="312">
        <f>AVERAGE(AB672,AB699,AB725)</f>
        <v>4.9395228601807553</v>
      </c>
      <c r="AC726" s="312"/>
    </row>
    <row r="727" spans="1:29" hidden="1" x14ac:dyDescent="0.2">
      <c r="R727" s="64"/>
      <c r="S727" s="64"/>
    </row>
    <row r="728" spans="1:29" hidden="1" x14ac:dyDescent="0.2">
      <c r="A728" s="2">
        <v>39934</v>
      </c>
      <c r="B728" s="64">
        <v>5.43</v>
      </c>
      <c r="C728" s="64">
        <v>4.88</v>
      </c>
      <c r="D728" s="64">
        <v>8.57</v>
      </c>
      <c r="E728" s="64">
        <v>7.88</v>
      </c>
      <c r="G728" s="64">
        <v>3.39</v>
      </c>
      <c r="H728" s="64">
        <v>3.31</v>
      </c>
      <c r="J728" s="64">
        <v>4.74</v>
      </c>
      <c r="K728" s="64">
        <v>4.78</v>
      </c>
      <c r="N728" s="64">
        <v>0.12</v>
      </c>
      <c r="O728" s="64">
        <v>3.15</v>
      </c>
      <c r="P728" s="64">
        <v>4.07</v>
      </c>
      <c r="R728" s="64">
        <v>4.91</v>
      </c>
      <c r="S728" s="64">
        <v>4.34</v>
      </c>
      <c r="U728" s="64">
        <v>5.43</v>
      </c>
      <c r="V728" s="64">
        <v>4.88</v>
      </c>
      <c r="W728" s="64">
        <v>8.57</v>
      </c>
      <c r="X728" s="64">
        <v>7.88</v>
      </c>
      <c r="Z728" s="64">
        <v>3.39</v>
      </c>
      <c r="AA728" s="64">
        <v>3.31</v>
      </c>
      <c r="AB728" s="64">
        <v>4.74</v>
      </c>
      <c r="AC728" s="64">
        <v>4.78</v>
      </c>
    </row>
    <row r="729" spans="1:29" hidden="1" x14ac:dyDescent="0.2">
      <c r="A729" s="2">
        <v>39937</v>
      </c>
      <c r="B729" s="64">
        <v>5.56</v>
      </c>
      <c r="C729" s="64">
        <v>4.63</v>
      </c>
      <c r="D729" s="64">
        <v>6.59</v>
      </c>
      <c r="E729" s="64">
        <v>5.9</v>
      </c>
      <c r="G729" s="64">
        <v>3.56</v>
      </c>
      <c r="H729" s="64">
        <v>3.33</v>
      </c>
      <c r="J729" s="64">
        <v>4.78</v>
      </c>
      <c r="K729" s="64">
        <v>4.9000000000000004</v>
      </c>
      <c r="N729" s="64">
        <v>0.15</v>
      </c>
      <c r="O729" s="64">
        <v>3.15</v>
      </c>
      <c r="P729" s="64">
        <v>4.05</v>
      </c>
      <c r="R729" s="64">
        <v>4.9000000000000004</v>
      </c>
      <c r="S729" s="64">
        <v>4.22</v>
      </c>
      <c r="U729" s="64">
        <v>5.56</v>
      </c>
      <c r="V729" s="64">
        <v>4.63</v>
      </c>
      <c r="W729" s="64">
        <v>6.59</v>
      </c>
      <c r="X729" s="64">
        <v>5.9</v>
      </c>
      <c r="Z729" s="64">
        <v>3.56</v>
      </c>
      <c r="AA729" s="64">
        <v>3.33</v>
      </c>
      <c r="AB729" s="64">
        <v>4.78</v>
      </c>
      <c r="AC729" s="64">
        <v>4.9000000000000004</v>
      </c>
    </row>
    <row r="730" spans="1:29" hidden="1" x14ac:dyDescent="0.2">
      <c r="A730" s="2">
        <v>39938</v>
      </c>
      <c r="B730" s="64">
        <v>5.41</v>
      </c>
      <c r="C730" s="64">
        <v>4.62</v>
      </c>
      <c r="D730" s="64">
        <v>7.67</v>
      </c>
      <c r="E730" s="64">
        <v>6.98</v>
      </c>
      <c r="G730" s="64">
        <v>3.67</v>
      </c>
      <c r="H730" s="64">
        <v>3.37</v>
      </c>
      <c r="J730" s="64">
        <v>4.84</v>
      </c>
      <c r="K730" s="64">
        <v>4.88</v>
      </c>
      <c r="N730" s="64">
        <v>0.16</v>
      </c>
      <c r="O730" s="64">
        <v>3.16</v>
      </c>
      <c r="P730" s="64">
        <v>4.0599999999999996</v>
      </c>
      <c r="R730" s="64">
        <v>4.49</v>
      </c>
      <c r="S730" s="64">
        <v>3.55</v>
      </c>
      <c r="U730" s="64">
        <v>5.41</v>
      </c>
      <c r="V730" s="64">
        <v>4.62</v>
      </c>
      <c r="W730" s="64">
        <v>7.67</v>
      </c>
      <c r="X730" s="64">
        <v>6.98</v>
      </c>
      <c r="Z730" s="64">
        <v>3.67</v>
      </c>
      <c r="AA730" s="64">
        <v>3.37</v>
      </c>
      <c r="AB730" s="64">
        <v>4.84</v>
      </c>
      <c r="AC730" s="64">
        <v>4.88</v>
      </c>
    </row>
    <row r="731" spans="1:29" hidden="1" x14ac:dyDescent="0.2">
      <c r="A731" s="2">
        <v>39939</v>
      </c>
      <c r="B731" s="64">
        <v>5.34</v>
      </c>
      <c r="C731" s="64">
        <v>4.6100000000000003</v>
      </c>
      <c r="D731" s="64">
        <v>8.15</v>
      </c>
      <c r="E731" s="64">
        <v>7.46</v>
      </c>
      <c r="G731" s="64">
        <v>3.52</v>
      </c>
      <c r="H731" s="64">
        <v>3.41</v>
      </c>
      <c r="J731" s="64">
        <v>4.82</v>
      </c>
      <c r="K731" s="64">
        <v>5.01</v>
      </c>
      <c r="N731" s="64">
        <v>0.15</v>
      </c>
      <c r="O731" s="64">
        <v>3.15</v>
      </c>
      <c r="P731" s="64">
        <v>4.09</v>
      </c>
      <c r="R731" s="64">
        <v>4.18</v>
      </c>
      <c r="S731" s="64">
        <v>3.55</v>
      </c>
      <c r="U731" s="64">
        <v>5.34</v>
      </c>
      <c r="V731" s="64">
        <v>4.6100000000000003</v>
      </c>
      <c r="W731" s="64">
        <v>8.15</v>
      </c>
      <c r="X731" s="64">
        <v>7.46</v>
      </c>
      <c r="Z731" s="64">
        <v>3.52</v>
      </c>
      <c r="AA731" s="64">
        <v>3.41</v>
      </c>
      <c r="AB731" s="64">
        <v>4.82</v>
      </c>
      <c r="AC731" s="64">
        <v>5.01</v>
      </c>
    </row>
    <row r="732" spans="1:29" hidden="1" x14ac:dyDescent="0.2">
      <c r="A732" s="2">
        <v>39940</v>
      </c>
      <c r="B732" s="64">
        <v>5.38</v>
      </c>
      <c r="C732" s="64">
        <v>4.71</v>
      </c>
      <c r="D732" s="64">
        <v>6.27</v>
      </c>
      <c r="E732" s="64">
        <v>5.58</v>
      </c>
      <c r="G732" s="64">
        <v>3.56</v>
      </c>
      <c r="H732" s="64">
        <v>3.23</v>
      </c>
      <c r="J732" s="64">
        <v>4.7699999999999996</v>
      </c>
      <c r="K732" s="64">
        <v>4.82</v>
      </c>
      <c r="N732" s="64">
        <v>0.15</v>
      </c>
      <c r="O732" s="64">
        <v>3.33</v>
      </c>
      <c r="P732" s="64">
        <v>4.29</v>
      </c>
      <c r="R732" s="64">
        <v>4.07</v>
      </c>
      <c r="S732" s="64">
        <v>3.49</v>
      </c>
      <c r="U732" s="64">
        <v>5.38</v>
      </c>
      <c r="V732" s="64">
        <v>4.71</v>
      </c>
      <c r="W732" s="64">
        <v>6.27</v>
      </c>
      <c r="X732" s="64">
        <v>5.58</v>
      </c>
      <c r="Z732" s="64">
        <v>3.56</v>
      </c>
      <c r="AA732" s="64">
        <v>3.23</v>
      </c>
      <c r="AB732" s="64">
        <v>4.7699999999999996</v>
      </c>
      <c r="AC732" s="64">
        <v>4.82</v>
      </c>
    </row>
    <row r="733" spans="1:29" hidden="1" x14ac:dyDescent="0.2">
      <c r="A733" s="2">
        <v>39941</v>
      </c>
      <c r="B733" s="64">
        <v>5.31</v>
      </c>
      <c r="C733" s="64">
        <v>4.66</v>
      </c>
      <c r="D733" s="64">
        <v>8.07</v>
      </c>
      <c r="E733" s="64">
        <v>7.39</v>
      </c>
      <c r="G733" s="64">
        <v>3.39</v>
      </c>
      <c r="H733" s="64">
        <v>3.27</v>
      </c>
      <c r="J733" s="64">
        <v>4.71</v>
      </c>
      <c r="K733" s="64">
        <v>4.78</v>
      </c>
      <c r="N733" s="64">
        <v>0.15</v>
      </c>
      <c r="O733" s="64">
        <v>3.28</v>
      </c>
      <c r="P733" s="64">
        <v>4.2699999999999996</v>
      </c>
      <c r="R733" s="64">
        <v>4.1399999999999997</v>
      </c>
      <c r="S733" s="64">
        <v>3.59</v>
      </c>
      <c r="U733" s="64">
        <v>5.31</v>
      </c>
      <c r="V733" s="64">
        <v>4.66</v>
      </c>
      <c r="W733" s="64">
        <v>8.07</v>
      </c>
      <c r="X733" s="64">
        <v>7.39</v>
      </c>
      <c r="Z733" s="64">
        <v>3.39</v>
      </c>
      <c r="AA733" s="64">
        <v>3.27</v>
      </c>
      <c r="AB733" s="64">
        <v>4.71</v>
      </c>
      <c r="AC733" s="64">
        <v>4.78</v>
      </c>
    </row>
    <row r="734" spans="1:29" hidden="1" x14ac:dyDescent="0.2">
      <c r="A734" s="2">
        <v>39944</v>
      </c>
      <c r="B734" s="64">
        <v>5.28</v>
      </c>
      <c r="C734" s="64">
        <v>4.55</v>
      </c>
      <c r="D734" s="64">
        <v>8.9700000000000006</v>
      </c>
      <c r="E734" s="64">
        <v>8.2799999999999994</v>
      </c>
      <c r="G734" s="64">
        <v>3.59</v>
      </c>
      <c r="H734" s="64">
        <v>3.26</v>
      </c>
      <c r="J734" s="64">
        <v>4.5999999999999996</v>
      </c>
      <c r="K734" s="64">
        <v>4.75</v>
      </c>
      <c r="N734" s="64">
        <v>0.14000000000000001</v>
      </c>
      <c r="O734" s="64">
        <v>3.17</v>
      </c>
      <c r="P734" s="64">
        <v>4.18</v>
      </c>
      <c r="R734" s="64">
        <v>4.1900000000000004</v>
      </c>
      <c r="S734" s="64">
        <v>3.5</v>
      </c>
      <c r="U734" s="64">
        <v>5.28</v>
      </c>
      <c r="V734" s="64">
        <v>4.55</v>
      </c>
      <c r="W734" s="64">
        <v>8.9700000000000006</v>
      </c>
      <c r="X734" s="64">
        <v>8.2799999999999994</v>
      </c>
      <c r="Z734" s="64">
        <v>3.59</v>
      </c>
      <c r="AA734" s="64">
        <v>3.26</v>
      </c>
      <c r="AB734" s="64">
        <v>4.5999999999999996</v>
      </c>
      <c r="AC734" s="64">
        <v>4.75</v>
      </c>
    </row>
    <row r="735" spans="1:29" hidden="1" x14ac:dyDescent="0.2">
      <c r="A735" s="2">
        <v>39945</v>
      </c>
      <c r="B735" s="64">
        <v>5.27</v>
      </c>
      <c r="C735" s="64">
        <v>4.58</v>
      </c>
      <c r="D735" s="64">
        <v>8.36</v>
      </c>
      <c r="E735" s="64">
        <v>7.67</v>
      </c>
      <c r="G735" s="64">
        <v>3.49</v>
      </c>
      <c r="H735" s="64">
        <v>3.29</v>
      </c>
      <c r="J735" s="64">
        <v>4.7300000000000004</v>
      </c>
      <c r="K735" s="64">
        <v>4.74</v>
      </c>
      <c r="N735" s="64">
        <v>0.14000000000000001</v>
      </c>
      <c r="O735" s="64">
        <v>3.17</v>
      </c>
      <c r="P735" s="64">
        <v>4.16</v>
      </c>
      <c r="R735" s="64">
        <v>4.21</v>
      </c>
      <c r="S735" s="64">
        <v>3.68</v>
      </c>
      <c r="U735" s="64">
        <v>5.27</v>
      </c>
      <c r="V735" s="64">
        <v>4.58</v>
      </c>
      <c r="W735" s="64">
        <v>8.36</v>
      </c>
      <c r="X735" s="64">
        <v>7.67</v>
      </c>
      <c r="Z735" s="64">
        <v>3.49</v>
      </c>
      <c r="AA735" s="64">
        <v>3.29</v>
      </c>
      <c r="AB735" s="64">
        <v>4.7300000000000004</v>
      </c>
      <c r="AC735" s="64">
        <v>4.74</v>
      </c>
    </row>
    <row r="736" spans="1:29" hidden="1" x14ac:dyDescent="0.2">
      <c r="A736" s="2">
        <v>39946</v>
      </c>
      <c r="B736" s="64">
        <v>5.45</v>
      </c>
      <c r="C736" s="64">
        <v>4.78</v>
      </c>
      <c r="D736" s="64">
        <v>8.9600000000000009</v>
      </c>
      <c r="E736" s="64">
        <v>8.27</v>
      </c>
      <c r="G736" s="64">
        <v>3.53</v>
      </c>
      <c r="H736" s="64">
        <v>3.31</v>
      </c>
      <c r="J736" s="64">
        <v>4.76</v>
      </c>
      <c r="K736" s="64">
        <v>4.8099999999999996</v>
      </c>
      <c r="N736" s="64">
        <v>0.15</v>
      </c>
      <c r="O736" s="64">
        <v>3.11</v>
      </c>
      <c r="P736" s="64">
        <v>4.0999999999999996</v>
      </c>
      <c r="R736" s="64">
        <v>4.21</v>
      </c>
      <c r="S736" s="64">
        <v>3.73</v>
      </c>
      <c r="U736" s="64">
        <v>5.45</v>
      </c>
      <c r="V736" s="64">
        <v>4.78</v>
      </c>
      <c r="W736" s="64">
        <v>8.9600000000000009</v>
      </c>
      <c r="X736" s="64">
        <v>8.27</v>
      </c>
      <c r="Z736" s="64">
        <v>3.53</v>
      </c>
      <c r="AA736" s="64">
        <v>3.31</v>
      </c>
      <c r="AB736" s="64">
        <v>4.76</v>
      </c>
      <c r="AC736" s="64">
        <v>4.8099999999999996</v>
      </c>
    </row>
    <row r="737" spans="1:29" hidden="1" x14ac:dyDescent="0.2">
      <c r="A737" s="2">
        <v>39947</v>
      </c>
      <c r="B737" s="64">
        <v>5.49</v>
      </c>
      <c r="C737" s="64">
        <v>4.57</v>
      </c>
      <c r="D737" s="64">
        <v>8.09</v>
      </c>
      <c r="E737" s="64">
        <v>7.4</v>
      </c>
      <c r="G737" s="64">
        <v>3.5</v>
      </c>
      <c r="H737" s="64">
        <v>3.33</v>
      </c>
      <c r="J737" s="64">
        <v>4.72</v>
      </c>
      <c r="K737" s="64">
        <v>4.8099999999999996</v>
      </c>
      <c r="N737" s="64">
        <v>0.13</v>
      </c>
      <c r="O737" s="64">
        <v>3.09</v>
      </c>
      <c r="P737" s="64">
        <v>4.05</v>
      </c>
      <c r="R737" s="64">
        <v>4.08</v>
      </c>
      <c r="S737" s="64">
        <v>3.69</v>
      </c>
      <c r="U737" s="64">
        <v>5.49</v>
      </c>
      <c r="V737" s="64">
        <v>4.57</v>
      </c>
      <c r="W737" s="64">
        <v>8.09</v>
      </c>
      <c r="X737" s="64">
        <v>7.4</v>
      </c>
      <c r="Z737" s="64">
        <v>3.5</v>
      </c>
      <c r="AA737" s="64">
        <v>3.33</v>
      </c>
      <c r="AB737" s="64">
        <v>4.72</v>
      </c>
      <c r="AC737" s="64">
        <v>4.8099999999999996</v>
      </c>
    </row>
    <row r="738" spans="1:29" hidden="1" x14ac:dyDescent="0.2">
      <c r="A738" s="2">
        <v>39948</v>
      </c>
      <c r="B738" s="64">
        <v>5.43</v>
      </c>
      <c r="C738" s="64">
        <v>4.62</v>
      </c>
      <c r="D738" s="64">
        <v>7.35</v>
      </c>
      <c r="E738" s="64">
        <v>6.66</v>
      </c>
      <c r="G738" s="64">
        <v>3.45</v>
      </c>
      <c r="H738" s="64">
        <v>3.31</v>
      </c>
      <c r="J738" s="64">
        <v>4.71</v>
      </c>
      <c r="K738" s="64">
        <v>4.7300000000000004</v>
      </c>
      <c r="N738" s="64">
        <v>0.13</v>
      </c>
      <c r="O738" s="64">
        <v>3.13</v>
      </c>
      <c r="P738" s="64">
        <v>4.08</v>
      </c>
      <c r="R738" s="64">
        <v>4.4400000000000004</v>
      </c>
      <c r="S738" s="64">
        <v>3.84</v>
      </c>
      <c r="U738" s="64">
        <v>5.43</v>
      </c>
      <c r="V738" s="64">
        <v>4.62</v>
      </c>
      <c r="W738" s="64">
        <v>7.35</v>
      </c>
      <c r="X738" s="64">
        <v>6.66</v>
      </c>
      <c r="Z738" s="64">
        <v>3.45</v>
      </c>
      <c r="AA738" s="64">
        <v>3.31</v>
      </c>
      <c r="AB738" s="64">
        <v>4.71</v>
      </c>
      <c r="AC738" s="64">
        <v>4.7300000000000004</v>
      </c>
    </row>
    <row r="739" spans="1:29" hidden="1" x14ac:dyDescent="0.2">
      <c r="A739" s="2">
        <v>39951</v>
      </c>
      <c r="B739" s="64">
        <v>5.36</v>
      </c>
      <c r="C739" s="64">
        <v>4.79</v>
      </c>
      <c r="D739" s="64">
        <v>6.6</v>
      </c>
      <c r="E739" s="64">
        <v>5.92</v>
      </c>
      <c r="G739" s="64">
        <v>3.47</v>
      </c>
      <c r="H739" s="64">
        <v>3.22</v>
      </c>
      <c r="J739" s="64">
        <v>4.74</v>
      </c>
      <c r="K739" s="64">
        <v>4.79</v>
      </c>
      <c r="N739" s="64">
        <v>0.13</v>
      </c>
      <c r="O739" s="64">
        <v>3.24</v>
      </c>
      <c r="P739" s="64">
        <v>4.2</v>
      </c>
      <c r="R739" s="64">
        <v>4.41</v>
      </c>
      <c r="S739" s="64">
        <v>3.92</v>
      </c>
      <c r="U739" s="64">
        <v>5.36</v>
      </c>
      <c r="V739" s="64">
        <v>4.79</v>
      </c>
      <c r="W739" s="64">
        <v>6.6</v>
      </c>
      <c r="X739" s="64">
        <v>5.92</v>
      </c>
      <c r="Z739" s="64">
        <v>3.47</v>
      </c>
      <c r="AA739" s="64">
        <v>3.22</v>
      </c>
      <c r="AB739" s="64">
        <v>4.74</v>
      </c>
      <c r="AC739" s="64">
        <v>4.79</v>
      </c>
    </row>
    <row r="740" spans="1:29" hidden="1" x14ac:dyDescent="0.2">
      <c r="A740" s="2">
        <v>39952</v>
      </c>
      <c r="B740" s="64">
        <v>5.31</v>
      </c>
      <c r="C740" s="96">
        <v>4.78</v>
      </c>
      <c r="D740" s="64">
        <v>6.7</v>
      </c>
      <c r="E740" s="64">
        <v>6.01</v>
      </c>
      <c r="G740" s="64">
        <v>3.55</v>
      </c>
      <c r="H740" s="64">
        <v>3.19</v>
      </c>
      <c r="J740" s="64">
        <v>4.74</v>
      </c>
      <c r="K740" s="64">
        <v>4.8899999999999997</v>
      </c>
      <c r="N740" s="64">
        <v>0.15</v>
      </c>
      <c r="O740" s="64">
        <v>3.24</v>
      </c>
      <c r="P740" s="64">
        <v>4.21</v>
      </c>
      <c r="R740" s="64">
        <v>4.45</v>
      </c>
      <c r="S740" s="64">
        <v>3.9</v>
      </c>
      <c r="U740" s="64">
        <v>5.31</v>
      </c>
      <c r="V740" s="96">
        <v>4.78</v>
      </c>
      <c r="W740" s="64">
        <v>6.7</v>
      </c>
      <c r="X740" s="64">
        <v>6.01</v>
      </c>
      <c r="Z740" s="64">
        <v>3.55</v>
      </c>
      <c r="AA740" s="64">
        <v>3.19</v>
      </c>
      <c r="AB740" s="64">
        <v>4.74</v>
      </c>
      <c r="AC740" s="64">
        <v>4.8899999999999997</v>
      </c>
    </row>
    <row r="741" spans="1:29" hidden="1" x14ac:dyDescent="0.2">
      <c r="A741" s="2">
        <v>39953</v>
      </c>
      <c r="B741" s="64">
        <v>5.52</v>
      </c>
      <c r="C741" s="64">
        <v>4.72</v>
      </c>
      <c r="D741" s="64">
        <v>6.53</v>
      </c>
      <c r="E741" s="64">
        <v>5.84</v>
      </c>
      <c r="G741" s="64">
        <v>3.45</v>
      </c>
      <c r="H741" s="64">
        <v>3.24</v>
      </c>
      <c r="J741" s="64">
        <v>4.7</v>
      </c>
      <c r="K741" s="64">
        <v>4.75</v>
      </c>
      <c r="N741" s="64">
        <v>0.15</v>
      </c>
      <c r="O741" s="64">
        <v>3.19</v>
      </c>
      <c r="P741" s="64">
        <v>4.1399999999999997</v>
      </c>
      <c r="R741" s="64">
        <v>4.3899999999999997</v>
      </c>
      <c r="S741" s="64">
        <v>3.73</v>
      </c>
      <c r="U741" s="64">
        <v>5.52</v>
      </c>
      <c r="V741" s="64">
        <v>4.72</v>
      </c>
      <c r="W741" s="64">
        <v>6.53</v>
      </c>
      <c r="X741" s="64">
        <v>5.84</v>
      </c>
      <c r="Z741" s="64">
        <v>3.45</v>
      </c>
      <c r="AA741" s="64">
        <v>3.24</v>
      </c>
      <c r="AB741" s="64">
        <v>4.7</v>
      </c>
      <c r="AC741" s="64">
        <v>4.75</v>
      </c>
    </row>
    <row r="742" spans="1:29" hidden="1" x14ac:dyDescent="0.2">
      <c r="A742" s="2">
        <v>39954</v>
      </c>
      <c r="B742" s="64">
        <v>5.8</v>
      </c>
      <c r="C742" s="64">
        <v>5.17</v>
      </c>
      <c r="D742" s="64">
        <v>6.7</v>
      </c>
      <c r="E742" s="64">
        <v>6.02</v>
      </c>
      <c r="G742" s="64">
        <v>3.54</v>
      </c>
      <c r="H742" s="64">
        <v>3.28</v>
      </c>
      <c r="J742" s="64">
        <v>4.57</v>
      </c>
      <c r="K742" s="64">
        <v>4.91</v>
      </c>
      <c r="N742" s="64">
        <v>0.15</v>
      </c>
      <c r="O742" s="64">
        <v>3.37</v>
      </c>
      <c r="P742" s="64">
        <v>4.32</v>
      </c>
      <c r="R742" s="64">
        <v>4.5</v>
      </c>
      <c r="S742" s="64">
        <v>3.66</v>
      </c>
      <c r="U742" s="64">
        <v>5.8</v>
      </c>
      <c r="V742" s="64">
        <v>5.17</v>
      </c>
      <c r="W742" s="64">
        <v>6.7</v>
      </c>
      <c r="X742" s="64">
        <v>6.02</v>
      </c>
      <c r="Z742" s="64">
        <v>3.54</v>
      </c>
      <c r="AA742" s="64">
        <v>3.28</v>
      </c>
      <c r="AB742" s="64">
        <v>4.57</v>
      </c>
      <c r="AC742" s="64">
        <v>4.91</v>
      </c>
    </row>
    <row r="743" spans="1:29" hidden="1" x14ac:dyDescent="0.2">
      <c r="A743" s="2">
        <v>39955</v>
      </c>
      <c r="B743" s="64">
        <v>6.36</v>
      </c>
      <c r="C743" s="64">
        <v>4.99</v>
      </c>
      <c r="D743" s="64">
        <v>6.4</v>
      </c>
      <c r="E743" s="64">
        <v>5.72</v>
      </c>
      <c r="G743" s="64">
        <v>3.48</v>
      </c>
      <c r="H743" s="64">
        <v>3.19</v>
      </c>
      <c r="J743" s="64">
        <v>4.6500000000000004</v>
      </c>
      <c r="K743" s="64">
        <v>4.6500000000000004</v>
      </c>
      <c r="N743" s="64">
        <v>0.15</v>
      </c>
      <c r="O743" s="64">
        <v>3.45</v>
      </c>
      <c r="P743" s="64">
        <v>4.3899999999999997</v>
      </c>
      <c r="R743" s="64">
        <v>4.41</v>
      </c>
      <c r="S743" s="64">
        <v>3.79</v>
      </c>
      <c r="U743" s="64">
        <v>6.36</v>
      </c>
      <c r="V743" s="64">
        <v>4.99</v>
      </c>
      <c r="W743" s="64">
        <v>6.4</v>
      </c>
      <c r="X743" s="64">
        <v>5.72</v>
      </c>
      <c r="Z743" s="64">
        <v>3.48</v>
      </c>
      <c r="AA743" s="64">
        <v>3.19</v>
      </c>
      <c r="AB743" s="64">
        <v>4.6500000000000004</v>
      </c>
      <c r="AC743" s="64">
        <v>4.6500000000000004</v>
      </c>
    </row>
    <row r="744" spans="1:29" hidden="1" x14ac:dyDescent="0.2">
      <c r="A744" s="2">
        <v>39959</v>
      </c>
      <c r="B744" s="64">
        <v>6.15</v>
      </c>
      <c r="C744" s="64">
        <v>5.17</v>
      </c>
      <c r="D744" s="64">
        <v>6.68</v>
      </c>
      <c r="E744" s="64">
        <v>5.99</v>
      </c>
      <c r="G744" s="64">
        <v>3.53</v>
      </c>
      <c r="H744" s="64">
        <v>3.21</v>
      </c>
      <c r="J744" s="64">
        <v>4.7699999999999996</v>
      </c>
      <c r="K744" s="64">
        <v>4.71</v>
      </c>
      <c r="N744" s="64">
        <v>0.15</v>
      </c>
      <c r="O744" s="64">
        <v>3.55</v>
      </c>
      <c r="P744" s="64">
        <v>4.49</v>
      </c>
      <c r="R744" s="64">
        <v>4.3600000000000003</v>
      </c>
      <c r="S744" s="64">
        <v>3.68</v>
      </c>
      <c r="U744" s="64">
        <v>6.15</v>
      </c>
      <c r="V744" s="64">
        <v>5.17</v>
      </c>
      <c r="W744" s="64">
        <v>6.68</v>
      </c>
      <c r="X744" s="64">
        <v>5.99</v>
      </c>
      <c r="Z744" s="64">
        <v>3.53</v>
      </c>
      <c r="AA744" s="64">
        <v>3.21</v>
      </c>
      <c r="AB744" s="64">
        <v>4.7699999999999996</v>
      </c>
      <c r="AC744" s="64">
        <v>4.71</v>
      </c>
    </row>
    <row r="745" spans="1:29" hidden="1" x14ac:dyDescent="0.2">
      <c r="A745" s="2">
        <v>39960</v>
      </c>
      <c r="B745" s="64">
        <v>5.99</v>
      </c>
      <c r="C745" s="64">
        <v>5.04</v>
      </c>
      <c r="D745" s="64">
        <v>6.9</v>
      </c>
      <c r="E745" s="64">
        <v>6.22</v>
      </c>
      <c r="G745" s="64">
        <v>3.45</v>
      </c>
      <c r="H745" s="64">
        <v>3.26</v>
      </c>
      <c r="J745" s="64">
        <v>4.57</v>
      </c>
      <c r="K745" s="64">
        <v>4.8</v>
      </c>
      <c r="N745" s="64">
        <v>0.14000000000000001</v>
      </c>
      <c r="O745" s="64">
        <v>3.73</v>
      </c>
      <c r="P745" s="64">
        <v>4.63</v>
      </c>
      <c r="R745" s="64">
        <v>4.4400000000000004</v>
      </c>
      <c r="S745" s="64">
        <v>3.91</v>
      </c>
      <c r="U745" s="64">
        <v>5.99</v>
      </c>
      <c r="V745" s="64">
        <v>5.04</v>
      </c>
      <c r="W745" s="64">
        <v>6.9</v>
      </c>
      <c r="X745" s="64">
        <v>6.22</v>
      </c>
      <c r="Z745" s="64">
        <v>3.45</v>
      </c>
      <c r="AA745" s="64">
        <v>3.26</v>
      </c>
      <c r="AB745" s="64">
        <v>4.57</v>
      </c>
      <c r="AC745" s="64">
        <v>4.8</v>
      </c>
    </row>
    <row r="746" spans="1:29" hidden="1" x14ac:dyDescent="0.2">
      <c r="A746" s="2">
        <v>39961</v>
      </c>
      <c r="B746" s="64">
        <v>5.95</v>
      </c>
      <c r="C746" s="64">
        <v>5.26</v>
      </c>
      <c r="D746" s="64">
        <v>6.9</v>
      </c>
      <c r="E746" s="64">
        <v>6.21</v>
      </c>
      <c r="G746" s="64">
        <v>3.57</v>
      </c>
      <c r="H746" s="64">
        <v>3.28</v>
      </c>
      <c r="J746" s="64">
        <v>4.8600000000000003</v>
      </c>
      <c r="K746" s="64">
        <v>4.6500000000000004</v>
      </c>
      <c r="N746" s="64">
        <v>0.11</v>
      </c>
      <c r="O746" s="64">
        <v>3.61</v>
      </c>
      <c r="P746" s="64">
        <v>4.49</v>
      </c>
      <c r="R746" s="64">
        <v>4.63</v>
      </c>
      <c r="S746" s="64">
        <v>4.09</v>
      </c>
      <c r="U746" s="64">
        <v>5.95</v>
      </c>
      <c r="V746" s="64">
        <v>5.26</v>
      </c>
      <c r="W746" s="64">
        <v>6.9</v>
      </c>
      <c r="X746" s="64">
        <v>6.21</v>
      </c>
      <c r="Z746" s="64">
        <v>3.57</v>
      </c>
      <c r="AA746" s="64">
        <v>3.28</v>
      </c>
      <c r="AB746" s="64">
        <v>4.8600000000000003</v>
      </c>
      <c r="AC746" s="64">
        <v>4.6500000000000004</v>
      </c>
    </row>
    <row r="747" spans="1:29" hidden="1" x14ac:dyDescent="0.2">
      <c r="A747" s="2">
        <v>39962</v>
      </c>
      <c r="B747" s="64">
        <v>5.56</v>
      </c>
      <c r="C747" s="64">
        <v>5.01</v>
      </c>
      <c r="D747" s="64">
        <v>6.55</v>
      </c>
      <c r="E747" s="64">
        <v>5.86</v>
      </c>
      <c r="G747" s="64">
        <v>3.76</v>
      </c>
      <c r="H747" s="64">
        <v>3.24</v>
      </c>
      <c r="J747" s="64">
        <v>4.8899999999999997</v>
      </c>
      <c r="K747" s="64">
        <v>4.72</v>
      </c>
      <c r="N747" s="64">
        <v>0.11</v>
      </c>
      <c r="O747" s="64">
        <v>3.46</v>
      </c>
      <c r="P747" s="64">
        <v>4.33</v>
      </c>
      <c r="R747" s="64">
        <v>4.22</v>
      </c>
      <c r="S747" s="64">
        <v>3.69</v>
      </c>
      <c r="U747" s="64">
        <v>5.56</v>
      </c>
      <c r="V747" s="64">
        <v>5.01</v>
      </c>
      <c r="W747" s="64">
        <v>6.55</v>
      </c>
      <c r="X747" s="64">
        <v>5.86</v>
      </c>
      <c r="Z747" s="64">
        <v>3.76</v>
      </c>
      <c r="AA747" s="64">
        <v>3.24</v>
      </c>
      <c r="AB747" s="64">
        <v>4.8899999999999997</v>
      </c>
      <c r="AC747" s="64">
        <v>4.72</v>
      </c>
    </row>
    <row r="748" spans="1:29" hidden="1" x14ac:dyDescent="0.2">
      <c r="R748" s="64"/>
      <c r="S748" s="64"/>
    </row>
    <row r="749" spans="1:29" hidden="1" x14ac:dyDescent="0.2">
      <c r="A749" s="3" t="s">
        <v>61</v>
      </c>
      <c r="B749" s="64">
        <f>AVERAGE(B728:B747)</f>
        <v>5.5675000000000008</v>
      </c>
      <c r="C749" s="64">
        <f>AVERAGE(C728:C747)</f>
        <v>4.8070000000000004</v>
      </c>
      <c r="D749" s="64">
        <f>AVERAGE(D728:D747)</f>
        <v>7.3505000000000011</v>
      </c>
      <c r="E749" s="64">
        <f>AVERAGE(E728:E747)</f>
        <v>6.6630000000000011</v>
      </c>
      <c r="G749" s="64">
        <f>AVERAGE(G728:G747)</f>
        <v>3.5225</v>
      </c>
      <c r="H749" s="64">
        <f>AVERAGE(H728:H747)</f>
        <v>3.2765</v>
      </c>
      <c r="J749" s="64">
        <f>AVERAGE(J728:J747)</f>
        <v>4.7335000000000012</v>
      </c>
      <c r="K749" s="64">
        <f>AVERAGE(K728:K747)</f>
        <v>4.7939999999999996</v>
      </c>
      <c r="N749" s="64">
        <f>AVERAGE(N728:N747)</f>
        <v>0.14049999999999996</v>
      </c>
      <c r="O749" s="64">
        <f>AVERAGE(O728:O747)</f>
        <v>3.2864999999999993</v>
      </c>
      <c r="P749" s="64">
        <f>AVERAGE(P728:P747)</f>
        <v>4.2299999999999986</v>
      </c>
      <c r="R749" s="64">
        <f>AVERAGE(R728:R747)</f>
        <v>4.3815</v>
      </c>
      <c r="S749" s="64">
        <f>AVERAGE(S728:S747)</f>
        <v>3.777499999999999</v>
      </c>
      <c r="U749" s="64">
        <f>AVERAGE(U728:U747)</f>
        <v>5.5675000000000008</v>
      </c>
      <c r="V749" s="64">
        <f>AVERAGE(V728:V747)</f>
        <v>4.8070000000000004</v>
      </c>
      <c r="W749" s="64">
        <f>AVERAGE(W728:W747)</f>
        <v>7.3505000000000011</v>
      </c>
      <c r="X749" s="64">
        <f>AVERAGE(X728:X747)</f>
        <v>6.6630000000000011</v>
      </c>
      <c r="Z749" s="64">
        <f>AVERAGE(Z728:Z747)</f>
        <v>3.5225</v>
      </c>
      <c r="AA749" s="64">
        <f>AVERAGE(AA728:AA747)</f>
        <v>3.2765</v>
      </c>
      <c r="AB749" s="64">
        <f>AVERAGE(AB728:AB747)</f>
        <v>4.7335000000000012</v>
      </c>
      <c r="AC749" s="64">
        <f>AVERAGE(AC728:AC747)</f>
        <v>4.7939999999999996</v>
      </c>
    </row>
    <row r="750" spans="1:29" hidden="1" x14ac:dyDescent="0.2">
      <c r="A750" s="3" t="s">
        <v>62</v>
      </c>
      <c r="B750" s="312">
        <f>AVERAGE(B749:C749)</f>
        <v>5.1872500000000006</v>
      </c>
      <c r="C750" s="312"/>
      <c r="D750" s="312">
        <f>AVERAGE(D749:E749)</f>
        <v>7.0067500000000011</v>
      </c>
      <c r="E750" s="312"/>
      <c r="F750" s="5"/>
      <c r="G750" s="312">
        <f>AVERAGE(G749:H749)</f>
        <v>3.3994999999999997</v>
      </c>
      <c r="H750" s="312"/>
      <c r="I750" s="118"/>
      <c r="J750" s="312">
        <f>AVERAGE(J749:K749)</f>
        <v>4.7637499999999999</v>
      </c>
      <c r="K750" s="312"/>
      <c r="L750" s="118"/>
      <c r="M750" s="5"/>
      <c r="N750" s="5"/>
      <c r="O750" s="5"/>
      <c r="P750" s="5"/>
      <c r="Q750" s="5"/>
      <c r="R750" s="312">
        <f>AVERAGE(R749:S749)</f>
        <v>4.0794999999999995</v>
      </c>
      <c r="S750" s="312"/>
      <c r="U750" s="312">
        <f>AVERAGE(U749:V749)</f>
        <v>5.1872500000000006</v>
      </c>
      <c r="V750" s="312"/>
      <c r="W750" s="312">
        <f>AVERAGE(W749:X749)</f>
        <v>7.0067500000000011</v>
      </c>
      <c r="X750" s="312"/>
      <c r="Y750" s="5"/>
      <c r="Z750" s="312">
        <f>AVERAGE(Z749:AA749)</f>
        <v>3.3994999999999997</v>
      </c>
      <c r="AA750" s="312"/>
      <c r="AB750" s="312">
        <f>AVERAGE(AB749:AC749)</f>
        <v>4.7637499999999999</v>
      </c>
      <c r="AC750" s="312"/>
    </row>
    <row r="751" spans="1:29" hidden="1" x14ac:dyDescent="0.2">
      <c r="A751" s="3" t="s">
        <v>63</v>
      </c>
      <c r="B751" s="312">
        <f>AVERAGE(B699,B725,B750)</f>
        <v>5.2074238816738818</v>
      </c>
      <c r="C751" s="312"/>
      <c r="D751" s="312">
        <f>AVERAGE(D699,D725,D750)</f>
        <v>6.663375541125542</v>
      </c>
      <c r="E751" s="312"/>
      <c r="F751" s="5"/>
      <c r="G751" s="312">
        <f>AVERAGE(G699,G725,G750)</f>
        <v>3.4249956709956706</v>
      </c>
      <c r="H751" s="312"/>
      <c r="I751" s="118"/>
      <c r="J751" s="312">
        <f>AVERAGE(J699,J725,J750)</f>
        <v>4.8777904040404048</v>
      </c>
      <c r="K751" s="312"/>
      <c r="L751" s="118"/>
      <c r="M751" s="5"/>
      <c r="N751" s="5"/>
      <c r="O751" s="5"/>
      <c r="P751" s="5"/>
      <c r="Q751" s="5"/>
      <c r="R751" s="312">
        <f>AVERAGE(R699,R725,R750)</f>
        <v>4.3716623376623378</v>
      </c>
      <c r="S751" s="312"/>
      <c r="U751" s="312">
        <f>AVERAGE(U699,U725,U750)</f>
        <v>5.2074238816738818</v>
      </c>
      <c r="V751" s="312"/>
      <c r="W751" s="312">
        <f>AVERAGE(W699,W725,W750)</f>
        <v>6.663375541125542</v>
      </c>
      <c r="X751" s="312"/>
      <c r="Y751" s="5"/>
      <c r="Z751" s="312">
        <f>AVERAGE(Z699,Z725,Z750)</f>
        <v>3.4249956709956706</v>
      </c>
      <c r="AA751" s="312"/>
      <c r="AB751" s="312">
        <f>AVERAGE(AB699,AB725,AB750)</f>
        <v>4.8777904040404048</v>
      </c>
      <c r="AC751" s="312"/>
    </row>
    <row r="752" spans="1:29" hidden="1" x14ac:dyDescent="0.2">
      <c r="R752" s="64"/>
      <c r="S752" s="64"/>
    </row>
    <row r="753" spans="1:29" hidden="1" x14ac:dyDescent="0.2">
      <c r="A753" s="2">
        <v>39965</v>
      </c>
      <c r="B753" s="64">
        <v>5.68</v>
      </c>
      <c r="C753" s="64">
        <v>5.0599999999999996</v>
      </c>
      <c r="D753" s="64">
        <v>6.54</v>
      </c>
      <c r="E753" s="64">
        <v>5.85</v>
      </c>
      <c r="G753" s="64">
        <v>3.87</v>
      </c>
      <c r="H753" s="64">
        <v>3.26</v>
      </c>
      <c r="J753" s="64">
        <v>4.88</v>
      </c>
      <c r="K753" s="64">
        <v>4.59</v>
      </c>
      <c r="N753" s="64">
        <v>7.0000000000000007E-2</v>
      </c>
      <c r="O753" s="64">
        <v>3.67</v>
      </c>
      <c r="P753" s="64">
        <v>4.53</v>
      </c>
      <c r="R753" s="64">
        <v>4.2699999999999996</v>
      </c>
      <c r="S753" s="64">
        <v>3.91</v>
      </c>
      <c r="U753" s="64">
        <v>5.68</v>
      </c>
      <c r="V753" s="64">
        <v>5.0599999999999996</v>
      </c>
      <c r="W753" s="64">
        <v>6.54</v>
      </c>
      <c r="X753" s="64">
        <v>5.85</v>
      </c>
      <c r="Z753" s="64">
        <v>3.87</v>
      </c>
      <c r="AA753" s="64">
        <v>3.26</v>
      </c>
      <c r="AB753" s="64">
        <v>4.88</v>
      </c>
      <c r="AC753" s="64">
        <v>4.59</v>
      </c>
    </row>
    <row r="754" spans="1:29" hidden="1" x14ac:dyDescent="0.2">
      <c r="A754" s="2">
        <v>39966</v>
      </c>
      <c r="B754" s="64">
        <v>5.5</v>
      </c>
      <c r="C754" s="64">
        <v>4.78</v>
      </c>
      <c r="D754" s="64">
        <v>6.53</v>
      </c>
      <c r="E754" s="64">
        <v>5.84</v>
      </c>
      <c r="G754" s="64">
        <v>3.87</v>
      </c>
      <c r="H754" s="64">
        <v>3.41</v>
      </c>
      <c r="J754" s="64">
        <v>5</v>
      </c>
      <c r="K754" s="64">
        <v>4.84</v>
      </c>
      <c r="N754" s="64">
        <v>0.11</v>
      </c>
      <c r="O754" s="64">
        <v>3.61</v>
      </c>
      <c r="P754" s="64">
        <v>4.4800000000000004</v>
      </c>
      <c r="R754" s="64">
        <v>4.47</v>
      </c>
      <c r="S754" s="64">
        <v>3.95</v>
      </c>
      <c r="U754" s="64">
        <v>5.5</v>
      </c>
      <c r="V754" s="64">
        <v>4.78</v>
      </c>
      <c r="W754" s="64">
        <v>6.53</v>
      </c>
      <c r="X754" s="64">
        <v>5.84</v>
      </c>
      <c r="Z754" s="64">
        <v>3.87</v>
      </c>
      <c r="AA754" s="64">
        <v>3.41</v>
      </c>
      <c r="AB754" s="64">
        <v>5</v>
      </c>
      <c r="AC754" s="64">
        <v>4.84</v>
      </c>
    </row>
    <row r="755" spans="1:29" hidden="1" x14ac:dyDescent="0.2">
      <c r="A755" s="2">
        <v>39967</v>
      </c>
      <c r="B755" s="64">
        <v>5.74</v>
      </c>
      <c r="C755" s="64">
        <v>4.72</v>
      </c>
      <c r="D755" s="64">
        <v>6.59</v>
      </c>
      <c r="E755" s="64">
        <v>5.9</v>
      </c>
      <c r="G755" s="64">
        <v>3.84</v>
      </c>
      <c r="H755" s="64">
        <v>3.47</v>
      </c>
      <c r="J755" s="64">
        <v>5.03</v>
      </c>
      <c r="K755" s="64">
        <v>4.87</v>
      </c>
      <c r="N755" s="64">
        <v>0.11</v>
      </c>
      <c r="O755" s="64">
        <v>3.54</v>
      </c>
      <c r="P755" s="64">
        <v>4.45</v>
      </c>
      <c r="R755" s="64">
        <v>4.6100000000000003</v>
      </c>
      <c r="S755" s="64">
        <v>4.04</v>
      </c>
      <c r="U755" s="64">
        <v>5.74</v>
      </c>
      <c r="V755" s="64">
        <v>4.72</v>
      </c>
      <c r="W755" s="64">
        <v>6.59</v>
      </c>
      <c r="X755" s="64">
        <v>5.9</v>
      </c>
      <c r="Z755" s="64">
        <v>3.84</v>
      </c>
      <c r="AA755" s="64">
        <v>3.47</v>
      </c>
      <c r="AB755" s="64">
        <v>5.03</v>
      </c>
      <c r="AC755" s="64">
        <v>4.87</v>
      </c>
    </row>
    <row r="756" spans="1:29" hidden="1" x14ac:dyDescent="0.2">
      <c r="A756" s="2">
        <v>39968</v>
      </c>
      <c r="B756" s="64">
        <v>5.92</v>
      </c>
      <c r="C756" s="64">
        <v>4.88</v>
      </c>
      <c r="D756" s="64">
        <v>6.59</v>
      </c>
      <c r="E756" s="64">
        <v>5.9</v>
      </c>
      <c r="G756" s="64">
        <v>3.93</v>
      </c>
      <c r="H756" s="64">
        <v>3.46</v>
      </c>
      <c r="J756" s="64">
        <v>5.05</v>
      </c>
      <c r="K756" s="64">
        <v>4.74</v>
      </c>
      <c r="N756" s="64">
        <v>0.12</v>
      </c>
      <c r="O756" s="64">
        <v>3.7</v>
      </c>
      <c r="P756" s="64">
        <v>4.58</v>
      </c>
      <c r="R756" s="64">
        <v>4.72</v>
      </c>
      <c r="S756" s="64">
        <v>4.1500000000000004</v>
      </c>
      <c r="U756" s="64">
        <v>5.92</v>
      </c>
      <c r="V756" s="64">
        <v>4.88</v>
      </c>
      <c r="W756" s="64">
        <v>6.59</v>
      </c>
      <c r="X756" s="64">
        <v>5.9</v>
      </c>
      <c r="Z756" s="64">
        <v>3.93</v>
      </c>
      <c r="AA756" s="64">
        <v>3.46</v>
      </c>
      <c r="AB756" s="64">
        <v>5.05</v>
      </c>
      <c r="AC756" s="64">
        <v>4.74</v>
      </c>
    </row>
    <row r="757" spans="1:29" hidden="1" x14ac:dyDescent="0.2">
      <c r="A757" s="2">
        <v>39969</v>
      </c>
      <c r="B757" s="64">
        <v>6.03</v>
      </c>
      <c r="C757" s="64">
        <v>4.95</v>
      </c>
      <c r="D757" s="64">
        <v>6.42</v>
      </c>
      <c r="E757" s="64">
        <v>5.74</v>
      </c>
      <c r="G757" s="64">
        <v>3.91</v>
      </c>
      <c r="H757" s="64">
        <v>3.42</v>
      </c>
      <c r="J757" s="64">
        <v>5.16</v>
      </c>
      <c r="K757" s="64">
        <v>4.9000000000000004</v>
      </c>
      <c r="N757" s="64">
        <v>0.16</v>
      </c>
      <c r="O757" s="64">
        <v>3.83</v>
      </c>
      <c r="P757" s="64">
        <v>4.6399999999999997</v>
      </c>
      <c r="R757" s="64">
        <v>4.76</v>
      </c>
      <c r="S757" s="64">
        <v>4.18</v>
      </c>
      <c r="U757" s="64">
        <v>6.03</v>
      </c>
      <c r="V757" s="64">
        <v>4.95</v>
      </c>
      <c r="W757" s="64">
        <v>6.42</v>
      </c>
      <c r="X757" s="64">
        <v>5.74</v>
      </c>
      <c r="Z757" s="64">
        <v>3.91</v>
      </c>
      <c r="AA757" s="64">
        <v>3.42</v>
      </c>
      <c r="AB757" s="64">
        <v>5.16</v>
      </c>
      <c r="AC757" s="64">
        <v>4.9000000000000004</v>
      </c>
    </row>
    <row r="758" spans="1:29" hidden="1" x14ac:dyDescent="0.2">
      <c r="A758" s="2">
        <v>39972</v>
      </c>
      <c r="B758" s="64">
        <v>6.23</v>
      </c>
      <c r="C758" s="64">
        <v>5.27</v>
      </c>
      <c r="D758" s="64">
        <v>6.39</v>
      </c>
      <c r="E758" s="64">
        <v>5.7</v>
      </c>
      <c r="G758" s="64">
        <v>3.95</v>
      </c>
      <c r="H758" s="64">
        <v>3.4</v>
      </c>
      <c r="J758" s="64">
        <v>5</v>
      </c>
      <c r="K758" s="64">
        <v>4.9000000000000004</v>
      </c>
      <c r="N758" s="64">
        <v>0.15</v>
      </c>
      <c r="O758" s="64">
        <v>3.88</v>
      </c>
      <c r="P758" s="64">
        <v>4.62</v>
      </c>
      <c r="R758" s="64">
        <v>5.05</v>
      </c>
      <c r="S758" s="64">
        <v>4.43</v>
      </c>
      <c r="U758" s="64">
        <v>6.23</v>
      </c>
      <c r="V758" s="64">
        <v>5.27</v>
      </c>
      <c r="W758" s="64">
        <v>6.39</v>
      </c>
      <c r="X758" s="64">
        <v>5.7</v>
      </c>
      <c r="Z758" s="64">
        <v>3.95</v>
      </c>
      <c r="AA758" s="64">
        <v>3.4</v>
      </c>
      <c r="AB758" s="64">
        <v>5</v>
      </c>
      <c r="AC758" s="64">
        <v>4.9000000000000004</v>
      </c>
    </row>
    <row r="759" spans="1:29" hidden="1" x14ac:dyDescent="0.2">
      <c r="A759" s="2">
        <v>39973</v>
      </c>
      <c r="B759" s="64">
        <v>5.84</v>
      </c>
      <c r="C759" s="64">
        <v>4.92</v>
      </c>
      <c r="D759" s="64">
        <v>6.31</v>
      </c>
      <c r="E759" s="64">
        <v>5.63</v>
      </c>
      <c r="G759" s="64">
        <v>4.05</v>
      </c>
      <c r="H759" s="64">
        <v>3.55</v>
      </c>
      <c r="J759" s="64">
        <v>5</v>
      </c>
      <c r="K759" s="64">
        <v>4.9000000000000004</v>
      </c>
      <c r="N759" s="64">
        <v>0.15</v>
      </c>
      <c r="O759" s="64">
        <v>3.85</v>
      </c>
      <c r="P759" s="64">
        <v>4.6500000000000004</v>
      </c>
      <c r="R759" s="64">
        <v>4.83</v>
      </c>
      <c r="S759" s="64">
        <v>4.1100000000000003</v>
      </c>
      <c r="U759" s="64">
        <v>5.84</v>
      </c>
      <c r="V759" s="64">
        <v>4.92</v>
      </c>
      <c r="W759" s="64">
        <v>6.31</v>
      </c>
      <c r="X759" s="64">
        <v>5.63</v>
      </c>
      <c r="Z759" s="64">
        <v>4.05</v>
      </c>
      <c r="AA759" s="64">
        <v>3.55</v>
      </c>
      <c r="AB759" s="64">
        <v>5</v>
      </c>
      <c r="AC759" s="64">
        <v>4.9000000000000004</v>
      </c>
    </row>
    <row r="760" spans="1:29" hidden="1" x14ac:dyDescent="0.2">
      <c r="A760" s="2">
        <v>39974</v>
      </c>
      <c r="B760" s="64">
        <v>6.18</v>
      </c>
      <c r="C760" s="64">
        <v>4.99</v>
      </c>
      <c r="D760" s="64">
        <v>6.39</v>
      </c>
      <c r="E760" s="64">
        <v>5.7</v>
      </c>
      <c r="G760" s="64">
        <v>4.1399999999999997</v>
      </c>
      <c r="H760" s="64">
        <v>3.62</v>
      </c>
      <c r="J760" s="64">
        <v>5.0599999999999996</v>
      </c>
      <c r="K760" s="64">
        <v>5.03</v>
      </c>
      <c r="N760" s="64">
        <v>0.15</v>
      </c>
      <c r="O760" s="64">
        <v>3.94</v>
      </c>
      <c r="P760" s="64">
        <v>4.76</v>
      </c>
      <c r="R760" s="64">
        <v>4.83</v>
      </c>
      <c r="S760" s="64">
        <v>4.16</v>
      </c>
      <c r="U760" s="64">
        <v>6.18</v>
      </c>
      <c r="V760" s="64">
        <v>4.99</v>
      </c>
      <c r="W760" s="64">
        <v>6.39</v>
      </c>
      <c r="X760" s="64">
        <v>5.7</v>
      </c>
      <c r="Z760" s="64">
        <v>4.1399999999999997</v>
      </c>
      <c r="AA760" s="64">
        <v>3.62</v>
      </c>
      <c r="AB760" s="64">
        <v>5.0599999999999996</v>
      </c>
      <c r="AC760" s="64">
        <v>5.03</v>
      </c>
    </row>
    <row r="761" spans="1:29" hidden="1" x14ac:dyDescent="0.2">
      <c r="A761" s="2">
        <v>39975</v>
      </c>
      <c r="B761" s="64">
        <v>5.98</v>
      </c>
      <c r="C761" s="64">
        <v>5.19</v>
      </c>
      <c r="D761" s="64">
        <v>6.28</v>
      </c>
      <c r="E761" s="64">
        <v>5.59</v>
      </c>
      <c r="G761" s="64">
        <v>4.3</v>
      </c>
      <c r="H761" s="64">
        <v>3.56</v>
      </c>
      <c r="J761" s="64">
        <v>4.9400000000000004</v>
      </c>
      <c r="K761" s="64">
        <v>5.19</v>
      </c>
      <c r="N761" s="64">
        <v>0.15</v>
      </c>
      <c r="O761" s="64">
        <v>3.85</v>
      </c>
      <c r="P761" s="64">
        <v>4.7</v>
      </c>
      <c r="R761" s="64">
        <v>4.79</v>
      </c>
      <c r="S761" s="64">
        <v>4.08</v>
      </c>
      <c r="U761" s="64">
        <v>5.98</v>
      </c>
      <c r="V761" s="64">
        <v>5.19</v>
      </c>
      <c r="W761" s="64">
        <v>6.28</v>
      </c>
      <c r="X761" s="64">
        <v>5.59</v>
      </c>
      <c r="Z761" s="64">
        <v>4.3</v>
      </c>
      <c r="AA761" s="64">
        <v>3.56</v>
      </c>
      <c r="AB761" s="64">
        <v>4.9400000000000004</v>
      </c>
      <c r="AC761" s="64">
        <v>5.19</v>
      </c>
    </row>
    <row r="762" spans="1:29" hidden="1" x14ac:dyDescent="0.2">
      <c r="A762" s="2">
        <v>39976</v>
      </c>
      <c r="B762" s="64">
        <v>5.79</v>
      </c>
      <c r="C762" s="64">
        <v>5.26</v>
      </c>
      <c r="D762" s="64">
        <v>6.24</v>
      </c>
      <c r="E762" s="64">
        <v>5.55</v>
      </c>
      <c r="G762" s="64">
        <v>4.24</v>
      </c>
      <c r="H762" s="64">
        <v>3.65</v>
      </c>
      <c r="J762" s="64">
        <v>5.0199999999999996</v>
      </c>
      <c r="K762" s="64">
        <v>5.47</v>
      </c>
      <c r="N762" s="64">
        <v>0.14000000000000001</v>
      </c>
      <c r="O762" s="64">
        <v>3.79</v>
      </c>
      <c r="P762" s="64">
        <v>4.6399999999999997</v>
      </c>
      <c r="R762" s="64">
        <v>4.68</v>
      </c>
      <c r="S762" s="64">
        <v>3.93</v>
      </c>
      <c r="U762" s="64">
        <v>5.79</v>
      </c>
      <c r="V762" s="64">
        <v>5.26</v>
      </c>
      <c r="W762" s="64">
        <v>6.24</v>
      </c>
      <c r="X762" s="64">
        <v>5.55</v>
      </c>
      <c r="Z762" s="64">
        <v>4.24</v>
      </c>
      <c r="AA762" s="64">
        <v>3.65</v>
      </c>
      <c r="AB762" s="64">
        <v>5.0199999999999996</v>
      </c>
      <c r="AC762" s="64">
        <v>5.47</v>
      </c>
    </row>
    <row r="763" spans="1:29" hidden="1" x14ac:dyDescent="0.2">
      <c r="A763" s="2">
        <v>39979</v>
      </c>
      <c r="B763" s="64">
        <v>5.92</v>
      </c>
      <c r="C763" s="64">
        <v>5.07</v>
      </c>
      <c r="D763" s="64">
        <v>6.22</v>
      </c>
      <c r="E763" s="64">
        <v>5.53</v>
      </c>
      <c r="G763" s="64">
        <v>4.3499999999999996</v>
      </c>
      <c r="H763" s="64">
        <v>3.69</v>
      </c>
      <c r="J763" s="64">
        <v>4.91</v>
      </c>
      <c r="K763" s="64">
        <v>5.08</v>
      </c>
      <c r="N763" s="64">
        <v>0.13</v>
      </c>
      <c r="O763" s="64">
        <v>3.71</v>
      </c>
      <c r="P763" s="64">
        <v>4.5599999999999996</v>
      </c>
      <c r="R763" s="64">
        <v>4.7300000000000004</v>
      </c>
      <c r="S763" s="64">
        <v>3.95</v>
      </c>
      <c r="U763" s="64">
        <v>5.92</v>
      </c>
      <c r="V763" s="64">
        <v>5.07</v>
      </c>
      <c r="W763" s="64">
        <v>6.22</v>
      </c>
      <c r="X763" s="64">
        <v>5.53</v>
      </c>
      <c r="Z763" s="64">
        <v>4.3499999999999996</v>
      </c>
      <c r="AA763" s="64">
        <v>3.69</v>
      </c>
      <c r="AB763" s="64">
        <v>4.91</v>
      </c>
      <c r="AC763" s="64">
        <v>5.08</v>
      </c>
    </row>
    <row r="764" spans="1:29" hidden="1" x14ac:dyDescent="0.2">
      <c r="A764" s="2">
        <v>39980</v>
      </c>
      <c r="B764" s="64">
        <v>6.12</v>
      </c>
      <c r="C764" s="64">
        <v>5.0599999999999996</v>
      </c>
      <c r="D764" s="64">
        <v>6.07</v>
      </c>
      <c r="E764" s="64">
        <v>5.38</v>
      </c>
      <c r="G764" s="64">
        <v>4.47</v>
      </c>
      <c r="H764" s="64">
        <v>3.61</v>
      </c>
      <c r="J764" s="64">
        <v>5.13</v>
      </c>
      <c r="K764" s="64">
        <v>5.25</v>
      </c>
      <c r="N764" s="64">
        <v>0.14000000000000001</v>
      </c>
      <c r="O764" s="64">
        <v>3.65</v>
      </c>
      <c r="P764" s="64">
        <v>4.47</v>
      </c>
      <c r="R764" s="64">
        <v>4.84</v>
      </c>
      <c r="S764" s="64">
        <v>4.0999999999999996</v>
      </c>
      <c r="U764" s="64">
        <v>6.12</v>
      </c>
      <c r="V764" s="64">
        <v>5.0599999999999996</v>
      </c>
      <c r="W764" s="64">
        <v>6.07</v>
      </c>
      <c r="X764" s="64">
        <v>5.38</v>
      </c>
      <c r="Z764" s="64">
        <v>4.47</v>
      </c>
      <c r="AA764" s="64">
        <v>3.61</v>
      </c>
      <c r="AB764" s="64">
        <v>5.13</v>
      </c>
      <c r="AC764" s="64">
        <v>5.25</v>
      </c>
    </row>
    <row r="765" spans="1:29" hidden="1" x14ac:dyDescent="0.2">
      <c r="A765" s="2">
        <v>39981</v>
      </c>
      <c r="B765" s="64">
        <v>6.22</v>
      </c>
      <c r="C765" s="64">
        <v>5.26</v>
      </c>
      <c r="D765" s="64">
        <v>6.29</v>
      </c>
      <c r="E765" s="64">
        <v>5.6</v>
      </c>
      <c r="G765" s="64">
        <v>4.3</v>
      </c>
      <c r="H765" s="64">
        <v>3.55</v>
      </c>
      <c r="J765" s="64">
        <v>5.03</v>
      </c>
      <c r="K765" s="64">
        <v>5.44</v>
      </c>
      <c r="N765" s="64">
        <v>0.14000000000000001</v>
      </c>
      <c r="O765" s="64">
        <v>3.69</v>
      </c>
      <c r="P765" s="64">
        <v>4.51</v>
      </c>
      <c r="R765" s="64">
        <v>4.97</v>
      </c>
      <c r="S765" s="64">
        <v>4.3099999999999996</v>
      </c>
      <c r="T765" s="112"/>
      <c r="U765" s="64">
        <v>6.22</v>
      </c>
      <c r="V765" s="64">
        <v>5.26</v>
      </c>
      <c r="W765" s="64">
        <v>6.29</v>
      </c>
      <c r="X765" s="64">
        <v>5.6</v>
      </c>
      <c r="Z765" s="64">
        <v>4.3</v>
      </c>
      <c r="AA765" s="64">
        <v>3.55</v>
      </c>
      <c r="AB765" s="64">
        <v>5.03</v>
      </c>
      <c r="AC765" s="64">
        <v>5.44</v>
      </c>
    </row>
    <row r="766" spans="1:29" hidden="1" x14ac:dyDescent="0.2">
      <c r="A766" s="2">
        <v>39982</v>
      </c>
      <c r="B766" s="64">
        <v>6.31</v>
      </c>
      <c r="C766" s="64">
        <v>5.32</v>
      </c>
      <c r="D766" s="64">
        <v>6.26</v>
      </c>
      <c r="E766" s="64">
        <v>5.58</v>
      </c>
      <c r="G766" s="64">
        <v>4.1100000000000003</v>
      </c>
      <c r="H766" s="64">
        <v>3.58</v>
      </c>
      <c r="J766" s="64">
        <v>5.07</v>
      </c>
      <c r="K766" s="64">
        <v>5.48</v>
      </c>
      <c r="N766" s="64">
        <v>0.15</v>
      </c>
      <c r="O766" s="64">
        <v>3.82</v>
      </c>
      <c r="P766" s="64">
        <v>4.5999999999999996</v>
      </c>
      <c r="R766" s="64">
        <v>5.17</v>
      </c>
      <c r="S766" s="64">
        <v>4.3899999999999997</v>
      </c>
      <c r="U766" s="64">
        <v>6.31</v>
      </c>
      <c r="V766" s="64">
        <v>5.32</v>
      </c>
      <c r="W766" s="64">
        <v>6.26</v>
      </c>
      <c r="X766" s="64">
        <v>5.58</v>
      </c>
      <c r="Z766" s="64">
        <v>4.1100000000000003</v>
      </c>
      <c r="AA766" s="64">
        <v>3.58</v>
      </c>
      <c r="AB766" s="64">
        <v>5.07</v>
      </c>
      <c r="AC766" s="64">
        <v>5.48</v>
      </c>
    </row>
    <row r="767" spans="1:29" hidden="1" x14ac:dyDescent="0.2">
      <c r="A767" s="2">
        <v>39983</v>
      </c>
      <c r="B767" s="64">
        <v>6.35</v>
      </c>
      <c r="C767" s="64">
        <v>5.46</v>
      </c>
      <c r="D767" s="64">
        <v>6.27</v>
      </c>
      <c r="E767" s="64">
        <v>5.58</v>
      </c>
      <c r="G767" s="64">
        <v>4.57</v>
      </c>
      <c r="H767" s="64">
        <v>3.58</v>
      </c>
      <c r="J767" s="64">
        <v>5.4</v>
      </c>
      <c r="K767" s="64">
        <v>5.48</v>
      </c>
      <c r="N767" s="64">
        <v>0.15</v>
      </c>
      <c r="O767" s="64">
        <v>3.77</v>
      </c>
      <c r="P767" s="64">
        <v>4.51</v>
      </c>
      <c r="R767" s="64">
        <v>5.15</v>
      </c>
      <c r="S767" s="64">
        <v>4.37</v>
      </c>
      <c r="U767" s="64">
        <v>6.35</v>
      </c>
      <c r="V767" s="64">
        <v>5.46</v>
      </c>
      <c r="W767" s="64">
        <v>6.27</v>
      </c>
      <c r="X767" s="64">
        <v>5.58</v>
      </c>
      <c r="Z767" s="64">
        <v>4.57</v>
      </c>
      <c r="AA767" s="64">
        <v>3.58</v>
      </c>
      <c r="AB767" s="64">
        <v>5.4</v>
      </c>
      <c r="AC767" s="64">
        <v>5.48</v>
      </c>
    </row>
    <row r="768" spans="1:29" hidden="1" x14ac:dyDescent="0.2">
      <c r="A768" s="2">
        <v>39986</v>
      </c>
      <c r="B768" s="64">
        <v>6.33</v>
      </c>
      <c r="C768" s="64">
        <v>5.27</v>
      </c>
      <c r="D768" s="64">
        <v>6.19</v>
      </c>
      <c r="E768" s="64">
        <v>5.51</v>
      </c>
      <c r="G768" s="64">
        <v>4.37</v>
      </c>
      <c r="H768" s="64">
        <v>3.61</v>
      </c>
      <c r="J768" s="64">
        <v>5.26</v>
      </c>
      <c r="K768" s="64">
        <v>5.2</v>
      </c>
      <c r="N768" s="64">
        <v>0.16</v>
      </c>
      <c r="O768" s="64">
        <v>3.68</v>
      </c>
      <c r="P768" s="64">
        <v>4.4400000000000004</v>
      </c>
      <c r="R768" s="64">
        <v>5.16</v>
      </c>
      <c r="S768" s="64">
        <v>4.33</v>
      </c>
      <c r="U768" s="64">
        <v>6.33</v>
      </c>
      <c r="V768" s="64">
        <v>5.27</v>
      </c>
      <c r="W768" s="64">
        <v>6.19</v>
      </c>
      <c r="X768" s="64">
        <v>5.51</v>
      </c>
      <c r="Z768" s="64">
        <v>4.37</v>
      </c>
      <c r="AA768" s="64">
        <v>3.61</v>
      </c>
      <c r="AB768" s="64">
        <v>5.26</v>
      </c>
      <c r="AC768" s="64">
        <v>5.2</v>
      </c>
    </row>
    <row r="769" spans="1:29" hidden="1" x14ac:dyDescent="0.2">
      <c r="A769" s="2">
        <v>39987</v>
      </c>
      <c r="B769" s="64">
        <v>6.26</v>
      </c>
      <c r="C769" s="64">
        <v>5.22</v>
      </c>
      <c r="D769" s="64">
        <v>6.26</v>
      </c>
      <c r="E769" s="64">
        <v>5.57</v>
      </c>
      <c r="G769" s="64">
        <v>4.21</v>
      </c>
      <c r="H769" s="64">
        <v>3.54</v>
      </c>
      <c r="J769" s="64">
        <v>5.18</v>
      </c>
      <c r="K769" s="64">
        <v>5.2</v>
      </c>
      <c r="N769" s="64">
        <v>0.17</v>
      </c>
      <c r="O769" s="64">
        <v>3.62</v>
      </c>
      <c r="P769" s="64">
        <v>4.3600000000000003</v>
      </c>
      <c r="R769" s="64">
        <v>5.25</v>
      </c>
      <c r="S769" s="64">
        <v>4.29</v>
      </c>
      <c r="U769" s="64">
        <v>6.26</v>
      </c>
      <c r="V769" s="64">
        <v>5.22</v>
      </c>
      <c r="W769" s="64">
        <v>6.26</v>
      </c>
      <c r="X769" s="64">
        <v>5.57</v>
      </c>
      <c r="Z769" s="64">
        <v>4.21</v>
      </c>
      <c r="AA769" s="64">
        <v>3.54</v>
      </c>
      <c r="AB769" s="64">
        <v>5.18</v>
      </c>
      <c r="AC769" s="64">
        <v>5.2</v>
      </c>
    </row>
    <row r="770" spans="1:29" hidden="1" x14ac:dyDescent="0.2">
      <c r="A770" s="2">
        <v>39988</v>
      </c>
      <c r="B770" s="64">
        <v>6.29</v>
      </c>
      <c r="C770" s="64">
        <v>5.26</v>
      </c>
      <c r="D770" s="64">
        <v>6.25</v>
      </c>
      <c r="E770" s="64">
        <v>5.56</v>
      </c>
      <c r="G770" s="64">
        <v>4.18</v>
      </c>
      <c r="H770" s="64">
        <v>3.54</v>
      </c>
      <c r="J770" s="64">
        <v>5.0999999999999996</v>
      </c>
      <c r="K770" s="64">
        <v>5.49</v>
      </c>
      <c r="N770" s="64">
        <v>0.16</v>
      </c>
      <c r="O770" s="64">
        <v>3.68</v>
      </c>
      <c r="P770" s="64">
        <v>4.43</v>
      </c>
      <c r="R770" s="64">
        <v>5.17</v>
      </c>
      <c r="S770" s="64">
        <v>4.33</v>
      </c>
      <c r="U770" s="64">
        <v>6.29</v>
      </c>
      <c r="V770" s="64">
        <v>5.26</v>
      </c>
      <c r="W770" s="64">
        <v>6.25</v>
      </c>
      <c r="X770" s="64">
        <v>5.56</v>
      </c>
      <c r="Z770" s="64">
        <v>4.18</v>
      </c>
      <c r="AA770" s="64">
        <v>3.54</v>
      </c>
      <c r="AB770" s="64">
        <v>5.0999999999999996</v>
      </c>
      <c r="AC770" s="64">
        <v>5.49</v>
      </c>
    </row>
    <row r="771" spans="1:29" hidden="1" x14ac:dyDescent="0.2">
      <c r="A771" s="2">
        <v>39989</v>
      </c>
      <c r="B771" s="64">
        <v>6.16</v>
      </c>
      <c r="C771" s="64">
        <v>5.0199999999999996</v>
      </c>
      <c r="D771" s="64">
        <v>6.1</v>
      </c>
      <c r="E771" s="64">
        <v>5.41</v>
      </c>
      <c r="G771" s="64">
        <v>4.1900000000000004</v>
      </c>
      <c r="H771" s="64">
        <v>3.57</v>
      </c>
      <c r="J771" s="64">
        <v>5.15</v>
      </c>
      <c r="K771" s="64">
        <v>5.22</v>
      </c>
      <c r="N771" s="64">
        <v>0.15</v>
      </c>
      <c r="O771" s="64">
        <v>3.53</v>
      </c>
      <c r="P771" s="64">
        <v>4.33</v>
      </c>
      <c r="R771" s="64">
        <v>5.09</v>
      </c>
      <c r="S771" s="64">
        <v>4.21</v>
      </c>
      <c r="U771" s="64">
        <v>6.16</v>
      </c>
      <c r="V771" s="64">
        <v>5.0199999999999996</v>
      </c>
      <c r="W771" s="64">
        <v>6.1</v>
      </c>
      <c r="X771" s="64">
        <v>5.41</v>
      </c>
      <c r="Z771" s="64">
        <v>4.1900000000000004</v>
      </c>
      <c r="AA771" s="64">
        <v>3.57</v>
      </c>
      <c r="AB771" s="64">
        <v>5.15</v>
      </c>
      <c r="AC771" s="64">
        <v>5.22</v>
      </c>
    </row>
    <row r="772" spans="1:29" hidden="1" x14ac:dyDescent="0.2">
      <c r="A772" s="2">
        <v>39990</v>
      </c>
      <c r="B772" s="64">
        <v>5.87</v>
      </c>
      <c r="C772" s="64">
        <v>4.91</v>
      </c>
      <c r="D772" s="64">
        <v>6.01</v>
      </c>
      <c r="E772" s="64">
        <v>5.32</v>
      </c>
      <c r="G772" s="64">
        <v>4.34</v>
      </c>
      <c r="H772" s="64">
        <v>3.64</v>
      </c>
      <c r="J772" s="64">
        <v>5.12</v>
      </c>
      <c r="K772" s="64">
        <v>5.42</v>
      </c>
      <c r="N772" s="64">
        <v>0.14000000000000001</v>
      </c>
      <c r="O772" s="64">
        <v>3.54</v>
      </c>
      <c r="P772" s="64">
        <v>4.34</v>
      </c>
      <c r="R772" s="64">
        <v>4.8</v>
      </c>
      <c r="S772" s="64">
        <v>4</v>
      </c>
      <c r="U772" s="64">
        <v>5.87</v>
      </c>
      <c r="V772" s="64">
        <v>4.91</v>
      </c>
      <c r="W772" s="64">
        <v>6.01</v>
      </c>
      <c r="X772" s="64">
        <v>5.32</v>
      </c>
      <c r="Z772" s="64">
        <v>4.34</v>
      </c>
      <c r="AA772" s="64">
        <v>3.64</v>
      </c>
      <c r="AB772" s="64">
        <v>5.12</v>
      </c>
      <c r="AC772" s="64">
        <v>5.42</v>
      </c>
    </row>
    <row r="773" spans="1:29" hidden="1" x14ac:dyDescent="0.2">
      <c r="A773" s="2">
        <v>39993</v>
      </c>
      <c r="B773" s="64">
        <v>6.16</v>
      </c>
      <c r="C773" s="64">
        <v>5.07</v>
      </c>
      <c r="D773" s="64">
        <v>6.24</v>
      </c>
      <c r="E773" s="64">
        <v>5.55</v>
      </c>
      <c r="G773" s="64">
        <v>4.12</v>
      </c>
      <c r="H773" s="64">
        <v>3.56</v>
      </c>
      <c r="J773" s="64">
        <v>4.9400000000000004</v>
      </c>
      <c r="K773" s="64">
        <v>5.38</v>
      </c>
      <c r="N773" s="64">
        <v>0.15</v>
      </c>
      <c r="O773" s="64">
        <v>3.48</v>
      </c>
      <c r="P773" s="64">
        <v>4.28</v>
      </c>
      <c r="R773" s="64">
        <v>4.9400000000000004</v>
      </c>
      <c r="S773" s="64">
        <v>4.09</v>
      </c>
      <c r="U773" s="64">
        <v>6.16</v>
      </c>
      <c r="V773" s="64">
        <v>5.07</v>
      </c>
      <c r="W773" s="64">
        <v>6.24</v>
      </c>
      <c r="X773" s="64">
        <v>5.55</v>
      </c>
      <c r="Z773" s="64">
        <v>4.12</v>
      </c>
      <c r="AA773" s="64">
        <v>3.56</v>
      </c>
      <c r="AB773" s="64">
        <v>4.9400000000000004</v>
      </c>
      <c r="AC773" s="64">
        <v>5.38</v>
      </c>
    </row>
    <row r="774" spans="1:29" hidden="1" x14ac:dyDescent="0.2">
      <c r="A774" s="2">
        <v>39994</v>
      </c>
      <c r="B774" s="64">
        <v>6.11</v>
      </c>
      <c r="C774" s="64">
        <v>5.0599999999999996</v>
      </c>
      <c r="D774" s="64">
        <v>6.23</v>
      </c>
      <c r="E774" s="64">
        <v>5.54</v>
      </c>
      <c r="G774" s="64">
        <v>4.1500000000000004</v>
      </c>
      <c r="H774" s="64">
        <v>3.54</v>
      </c>
      <c r="J774" s="64">
        <v>4.91</v>
      </c>
      <c r="K774" s="64">
        <v>5.34</v>
      </c>
      <c r="N774" s="64">
        <v>0.14000000000000001</v>
      </c>
      <c r="O774" s="64">
        <v>3.53</v>
      </c>
      <c r="P774" s="64">
        <v>4.33</v>
      </c>
      <c r="R774" s="64">
        <v>5.0199999999999996</v>
      </c>
      <c r="S774" s="64">
        <v>4.18</v>
      </c>
      <c r="U774" s="64">
        <v>6.11</v>
      </c>
      <c r="V774" s="64">
        <v>5.0599999999999996</v>
      </c>
      <c r="W774" s="64">
        <v>6.23</v>
      </c>
      <c r="X774" s="64">
        <v>5.54</v>
      </c>
      <c r="Z774" s="64">
        <v>4.1500000000000004</v>
      </c>
      <c r="AA774" s="64">
        <v>3.54</v>
      </c>
      <c r="AB774" s="64">
        <v>4.91</v>
      </c>
      <c r="AC774" s="64">
        <v>5.34</v>
      </c>
    </row>
    <row r="775" spans="1:29" hidden="1" x14ac:dyDescent="0.2">
      <c r="R775" s="64"/>
      <c r="S775" s="64"/>
    </row>
    <row r="776" spans="1:29" hidden="1" x14ac:dyDescent="0.2">
      <c r="A776" s="3" t="s">
        <v>61</v>
      </c>
      <c r="B776" s="64">
        <f>AVERAGE(B753:B774)</f>
        <v>6.0450000000000008</v>
      </c>
      <c r="C776" s="64">
        <f>AVERAGE(C753:C774)</f>
        <v>5.0909090909090899</v>
      </c>
      <c r="D776" s="64">
        <f>AVERAGE(D753:D774)</f>
        <v>6.3031818181818178</v>
      </c>
      <c r="E776" s="64">
        <f>AVERAGE(E753:E774)</f>
        <v>5.6150000000000002</v>
      </c>
      <c r="G776" s="64">
        <f>AVERAGE(G753:G774)</f>
        <v>4.1572727272727272</v>
      </c>
      <c r="H776" s="64">
        <f>AVERAGE(H753:H774)</f>
        <v>3.5368181818181821</v>
      </c>
      <c r="J776" s="64">
        <f>AVERAGE(J753:J774)</f>
        <v>5.0609090909090915</v>
      </c>
      <c r="K776" s="64">
        <f>AVERAGE(K753:K774)</f>
        <v>5.1550000000000002</v>
      </c>
      <c r="N776" s="64">
        <f>AVERAGE(N753:N774)</f>
        <v>0.14045454545454547</v>
      </c>
      <c r="O776" s="64">
        <f>AVERAGE(O753:O774)</f>
        <v>3.6981818181818187</v>
      </c>
      <c r="P776" s="64">
        <f>AVERAGE(P753:P774)</f>
        <v>4.5095454545454547</v>
      </c>
      <c r="R776" s="64">
        <f>AVERAGE(R753:R774)</f>
        <v>4.877272727272727</v>
      </c>
      <c r="S776" s="64">
        <f>AVERAGE(S753:S774)</f>
        <v>4.1586363636363641</v>
      </c>
      <c r="U776" s="64">
        <f>AVERAGE(U753:U774)</f>
        <v>6.0450000000000008</v>
      </c>
      <c r="V776" s="64">
        <f>AVERAGE(V753:V774)</f>
        <v>5.0909090909090899</v>
      </c>
      <c r="W776" s="64">
        <f>AVERAGE(W753:W774)</f>
        <v>6.3031818181818178</v>
      </c>
      <c r="X776" s="64">
        <f>AVERAGE(X753:X774)</f>
        <v>5.6150000000000002</v>
      </c>
      <c r="Z776" s="64">
        <f>AVERAGE(Z753:Z774)</f>
        <v>4.1572727272727272</v>
      </c>
      <c r="AA776" s="64">
        <f>AVERAGE(AA753:AA774)</f>
        <v>3.5368181818181821</v>
      </c>
      <c r="AB776" s="64">
        <f>AVERAGE(AB753:AB774)</f>
        <v>5.0609090909090915</v>
      </c>
      <c r="AC776" s="64">
        <f>AVERAGE(AC753:AC774)</f>
        <v>5.1550000000000002</v>
      </c>
    </row>
    <row r="777" spans="1:29" hidden="1" x14ac:dyDescent="0.2">
      <c r="A777" s="3" t="s">
        <v>62</v>
      </c>
      <c r="B777" s="312">
        <f>AVERAGE(B776:C776)</f>
        <v>5.5679545454545458</v>
      </c>
      <c r="C777" s="312"/>
      <c r="D777" s="312">
        <f>AVERAGE(D776:E776)</f>
        <v>5.959090909090909</v>
      </c>
      <c r="E777" s="312"/>
      <c r="F777" s="5"/>
      <c r="G777" s="312">
        <f>AVERAGE(G776:H776)</f>
        <v>3.8470454545454547</v>
      </c>
      <c r="H777" s="312"/>
      <c r="I777" s="118"/>
      <c r="J777" s="312">
        <f>AVERAGE(J776:K776)</f>
        <v>5.1079545454545459</v>
      </c>
      <c r="K777" s="312"/>
      <c r="L777" s="118"/>
      <c r="M777" s="5"/>
      <c r="N777" s="5"/>
      <c r="O777" s="5"/>
      <c r="P777" s="5"/>
      <c r="Q777" s="5"/>
      <c r="R777" s="312">
        <f>AVERAGE(R776:S776)</f>
        <v>4.5179545454545451</v>
      </c>
      <c r="S777" s="312"/>
      <c r="U777" s="312">
        <f>AVERAGE(U776:V776)</f>
        <v>5.5679545454545458</v>
      </c>
      <c r="V777" s="312"/>
      <c r="W777" s="312">
        <f>AVERAGE(W776:X776)</f>
        <v>5.959090909090909</v>
      </c>
      <c r="X777" s="312"/>
      <c r="Y777" s="5"/>
      <c r="Z777" s="312">
        <f>AVERAGE(Z776:AA776)</f>
        <v>3.8470454545454547</v>
      </c>
      <c r="AA777" s="312"/>
      <c r="AB777" s="312">
        <f>AVERAGE(AB776:AC776)</f>
        <v>5.1079545454545459</v>
      </c>
      <c r="AC777" s="312"/>
    </row>
    <row r="778" spans="1:29" hidden="1" x14ac:dyDescent="0.2">
      <c r="A778" s="3" t="s">
        <v>63</v>
      </c>
      <c r="B778" s="312">
        <f>AVERAGE(B725,B750,B777)</f>
        <v>5.2835602453102455</v>
      </c>
      <c r="C778" s="312"/>
      <c r="D778" s="312">
        <f>AVERAGE(D725,D750,D777)</f>
        <v>6.4950422077922072</v>
      </c>
      <c r="E778" s="312"/>
      <c r="F778" s="5"/>
      <c r="G778" s="312">
        <f>AVERAGE(G725,G750,G777)</f>
        <v>3.5557532467532464</v>
      </c>
      <c r="H778" s="312"/>
      <c r="I778" s="118"/>
      <c r="J778" s="312">
        <f>AVERAGE(J725,J750,J777)</f>
        <v>4.909457070707071</v>
      </c>
      <c r="K778" s="312"/>
      <c r="L778" s="118"/>
      <c r="M778" s="5"/>
      <c r="N778" s="5"/>
      <c r="O778" s="5"/>
      <c r="P778" s="5"/>
      <c r="Q778" s="5"/>
      <c r="R778" s="312">
        <f>AVERAGE(R725,R750,R777)</f>
        <v>4.3077229437229434</v>
      </c>
      <c r="S778" s="312"/>
      <c r="U778" s="312">
        <f>AVERAGE(U725,U750,U777)</f>
        <v>5.2835602453102455</v>
      </c>
      <c r="V778" s="312"/>
      <c r="W778" s="312">
        <f>AVERAGE(W725,W750,W777)</f>
        <v>6.4950422077922072</v>
      </c>
      <c r="X778" s="312"/>
      <c r="Y778" s="5"/>
      <c r="Z778" s="312">
        <f>AVERAGE(Z725,Z750,Z777)</f>
        <v>3.5557532467532464</v>
      </c>
      <c r="AA778" s="312"/>
      <c r="AB778" s="312">
        <f>AVERAGE(AB725,AB750,AB777)</f>
        <v>4.909457070707071</v>
      </c>
      <c r="AC778" s="312"/>
    </row>
    <row r="779" spans="1:29" hidden="1" x14ac:dyDescent="0.2">
      <c r="R779" s="64"/>
      <c r="S779" s="64"/>
    </row>
    <row r="780" spans="1:29" hidden="1" x14ac:dyDescent="0.2">
      <c r="A780" s="2">
        <v>39995</v>
      </c>
      <c r="B780" s="64">
        <v>6.07</v>
      </c>
      <c r="C780" s="64">
        <v>5.04</v>
      </c>
      <c r="D780" s="64">
        <v>6.17</v>
      </c>
      <c r="E780" s="64">
        <v>5.48</v>
      </c>
      <c r="G780" s="64">
        <v>4.21</v>
      </c>
      <c r="H780" s="64">
        <v>3.49</v>
      </c>
      <c r="J780" s="64">
        <v>4.79</v>
      </c>
      <c r="K780" s="64">
        <v>5.33</v>
      </c>
      <c r="N780" s="64">
        <v>0.14000000000000001</v>
      </c>
      <c r="O780" s="64">
        <v>3.53</v>
      </c>
      <c r="P780" s="64">
        <v>4.33</v>
      </c>
      <c r="R780" s="64">
        <v>4.84</v>
      </c>
      <c r="S780" s="64">
        <v>4.03</v>
      </c>
      <c r="U780" s="64">
        <v>6.07</v>
      </c>
      <c r="V780" s="64">
        <v>5.04</v>
      </c>
      <c r="W780" s="64">
        <v>6.17</v>
      </c>
      <c r="X780" s="64">
        <v>5.48</v>
      </c>
      <c r="Z780" s="64">
        <v>4.21</v>
      </c>
      <c r="AA780" s="64">
        <v>3.49</v>
      </c>
      <c r="AB780" s="64">
        <v>4.79</v>
      </c>
      <c r="AC780" s="64">
        <v>5.33</v>
      </c>
    </row>
    <row r="781" spans="1:29" hidden="1" x14ac:dyDescent="0.2">
      <c r="A781" s="2">
        <v>39996</v>
      </c>
      <c r="B781" s="64">
        <v>6.24</v>
      </c>
      <c r="C781" s="64">
        <v>5.09</v>
      </c>
      <c r="D781" s="64">
        <v>6.18</v>
      </c>
      <c r="E781" s="64">
        <v>5.49</v>
      </c>
      <c r="G781" s="64">
        <v>4.1500000000000004</v>
      </c>
      <c r="H781" s="64">
        <v>3.45</v>
      </c>
      <c r="J781" s="64">
        <v>4.88</v>
      </c>
      <c r="K781" s="64">
        <v>5.4</v>
      </c>
      <c r="N781" s="64">
        <v>0.13</v>
      </c>
      <c r="O781" s="64">
        <v>3.49</v>
      </c>
      <c r="P781" s="64">
        <v>4.32</v>
      </c>
      <c r="R781" s="64">
        <v>4.87</v>
      </c>
      <c r="S781" s="64">
        <v>3.95</v>
      </c>
      <c r="U781" s="64">
        <v>6.24</v>
      </c>
      <c r="V781" s="64">
        <v>5.09</v>
      </c>
      <c r="W781" s="64">
        <v>6.18</v>
      </c>
      <c r="X781" s="64">
        <v>5.49</v>
      </c>
      <c r="Z781" s="64">
        <v>4.1500000000000004</v>
      </c>
      <c r="AA781" s="64">
        <v>3.45</v>
      </c>
      <c r="AB781" s="64">
        <v>4.88</v>
      </c>
      <c r="AC781" s="64">
        <v>5.4</v>
      </c>
    </row>
    <row r="782" spans="1:29" hidden="1" x14ac:dyDescent="0.2">
      <c r="A782" s="2">
        <v>40000</v>
      </c>
      <c r="B782" s="64">
        <v>6.21</v>
      </c>
      <c r="C782" s="64">
        <v>5.08</v>
      </c>
      <c r="D782" s="64">
        <v>6.26</v>
      </c>
      <c r="E782" s="64">
        <v>5.58</v>
      </c>
      <c r="G782" s="64">
        <v>4.1900000000000004</v>
      </c>
      <c r="H782" s="64">
        <v>3.37</v>
      </c>
      <c r="J782" s="64">
        <v>4.8</v>
      </c>
      <c r="K782" s="64">
        <v>5.19</v>
      </c>
      <c r="N782" s="64">
        <v>0.13</v>
      </c>
      <c r="O782" s="64">
        <v>3.5</v>
      </c>
      <c r="P782" s="64">
        <v>4.3600000000000003</v>
      </c>
      <c r="R782" s="64">
        <v>4.6900000000000004</v>
      </c>
      <c r="S782" s="64">
        <v>3.93</v>
      </c>
      <c r="U782" s="64">
        <v>6.21</v>
      </c>
      <c r="V782" s="64">
        <v>5.08</v>
      </c>
      <c r="W782" s="64">
        <v>6.26</v>
      </c>
      <c r="X782" s="64">
        <v>5.58</v>
      </c>
      <c r="Z782" s="64">
        <v>4.1900000000000004</v>
      </c>
      <c r="AA782" s="64">
        <v>3.37</v>
      </c>
      <c r="AB782" s="64">
        <v>4.8</v>
      </c>
      <c r="AC782" s="64">
        <v>5.19</v>
      </c>
    </row>
    <row r="783" spans="1:29" hidden="1" x14ac:dyDescent="0.2">
      <c r="A783" s="2">
        <v>40001</v>
      </c>
      <c r="B783" s="64">
        <v>6.32</v>
      </c>
      <c r="C783" s="64">
        <v>5.05</v>
      </c>
      <c r="D783" s="64">
        <v>6.23</v>
      </c>
      <c r="E783" s="64">
        <v>5.55</v>
      </c>
      <c r="G783" s="64">
        <v>4</v>
      </c>
      <c r="H783" s="64">
        <v>3.37</v>
      </c>
      <c r="J783" s="64">
        <v>4.88</v>
      </c>
      <c r="K783" s="64">
        <v>4.74</v>
      </c>
      <c r="N783" s="64">
        <v>0.16</v>
      </c>
      <c r="O783" s="64">
        <v>3.45</v>
      </c>
      <c r="P783" s="64">
        <v>4.3099999999999996</v>
      </c>
      <c r="R783" s="64">
        <v>4.6399999999999997</v>
      </c>
      <c r="S783" s="64">
        <v>3.95</v>
      </c>
      <c r="U783" s="64">
        <v>6.32</v>
      </c>
      <c r="V783" s="64">
        <v>5.05</v>
      </c>
      <c r="W783" s="64">
        <v>6.23</v>
      </c>
      <c r="X783" s="64">
        <v>5.55</v>
      </c>
      <c r="Z783" s="64">
        <v>4</v>
      </c>
      <c r="AA783" s="64">
        <v>3.37</v>
      </c>
      <c r="AB783" s="64">
        <v>4.88</v>
      </c>
      <c r="AC783" s="64">
        <v>4.74</v>
      </c>
    </row>
    <row r="784" spans="1:29" hidden="1" x14ac:dyDescent="0.2">
      <c r="A784" s="2">
        <v>40002</v>
      </c>
      <c r="B784" s="64">
        <v>6.24</v>
      </c>
      <c r="C784" s="64">
        <v>4.8899999999999997</v>
      </c>
      <c r="D784" s="64">
        <v>6.14</v>
      </c>
      <c r="E784" s="64">
        <v>5.45</v>
      </c>
      <c r="G784" s="64">
        <v>3.87</v>
      </c>
      <c r="H784" s="64">
        <v>3.38</v>
      </c>
      <c r="J784" s="64">
        <v>4.8499999999999996</v>
      </c>
      <c r="K784" s="64">
        <v>5.29</v>
      </c>
      <c r="N784" s="64">
        <v>0.15</v>
      </c>
      <c r="O784" s="64">
        <v>3.3</v>
      </c>
      <c r="P784" s="64">
        <v>4.1900000000000004</v>
      </c>
      <c r="R784" s="64">
        <v>4.51</v>
      </c>
      <c r="S784" s="64">
        <v>3.8</v>
      </c>
      <c r="U784" s="64">
        <v>6.24</v>
      </c>
      <c r="V784" s="64">
        <v>4.8899999999999997</v>
      </c>
      <c r="W784" s="64">
        <v>6.14</v>
      </c>
      <c r="X784" s="64">
        <v>5.45</v>
      </c>
      <c r="Z784" s="64">
        <v>3.87</v>
      </c>
      <c r="AA784" s="64">
        <v>3.38</v>
      </c>
      <c r="AB784" s="64">
        <v>4.8499999999999996</v>
      </c>
      <c r="AC784" s="64">
        <v>5.29</v>
      </c>
    </row>
    <row r="785" spans="1:29" hidden="1" x14ac:dyDescent="0.2">
      <c r="A785" s="2">
        <v>40003</v>
      </c>
      <c r="B785" s="64">
        <v>6.37</v>
      </c>
      <c r="C785" s="64">
        <v>4.99</v>
      </c>
      <c r="D785" s="64">
        <v>6.24</v>
      </c>
      <c r="E785" s="64">
        <v>5.55</v>
      </c>
      <c r="G785" s="64">
        <v>4.04</v>
      </c>
      <c r="H785" s="64">
        <v>3.38</v>
      </c>
      <c r="J785" s="64">
        <v>4.93</v>
      </c>
      <c r="K785" s="64">
        <v>5.12</v>
      </c>
      <c r="N785" s="64">
        <v>0.15</v>
      </c>
      <c r="O785" s="64">
        <v>3.41</v>
      </c>
      <c r="P785" s="64">
        <v>4.3</v>
      </c>
      <c r="R785" s="64">
        <v>4.6100000000000003</v>
      </c>
      <c r="S785" s="64">
        <v>3.97</v>
      </c>
      <c r="U785" s="64">
        <v>6.37</v>
      </c>
      <c r="V785" s="64">
        <v>4.99</v>
      </c>
      <c r="W785" s="64">
        <v>6.24</v>
      </c>
      <c r="X785" s="64">
        <v>5.55</v>
      </c>
      <c r="Z785" s="64">
        <v>4.04</v>
      </c>
      <c r="AA785" s="64">
        <v>3.38</v>
      </c>
      <c r="AB785" s="64">
        <v>4.93</v>
      </c>
      <c r="AC785" s="64">
        <v>5.12</v>
      </c>
    </row>
    <row r="786" spans="1:29" hidden="1" x14ac:dyDescent="0.2">
      <c r="A786" s="2">
        <v>40004</v>
      </c>
      <c r="B786" s="64">
        <v>6</v>
      </c>
      <c r="C786" s="64">
        <v>4.87</v>
      </c>
      <c r="D786" s="64">
        <v>6.17</v>
      </c>
      <c r="E786" s="64">
        <v>5.48</v>
      </c>
      <c r="G786" s="64">
        <v>3.83</v>
      </c>
      <c r="H786" s="64">
        <v>3.29</v>
      </c>
      <c r="J786" s="64">
        <v>4.84</v>
      </c>
      <c r="K786" s="64">
        <v>5.25</v>
      </c>
      <c r="N786" s="64">
        <v>0.14000000000000001</v>
      </c>
      <c r="O786" s="64">
        <v>3.3</v>
      </c>
      <c r="P786" s="64">
        <v>4.2</v>
      </c>
      <c r="R786" s="64">
        <v>4.41</v>
      </c>
      <c r="S786" s="64">
        <v>3.76</v>
      </c>
      <c r="U786" s="64">
        <v>6</v>
      </c>
      <c r="V786" s="64">
        <v>4.87</v>
      </c>
      <c r="W786" s="64">
        <v>6.17</v>
      </c>
      <c r="X786" s="64">
        <v>5.48</v>
      </c>
      <c r="Z786" s="64">
        <v>3.83</v>
      </c>
      <c r="AA786" s="64">
        <v>3.29</v>
      </c>
      <c r="AB786" s="64">
        <v>4.84</v>
      </c>
      <c r="AC786" s="64">
        <v>5.25</v>
      </c>
    </row>
    <row r="787" spans="1:29" hidden="1" x14ac:dyDescent="0.2">
      <c r="A787" s="2">
        <v>40007</v>
      </c>
      <c r="B787" s="64">
        <v>6.21</v>
      </c>
      <c r="C787" s="64">
        <v>4.97</v>
      </c>
      <c r="D787" s="64">
        <v>6.3</v>
      </c>
      <c r="E787" s="64">
        <v>5.61</v>
      </c>
      <c r="G787" s="64">
        <v>3.78</v>
      </c>
      <c r="H787" s="64">
        <v>3.3</v>
      </c>
      <c r="J787" s="64">
        <v>4.6100000000000003</v>
      </c>
      <c r="K787" s="64">
        <v>5.26</v>
      </c>
      <c r="N787" s="64">
        <v>0.15</v>
      </c>
      <c r="O787" s="64">
        <v>3.35</v>
      </c>
      <c r="P787" s="64">
        <v>4.2300000000000004</v>
      </c>
      <c r="R787" s="64">
        <v>4.57</v>
      </c>
      <c r="S787" s="64">
        <v>3.88</v>
      </c>
      <c r="U787" s="64">
        <v>6.21</v>
      </c>
      <c r="V787" s="64">
        <v>4.97</v>
      </c>
      <c r="W787" s="64">
        <v>6.3</v>
      </c>
      <c r="X787" s="64">
        <v>5.61</v>
      </c>
      <c r="Z787" s="64">
        <v>3.78</v>
      </c>
      <c r="AA787" s="64">
        <v>3.3</v>
      </c>
      <c r="AB787" s="64">
        <v>4.6100000000000003</v>
      </c>
      <c r="AC787" s="64">
        <v>5.26</v>
      </c>
    </row>
    <row r="788" spans="1:29" hidden="1" x14ac:dyDescent="0.2">
      <c r="A788" s="2">
        <v>40008</v>
      </c>
      <c r="B788" s="64">
        <v>6.35</v>
      </c>
      <c r="C788" s="64">
        <v>5.07</v>
      </c>
      <c r="D788" s="64">
        <v>6.28</v>
      </c>
      <c r="E788" s="64">
        <v>5.59</v>
      </c>
      <c r="G788" s="64">
        <v>4.04</v>
      </c>
      <c r="H788" s="64">
        <v>3.2</v>
      </c>
      <c r="J788" s="64">
        <v>4.92</v>
      </c>
      <c r="K788" s="64">
        <v>5.22</v>
      </c>
      <c r="N788" s="64">
        <v>0.15</v>
      </c>
      <c r="O788" s="64">
        <v>3.47</v>
      </c>
      <c r="P788" s="64">
        <v>4.37</v>
      </c>
      <c r="R788" s="64">
        <v>4.62</v>
      </c>
      <c r="S788" s="64">
        <v>3.98</v>
      </c>
      <c r="U788" s="64">
        <v>6.35</v>
      </c>
      <c r="V788" s="64">
        <v>5.07</v>
      </c>
      <c r="W788" s="64">
        <v>6.28</v>
      </c>
      <c r="X788" s="64">
        <v>5.59</v>
      </c>
      <c r="Z788" s="64">
        <v>4.04</v>
      </c>
      <c r="AA788" s="64">
        <v>3.2</v>
      </c>
      <c r="AB788" s="64">
        <v>4.92</v>
      </c>
      <c r="AC788" s="64">
        <v>5.22</v>
      </c>
    </row>
    <row r="789" spans="1:29" hidden="1" x14ac:dyDescent="0.2">
      <c r="A789" s="2">
        <v>40009</v>
      </c>
      <c r="B789" s="64">
        <v>6.25</v>
      </c>
      <c r="C789" s="64">
        <v>5.05</v>
      </c>
      <c r="D789" s="64">
        <v>6.33</v>
      </c>
      <c r="E789" s="64">
        <v>5.64</v>
      </c>
      <c r="G789" s="64">
        <v>3.97</v>
      </c>
      <c r="H789" s="64">
        <v>3.19</v>
      </c>
      <c r="J789" s="64">
        <v>4.99</v>
      </c>
      <c r="K789" s="64">
        <v>5.09</v>
      </c>
      <c r="N789" s="64">
        <v>0.15</v>
      </c>
      <c r="O789" s="64">
        <v>3.6</v>
      </c>
      <c r="P789" s="64">
        <v>4.49</v>
      </c>
      <c r="R789" s="64">
        <v>4.6399999999999997</v>
      </c>
      <c r="S789" s="64">
        <v>4.1900000000000004</v>
      </c>
      <c r="U789" s="64">
        <v>6.25</v>
      </c>
      <c r="V789" s="64">
        <v>5.05</v>
      </c>
      <c r="W789" s="64">
        <v>6.33</v>
      </c>
      <c r="X789" s="64">
        <v>5.64</v>
      </c>
      <c r="Z789" s="64">
        <v>3.97</v>
      </c>
      <c r="AA789" s="64">
        <v>3.19</v>
      </c>
      <c r="AB789" s="64">
        <v>4.99</v>
      </c>
      <c r="AC789" s="64">
        <v>5.09</v>
      </c>
    </row>
    <row r="790" spans="1:29" hidden="1" x14ac:dyDescent="0.2">
      <c r="A790" s="2">
        <v>40010</v>
      </c>
      <c r="B790" s="64">
        <v>5.91</v>
      </c>
      <c r="C790" s="64">
        <v>5.0999999999999996</v>
      </c>
      <c r="D790" s="64">
        <v>6.38</v>
      </c>
      <c r="E790" s="64">
        <v>5.69</v>
      </c>
      <c r="G790" s="64">
        <v>3.93</v>
      </c>
      <c r="H790" s="64">
        <v>3.31</v>
      </c>
      <c r="J790" s="64">
        <v>4.76</v>
      </c>
      <c r="K790" s="64">
        <v>5.0199999999999996</v>
      </c>
      <c r="N790" s="64">
        <v>0.14000000000000001</v>
      </c>
      <c r="O790" s="64">
        <v>3.57</v>
      </c>
      <c r="P790" s="64">
        <v>4.45</v>
      </c>
      <c r="R790" s="64">
        <v>4.28</v>
      </c>
      <c r="S790" s="64">
        <v>3.98</v>
      </c>
      <c r="U790" s="64">
        <v>5.91</v>
      </c>
      <c r="V790" s="64">
        <v>5.0999999999999996</v>
      </c>
      <c r="W790" s="64">
        <v>6.38</v>
      </c>
      <c r="X790" s="64">
        <v>5.69</v>
      </c>
      <c r="Z790" s="64">
        <v>3.93</v>
      </c>
      <c r="AA790" s="64">
        <v>3.31</v>
      </c>
      <c r="AB790" s="64">
        <v>4.76</v>
      </c>
      <c r="AC790" s="64">
        <v>5.0199999999999996</v>
      </c>
    </row>
    <row r="791" spans="1:29" hidden="1" x14ac:dyDescent="0.2">
      <c r="A791" s="2">
        <v>40011</v>
      </c>
      <c r="B791" s="64">
        <v>6.19</v>
      </c>
      <c r="C791" s="64">
        <v>5.0599999999999996</v>
      </c>
      <c r="D791" s="64">
        <v>6.74</v>
      </c>
      <c r="E791" s="64">
        <v>6.05</v>
      </c>
      <c r="G791" s="64">
        <v>3.94</v>
      </c>
      <c r="H791" s="64">
        <v>3.41</v>
      </c>
      <c r="J791" s="64">
        <v>4.59</v>
      </c>
      <c r="K791" s="64">
        <v>5.25</v>
      </c>
      <c r="N791" s="64">
        <v>0.14000000000000001</v>
      </c>
      <c r="O791" s="64">
        <v>3.65</v>
      </c>
      <c r="P791" s="64">
        <v>4.54</v>
      </c>
      <c r="R791" s="64">
        <v>4.4400000000000004</v>
      </c>
      <c r="S791" s="64">
        <v>3.95</v>
      </c>
      <c r="U791" s="64">
        <v>6.19</v>
      </c>
      <c r="V791" s="64">
        <v>5.0599999999999996</v>
      </c>
      <c r="W791" s="64">
        <v>6.74</v>
      </c>
      <c r="X791" s="64">
        <v>6.05</v>
      </c>
      <c r="Z791" s="64">
        <v>3.94</v>
      </c>
      <c r="AA791" s="64">
        <v>3.41</v>
      </c>
      <c r="AB791" s="64">
        <v>4.59</v>
      </c>
      <c r="AC791" s="64">
        <v>5.25</v>
      </c>
    </row>
    <row r="792" spans="1:29" hidden="1" x14ac:dyDescent="0.2">
      <c r="A792" s="2">
        <v>40014</v>
      </c>
      <c r="B792" s="64">
        <v>5.79</v>
      </c>
      <c r="C792" s="64">
        <v>4.8</v>
      </c>
      <c r="D792" s="64">
        <v>5.99</v>
      </c>
      <c r="E792" s="64">
        <v>5.3</v>
      </c>
      <c r="G792" s="64">
        <v>3.99</v>
      </c>
      <c r="H792" s="64">
        <v>3.34</v>
      </c>
      <c r="J792" s="64">
        <v>4.78</v>
      </c>
      <c r="K792" s="64">
        <v>4.83</v>
      </c>
      <c r="N792" s="64">
        <v>0.14000000000000001</v>
      </c>
      <c r="O792" s="64">
        <v>3.61</v>
      </c>
      <c r="P792" s="64">
        <v>4.5199999999999996</v>
      </c>
      <c r="R792" s="64">
        <v>4.13</v>
      </c>
      <c r="S792" s="64">
        <v>3.84</v>
      </c>
      <c r="U792" s="64">
        <v>5.79</v>
      </c>
      <c r="V792" s="64">
        <v>4.8</v>
      </c>
      <c r="W792" s="64">
        <v>5.99</v>
      </c>
      <c r="X792" s="64">
        <v>5.3</v>
      </c>
      <c r="Z792" s="64">
        <v>3.99</v>
      </c>
      <c r="AA792" s="64">
        <v>3.34</v>
      </c>
      <c r="AB792" s="64">
        <v>4.78</v>
      </c>
      <c r="AC792" s="64">
        <v>4.83</v>
      </c>
    </row>
    <row r="793" spans="1:29" hidden="1" x14ac:dyDescent="0.2">
      <c r="A793" s="2">
        <v>40015</v>
      </c>
      <c r="B793" s="64">
        <v>5.75</v>
      </c>
      <c r="C793" s="64">
        <v>4.78</v>
      </c>
      <c r="D793" s="64">
        <v>6.13</v>
      </c>
      <c r="E793" s="64">
        <v>5.44</v>
      </c>
      <c r="G793" s="64">
        <v>3.99</v>
      </c>
      <c r="H793" s="64">
        <v>3.35</v>
      </c>
      <c r="J793" s="64">
        <v>4.78</v>
      </c>
      <c r="K793" s="64">
        <v>5.24</v>
      </c>
      <c r="N793" s="64">
        <v>0.16</v>
      </c>
      <c r="O793" s="64">
        <v>3.49</v>
      </c>
      <c r="P793" s="64">
        <v>4.3899999999999997</v>
      </c>
      <c r="R793" s="64">
        <v>4</v>
      </c>
      <c r="S793" s="64">
        <v>3.65</v>
      </c>
      <c r="U793" s="64">
        <v>5.75</v>
      </c>
      <c r="V793" s="64">
        <v>4.78</v>
      </c>
      <c r="W793" s="64">
        <v>6.13</v>
      </c>
      <c r="X793" s="64">
        <v>5.44</v>
      </c>
      <c r="Z793" s="64">
        <v>3.99</v>
      </c>
      <c r="AA793" s="64">
        <v>3.35</v>
      </c>
      <c r="AB793" s="64">
        <v>4.78</v>
      </c>
      <c r="AC793" s="64">
        <v>5.24</v>
      </c>
    </row>
    <row r="794" spans="1:29" hidden="1" x14ac:dyDescent="0.2">
      <c r="A794" s="2">
        <v>40016</v>
      </c>
      <c r="B794" s="64">
        <v>5.99</v>
      </c>
      <c r="C794" s="64">
        <v>4.92</v>
      </c>
      <c r="D794" s="64">
        <v>6.31</v>
      </c>
      <c r="E794" s="64">
        <v>5.62</v>
      </c>
      <c r="G794" s="64">
        <v>3.75</v>
      </c>
      <c r="H794" s="64">
        <v>3.26</v>
      </c>
      <c r="J794" s="64">
        <v>4.75</v>
      </c>
      <c r="K794" s="64">
        <v>5.33</v>
      </c>
      <c r="N794" s="64">
        <v>0.16</v>
      </c>
      <c r="O794" s="64">
        <v>3.54</v>
      </c>
      <c r="P794" s="64">
        <v>4.45</v>
      </c>
      <c r="R794" s="64">
        <v>4.32</v>
      </c>
      <c r="S794" s="64">
        <v>3.83</v>
      </c>
      <c r="U794" s="64">
        <v>5.99</v>
      </c>
      <c r="V794" s="64">
        <v>4.92</v>
      </c>
      <c r="W794" s="64">
        <v>6.31</v>
      </c>
      <c r="X794" s="64">
        <v>5.62</v>
      </c>
      <c r="Z794" s="64">
        <v>3.75</v>
      </c>
      <c r="AA794" s="64">
        <v>3.26</v>
      </c>
      <c r="AB794" s="64">
        <v>4.75</v>
      </c>
      <c r="AC794" s="64">
        <v>5.33</v>
      </c>
    </row>
    <row r="795" spans="1:29" hidden="1" x14ac:dyDescent="0.2">
      <c r="A795" s="2">
        <v>40017</v>
      </c>
      <c r="B795" s="64">
        <v>6.49</v>
      </c>
      <c r="C795" s="64">
        <v>4.9000000000000004</v>
      </c>
      <c r="D795" s="64">
        <v>6.26</v>
      </c>
      <c r="E795" s="64">
        <v>5.57</v>
      </c>
      <c r="G795" s="64">
        <v>4.01</v>
      </c>
      <c r="H795" s="64">
        <v>3.46</v>
      </c>
      <c r="J795" s="64">
        <v>4.79</v>
      </c>
      <c r="K795" s="64">
        <v>4.8600000000000003</v>
      </c>
      <c r="N795" s="64">
        <v>0.16</v>
      </c>
      <c r="O795" s="64">
        <v>3.66</v>
      </c>
      <c r="P795" s="64">
        <v>4.55</v>
      </c>
      <c r="R795" s="64">
        <v>4.4400000000000004</v>
      </c>
      <c r="S795" s="64">
        <v>4</v>
      </c>
      <c r="U795" s="64">
        <v>6.49</v>
      </c>
      <c r="V795" s="64">
        <v>4.9000000000000004</v>
      </c>
      <c r="W795" s="64">
        <v>6.26</v>
      </c>
      <c r="X795" s="64">
        <v>5.57</v>
      </c>
      <c r="Z795" s="64">
        <v>4.01</v>
      </c>
      <c r="AA795" s="64">
        <v>3.46</v>
      </c>
      <c r="AB795" s="64">
        <v>4.79</v>
      </c>
      <c r="AC795" s="64">
        <v>4.8600000000000003</v>
      </c>
    </row>
    <row r="796" spans="1:29" hidden="1" x14ac:dyDescent="0.2">
      <c r="A796" s="2">
        <v>40018</v>
      </c>
      <c r="B796" s="64">
        <v>6.13</v>
      </c>
      <c r="C796" s="64">
        <v>4.49</v>
      </c>
      <c r="D796" s="64">
        <v>6.28</v>
      </c>
      <c r="E796" s="64">
        <v>5.59</v>
      </c>
      <c r="G796" s="64">
        <v>3.77</v>
      </c>
      <c r="H796" s="64">
        <v>3.47</v>
      </c>
      <c r="J796" s="64">
        <v>4.78</v>
      </c>
      <c r="K796" s="64">
        <v>5.25</v>
      </c>
      <c r="N796" s="64">
        <v>0.16</v>
      </c>
      <c r="O796" s="64">
        <v>3.65</v>
      </c>
      <c r="P796" s="64">
        <v>4.54</v>
      </c>
      <c r="R796" s="64">
        <v>4.33</v>
      </c>
      <c r="S796" s="64">
        <v>3.91</v>
      </c>
      <c r="U796" s="64">
        <v>6.13</v>
      </c>
      <c r="V796" s="64">
        <v>4.49</v>
      </c>
      <c r="W796" s="64">
        <v>6.28</v>
      </c>
      <c r="X796" s="64">
        <v>5.59</v>
      </c>
      <c r="Z796" s="64">
        <v>3.77</v>
      </c>
      <c r="AA796" s="64">
        <v>3.47</v>
      </c>
      <c r="AB796" s="64">
        <v>4.78</v>
      </c>
      <c r="AC796" s="64">
        <v>5.25</v>
      </c>
    </row>
    <row r="797" spans="1:29" hidden="1" x14ac:dyDescent="0.2">
      <c r="A797" s="2">
        <v>40021</v>
      </c>
      <c r="B797" s="64">
        <v>6.26</v>
      </c>
      <c r="C797" s="64">
        <v>4.6100000000000003</v>
      </c>
      <c r="D797" s="64">
        <v>6.4</v>
      </c>
      <c r="E797" s="64">
        <v>5.71</v>
      </c>
      <c r="G797" s="64">
        <v>3.92</v>
      </c>
      <c r="H797" s="64">
        <v>3.45</v>
      </c>
      <c r="J797" s="64">
        <v>4.8600000000000003</v>
      </c>
      <c r="K797" s="64">
        <v>5.0999999999999996</v>
      </c>
      <c r="N797" s="64">
        <v>0.16</v>
      </c>
      <c r="O797" s="64">
        <v>3.72</v>
      </c>
      <c r="P797" s="64">
        <v>4.63</v>
      </c>
      <c r="R797" s="64">
        <v>4.3600000000000003</v>
      </c>
      <c r="S797" s="64">
        <v>3.78</v>
      </c>
      <c r="U797" s="64">
        <v>6.26</v>
      </c>
      <c r="V797" s="64">
        <v>4.6100000000000003</v>
      </c>
      <c r="W797" s="64">
        <v>6.4</v>
      </c>
      <c r="X797" s="64">
        <v>5.71</v>
      </c>
      <c r="Z797" s="64">
        <v>3.92</v>
      </c>
      <c r="AA797" s="64">
        <v>3.45</v>
      </c>
      <c r="AB797" s="64">
        <v>4.8600000000000003</v>
      </c>
      <c r="AC797" s="64">
        <v>5.0999999999999996</v>
      </c>
    </row>
    <row r="798" spans="1:29" hidden="1" x14ac:dyDescent="0.2">
      <c r="A798" s="2">
        <v>40022</v>
      </c>
      <c r="B798" s="64">
        <v>6.1</v>
      </c>
      <c r="C798" s="64">
        <v>4.59</v>
      </c>
      <c r="D798" s="64">
        <v>6.26</v>
      </c>
      <c r="E798" s="64">
        <v>5.57</v>
      </c>
      <c r="G798" s="64">
        <v>3.88</v>
      </c>
      <c r="H798" s="64">
        <v>3.49</v>
      </c>
      <c r="J798" s="64">
        <v>4.8600000000000003</v>
      </c>
      <c r="K798" s="64">
        <v>4.91</v>
      </c>
      <c r="N798" s="64">
        <v>0.16</v>
      </c>
      <c r="O798" s="64">
        <v>3.68</v>
      </c>
      <c r="P798" s="64">
        <v>4.54</v>
      </c>
      <c r="R798" s="64">
        <v>4.43</v>
      </c>
      <c r="S798" s="64">
        <v>3.76</v>
      </c>
      <c r="U798" s="64">
        <v>6.1</v>
      </c>
      <c r="V798" s="64">
        <v>4.59</v>
      </c>
      <c r="W798" s="64">
        <v>6.26</v>
      </c>
      <c r="X798" s="64">
        <v>5.57</v>
      </c>
      <c r="Z798" s="64">
        <v>3.88</v>
      </c>
      <c r="AA798" s="64">
        <v>3.49</v>
      </c>
      <c r="AB798" s="64">
        <v>4.8600000000000003</v>
      </c>
      <c r="AC798" s="64">
        <v>4.91</v>
      </c>
    </row>
    <row r="799" spans="1:29" hidden="1" x14ac:dyDescent="0.2">
      <c r="A799" s="2">
        <v>40023</v>
      </c>
      <c r="B799" s="64">
        <v>5.93</v>
      </c>
      <c r="C799" s="64">
        <v>4.9000000000000004</v>
      </c>
      <c r="D799" s="64">
        <v>5.92</v>
      </c>
      <c r="E799" s="64">
        <v>5.24</v>
      </c>
      <c r="G799" s="64">
        <v>3.83</v>
      </c>
      <c r="H799" s="64">
        <v>3.51</v>
      </c>
      <c r="J799" s="64">
        <v>4.8899999999999997</v>
      </c>
      <c r="K799" s="64">
        <v>4.93</v>
      </c>
      <c r="N799" s="64">
        <v>0.16</v>
      </c>
      <c r="O799" s="64">
        <v>3.66</v>
      </c>
      <c r="P799" s="64">
        <v>4.51</v>
      </c>
      <c r="R799" s="64">
        <v>4.34</v>
      </c>
      <c r="S799" s="64">
        <v>3.64</v>
      </c>
      <c r="U799" s="64">
        <v>5.93</v>
      </c>
      <c r="V799" s="64">
        <v>4.9000000000000004</v>
      </c>
      <c r="W799" s="64">
        <v>5.92</v>
      </c>
      <c r="X799" s="64">
        <v>5.24</v>
      </c>
      <c r="Z799" s="64">
        <v>3.83</v>
      </c>
      <c r="AA799" s="64">
        <v>3.51</v>
      </c>
      <c r="AB799" s="64">
        <v>4.8899999999999997</v>
      </c>
      <c r="AC799" s="64">
        <v>4.93</v>
      </c>
    </row>
    <row r="800" spans="1:29" hidden="1" x14ac:dyDescent="0.2">
      <c r="A800" s="2">
        <v>40024</v>
      </c>
      <c r="B800" s="64">
        <v>5.65</v>
      </c>
      <c r="C800" s="64">
        <v>4.49</v>
      </c>
      <c r="D800" s="64">
        <v>5.79</v>
      </c>
      <c r="E800" s="64">
        <v>5.1100000000000003</v>
      </c>
      <c r="G800" s="64">
        <v>3.82</v>
      </c>
      <c r="H800" s="64">
        <v>3.54</v>
      </c>
      <c r="J800" s="64">
        <v>4.88</v>
      </c>
      <c r="K800" s="64">
        <v>4.84</v>
      </c>
      <c r="N800" s="64">
        <v>0.16</v>
      </c>
      <c r="O800" s="64">
        <v>3.61</v>
      </c>
      <c r="P800" s="64">
        <v>4.41</v>
      </c>
      <c r="R800" s="64">
        <v>4.16</v>
      </c>
      <c r="S800" s="64">
        <v>3.55</v>
      </c>
      <c r="U800" s="64">
        <v>5.65</v>
      </c>
      <c r="V800" s="64">
        <v>4.49</v>
      </c>
      <c r="W800" s="64">
        <v>5.79</v>
      </c>
      <c r="X800" s="64">
        <v>5.1100000000000003</v>
      </c>
      <c r="Z800" s="64">
        <v>3.82</v>
      </c>
      <c r="AA800" s="64">
        <v>3.54</v>
      </c>
      <c r="AB800" s="64">
        <v>4.88</v>
      </c>
      <c r="AC800" s="64">
        <v>4.84</v>
      </c>
    </row>
    <row r="801" spans="1:29" hidden="1" x14ac:dyDescent="0.2">
      <c r="A801" s="2">
        <v>40025</v>
      </c>
      <c r="B801" s="64">
        <v>5.15</v>
      </c>
      <c r="C801" s="64">
        <v>4.34</v>
      </c>
      <c r="D801" s="64">
        <v>5.82</v>
      </c>
      <c r="E801" s="64">
        <v>5.13</v>
      </c>
      <c r="G801" s="64">
        <v>3.89</v>
      </c>
      <c r="H801" s="64">
        <v>3.54</v>
      </c>
      <c r="J801" s="64">
        <v>4.93</v>
      </c>
      <c r="K801" s="64">
        <v>4.95</v>
      </c>
      <c r="N801" s="64">
        <v>0.15</v>
      </c>
      <c r="O801" s="64">
        <v>3.48</v>
      </c>
      <c r="P801" s="64">
        <v>4.3</v>
      </c>
      <c r="R801" s="64">
        <v>4.01</v>
      </c>
      <c r="S801" s="64">
        <v>3.51</v>
      </c>
      <c r="U801" s="64">
        <v>5.15</v>
      </c>
      <c r="V801" s="64">
        <v>4.34</v>
      </c>
      <c r="W801" s="64">
        <v>5.82</v>
      </c>
      <c r="X801" s="64">
        <v>5.13</v>
      </c>
      <c r="Z801" s="64">
        <v>3.89</v>
      </c>
      <c r="AA801" s="64">
        <v>3.54</v>
      </c>
      <c r="AB801" s="64">
        <v>4.93</v>
      </c>
      <c r="AC801" s="64">
        <v>4.95</v>
      </c>
    </row>
    <row r="802" spans="1:29" hidden="1" x14ac:dyDescent="0.2">
      <c r="R802" s="64"/>
      <c r="S802" s="64"/>
    </row>
    <row r="803" spans="1:29" hidden="1" x14ac:dyDescent="0.2">
      <c r="A803" s="3" t="s">
        <v>61</v>
      </c>
      <c r="B803" s="64">
        <f>AVERAGE(B780:B801)</f>
        <v>6.0727272727272723</v>
      </c>
      <c r="C803" s="64">
        <f>AVERAGE(C780:C801)</f>
        <v>4.8672727272727281</v>
      </c>
      <c r="D803" s="64">
        <f>AVERAGE(D780:D801)</f>
        <v>6.2081818181818171</v>
      </c>
      <c r="E803" s="64">
        <f>AVERAGE(E780:E801)</f>
        <v>5.52</v>
      </c>
      <c r="G803" s="64">
        <f>AVERAGE(G780:G801)</f>
        <v>3.9454545454545449</v>
      </c>
      <c r="H803" s="64">
        <f>AVERAGE(H780:H801)</f>
        <v>3.388636363636365</v>
      </c>
      <c r="J803" s="64">
        <f>AVERAGE(J780:J801)</f>
        <v>4.8245454545454551</v>
      </c>
      <c r="K803" s="64">
        <f>AVERAGE(K780:K801)</f>
        <v>5.1090909090909085</v>
      </c>
      <c r="N803" s="64">
        <f>AVERAGE(N780:N801)</f>
        <v>0.15000000000000005</v>
      </c>
      <c r="O803" s="64">
        <f>AVERAGE(O780:O801)</f>
        <v>3.5327272727272727</v>
      </c>
      <c r="P803" s="64">
        <f>AVERAGE(P780:P801)</f>
        <v>4.4059090909090912</v>
      </c>
      <c r="R803" s="64">
        <f>AVERAGE(R780:R801)</f>
        <v>4.4381818181818184</v>
      </c>
      <c r="S803" s="64">
        <f>AVERAGE(S780:S801)</f>
        <v>3.8563636363636364</v>
      </c>
      <c r="U803" s="64">
        <f>AVERAGE(U780:U801)</f>
        <v>6.0727272727272723</v>
      </c>
      <c r="V803" s="64">
        <f>AVERAGE(V780:V801)</f>
        <v>4.8672727272727281</v>
      </c>
      <c r="W803" s="64">
        <f>AVERAGE(W780:W801)</f>
        <v>6.2081818181818171</v>
      </c>
      <c r="X803" s="64">
        <f>AVERAGE(X780:X801)</f>
        <v>5.52</v>
      </c>
      <c r="Z803" s="64">
        <f>AVERAGE(Z780:Z801)</f>
        <v>3.9454545454545449</v>
      </c>
      <c r="AA803" s="64">
        <f>AVERAGE(AA780:AA801)</f>
        <v>3.388636363636365</v>
      </c>
      <c r="AB803" s="64">
        <f>AVERAGE(AB780:AB801)</f>
        <v>4.8245454545454551</v>
      </c>
      <c r="AC803" s="64">
        <f>AVERAGE(AC780:AC801)</f>
        <v>5.1090909090909085</v>
      </c>
    </row>
    <row r="804" spans="1:29" hidden="1" x14ac:dyDescent="0.2">
      <c r="A804" s="3" t="s">
        <v>62</v>
      </c>
      <c r="B804" s="312">
        <f>AVERAGE(B803:C803)</f>
        <v>5.4700000000000006</v>
      </c>
      <c r="C804" s="312"/>
      <c r="D804" s="312">
        <f>AVERAGE(D803:E803)</f>
        <v>5.8640909090909084</v>
      </c>
      <c r="E804" s="312"/>
      <c r="F804" s="5"/>
      <c r="G804" s="312">
        <f>AVERAGE(G803:H803)</f>
        <v>3.6670454545454549</v>
      </c>
      <c r="H804" s="312"/>
      <c r="I804" s="118"/>
      <c r="J804" s="312">
        <f>AVERAGE(J803:K803)</f>
        <v>4.9668181818181818</v>
      </c>
      <c r="K804" s="312"/>
      <c r="L804" s="118"/>
      <c r="M804" s="5"/>
      <c r="N804" s="5"/>
      <c r="O804" s="5"/>
      <c r="P804" s="5"/>
      <c r="Q804" s="5"/>
      <c r="R804" s="312">
        <f>AVERAGE(R803:S803)</f>
        <v>4.1472727272727274</v>
      </c>
      <c r="S804" s="312"/>
      <c r="U804" s="312">
        <f>AVERAGE(U803:V803)</f>
        <v>5.4700000000000006</v>
      </c>
      <c r="V804" s="312"/>
      <c r="W804" s="312">
        <f>AVERAGE(W803:X803)</f>
        <v>5.8640909090909084</v>
      </c>
      <c r="X804" s="312"/>
      <c r="Y804" s="5"/>
      <c r="Z804" s="312">
        <f>AVERAGE(Z803:AA803)</f>
        <v>3.6670454545454549</v>
      </c>
      <c r="AA804" s="312"/>
      <c r="AB804" s="312">
        <f>AVERAGE(AB803:AC803)</f>
        <v>4.9668181818181818</v>
      </c>
      <c r="AC804" s="312"/>
    </row>
    <row r="805" spans="1:29" hidden="1" x14ac:dyDescent="0.2">
      <c r="A805" s="3" t="s">
        <v>63</v>
      </c>
      <c r="B805" s="312">
        <f>AVERAGE(B750,B777,B804)</f>
        <v>5.4084015151515148</v>
      </c>
      <c r="C805" s="312"/>
      <c r="D805" s="312">
        <f>AVERAGE(D750,D777,D804)</f>
        <v>6.2766439393939395</v>
      </c>
      <c r="E805" s="312"/>
      <c r="F805" s="5"/>
      <c r="G805" s="312">
        <f>AVERAGE(G750,G777,G804)</f>
        <v>3.6378636363636367</v>
      </c>
      <c r="H805" s="312"/>
      <c r="I805" s="118"/>
      <c r="J805" s="312">
        <f>AVERAGE(J750,J777,J804)</f>
        <v>4.9461742424242425</v>
      </c>
      <c r="K805" s="312"/>
      <c r="L805" s="118"/>
      <c r="M805" s="5"/>
      <c r="N805" s="5"/>
      <c r="O805" s="5"/>
      <c r="P805" s="5"/>
      <c r="Q805" s="5"/>
      <c r="R805" s="312">
        <f>AVERAGE(R750,R777,R804)</f>
        <v>4.2482424242424237</v>
      </c>
      <c r="S805" s="312"/>
      <c r="U805" s="312">
        <f>AVERAGE(U750,U777,U804)</f>
        <v>5.4084015151515148</v>
      </c>
      <c r="V805" s="312"/>
      <c r="W805" s="312">
        <f>AVERAGE(W750,W777,W804)</f>
        <v>6.2766439393939395</v>
      </c>
      <c r="X805" s="312"/>
      <c r="Y805" s="5"/>
      <c r="Z805" s="312">
        <f>AVERAGE(Z750,Z777,Z804)</f>
        <v>3.6378636363636367</v>
      </c>
      <c r="AA805" s="312"/>
      <c r="AB805" s="312">
        <f>AVERAGE(AB750,AB777,AB804)</f>
        <v>4.9461742424242425</v>
      </c>
      <c r="AC805" s="312"/>
    </row>
    <row r="806" spans="1:29" hidden="1" x14ac:dyDescent="0.2">
      <c r="R806" s="64"/>
      <c r="S806" s="64"/>
    </row>
    <row r="807" spans="1:29" hidden="1" x14ac:dyDescent="0.2">
      <c r="A807" s="2">
        <v>40028</v>
      </c>
      <c r="B807" s="64">
        <v>5.56</v>
      </c>
      <c r="C807" s="64">
        <v>4.5199999999999996</v>
      </c>
      <c r="D807" s="64">
        <v>5.59</v>
      </c>
      <c r="E807" s="64">
        <v>4.9000000000000004</v>
      </c>
      <c r="G807" s="64">
        <v>3.48</v>
      </c>
      <c r="H807" s="64">
        <v>3.19</v>
      </c>
      <c r="J807" s="64">
        <v>4.9800000000000004</v>
      </c>
      <c r="K807" s="64">
        <v>4.54</v>
      </c>
      <c r="N807" s="64">
        <v>0.15</v>
      </c>
      <c r="O807" s="64">
        <v>3.63</v>
      </c>
      <c r="P807" s="64">
        <v>4.4000000000000004</v>
      </c>
      <c r="R807" s="64">
        <v>4.08</v>
      </c>
      <c r="S807" s="64">
        <v>3.54</v>
      </c>
      <c r="U807" s="64">
        <v>5.56</v>
      </c>
      <c r="V807" s="64">
        <v>4.5199999999999996</v>
      </c>
      <c r="W807" s="64">
        <v>5.59</v>
      </c>
      <c r="X807" s="64">
        <v>4.9000000000000004</v>
      </c>
      <c r="Z807" s="64">
        <v>3.48</v>
      </c>
      <c r="AA807" s="64">
        <v>3.19</v>
      </c>
      <c r="AB807" s="64">
        <v>4.9800000000000004</v>
      </c>
      <c r="AC807" s="64">
        <v>4.54</v>
      </c>
    </row>
    <row r="808" spans="1:29" hidden="1" x14ac:dyDescent="0.2">
      <c r="A808" s="2">
        <v>40029</v>
      </c>
      <c r="B808" s="64">
        <v>5.74</v>
      </c>
      <c r="C808" s="64">
        <v>4.49</v>
      </c>
      <c r="D808" s="96" t="s">
        <v>170</v>
      </c>
      <c r="E808" s="96" t="s">
        <v>170</v>
      </c>
      <c r="G808" s="64">
        <v>3.42</v>
      </c>
      <c r="H808" s="64">
        <v>3.11</v>
      </c>
      <c r="J808" s="64">
        <v>4.9400000000000004</v>
      </c>
      <c r="K808" s="64">
        <v>4.54</v>
      </c>
      <c r="N808" s="64">
        <v>0.15</v>
      </c>
      <c r="O808" s="64">
        <v>3.68</v>
      </c>
      <c r="P808" s="64">
        <v>4.46</v>
      </c>
      <c r="R808" s="64">
        <v>4.0199999999999996</v>
      </c>
      <c r="S808" s="64">
        <v>3.55</v>
      </c>
      <c r="U808" s="64">
        <v>5.74</v>
      </c>
      <c r="V808" s="64">
        <v>4.49</v>
      </c>
      <c r="W808" s="96" t="s">
        <v>170</v>
      </c>
      <c r="X808" s="96" t="s">
        <v>170</v>
      </c>
      <c r="Z808" s="64">
        <v>3.42</v>
      </c>
      <c r="AA808" s="64">
        <v>3.11</v>
      </c>
      <c r="AB808" s="64">
        <v>4.9400000000000004</v>
      </c>
      <c r="AC808" s="64">
        <v>4.54</v>
      </c>
    </row>
    <row r="809" spans="1:29" hidden="1" x14ac:dyDescent="0.2">
      <c r="A809" s="2">
        <v>40030</v>
      </c>
      <c r="B809" s="64">
        <v>5.89</v>
      </c>
      <c r="C809" s="64">
        <v>5.0999999999999996</v>
      </c>
      <c r="D809" s="64">
        <v>5.8</v>
      </c>
      <c r="E809" s="96" t="s">
        <v>170</v>
      </c>
      <c r="G809" s="64">
        <v>3.37</v>
      </c>
      <c r="H809" s="64">
        <v>3.03</v>
      </c>
      <c r="J809" s="64">
        <v>4.5999999999999996</v>
      </c>
      <c r="K809" s="64">
        <v>4.21</v>
      </c>
      <c r="N809" s="64">
        <v>0.16</v>
      </c>
      <c r="O809" s="64">
        <v>3.75</v>
      </c>
      <c r="P809" s="64">
        <v>4.55</v>
      </c>
      <c r="R809" s="64">
        <v>4.29</v>
      </c>
      <c r="S809" s="64">
        <v>3.66</v>
      </c>
      <c r="U809" s="64">
        <v>5.89</v>
      </c>
      <c r="V809" s="64">
        <v>5.0999999999999996</v>
      </c>
      <c r="W809" s="64">
        <v>5.8</v>
      </c>
      <c r="X809" s="96" t="s">
        <v>170</v>
      </c>
      <c r="Z809" s="64">
        <v>3.37</v>
      </c>
      <c r="AA809" s="64">
        <v>3.03</v>
      </c>
      <c r="AB809" s="64">
        <v>4.5999999999999996</v>
      </c>
      <c r="AC809" s="64">
        <v>4.21</v>
      </c>
    </row>
    <row r="810" spans="1:29" hidden="1" x14ac:dyDescent="0.2">
      <c r="A810" s="2">
        <v>40031</v>
      </c>
      <c r="B810" s="64">
        <v>5.67</v>
      </c>
      <c r="C810" s="64">
        <v>5.05</v>
      </c>
      <c r="D810" s="64">
        <v>5.79</v>
      </c>
      <c r="E810" s="96" t="s">
        <v>170</v>
      </c>
      <c r="G810" s="64">
        <v>3.43</v>
      </c>
      <c r="H810" s="64">
        <v>3.03</v>
      </c>
      <c r="J810" s="64">
        <v>4.75</v>
      </c>
      <c r="K810" s="64">
        <v>4.37</v>
      </c>
      <c r="N810" s="64">
        <v>0.14000000000000001</v>
      </c>
      <c r="O810" s="64">
        <v>3.75</v>
      </c>
      <c r="P810" s="64">
        <v>4.53</v>
      </c>
      <c r="R810" s="64">
        <v>4.17</v>
      </c>
      <c r="S810" s="64">
        <v>3.64</v>
      </c>
      <c r="U810" s="64">
        <v>5.67</v>
      </c>
      <c r="V810" s="64">
        <v>5.05</v>
      </c>
      <c r="W810" s="64">
        <v>5.79</v>
      </c>
      <c r="X810" s="96" t="s">
        <v>170</v>
      </c>
      <c r="Z810" s="64">
        <v>3.43</v>
      </c>
      <c r="AA810" s="64">
        <v>3.03</v>
      </c>
      <c r="AB810" s="64">
        <v>4.75</v>
      </c>
      <c r="AC810" s="64">
        <v>4.37</v>
      </c>
    </row>
    <row r="811" spans="1:29" hidden="1" x14ac:dyDescent="0.2">
      <c r="A811" s="2">
        <v>40032</v>
      </c>
      <c r="B811" s="64">
        <v>5.64</v>
      </c>
      <c r="C811" s="64">
        <v>5.04</v>
      </c>
      <c r="D811" s="64">
        <v>5.86</v>
      </c>
      <c r="E811" s="96" t="s">
        <v>170</v>
      </c>
      <c r="G811" s="64">
        <v>3.43</v>
      </c>
      <c r="H811" s="64">
        <v>3.13</v>
      </c>
      <c r="J811" s="64">
        <v>4.7699999999999996</v>
      </c>
      <c r="K811" s="64">
        <v>4.3899999999999997</v>
      </c>
      <c r="N811" s="64">
        <v>0.15</v>
      </c>
      <c r="O811" s="64">
        <v>3.85</v>
      </c>
      <c r="P811" s="64">
        <v>4.5999999999999996</v>
      </c>
      <c r="R811" s="64">
        <v>4.2699999999999996</v>
      </c>
      <c r="S811" s="64">
        <v>3.74</v>
      </c>
      <c r="U811" s="64">
        <v>5.64</v>
      </c>
      <c r="V811" s="64">
        <v>5.04</v>
      </c>
      <c r="W811" s="64">
        <v>5.86</v>
      </c>
      <c r="X811" s="96" t="s">
        <v>170</v>
      </c>
      <c r="Z811" s="64">
        <v>3.43</v>
      </c>
      <c r="AA811" s="64">
        <v>3.13</v>
      </c>
      <c r="AB811" s="64">
        <v>4.7699999999999996</v>
      </c>
      <c r="AC811" s="64">
        <v>4.3899999999999997</v>
      </c>
    </row>
    <row r="812" spans="1:29" hidden="1" x14ac:dyDescent="0.2">
      <c r="A812" s="2">
        <v>40035</v>
      </c>
      <c r="B812" s="64">
        <v>5.65</v>
      </c>
      <c r="C812" s="64">
        <v>5</v>
      </c>
      <c r="D812" s="96" t="s">
        <v>170</v>
      </c>
      <c r="E812" s="96" t="s">
        <v>170</v>
      </c>
      <c r="G812" s="64">
        <v>3.44</v>
      </c>
      <c r="H812" s="64">
        <v>3.04</v>
      </c>
      <c r="J812" s="64">
        <v>4.8099999999999996</v>
      </c>
      <c r="K812" s="64">
        <v>4.46</v>
      </c>
      <c r="N812" s="64">
        <v>0.13</v>
      </c>
      <c r="O812" s="64">
        <v>3.77</v>
      </c>
      <c r="P812" s="64">
        <v>4.53</v>
      </c>
      <c r="R812" s="64">
        <v>4.07</v>
      </c>
      <c r="S812" s="64">
        <v>3.74</v>
      </c>
      <c r="U812" s="64">
        <v>5.65</v>
      </c>
      <c r="V812" s="64">
        <v>5</v>
      </c>
      <c r="W812" s="96" t="s">
        <v>170</v>
      </c>
      <c r="X812" s="96" t="s">
        <v>170</v>
      </c>
      <c r="Z812" s="64">
        <v>3.44</v>
      </c>
      <c r="AA812" s="64">
        <v>3.04</v>
      </c>
      <c r="AB812" s="64">
        <v>4.8099999999999996</v>
      </c>
      <c r="AC812" s="64">
        <v>4.46</v>
      </c>
    </row>
    <row r="813" spans="1:29" hidden="1" x14ac:dyDescent="0.2">
      <c r="A813" s="2">
        <v>40036</v>
      </c>
      <c r="B813" s="64">
        <v>5.55</v>
      </c>
      <c r="C813" s="64">
        <v>5.01</v>
      </c>
      <c r="D813" s="96" t="s">
        <v>170</v>
      </c>
      <c r="E813" s="96" t="s">
        <v>170</v>
      </c>
      <c r="G813" s="64">
        <v>3.35</v>
      </c>
      <c r="H813" s="64">
        <v>3.08</v>
      </c>
      <c r="J813" s="64">
        <v>4.74</v>
      </c>
      <c r="K813" s="64">
        <v>4.46</v>
      </c>
      <c r="N813" s="64">
        <v>0.15</v>
      </c>
      <c r="O813" s="64">
        <v>3.67</v>
      </c>
      <c r="P813" s="64">
        <v>4.4400000000000004</v>
      </c>
      <c r="R813" s="64">
        <v>4.1500000000000004</v>
      </c>
      <c r="S813" s="64">
        <v>3.72</v>
      </c>
      <c r="U813" s="64">
        <v>5.55</v>
      </c>
      <c r="V813" s="64">
        <v>5.01</v>
      </c>
      <c r="W813" s="96" t="s">
        <v>170</v>
      </c>
      <c r="X813" s="96" t="s">
        <v>170</v>
      </c>
      <c r="Z813" s="64">
        <v>3.35</v>
      </c>
      <c r="AA813" s="64">
        <v>3.08</v>
      </c>
      <c r="AB813" s="64">
        <v>4.74</v>
      </c>
      <c r="AC813" s="64">
        <v>4.46</v>
      </c>
    </row>
    <row r="814" spans="1:29" hidden="1" x14ac:dyDescent="0.2">
      <c r="A814" s="2">
        <v>40037</v>
      </c>
      <c r="B814" s="64">
        <v>5.66</v>
      </c>
      <c r="C814" s="64">
        <v>5.13</v>
      </c>
      <c r="D814" s="96" t="s">
        <v>170</v>
      </c>
      <c r="E814" s="96" t="s">
        <v>170</v>
      </c>
      <c r="G814" s="64">
        <v>3.4</v>
      </c>
      <c r="H814" s="64">
        <v>3.21</v>
      </c>
      <c r="J814" s="64">
        <v>5.77</v>
      </c>
      <c r="K814" s="64">
        <v>4.45</v>
      </c>
      <c r="N814" s="64">
        <v>0.15</v>
      </c>
      <c r="O814" s="64">
        <v>3.71</v>
      </c>
      <c r="P814" s="64">
        <v>4.54</v>
      </c>
      <c r="R814" s="64">
        <v>4.24</v>
      </c>
      <c r="S814" s="64">
        <v>3.76</v>
      </c>
      <c r="U814" s="64">
        <v>5.66</v>
      </c>
      <c r="V814" s="64">
        <v>5.13</v>
      </c>
      <c r="W814" s="96" t="s">
        <v>170</v>
      </c>
      <c r="X814" s="96" t="s">
        <v>170</v>
      </c>
      <c r="Z814" s="64">
        <v>3.4</v>
      </c>
      <c r="AA814" s="64">
        <v>3.21</v>
      </c>
      <c r="AB814" s="64">
        <v>5.77</v>
      </c>
      <c r="AC814" s="64">
        <v>4.45</v>
      </c>
    </row>
    <row r="815" spans="1:29" hidden="1" x14ac:dyDescent="0.2">
      <c r="A815" s="2">
        <v>40038</v>
      </c>
      <c r="B815" s="64">
        <v>5.52</v>
      </c>
      <c r="C815" s="64">
        <v>5.09</v>
      </c>
      <c r="D815" s="96" t="s">
        <v>170</v>
      </c>
      <c r="E815" s="96" t="s">
        <v>170</v>
      </c>
      <c r="G815" s="64">
        <v>3.33</v>
      </c>
      <c r="H815" s="64">
        <v>3.08</v>
      </c>
      <c r="J815" s="64">
        <v>4.59</v>
      </c>
      <c r="K815" s="64">
        <v>4.43</v>
      </c>
      <c r="N815" s="64">
        <v>0.15</v>
      </c>
      <c r="O815" s="64">
        <v>3.6</v>
      </c>
      <c r="P815" s="64">
        <v>4.43</v>
      </c>
      <c r="R815" s="64">
        <v>4.09</v>
      </c>
      <c r="S815" s="64">
        <v>3.64</v>
      </c>
      <c r="U815" s="64">
        <v>5.52</v>
      </c>
      <c r="V815" s="64">
        <v>5.09</v>
      </c>
      <c r="W815" s="96" t="s">
        <v>170</v>
      </c>
      <c r="X815" s="96" t="s">
        <v>170</v>
      </c>
      <c r="Z815" s="64">
        <v>3.33</v>
      </c>
      <c r="AA815" s="64">
        <v>3.08</v>
      </c>
      <c r="AB815" s="64">
        <v>4.59</v>
      </c>
      <c r="AC815" s="64">
        <v>4.43</v>
      </c>
    </row>
    <row r="816" spans="1:29" hidden="1" x14ac:dyDescent="0.2">
      <c r="A816" s="2">
        <v>40039</v>
      </c>
      <c r="B816" s="64">
        <v>5.15</v>
      </c>
      <c r="C816" s="64">
        <v>5.12</v>
      </c>
      <c r="D816" s="64">
        <v>5.63</v>
      </c>
      <c r="E816" s="96" t="s">
        <v>170</v>
      </c>
      <c r="G816" s="64">
        <v>3.24</v>
      </c>
      <c r="H816" s="64">
        <v>3.06</v>
      </c>
      <c r="J816" s="64">
        <v>4.5599999999999996</v>
      </c>
      <c r="K816" s="64">
        <v>4.45</v>
      </c>
      <c r="N816" s="64">
        <v>0.15</v>
      </c>
      <c r="O816" s="64">
        <v>3.57</v>
      </c>
      <c r="P816" s="64">
        <v>4.42</v>
      </c>
      <c r="R816" s="64">
        <v>4.01</v>
      </c>
      <c r="S816" s="64">
        <v>3.47</v>
      </c>
      <c r="U816" s="64">
        <v>5.15</v>
      </c>
      <c r="V816" s="64">
        <v>5.12</v>
      </c>
      <c r="W816" s="64">
        <v>5.63</v>
      </c>
      <c r="X816" s="96" t="s">
        <v>170</v>
      </c>
      <c r="Z816" s="64">
        <v>3.24</v>
      </c>
      <c r="AA816" s="64">
        <v>3.06</v>
      </c>
      <c r="AB816" s="64">
        <v>4.5599999999999996</v>
      </c>
      <c r="AC816" s="64">
        <v>4.45</v>
      </c>
    </row>
    <row r="817" spans="1:29" hidden="1" x14ac:dyDescent="0.2">
      <c r="A817" s="2">
        <v>40042</v>
      </c>
      <c r="B817" s="64">
        <v>5.51</v>
      </c>
      <c r="C817" s="64">
        <v>5.21</v>
      </c>
      <c r="D817" s="64">
        <v>6.49</v>
      </c>
      <c r="E817" s="96" t="s">
        <v>170</v>
      </c>
      <c r="G817" s="64">
        <v>3.23</v>
      </c>
      <c r="H817" s="64">
        <v>3.06</v>
      </c>
      <c r="J817" s="64">
        <v>4.5999999999999996</v>
      </c>
      <c r="K817" s="64">
        <v>4.4400000000000004</v>
      </c>
      <c r="N817" s="64">
        <v>0.15</v>
      </c>
      <c r="O817" s="64">
        <v>3.46</v>
      </c>
      <c r="P817" s="64">
        <v>4.3099999999999996</v>
      </c>
      <c r="R817" s="64">
        <v>4.01</v>
      </c>
      <c r="S817" s="64">
        <v>3.67</v>
      </c>
      <c r="U817" s="64">
        <v>5.51</v>
      </c>
      <c r="V817" s="64">
        <v>5.21</v>
      </c>
      <c r="W817" s="64">
        <v>6.49</v>
      </c>
      <c r="X817" s="96" t="s">
        <v>170</v>
      </c>
      <c r="Z817" s="64">
        <v>3.23</v>
      </c>
      <c r="AA817" s="64">
        <v>3.06</v>
      </c>
      <c r="AB817" s="64">
        <v>4.5999999999999996</v>
      </c>
      <c r="AC817" s="64">
        <v>4.4400000000000004</v>
      </c>
    </row>
    <row r="818" spans="1:29" hidden="1" x14ac:dyDescent="0.2">
      <c r="A818" s="2">
        <v>40043</v>
      </c>
      <c r="B818" s="64">
        <v>5.42</v>
      </c>
      <c r="C818" s="64">
        <v>5.27</v>
      </c>
      <c r="D818" s="64">
        <v>6.42</v>
      </c>
      <c r="E818" s="96" t="s">
        <v>170</v>
      </c>
      <c r="G818" s="64">
        <v>3.26</v>
      </c>
      <c r="H818" s="64">
        <v>3.06</v>
      </c>
      <c r="J818" s="64">
        <v>4.53</v>
      </c>
      <c r="K818" s="64">
        <v>4.43</v>
      </c>
      <c r="N818" s="64">
        <v>0.16</v>
      </c>
      <c r="O818" s="64">
        <v>3.51</v>
      </c>
      <c r="P818" s="64">
        <v>4.3499999999999996</v>
      </c>
      <c r="R818" s="64">
        <v>3.93</v>
      </c>
      <c r="S818" s="64">
        <v>3.8</v>
      </c>
      <c r="U818" s="64">
        <v>5.42</v>
      </c>
      <c r="V818" s="64">
        <v>5.27</v>
      </c>
      <c r="W818" s="64">
        <v>6.42</v>
      </c>
      <c r="X818" s="96" t="s">
        <v>170</v>
      </c>
      <c r="Z818" s="64">
        <v>3.26</v>
      </c>
      <c r="AA818" s="64">
        <v>3.06</v>
      </c>
      <c r="AB818" s="64">
        <v>4.53</v>
      </c>
      <c r="AC818" s="64">
        <v>4.43</v>
      </c>
    </row>
    <row r="819" spans="1:29" hidden="1" x14ac:dyDescent="0.2">
      <c r="A819" s="2">
        <v>40044</v>
      </c>
      <c r="B819" s="64">
        <v>5.28</v>
      </c>
      <c r="C819" s="64">
        <v>5.27</v>
      </c>
      <c r="D819" s="64">
        <v>6.46</v>
      </c>
      <c r="E819" s="96" t="s">
        <v>170</v>
      </c>
      <c r="G819" s="64">
        <v>3.18</v>
      </c>
      <c r="H819" s="64">
        <v>3.14</v>
      </c>
      <c r="J819" s="64">
        <v>4.67</v>
      </c>
      <c r="K819" s="64">
        <v>4.5599999999999996</v>
      </c>
      <c r="N819" s="64">
        <v>0.14000000000000001</v>
      </c>
      <c r="O819" s="64">
        <v>3.45</v>
      </c>
      <c r="P819" s="64">
        <v>4.28</v>
      </c>
      <c r="R819" s="64">
        <v>4</v>
      </c>
      <c r="S819" s="64">
        <v>3.74</v>
      </c>
      <c r="U819" s="64">
        <v>5.28</v>
      </c>
      <c r="V819" s="64">
        <v>5.27</v>
      </c>
      <c r="W819" s="64">
        <v>6.46</v>
      </c>
      <c r="X819" s="96" t="s">
        <v>170</v>
      </c>
      <c r="Z819" s="64">
        <v>3.18</v>
      </c>
      <c r="AA819" s="64">
        <v>3.14</v>
      </c>
      <c r="AB819" s="64">
        <v>4.67</v>
      </c>
      <c r="AC819" s="64">
        <v>4.5599999999999996</v>
      </c>
    </row>
    <row r="820" spans="1:29" hidden="1" x14ac:dyDescent="0.2">
      <c r="A820" s="2">
        <v>40045</v>
      </c>
      <c r="B820" s="64">
        <v>5.32</v>
      </c>
      <c r="C820" s="64">
        <v>5.28</v>
      </c>
      <c r="D820" s="64">
        <v>6.46</v>
      </c>
      <c r="E820" s="96" t="s">
        <v>170</v>
      </c>
      <c r="G820" s="64">
        <v>3.04</v>
      </c>
      <c r="H820" s="64">
        <v>2.88</v>
      </c>
      <c r="J820" s="64">
        <v>4.4800000000000004</v>
      </c>
      <c r="K820" s="64">
        <v>4.42</v>
      </c>
      <c r="N820" s="64">
        <v>0.14000000000000001</v>
      </c>
      <c r="O820" s="64">
        <v>3.43</v>
      </c>
      <c r="P820" s="64">
        <v>4.24</v>
      </c>
      <c r="R820" s="64">
        <v>3.86</v>
      </c>
      <c r="S820" s="64">
        <v>3.67</v>
      </c>
      <c r="U820" s="64">
        <v>5.32</v>
      </c>
      <c r="V820" s="64">
        <v>5.28</v>
      </c>
      <c r="W820" s="64">
        <v>6.46</v>
      </c>
      <c r="X820" s="96" t="s">
        <v>170</v>
      </c>
      <c r="Z820" s="64">
        <v>3.04</v>
      </c>
      <c r="AA820" s="64">
        <v>2.88</v>
      </c>
      <c r="AB820" s="64">
        <v>4.4800000000000004</v>
      </c>
      <c r="AC820" s="64">
        <v>4.42</v>
      </c>
    </row>
    <row r="821" spans="1:29" hidden="1" x14ac:dyDescent="0.2">
      <c r="A821" s="2">
        <v>40046</v>
      </c>
      <c r="B821" s="64">
        <v>5.03</v>
      </c>
      <c r="C821" s="64">
        <v>5.22</v>
      </c>
      <c r="D821" s="64">
        <v>6.57</v>
      </c>
      <c r="E821" s="96" t="s">
        <v>170</v>
      </c>
      <c r="G821" s="64">
        <v>3.4</v>
      </c>
      <c r="H821" s="64">
        <v>2.91</v>
      </c>
      <c r="J821" s="64">
        <v>4.66</v>
      </c>
      <c r="K821" s="64">
        <v>4.4000000000000004</v>
      </c>
      <c r="N821" s="64">
        <v>0.14000000000000001</v>
      </c>
      <c r="O821" s="64">
        <v>3.57</v>
      </c>
      <c r="P821" s="64">
        <v>4.37</v>
      </c>
      <c r="R821" s="64">
        <v>3.91</v>
      </c>
      <c r="S821" s="64">
        <v>3.8</v>
      </c>
      <c r="U821" s="64">
        <v>5.03</v>
      </c>
      <c r="V821" s="64">
        <v>5.22</v>
      </c>
      <c r="W821" s="64">
        <v>6.57</v>
      </c>
      <c r="X821" s="96" t="s">
        <v>170</v>
      </c>
      <c r="Z821" s="64">
        <v>3.4</v>
      </c>
      <c r="AA821" s="64">
        <v>2.91</v>
      </c>
      <c r="AB821" s="64">
        <v>4.66</v>
      </c>
      <c r="AC821" s="64">
        <v>4.4000000000000004</v>
      </c>
    </row>
    <row r="822" spans="1:29" hidden="1" x14ac:dyDescent="0.2">
      <c r="A822" s="2">
        <v>40049</v>
      </c>
      <c r="B822" s="64">
        <v>4.97</v>
      </c>
      <c r="C822" s="64">
        <v>5.2</v>
      </c>
      <c r="D822" s="64">
        <v>6.46</v>
      </c>
      <c r="E822" s="96" t="s">
        <v>170</v>
      </c>
      <c r="G822" s="64">
        <v>3.31</v>
      </c>
      <c r="H822" s="64">
        <v>2.87</v>
      </c>
      <c r="J822" s="64">
        <v>4.76</v>
      </c>
      <c r="K822" s="64">
        <v>4.41</v>
      </c>
      <c r="N822" s="64">
        <v>0.13</v>
      </c>
      <c r="O822" s="64">
        <v>3.48</v>
      </c>
      <c r="P822" s="64">
        <v>4.2699999999999996</v>
      </c>
      <c r="R822" s="64">
        <v>3.96</v>
      </c>
      <c r="S822" s="64">
        <v>3.76</v>
      </c>
      <c r="U822" s="64">
        <v>4.97</v>
      </c>
      <c r="V822" s="64">
        <v>5.2</v>
      </c>
      <c r="W822" s="64">
        <v>6.46</v>
      </c>
      <c r="X822" s="96" t="s">
        <v>170</v>
      </c>
      <c r="Z822" s="64">
        <v>3.31</v>
      </c>
      <c r="AA822" s="64">
        <v>2.87</v>
      </c>
      <c r="AB822" s="64">
        <v>4.76</v>
      </c>
      <c r="AC822" s="64">
        <v>4.41</v>
      </c>
    </row>
    <row r="823" spans="1:29" hidden="1" x14ac:dyDescent="0.2">
      <c r="A823" s="2">
        <v>40050</v>
      </c>
      <c r="B823" s="64">
        <v>4.92</v>
      </c>
      <c r="C823" s="64">
        <v>5.08</v>
      </c>
      <c r="D823" s="64">
        <v>6.47</v>
      </c>
      <c r="E823" s="96" t="s">
        <v>170</v>
      </c>
      <c r="G823" s="64">
        <v>3.24</v>
      </c>
      <c r="H823" s="64">
        <v>3</v>
      </c>
      <c r="J823" s="64">
        <v>4.6900000000000004</v>
      </c>
      <c r="K823" s="64">
        <v>4.42</v>
      </c>
      <c r="N823" s="64">
        <v>0.13</v>
      </c>
      <c r="O823" s="64">
        <v>3.44</v>
      </c>
      <c r="P823" s="64">
        <v>4.22</v>
      </c>
      <c r="R823" s="64">
        <v>3.95</v>
      </c>
      <c r="S823" s="64">
        <v>3.75</v>
      </c>
      <c r="U823" s="64">
        <v>4.92</v>
      </c>
      <c r="V823" s="64">
        <v>5.08</v>
      </c>
      <c r="W823" s="64">
        <v>6.47</v>
      </c>
      <c r="X823" s="96" t="s">
        <v>170</v>
      </c>
      <c r="Z823" s="64">
        <v>3.24</v>
      </c>
      <c r="AA823" s="64">
        <v>3</v>
      </c>
      <c r="AB823" s="64">
        <v>4.6900000000000004</v>
      </c>
      <c r="AC823" s="64">
        <v>4.42</v>
      </c>
    </row>
    <row r="824" spans="1:29" hidden="1" x14ac:dyDescent="0.2">
      <c r="A824" s="2">
        <v>40051</v>
      </c>
      <c r="B824" s="64">
        <v>4.92</v>
      </c>
      <c r="C824" s="64">
        <v>5.33</v>
      </c>
      <c r="D824" s="64">
        <v>6.4</v>
      </c>
      <c r="E824" s="96" t="s">
        <v>170</v>
      </c>
      <c r="G824" s="64">
        <v>3.4</v>
      </c>
      <c r="H824" s="64">
        <v>2.86</v>
      </c>
      <c r="J824" s="64">
        <v>4.7</v>
      </c>
      <c r="K824" s="64">
        <v>4.43</v>
      </c>
      <c r="N824" s="64">
        <v>0.13</v>
      </c>
      <c r="O824" s="64">
        <v>3.43</v>
      </c>
      <c r="P824" s="64">
        <v>4.2</v>
      </c>
      <c r="R824" s="64">
        <v>3.94</v>
      </c>
      <c r="S824" s="64">
        <v>3.77</v>
      </c>
      <c r="U824" s="64">
        <v>4.92</v>
      </c>
      <c r="V824" s="64">
        <v>5.33</v>
      </c>
      <c r="W824" s="64">
        <v>6.4</v>
      </c>
      <c r="X824" s="96" t="s">
        <v>170</v>
      </c>
      <c r="Z824" s="64">
        <v>3.4</v>
      </c>
      <c r="AA824" s="64">
        <v>2.86</v>
      </c>
      <c r="AB824" s="64">
        <v>4.7</v>
      </c>
      <c r="AC824" s="64">
        <v>4.43</v>
      </c>
    </row>
    <row r="825" spans="1:29" hidden="1" x14ac:dyDescent="0.2">
      <c r="A825" s="2">
        <v>40052</v>
      </c>
      <c r="B825" s="64">
        <v>4.95</v>
      </c>
      <c r="C825" s="64">
        <v>5.17</v>
      </c>
      <c r="D825" s="64">
        <v>6.34</v>
      </c>
      <c r="E825" s="96" t="s">
        <v>170</v>
      </c>
      <c r="G825" s="64">
        <v>3.22</v>
      </c>
      <c r="H825" s="64">
        <v>3.06</v>
      </c>
      <c r="J825" s="64">
        <v>4.6900000000000004</v>
      </c>
      <c r="K825" s="64">
        <v>4.3899999999999997</v>
      </c>
      <c r="N825" s="64">
        <v>0.12</v>
      </c>
      <c r="O825" s="64">
        <v>3.46</v>
      </c>
      <c r="P825" s="64">
        <v>4.22</v>
      </c>
      <c r="R825" s="64">
        <v>3.99</v>
      </c>
      <c r="S825" s="64">
        <v>3.78</v>
      </c>
      <c r="U825" s="64">
        <v>4.95</v>
      </c>
      <c r="V825" s="64">
        <v>5.17</v>
      </c>
      <c r="W825" s="64">
        <v>6.34</v>
      </c>
      <c r="X825" s="96" t="s">
        <v>170</v>
      </c>
      <c r="Z825" s="64">
        <v>3.22</v>
      </c>
      <c r="AA825" s="64">
        <v>3.06</v>
      </c>
      <c r="AB825" s="64">
        <v>4.6900000000000004</v>
      </c>
      <c r="AC825" s="64">
        <v>4.3899999999999997</v>
      </c>
    </row>
    <row r="826" spans="1:29" hidden="1" x14ac:dyDescent="0.2">
      <c r="A826" s="2">
        <v>40053</v>
      </c>
      <c r="B826" s="64">
        <v>5.05</v>
      </c>
      <c r="C826" s="64">
        <v>4.97</v>
      </c>
      <c r="D826" s="64">
        <v>6.56</v>
      </c>
      <c r="E826" s="96" t="s">
        <v>170</v>
      </c>
      <c r="G826" s="64">
        <v>3.32</v>
      </c>
      <c r="H826" s="64">
        <v>3.06</v>
      </c>
      <c r="J826" s="64">
        <v>4.8099999999999996</v>
      </c>
      <c r="K826" s="64">
        <v>4.71</v>
      </c>
      <c r="N826" s="64">
        <v>0.1</v>
      </c>
      <c r="O826" s="64">
        <v>3.45</v>
      </c>
      <c r="P826" s="64">
        <v>4.2</v>
      </c>
      <c r="R826" s="64">
        <v>3.96</v>
      </c>
      <c r="S826" s="64">
        <v>3.73</v>
      </c>
      <c r="U826" s="64">
        <v>5.05</v>
      </c>
      <c r="V826" s="64">
        <v>4.97</v>
      </c>
      <c r="W826" s="64">
        <v>6.56</v>
      </c>
      <c r="X826" s="96" t="s">
        <v>170</v>
      </c>
      <c r="Z826" s="64">
        <v>3.32</v>
      </c>
      <c r="AA826" s="64">
        <v>3.06</v>
      </c>
      <c r="AB826" s="64">
        <v>4.8099999999999996</v>
      </c>
      <c r="AC826" s="64">
        <v>4.71</v>
      </c>
    </row>
    <row r="827" spans="1:29" hidden="1" x14ac:dyDescent="0.2">
      <c r="A827" s="2">
        <v>40056</v>
      </c>
      <c r="B827" s="64">
        <v>4.96</v>
      </c>
      <c r="C827" s="64">
        <v>5.05</v>
      </c>
      <c r="D827" s="64">
        <v>6.04</v>
      </c>
      <c r="E827" s="96" t="s">
        <v>170</v>
      </c>
      <c r="G827" s="64">
        <v>3.32</v>
      </c>
      <c r="H827" s="64">
        <v>3.16</v>
      </c>
      <c r="J827" s="64">
        <v>4.5999999999999996</v>
      </c>
      <c r="K827" s="64">
        <v>4.32</v>
      </c>
      <c r="N827" s="64">
        <v>0.1</v>
      </c>
      <c r="O827" s="64">
        <v>3.4</v>
      </c>
      <c r="P827" s="64">
        <v>4.18</v>
      </c>
      <c r="R827" s="64">
        <v>3.91</v>
      </c>
      <c r="S827" s="64">
        <v>3.67</v>
      </c>
      <c r="U827" s="64">
        <v>4.96</v>
      </c>
      <c r="V827" s="64">
        <v>5.05</v>
      </c>
      <c r="W827" s="64">
        <v>6.04</v>
      </c>
      <c r="X827" s="96" t="s">
        <v>170</v>
      </c>
      <c r="Z827" s="64">
        <v>3.32</v>
      </c>
      <c r="AA827" s="64">
        <v>3.16</v>
      </c>
      <c r="AB827" s="64">
        <v>4.5999999999999996</v>
      </c>
      <c r="AC827" s="64">
        <v>4.32</v>
      </c>
    </row>
    <row r="828" spans="1:29" hidden="1" x14ac:dyDescent="0.2"/>
    <row r="829" spans="1:29" hidden="1" x14ac:dyDescent="0.2">
      <c r="A829" s="3" t="s">
        <v>61</v>
      </c>
      <c r="B829" s="64">
        <f>AVERAGE(B807:B827)</f>
        <v>5.3504761904761908</v>
      </c>
      <c r="C829" s="64">
        <f>AVERAGE(C807:C827)</f>
        <v>5.0761904761904759</v>
      </c>
      <c r="D829" s="64">
        <f>AVERAGE(D807:D827)</f>
        <v>6.2087500000000011</v>
      </c>
      <c r="E829" s="64">
        <f>AVERAGE(E807:E827)</f>
        <v>4.9000000000000004</v>
      </c>
      <c r="G829" s="64">
        <f>AVERAGE(G807:G827)</f>
        <v>3.3242857142857138</v>
      </c>
      <c r="H829" s="64">
        <f>AVERAGE(H807:H827)</f>
        <v>3.0485714285714289</v>
      </c>
      <c r="J829" s="64">
        <f>AVERAGE(J807:J827)</f>
        <v>4.7476190476190476</v>
      </c>
      <c r="K829" s="64">
        <f>AVERAGE(K807:K827)</f>
        <v>4.4395238095238092</v>
      </c>
      <c r="N829" s="64">
        <f>AVERAGE(N807:N827)</f>
        <v>0.13904761904761903</v>
      </c>
      <c r="O829" s="64">
        <f>AVERAGE(O807:O827)</f>
        <v>3.5742857142857143</v>
      </c>
      <c r="P829" s="64">
        <f>AVERAGE(P807:P827)</f>
        <v>4.3685714285714292</v>
      </c>
      <c r="R829" s="64">
        <f>AVERAGE(R807:R827)</f>
        <v>4.0385714285714283</v>
      </c>
      <c r="S829" s="64">
        <f>AVERAGE(S807:S827)</f>
        <v>3.6952380952380954</v>
      </c>
      <c r="U829" s="64">
        <f>AVERAGE(U807:U827)</f>
        <v>5.3504761904761908</v>
      </c>
      <c r="V829" s="64">
        <f>AVERAGE(V807:V827)</f>
        <v>5.0761904761904759</v>
      </c>
      <c r="W829" s="64">
        <f>AVERAGE(W807:W827)</f>
        <v>6.2087500000000011</v>
      </c>
      <c r="X829" s="64">
        <f>AVERAGE(X807:X827)</f>
        <v>4.9000000000000004</v>
      </c>
      <c r="Z829" s="64">
        <f>AVERAGE(Z807:Z827)</f>
        <v>3.3242857142857138</v>
      </c>
      <c r="AA829" s="64">
        <f>AVERAGE(AA807:AA827)</f>
        <v>3.0485714285714289</v>
      </c>
      <c r="AB829" s="64">
        <f>AVERAGE(AB807:AB827)</f>
        <v>4.7476190476190476</v>
      </c>
      <c r="AC829" s="64">
        <f>AVERAGE(AC807:AC827)</f>
        <v>4.4395238095238092</v>
      </c>
    </row>
    <row r="830" spans="1:29" hidden="1" x14ac:dyDescent="0.2">
      <c r="A830" s="3" t="s">
        <v>62</v>
      </c>
      <c r="B830" s="312">
        <f>AVERAGE(B829:C829)</f>
        <v>5.2133333333333329</v>
      </c>
      <c r="C830" s="312"/>
      <c r="D830" s="312">
        <f>AVERAGE(D829:E829)</f>
        <v>5.5543750000000003</v>
      </c>
      <c r="E830" s="312"/>
      <c r="F830" s="5"/>
      <c r="G830" s="312">
        <f>AVERAGE(G829:H829)</f>
        <v>3.1864285714285714</v>
      </c>
      <c r="H830" s="312"/>
      <c r="I830" s="118"/>
      <c r="J830" s="312">
        <f>AVERAGE(J829:K829)</f>
        <v>4.593571428571428</v>
      </c>
      <c r="K830" s="312"/>
      <c r="L830" s="118"/>
      <c r="M830" s="5"/>
      <c r="N830" s="5"/>
      <c r="O830" s="5"/>
      <c r="P830" s="5"/>
      <c r="Q830" s="5"/>
      <c r="R830" s="312">
        <f>AVERAGE(R829:S829)</f>
        <v>3.8669047619047618</v>
      </c>
      <c r="S830" s="312"/>
      <c r="U830" s="312">
        <f>AVERAGE(U829:V829)</f>
        <v>5.2133333333333329</v>
      </c>
      <c r="V830" s="312"/>
      <c r="W830" s="312">
        <f>AVERAGE(W829:X829)</f>
        <v>5.5543750000000003</v>
      </c>
      <c r="X830" s="312"/>
      <c r="Y830" s="5"/>
      <c r="Z830" s="312">
        <f>AVERAGE(Z829:AA829)</f>
        <v>3.1864285714285714</v>
      </c>
      <c r="AA830" s="312"/>
      <c r="AB830" s="312">
        <f>AVERAGE(AB829:AC829)</f>
        <v>4.593571428571428</v>
      </c>
      <c r="AC830" s="312"/>
    </row>
    <row r="831" spans="1:29" hidden="1" x14ac:dyDescent="0.2">
      <c r="A831" s="3" t="s">
        <v>63</v>
      </c>
      <c r="B831" s="312">
        <f>AVERAGE(B777,B804,B830)</f>
        <v>5.4170959595959589</v>
      </c>
      <c r="C831" s="312"/>
      <c r="D831" s="312">
        <f>AVERAGE(D777,D804,D830)</f>
        <v>5.7925189393939389</v>
      </c>
      <c r="E831" s="312"/>
      <c r="F831" s="5"/>
      <c r="G831" s="312">
        <f>AVERAGE(G777,G804,G830)</f>
        <v>3.5668398268398271</v>
      </c>
      <c r="H831" s="312"/>
      <c r="I831" s="118"/>
      <c r="J831" s="312">
        <f>AVERAGE(J777,J804,J830)</f>
        <v>4.8894480519480519</v>
      </c>
      <c r="K831" s="312"/>
      <c r="L831" s="118"/>
      <c r="M831" s="5"/>
      <c r="N831" s="5"/>
      <c r="O831" s="5"/>
      <c r="P831" s="5"/>
      <c r="Q831" s="5"/>
      <c r="R831" s="312">
        <f>AVERAGE(R777,R804,R830)</f>
        <v>4.1773773448773444</v>
      </c>
      <c r="S831" s="312"/>
      <c r="U831" s="312">
        <f>AVERAGE(U777,U804,U830)</f>
        <v>5.4170959595959589</v>
      </c>
      <c r="V831" s="312"/>
      <c r="W831" s="312">
        <f>AVERAGE(W777,W804,W830)</f>
        <v>5.7925189393939389</v>
      </c>
      <c r="X831" s="312"/>
      <c r="Y831" s="5"/>
      <c r="Z831" s="312">
        <f>AVERAGE(Z777,Z804,Z830)</f>
        <v>3.5668398268398271</v>
      </c>
      <c r="AA831" s="312"/>
      <c r="AB831" s="312">
        <f>AVERAGE(AB777,AB804,AB830)</f>
        <v>4.8894480519480519</v>
      </c>
      <c r="AC831" s="312"/>
    </row>
    <row r="832" spans="1:29" hidden="1" x14ac:dyDescent="0.2">
      <c r="R832" s="64"/>
      <c r="S832" s="64"/>
    </row>
    <row r="833" spans="1:29" hidden="1" x14ac:dyDescent="0.2">
      <c r="A833" s="2">
        <v>40057</v>
      </c>
      <c r="B833" s="64">
        <v>4.92</v>
      </c>
      <c r="C833" s="64">
        <v>5.08</v>
      </c>
      <c r="D833" s="64">
        <v>6.09</v>
      </c>
      <c r="E833" s="96" t="s">
        <v>170</v>
      </c>
      <c r="G833" s="64">
        <v>3.52</v>
      </c>
      <c r="H833" s="64">
        <v>3.01</v>
      </c>
      <c r="J833" s="64">
        <v>4.5199999999999996</v>
      </c>
      <c r="K833" s="64">
        <v>4.2699999999999996</v>
      </c>
      <c r="N833" s="64">
        <v>0.09</v>
      </c>
      <c r="O833" s="64">
        <v>3.36</v>
      </c>
      <c r="P833" s="64">
        <v>4.1900000000000004</v>
      </c>
      <c r="R833" s="64">
        <v>3.87</v>
      </c>
      <c r="S833" s="64">
        <v>3.67</v>
      </c>
      <c r="U833" s="64">
        <v>4.92</v>
      </c>
      <c r="V833" s="64">
        <v>5.08</v>
      </c>
      <c r="W833" s="64">
        <v>6.09</v>
      </c>
      <c r="X833" s="96" t="s">
        <v>170</v>
      </c>
      <c r="Z833" s="64">
        <v>3.52</v>
      </c>
      <c r="AA833" s="64">
        <v>3.01</v>
      </c>
      <c r="AB833" s="64">
        <v>4.5199999999999996</v>
      </c>
      <c r="AC833" s="64">
        <v>4.2699999999999996</v>
      </c>
    </row>
    <row r="834" spans="1:29" hidden="1" x14ac:dyDescent="0.2">
      <c r="A834" s="2">
        <v>40058</v>
      </c>
      <c r="B834" s="64">
        <v>4.6900000000000004</v>
      </c>
      <c r="C834" s="64">
        <v>5.1100000000000003</v>
      </c>
      <c r="D834" s="64">
        <v>6</v>
      </c>
      <c r="E834" s="96" t="s">
        <v>170</v>
      </c>
      <c r="G834" s="64">
        <v>3.27</v>
      </c>
      <c r="H834" s="64">
        <v>3.11</v>
      </c>
      <c r="J834" s="64">
        <v>4.62</v>
      </c>
      <c r="K834" s="64">
        <v>4.2699999999999996</v>
      </c>
      <c r="N834" s="64">
        <v>0.11</v>
      </c>
      <c r="O834" s="64">
        <v>3.3</v>
      </c>
      <c r="P834" s="64">
        <v>4.12</v>
      </c>
      <c r="R834" s="64">
        <v>3.95</v>
      </c>
      <c r="S834" s="64">
        <v>3.75</v>
      </c>
      <c r="U834" s="64">
        <v>4.6900000000000004</v>
      </c>
      <c r="V834" s="64">
        <v>5.1100000000000003</v>
      </c>
      <c r="W834" s="64">
        <v>6</v>
      </c>
      <c r="X834" s="96" t="s">
        <v>170</v>
      </c>
      <c r="Z834" s="64">
        <v>3.27</v>
      </c>
      <c r="AA834" s="64">
        <v>3.11</v>
      </c>
      <c r="AB834" s="64">
        <v>4.62</v>
      </c>
      <c r="AC834" s="64">
        <v>4.2699999999999996</v>
      </c>
    </row>
    <row r="835" spans="1:29" hidden="1" x14ac:dyDescent="0.2">
      <c r="A835" s="2">
        <v>40059</v>
      </c>
      <c r="B835" s="64">
        <v>4.71</v>
      </c>
      <c r="C835" s="64">
        <v>5.12</v>
      </c>
      <c r="D835" s="64">
        <v>5.99</v>
      </c>
      <c r="E835" s="96" t="s">
        <v>170</v>
      </c>
      <c r="G835" s="64">
        <v>3.3</v>
      </c>
      <c r="H835" s="64">
        <v>2.94</v>
      </c>
      <c r="J835" s="64">
        <v>4.47</v>
      </c>
      <c r="K835" s="64">
        <v>4.2699999999999996</v>
      </c>
      <c r="N835" s="64">
        <v>0.11</v>
      </c>
      <c r="O835" s="64">
        <v>3.34</v>
      </c>
      <c r="P835" s="64">
        <v>4.16</v>
      </c>
      <c r="R835" s="64">
        <v>4</v>
      </c>
      <c r="S835" s="64">
        <v>3.8</v>
      </c>
      <c r="U835" s="64">
        <v>4.71</v>
      </c>
      <c r="V835" s="64">
        <v>5.12</v>
      </c>
      <c r="W835" s="64">
        <v>5.99</v>
      </c>
      <c r="X835" s="96" t="s">
        <v>170</v>
      </c>
      <c r="Z835" s="64">
        <v>3.3</v>
      </c>
      <c r="AA835" s="64">
        <v>2.94</v>
      </c>
      <c r="AB835" s="64">
        <v>4.47</v>
      </c>
      <c r="AC835" s="64">
        <v>4.2699999999999996</v>
      </c>
    </row>
    <row r="836" spans="1:29" hidden="1" x14ac:dyDescent="0.2">
      <c r="A836" s="2">
        <v>40060</v>
      </c>
      <c r="B836" s="64">
        <v>4.79</v>
      </c>
      <c r="C836" s="64">
        <v>5.0999999999999996</v>
      </c>
      <c r="D836" s="64">
        <v>6.17</v>
      </c>
      <c r="E836" s="96" t="s">
        <v>170</v>
      </c>
      <c r="G836" s="64">
        <v>3.26</v>
      </c>
      <c r="H836" s="64">
        <v>3.12</v>
      </c>
      <c r="J836" s="64">
        <v>4.45</v>
      </c>
      <c r="K836" s="64">
        <v>4.22</v>
      </c>
      <c r="N836" s="64">
        <v>0.11</v>
      </c>
      <c r="O836" s="64">
        <v>3.44</v>
      </c>
      <c r="P836" s="64">
        <v>4.2699999999999996</v>
      </c>
      <c r="R836" s="64">
        <v>3.98</v>
      </c>
      <c r="S836" s="64">
        <v>3.87</v>
      </c>
      <c r="U836" s="64">
        <v>4.79</v>
      </c>
      <c r="V836" s="64">
        <v>5.0999999999999996</v>
      </c>
      <c r="W836" s="64">
        <v>6.17</v>
      </c>
      <c r="X836" s="96" t="s">
        <v>170</v>
      </c>
      <c r="Z836" s="64">
        <v>3.26</v>
      </c>
      <c r="AA836" s="64">
        <v>3.12</v>
      </c>
      <c r="AB836" s="64">
        <v>4.45</v>
      </c>
      <c r="AC836" s="64">
        <v>4.22</v>
      </c>
    </row>
    <row r="837" spans="1:29" hidden="1" x14ac:dyDescent="0.2">
      <c r="A837" s="2">
        <v>40064</v>
      </c>
      <c r="B837" s="64">
        <v>4.8099999999999996</v>
      </c>
      <c r="C837" s="64">
        <v>5.07</v>
      </c>
      <c r="D837" s="64">
        <v>6.03</v>
      </c>
      <c r="E837" s="96" t="s">
        <v>170</v>
      </c>
      <c r="G837" s="64">
        <v>3.25</v>
      </c>
      <c r="H837" s="64">
        <v>3</v>
      </c>
      <c r="J837" s="64">
        <v>4.42</v>
      </c>
      <c r="K837" s="64">
        <v>4.38</v>
      </c>
      <c r="N837" s="64">
        <v>0.11</v>
      </c>
      <c r="O837" s="64">
        <v>3.48</v>
      </c>
      <c r="P837" s="64">
        <v>4.32</v>
      </c>
      <c r="R837" s="64">
        <v>3.95</v>
      </c>
      <c r="S837" s="64">
        <v>3.83</v>
      </c>
      <c r="U837" s="64">
        <v>4.8099999999999996</v>
      </c>
      <c r="V837" s="64">
        <v>5.07</v>
      </c>
      <c r="W837" s="64">
        <v>6.03</v>
      </c>
      <c r="X837" s="96" t="s">
        <v>170</v>
      </c>
      <c r="Z837" s="64">
        <v>3.25</v>
      </c>
      <c r="AA837" s="64">
        <v>3</v>
      </c>
      <c r="AB837" s="64">
        <v>4.42</v>
      </c>
      <c r="AC837" s="64">
        <v>4.38</v>
      </c>
    </row>
    <row r="838" spans="1:29" hidden="1" x14ac:dyDescent="0.2">
      <c r="A838" s="2">
        <v>40065</v>
      </c>
      <c r="B838" s="64">
        <v>4.82</v>
      </c>
      <c r="C838" s="64">
        <v>5.04</v>
      </c>
      <c r="D838" s="64">
        <v>6.13</v>
      </c>
      <c r="E838" s="96" t="s">
        <v>170</v>
      </c>
      <c r="G838" s="64">
        <v>3.14</v>
      </c>
      <c r="H838" s="64">
        <v>3.09</v>
      </c>
      <c r="J838" s="64">
        <v>4.3</v>
      </c>
      <c r="K838" s="64">
        <v>4.34</v>
      </c>
      <c r="N838" s="64">
        <v>0.12</v>
      </c>
      <c r="O838" s="64">
        <v>3.47</v>
      </c>
      <c r="P838" s="64">
        <v>4.33</v>
      </c>
      <c r="R838" s="64">
        <v>3.93</v>
      </c>
      <c r="S838" s="64">
        <v>3.74</v>
      </c>
      <c r="U838" s="64">
        <v>4.82</v>
      </c>
      <c r="V838" s="64">
        <v>5.04</v>
      </c>
      <c r="W838" s="64">
        <v>6.13</v>
      </c>
      <c r="X838" s="96" t="s">
        <v>170</v>
      </c>
      <c r="Z838" s="64">
        <v>3.14</v>
      </c>
      <c r="AA838" s="64">
        <v>3.09</v>
      </c>
      <c r="AB838" s="64">
        <v>4.3</v>
      </c>
      <c r="AC838" s="64">
        <v>4.34</v>
      </c>
    </row>
    <row r="839" spans="1:29" hidden="1" x14ac:dyDescent="0.2">
      <c r="A839" s="2">
        <v>40066</v>
      </c>
      <c r="B839" s="64">
        <v>4.63</v>
      </c>
      <c r="C839" s="64">
        <v>4.91</v>
      </c>
      <c r="D839" s="64">
        <v>5.76</v>
      </c>
      <c r="E839" s="96" t="s">
        <v>170</v>
      </c>
      <c r="G839" s="64">
        <v>3.29</v>
      </c>
      <c r="H839" s="64">
        <v>2.96</v>
      </c>
      <c r="J839" s="64">
        <v>4.1900000000000004</v>
      </c>
      <c r="K839" s="64">
        <v>4.1399999999999997</v>
      </c>
      <c r="N839" s="64">
        <v>0.12</v>
      </c>
      <c r="O839" s="64">
        <v>3.35</v>
      </c>
      <c r="P839" s="64">
        <v>4.2</v>
      </c>
      <c r="R839" s="64">
        <v>3.78</v>
      </c>
      <c r="S839" s="64">
        <v>3.53</v>
      </c>
      <c r="U839" s="64">
        <v>4.63</v>
      </c>
      <c r="V839" s="64">
        <v>4.91</v>
      </c>
      <c r="W839" s="64">
        <v>5.76</v>
      </c>
      <c r="X839" s="96" t="s">
        <v>170</v>
      </c>
      <c r="Z839" s="64">
        <v>3.29</v>
      </c>
      <c r="AA839" s="64">
        <v>2.96</v>
      </c>
      <c r="AB839" s="64">
        <v>4.1900000000000004</v>
      </c>
      <c r="AC839" s="64">
        <v>4.1399999999999997</v>
      </c>
    </row>
    <row r="840" spans="1:29" hidden="1" x14ac:dyDescent="0.2">
      <c r="A840" s="2">
        <v>40067</v>
      </c>
      <c r="B840" s="64">
        <v>4.6500000000000004</v>
      </c>
      <c r="C840" s="64">
        <v>4.88</v>
      </c>
      <c r="D840" s="64">
        <v>5.72</v>
      </c>
      <c r="E840" s="96" t="s">
        <v>170</v>
      </c>
      <c r="G840" s="64">
        <v>3.27</v>
      </c>
      <c r="H840" s="64">
        <v>3</v>
      </c>
      <c r="J840" s="64">
        <v>4.16</v>
      </c>
      <c r="K840" s="64">
        <v>4.1900000000000004</v>
      </c>
      <c r="N840" s="64">
        <v>0.12</v>
      </c>
      <c r="O840" s="64">
        <v>3.35</v>
      </c>
      <c r="P840" s="64">
        <v>4.18</v>
      </c>
      <c r="R840" s="64">
        <v>3.8</v>
      </c>
      <c r="S840" s="64">
        <v>3.58</v>
      </c>
      <c r="U840" s="64">
        <v>4.6500000000000004</v>
      </c>
      <c r="V840" s="64">
        <v>4.88</v>
      </c>
      <c r="W840" s="64">
        <v>5.72</v>
      </c>
      <c r="X840" s="96" t="s">
        <v>170</v>
      </c>
      <c r="Z840" s="64">
        <v>3.27</v>
      </c>
      <c r="AA840" s="64">
        <v>3</v>
      </c>
      <c r="AB840" s="64">
        <v>4.16</v>
      </c>
      <c r="AC840" s="64">
        <v>4.1900000000000004</v>
      </c>
    </row>
    <row r="841" spans="1:29" hidden="1" x14ac:dyDescent="0.2">
      <c r="A841" s="2">
        <v>40070</v>
      </c>
      <c r="B841" s="64">
        <v>4.71</v>
      </c>
      <c r="C841" s="64">
        <v>4.95</v>
      </c>
      <c r="D841" s="64">
        <v>5.83</v>
      </c>
      <c r="E841" s="96" t="s">
        <v>170</v>
      </c>
      <c r="G841" s="64">
        <v>3.31</v>
      </c>
      <c r="H841" s="64">
        <v>2.88</v>
      </c>
      <c r="J841" s="64">
        <v>4.07</v>
      </c>
      <c r="K841" s="64">
        <v>4.12</v>
      </c>
      <c r="N841" s="64">
        <v>0.11</v>
      </c>
      <c r="O841" s="64">
        <v>3.42</v>
      </c>
      <c r="P841" s="64">
        <v>4.2300000000000004</v>
      </c>
      <c r="R841" s="64">
        <v>3.84</v>
      </c>
      <c r="S841" s="64">
        <v>3.56</v>
      </c>
      <c r="U841" s="64">
        <v>4.71</v>
      </c>
      <c r="V841" s="64">
        <v>4.95</v>
      </c>
      <c r="W841" s="64">
        <v>5.83</v>
      </c>
      <c r="X841" s="96" t="s">
        <v>170</v>
      </c>
      <c r="Z841" s="64">
        <v>3.31</v>
      </c>
      <c r="AA841" s="64">
        <v>2.88</v>
      </c>
      <c r="AB841" s="64">
        <v>4.07</v>
      </c>
      <c r="AC841" s="64">
        <v>4.12</v>
      </c>
    </row>
    <row r="842" spans="1:29" hidden="1" x14ac:dyDescent="0.2">
      <c r="A842" s="2">
        <v>40071</v>
      </c>
      <c r="B842" s="64">
        <v>4.6900000000000004</v>
      </c>
      <c r="C842" s="64">
        <v>5.01</v>
      </c>
      <c r="D842" s="64">
        <v>5.79</v>
      </c>
      <c r="E842" s="96" t="s">
        <v>170</v>
      </c>
      <c r="G842" s="64">
        <v>3.34</v>
      </c>
      <c r="H842" s="64">
        <v>2.89</v>
      </c>
      <c r="J842" s="64">
        <v>4.38</v>
      </c>
      <c r="K842" s="64">
        <v>4.0999999999999996</v>
      </c>
      <c r="N842" s="64">
        <v>0.1</v>
      </c>
      <c r="O842" s="64">
        <v>3.45</v>
      </c>
      <c r="P842" s="64">
        <v>4.26</v>
      </c>
      <c r="R842" s="64">
        <v>3.81</v>
      </c>
      <c r="S842" s="64">
        <v>3.49</v>
      </c>
      <c r="U842" s="64">
        <v>4.6900000000000004</v>
      </c>
      <c r="V842" s="64">
        <v>5.01</v>
      </c>
      <c r="W842" s="64">
        <v>5.79</v>
      </c>
      <c r="X842" s="96" t="s">
        <v>170</v>
      </c>
      <c r="Z842" s="64">
        <v>3.34</v>
      </c>
      <c r="AA842" s="64">
        <v>2.89</v>
      </c>
      <c r="AB842" s="64">
        <v>4.38</v>
      </c>
      <c r="AC842" s="64">
        <v>4.0999999999999996</v>
      </c>
    </row>
    <row r="843" spans="1:29" hidden="1" x14ac:dyDescent="0.2">
      <c r="A843" s="2">
        <v>40072</v>
      </c>
      <c r="B843" s="64">
        <v>4.53</v>
      </c>
      <c r="C843" s="64">
        <v>4.93</v>
      </c>
      <c r="D843" s="64">
        <v>5.78</v>
      </c>
      <c r="E843" s="96" t="s">
        <v>170</v>
      </c>
      <c r="G843" s="64">
        <v>3.3</v>
      </c>
      <c r="H843" s="64">
        <v>2.9</v>
      </c>
      <c r="J843" s="64">
        <v>4.2699999999999996</v>
      </c>
      <c r="K843" s="64">
        <v>4.16</v>
      </c>
      <c r="N843" s="64">
        <v>7.0000000000000007E-2</v>
      </c>
      <c r="O843" s="64">
        <v>3.47</v>
      </c>
      <c r="P843" s="64">
        <v>4.26</v>
      </c>
      <c r="R843" s="64">
        <v>3.88</v>
      </c>
      <c r="S843" s="64">
        <v>3.57</v>
      </c>
      <c r="U843" s="64">
        <v>4.53</v>
      </c>
      <c r="V843" s="64">
        <v>4.93</v>
      </c>
      <c r="W843" s="64">
        <v>5.78</v>
      </c>
      <c r="X843" s="96" t="s">
        <v>170</v>
      </c>
      <c r="Z843" s="64">
        <v>3.3</v>
      </c>
      <c r="AA843" s="64">
        <v>2.9</v>
      </c>
      <c r="AB843" s="64">
        <v>4.2699999999999996</v>
      </c>
      <c r="AC843" s="64">
        <v>4.16</v>
      </c>
    </row>
    <row r="844" spans="1:29" hidden="1" x14ac:dyDescent="0.2">
      <c r="A844" s="2">
        <v>40073</v>
      </c>
      <c r="B844" s="64">
        <v>4.53</v>
      </c>
      <c r="C844" s="64">
        <v>4.96</v>
      </c>
      <c r="D844" s="64">
        <v>6.02</v>
      </c>
      <c r="E844" s="96" t="s">
        <v>170</v>
      </c>
      <c r="G844" s="64">
        <v>3.42</v>
      </c>
      <c r="H844" s="64">
        <v>2.82</v>
      </c>
      <c r="J844" s="64">
        <v>4.34</v>
      </c>
      <c r="K844" s="64">
        <v>4.12</v>
      </c>
      <c r="N844" s="64">
        <v>7.0000000000000007E-2</v>
      </c>
      <c r="O844" s="64">
        <v>3.39</v>
      </c>
      <c r="P844" s="64">
        <v>4.17</v>
      </c>
      <c r="R844" s="64">
        <v>3.82</v>
      </c>
      <c r="S844" s="64">
        <v>3.53</v>
      </c>
      <c r="U844" s="64">
        <v>4.53</v>
      </c>
      <c r="V844" s="64">
        <v>4.96</v>
      </c>
      <c r="W844" s="64">
        <v>6.02</v>
      </c>
      <c r="X844" s="96" t="s">
        <v>170</v>
      </c>
      <c r="Z844" s="64">
        <v>3.42</v>
      </c>
      <c r="AA844" s="64">
        <v>2.82</v>
      </c>
      <c r="AB844" s="64">
        <v>4.34</v>
      </c>
      <c r="AC844" s="64">
        <v>4.12</v>
      </c>
    </row>
    <row r="845" spans="1:29" hidden="1" x14ac:dyDescent="0.2">
      <c r="A845" s="2">
        <v>40074</v>
      </c>
      <c r="B845" s="64">
        <v>4.6900000000000004</v>
      </c>
      <c r="C845" s="64">
        <v>5.0199999999999996</v>
      </c>
      <c r="D845" s="64">
        <v>5.7</v>
      </c>
      <c r="E845" s="96" t="s">
        <v>170</v>
      </c>
      <c r="G845" s="64">
        <v>3.4</v>
      </c>
      <c r="H845" s="64">
        <v>2.87</v>
      </c>
      <c r="J845" s="64">
        <v>4.4400000000000004</v>
      </c>
      <c r="K845" s="64">
        <v>4.12</v>
      </c>
      <c r="N845" s="64">
        <v>0.06</v>
      </c>
      <c r="O845" s="64">
        <v>3.47</v>
      </c>
      <c r="P845" s="64">
        <v>4.21</v>
      </c>
      <c r="R845" s="64">
        <v>3.86</v>
      </c>
      <c r="S845" s="64">
        <v>3.61</v>
      </c>
      <c r="U845" s="64">
        <v>4.6900000000000004</v>
      </c>
      <c r="V845" s="64">
        <v>5.0199999999999996</v>
      </c>
      <c r="W845" s="64">
        <v>5.7</v>
      </c>
      <c r="X845" s="96" t="s">
        <v>170</v>
      </c>
      <c r="Z845" s="64">
        <v>3.4</v>
      </c>
      <c r="AA845" s="64">
        <v>2.87</v>
      </c>
      <c r="AB845" s="64">
        <v>4.4400000000000004</v>
      </c>
      <c r="AC845" s="64">
        <v>4.12</v>
      </c>
    </row>
    <row r="846" spans="1:29" hidden="1" x14ac:dyDescent="0.2">
      <c r="A846" s="2">
        <v>40077</v>
      </c>
      <c r="B846" s="64">
        <v>4.71</v>
      </c>
      <c r="C846" s="64">
        <v>5</v>
      </c>
      <c r="D846" s="64">
        <v>5.91</v>
      </c>
      <c r="E846" s="96" t="s">
        <v>170</v>
      </c>
      <c r="G846" s="64">
        <v>3.22</v>
      </c>
      <c r="H846" s="64">
        <v>2.94</v>
      </c>
      <c r="J846" s="64">
        <v>4.4000000000000004</v>
      </c>
      <c r="K846" s="64">
        <v>4.1500000000000004</v>
      </c>
      <c r="N846" s="64">
        <v>7.0000000000000007E-2</v>
      </c>
      <c r="O846" s="64">
        <v>3.48</v>
      </c>
      <c r="P846" s="64">
        <v>4.24</v>
      </c>
      <c r="R846" s="64">
        <v>3.89</v>
      </c>
      <c r="S846" s="64">
        <v>3.67</v>
      </c>
      <c r="U846" s="64">
        <v>4.71</v>
      </c>
      <c r="V846" s="64">
        <v>5</v>
      </c>
      <c r="W846" s="64">
        <v>5.91</v>
      </c>
      <c r="X846" s="96" t="s">
        <v>170</v>
      </c>
      <c r="Z846" s="64">
        <v>3.22</v>
      </c>
      <c r="AA846" s="64">
        <v>2.94</v>
      </c>
      <c r="AB846" s="64">
        <v>4.4000000000000004</v>
      </c>
      <c r="AC846" s="64">
        <v>4.1500000000000004</v>
      </c>
    </row>
    <row r="847" spans="1:29" hidden="1" x14ac:dyDescent="0.2">
      <c r="A847" s="2">
        <v>40078</v>
      </c>
      <c r="B847" s="64">
        <v>4.63</v>
      </c>
      <c r="C847" s="64">
        <v>5.05</v>
      </c>
      <c r="D847" s="64">
        <v>5.8</v>
      </c>
      <c r="E847" s="96">
        <v>5.22</v>
      </c>
      <c r="F847" s="96"/>
      <c r="G847" s="64">
        <v>3.15</v>
      </c>
      <c r="H847" s="64">
        <v>2.84</v>
      </c>
      <c r="J847" s="64">
        <v>4.33</v>
      </c>
      <c r="K847" s="64">
        <v>4.22</v>
      </c>
      <c r="N847" s="64">
        <v>0.08</v>
      </c>
      <c r="O847" s="64">
        <v>3.44</v>
      </c>
      <c r="P847" s="64">
        <v>4.1900000000000004</v>
      </c>
      <c r="R847" s="64">
        <v>3.78</v>
      </c>
      <c r="S847" s="64">
        <v>3.56</v>
      </c>
      <c r="U847" s="64">
        <v>4.63</v>
      </c>
      <c r="V847" s="64">
        <v>5.05</v>
      </c>
      <c r="W847" s="64">
        <v>5.8</v>
      </c>
      <c r="X847" s="96">
        <v>5.22</v>
      </c>
      <c r="Y847" s="96"/>
      <c r="Z847" s="64">
        <v>3.15</v>
      </c>
      <c r="AA847" s="64">
        <v>2.84</v>
      </c>
      <c r="AB847" s="64">
        <v>4.33</v>
      </c>
      <c r="AC847" s="64">
        <v>4.22</v>
      </c>
    </row>
    <row r="848" spans="1:29" hidden="1" x14ac:dyDescent="0.2">
      <c r="A848" s="2">
        <v>40079</v>
      </c>
      <c r="B848" s="64">
        <v>4.78</v>
      </c>
      <c r="C848" s="64">
        <v>4.93</v>
      </c>
      <c r="D848" s="64">
        <v>5.8</v>
      </c>
      <c r="E848" s="96">
        <v>5.22</v>
      </c>
      <c r="F848" s="96"/>
      <c r="G848" s="64">
        <v>3.17</v>
      </c>
      <c r="H848" s="64">
        <v>2.87</v>
      </c>
      <c r="J848" s="64">
        <v>4.38</v>
      </c>
      <c r="K848" s="64">
        <v>4.1500000000000004</v>
      </c>
      <c r="N848" s="64">
        <v>7.0000000000000007E-2</v>
      </c>
      <c r="O848" s="64">
        <v>3.42</v>
      </c>
      <c r="P848" s="64">
        <v>4.1900000000000004</v>
      </c>
      <c r="R848" s="64">
        <v>3.81</v>
      </c>
      <c r="S848" s="64">
        <v>3.48</v>
      </c>
      <c r="U848" s="64">
        <v>4.78</v>
      </c>
      <c r="V848" s="64">
        <v>4.93</v>
      </c>
      <c r="W848" s="64">
        <v>5.8</v>
      </c>
      <c r="X848" s="96">
        <v>5.22</v>
      </c>
      <c r="Y848" s="96"/>
      <c r="Z848" s="64">
        <v>3.17</v>
      </c>
      <c r="AA848" s="64">
        <v>2.87</v>
      </c>
      <c r="AB848" s="64">
        <v>4.38</v>
      </c>
      <c r="AC848" s="64">
        <v>4.1500000000000004</v>
      </c>
    </row>
    <row r="849" spans="1:29" hidden="1" x14ac:dyDescent="0.2">
      <c r="A849" s="2">
        <v>40080</v>
      </c>
      <c r="B849" s="64">
        <v>4.72</v>
      </c>
      <c r="C849" s="64">
        <v>4.97</v>
      </c>
      <c r="D849" s="64">
        <v>6.09</v>
      </c>
      <c r="E849" s="96">
        <v>5.2</v>
      </c>
      <c r="F849" s="96"/>
      <c r="G849" s="64">
        <v>3.3</v>
      </c>
      <c r="H849" s="64">
        <v>2.8</v>
      </c>
      <c r="J849" s="64">
        <v>4.45</v>
      </c>
      <c r="K849" s="64">
        <v>4.0199999999999996</v>
      </c>
      <c r="N849" s="64">
        <v>7.0000000000000007E-2</v>
      </c>
      <c r="O849" s="64">
        <v>3.38</v>
      </c>
      <c r="P849" s="64">
        <v>4.17</v>
      </c>
      <c r="R849" s="64">
        <v>3.79</v>
      </c>
      <c r="S849" s="64">
        <v>3.47</v>
      </c>
      <c r="U849" s="64">
        <v>4.72</v>
      </c>
      <c r="V849" s="64">
        <v>4.97</v>
      </c>
      <c r="W849" s="64">
        <v>6.09</v>
      </c>
      <c r="X849" s="96">
        <v>5.2</v>
      </c>
      <c r="Y849" s="96"/>
      <c r="Z849" s="64">
        <v>3.3</v>
      </c>
      <c r="AA849" s="64">
        <v>2.8</v>
      </c>
      <c r="AB849" s="64">
        <v>4.45</v>
      </c>
      <c r="AC849" s="64">
        <v>4.0199999999999996</v>
      </c>
    </row>
    <row r="850" spans="1:29" hidden="1" x14ac:dyDescent="0.2">
      <c r="A850" s="2">
        <v>40081</v>
      </c>
      <c r="B850" s="64">
        <v>4.6399999999999997</v>
      </c>
      <c r="C850" s="64">
        <v>4.95</v>
      </c>
      <c r="D850" s="64">
        <v>5.83</v>
      </c>
      <c r="E850" s="64">
        <v>5.17</v>
      </c>
      <c r="G850" s="64">
        <v>3.15</v>
      </c>
      <c r="H850" s="64">
        <v>2.79</v>
      </c>
      <c r="J850" s="64">
        <v>4.45</v>
      </c>
      <c r="K850" s="64">
        <v>4.3600000000000003</v>
      </c>
      <c r="N850" s="64">
        <v>7.0000000000000007E-2</v>
      </c>
      <c r="O850" s="64">
        <v>3.32</v>
      </c>
      <c r="P850" s="64">
        <v>4.09</v>
      </c>
      <c r="R850" s="64">
        <v>3.83</v>
      </c>
      <c r="S850" s="64">
        <v>3.5</v>
      </c>
      <c r="U850" s="64">
        <v>4.6399999999999997</v>
      </c>
      <c r="V850" s="64">
        <v>4.95</v>
      </c>
      <c r="W850" s="64">
        <v>5.83</v>
      </c>
      <c r="X850" s="64">
        <v>5.17</v>
      </c>
      <c r="Z850" s="64">
        <v>3.15</v>
      </c>
      <c r="AA850" s="64">
        <v>2.79</v>
      </c>
      <c r="AB850" s="64">
        <v>4.45</v>
      </c>
      <c r="AC850" s="64">
        <v>4.3600000000000003</v>
      </c>
    </row>
    <row r="851" spans="1:29" hidden="1" x14ac:dyDescent="0.2">
      <c r="A851" s="2">
        <v>40084</v>
      </c>
      <c r="B851" s="64">
        <v>4.63</v>
      </c>
      <c r="C851" s="64">
        <v>4.88</v>
      </c>
      <c r="D851" s="64">
        <v>5.94</v>
      </c>
      <c r="E851" s="64">
        <v>5.14</v>
      </c>
      <c r="G851" s="64">
        <v>3.18</v>
      </c>
      <c r="H851" s="64">
        <v>2.86</v>
      </c>
      <c r="J851" s="64">
        <v>4.5</v>
      </c>
      <c r="K851" s="64">
        <v>4.37</v>
      </c>
      <c r="N851" s="64">
        <v>7.0000000000000007E-2</v>
      </c>
      <c r="O851" s="64">
        <v>3.28</v>
      </c>
      <c r="P851" s="64">
        <v>4.04</v>
      </c>
      <c r="R851" s="64">
        <v>3.79</v>
      </c>
      <c r="S851" s="64">
        <v>3.46</v>
      </c>
      <c r="U851" s="64">
        <v>4.63</v>
      </c>
      <c r="V851" s="64">
        <v>4.88</v>
      </c>
      <c r="W851" s="64">
        <v>5.94</v>
      </c>
      <c r="X851" s="64">
        <v>5.14</v>
      </c>
      <c r="Z851" s="64">
        <v>3.18</v>
      </c>
      <c r="AA851" s="64">
        <v>2.86</v>
      </c>
      <c r="AB851" s="64">
        <v>4.5</v>
      </c>
      <c r="AC851" s="64">
        <v>4.37</v>
      </c>
    </row>
    <row r="852" spans="1:29" hidden="1" x14ac:dyDescent="0.2">
      <c r="A852" s="2">
        <v>40085</v>
      </c>
      <c r="B852" s="64">
        <v>4.75</v>
      </c>
      <c r="C852" s="64">
        <v>4.82</v>
      </c>
      <c r="D852" s="64">
        <v>6.28</v>
      </c>
      <c r="E852" s="64">
        <v>5.14</v>
      </c>
      <c r="G852" s="64">
        <v>3.27</v>
      </c>
      <c r="H852" s="64">
        <v>2.79</v>
      </c>
      <c r="J852" s="64">
        <v>4.4400000000000004</v>
      </c>
      <c r="K852" s="64">
        <v>4.1900000000000004</v>
      </c>
      <c r="N852" s="64">
        <v>0.08</v>
      </c>
      <c r="O852" s="64">
        <v>3.29</v>
      </c>
      <c r="P852" s="64">
        <v>4.0199999999999996</v>
      </c>
      <c r="R852" s="64">
        <v>3.85</v>
      </c>
      <c r="S852" s="64">
        <v>3.55</v>
      </c>
      <c r="U852" s="64">
        <v>4.75</v>
      </c>
      <c r="V852" s="64">
        <v>4.82</v>
      </c>
      <c r="W852" s="64">
        <v>6.28</v>
      </c>
      <c r="X852" s="64">
        <v>5.14</v>
      </c>
      <c r="Z852" s="64">
        <v>3.27</v>
      </c>
      <c r="AA852" s="64">
        <v>2.79</v>
      </c>
      <c r="AB852" s="64">
        <v>4.4400000000000004</v>
      </c>
      <c r="AC852" s="64">
        <v>4.1900000000000004</v>
      </c>
    </row>
    <row r="853" spans="1:29" hidden="1" x14ac:dyDescent="0.2">
      <c r="A853" s="2">
        <v>40086</v>
      </c>
      <c r="B853" s="64">
        <v>4.7</v>
      </c>
      <c r="C853" s="64">
        <v>4.82</v>
      </c>
      <c r="D853" s="64">
        <v>6.26</v>
      </c>
      <c r="E853" s="64">
        <v>5.14</v>
      </c>
      <c r="G853" s="64">
        <v>3.27</v>
      </c>
      <c r="H853" s="64">
        <v>2.81</v>
      </c>
      <c r="J853" s="64">
        <v>4.49</v>
      </c>
      <c r="K853" s="64">
        <v>4.3099999999999996</v>
      </c>
      <c r="N853" s="64">
        <v>0.09</v>
      </c>
      <c r="O853" s="64">
        <v>3.3</v>
      </c>
      <c r="P853" s="64">
        <v>4.05</v>
      </c>
      <c r="R853" s="64">
        <v>3.83</v>
      </c>
      <c r="S853" s="64">
        <v>3.49</v>
      </c>
      <c r="U853" s="64">
        <v>4.7</v>
      </c>
      <c r="V853" s="64">
        <v>4.82</v>
      </c>
      <c r="W853" s="64">
        <v>6.26</v>
      </c>
      <c r="X853" s="64">
        <v>5.14</v>
      </c>
      <c r="Z853" s="64">
        <v>3.27</v>
      </c>
      <c r="AA853" s="64">
        <v>2.81</v>
      </c>
      <c r="AB853" s="64">
        <v>4.49</v>
      </c>
      <c r="AC853" s="64">
        <v>4.3099999999999996</v>
      </c>
    </row>
    <row r="854" spans="1:29" hidden="1" x14ac:dyDescent="0.2">
      <c r="R854" s="64"/>
      <c r="S854" s="64"/>
    </row>
    <row r="855" spans="1:29" hidden="1" x14ac:dyDescent="0.2">
      <c r="A855" s="3" t="s">
        <v>61</v>
      </c>
      <c r="B855" s="64">
        <f>AVERAGE(B833:B853)</f>
        <v>4.7014285714285711</v>
      </c>
      <c r="C855" s="64">
        <f>AVERAGE(C833:C853)</f>
        <v>4.980952380952381</v>
      </c>
      <c r="D855" s="64">
        <f>AVERAGE(D833:D853)</f>
        <v>5.9485714285714284</v>
      </c>
      <c r="E855" s="64">
        <f>AVERAGE(E833:E853)</f>
        <v>5.1757142857142862</v>
      </c>
      <c r="G855" s="64">
        <f>AVERAGE(G833:G853)</f>
        <v>3.2752380952380946</v>
      </c>
      <c r="H855" s="64">
        <f>AVERAGE(H833:H853)</f>
        <v>2.9185714285714277</v>
      </c>
      <c r="J855" s="64">
        <f>AVERAGE(J833:J853)</f>
        <v>4.3842857142857143</v>
      </c>
      <c r="K855" s="64">
        <f>AVERAGE(K833:K853)</f>
        <v>4.2128571428571417</v>
      </c>
      <c r="N855" s="64">
        <f>AVERAGE(N833:N853)</f>
        <v>9.0476190476190516E-2</v>
      </c>
      <c r="O855" s="64">
        <f>AVERAGE(O833:O853)</f>
        <v>3.3904761904761904</v>
      </c>
      <c r="P855" s="64">
        <f>AVERAGE(P833:P853)</f>
        <v>4.1852380952380956</v>
      </c>
      <c r="R855" s="64">
        <f>AVERAGE(R833:R853)</f>
        <v>3.8590476190476193</v>
      </c>
      <c r="S855" s="64">
        <f>AVERAGE(S833:S853)</f>
        <v>3.6052380952380951</v>
      </c>
      <c r="U855" s="64">
        <f>AVERAGE(U833:U853)</f>
        <v>4.7014285714285711</v>
      </c>
      <c r="V855" s="64">
        <f>AVERAGE(V833:V853)</f>
        <v>4.980952380952381</v>
      </c>
      <c r="W855" s="64">
        <f>AVERAGE(W833:W853)</f>
        <v>5.9485714285714284</v>
      </c>
      <c r="X855" s="64">
        <f>AVERAGE(X833:X853)</f>
        <v>5.1757142857142862</v>
      </c>
      <c r="Z855" s="64">
        <f>AVERAGE(Z833:Z853)</f>
        <v>3.2752380952380946</v>
      </c>
      <c r="AA855" s="64">
        <f>AVERAGE(AA833:AA853)</f>
        <v>2.9185714285714277</v>
      </c>
      <c r="AB855" s="64">
        <f>AVERAGE(AB833:AB853)</f>
        <v>4.3842857142857143</v>
      </c>
      <c r="AC855" s="64">
        <f>AVERAGE(AC833:AC853)</f>
        <v>4.2128571428571417</v>
      </c>
    </row>
    <row r="856" spans="1:29" hidden="1" x14ac:dyDescent="0.2">
      <c r="A856" s="3" t="s">
        <v>62</v>
      </c>
      <c r="B856" s="312">
        <f>AVERAGE(B855:C855)</f>
        <v>4.8411904761904765</v>
      </c>
      <c r="C856" s="312"/>
      <c r="D856" s="312">
        <f>AVERAGE(D855:E855)</f>
        <v>5.5621428571428577</v>
      </c>
      <c r="E856" s="312"/>
      <c r="F856" s="5"/>
      <c r="G856" s="312">
        <f>AVERAGE(G855:H855)</f>
        <v>3.0969047619047609</v>
      </c>
      <c r="H856" s="312"/>
      <c r="I856" s="118"/>
      <c r="J856" s="312">
        <f>AVERAGE(J855:K855)</f>
        <v>4.298571428571428</v>
      </c>
      <c r="K856" s="312"/>
      <c r="L856" s="118"/>
      <c r="M856" s="5"/>
      <c r="N856" s="5"/>
      <c r="O856" s="5"/>
      <c r="P856" s="5"/>
      <c r="Q856" s="5"/>
      <c r="R856" s="312">
        <f>AVERAGE(R855:S855)</f>
        <v>3.7321428571428572</v>
      </c>
      <c r="S856" s="312"/>
      <c r="U856" s="312">
        <f>AVERAGE(U855:V855)</f>
        <v>4.8411904761904765</v>
      </c>
      <c r="V856" s="312"/>
      <c r="W856" s="312">
        <f>AVERAGE(W855:X855)</f>
        <v>5.5621428571428577</v>
      </c>
      <c r="X856" s="312"/>
      <c r="Y856" s="5"/>
      <c r="Z856" s="312">
        <f>AVERAGE(Z855:AA855)</f>
        <v>3.0969047619047609</v>
      </c>
      <c r="AA856" s="312"/>
      <c r="AB856" s="312">
        <f>AVERAGE(AB855:AC855)</f>
        <v>4.298571428571428</v>
      </c>
      <c r="AC856" s="312"/>
    </row>
    <row r="857" spans="1:29" hidden="1" x14ac:dyDescent="0.2">
      <c r="A857" s="3" t="s">
        <v>63</v>
      </c>
      <c r="B857" s="312">
        <f>AVERAGE(B804,B830,B856)</f>
        <v>5.17484126984127</v>
      </c>
      <c r="C857" s="312"/>
      <c r="D857" s="312">
        <f>AVERAGE(D804,D830,D856)</f>
        <v>5.6602029220779215</v>
      </c>
      <c r="E857" s="312"/>
      <c r="F857" s="5"/>
      <c r="G857" s="312">
        <f>AVERAGE(G804,G830,G856)</f>
        <v>3.3167929292929288</v>
      </c>
      <c r="H857" s="312"/>
      <c r="I857" s="118"/>
      <c r="J857" s="312">
        <f>AVERAGE(J804,J830,J856)</f>
        <v>4.6196536796536796</v>
      </c>
      <c r="K857" s="312"/>
      <c r="L857" s="118"/>
      <c r="M857" s="5"/>
      <c r="N857" s="5"/>
      <c r="O857" s="5"/>
      <c r="P857" s="5"/>
      <c r="Q857" s="5"/>
      <c r="R857" s="312">
        <f>AVERAGE(R804,R830,R856)</f>
        <v>3.9154401154401159</v>
      </c>
      <c r="S857" s="312"/>
      <c r="U857" s="312">
        <f>AVERAGE(U804,U830,U856)</f>
        <v>5.17484126984127</v>
      </c>
      <c r="V857" s="312"/>
      <c r="W857" s="312">
        <f>AVERAGE(W804,W830,W856)</f>
        <v>5.6602029220779215</v>
      </c>
      <c r="X857" s="312"/>
      <c r="Y857" s="5"/>
      <c r="Z857" s="312">
        <f>AVERAGE(Z804,Z830,Z856)</f>
        <v>3.3167929292929288</v>
      </c>
      <c r="AA857" s="312"/>
      <c r="AB857" s="312">
        <f>AVERAGE(AB804,AB830,AB856)</f>
        <v>4.6196536796536796</v>
      </c>
      <c r="AC857" s="312"/>
    </row>
    <row r="858" spans="1:29" hidden="1" x14ac:dyDescent="0.2">
      <c r="A858" s="3"/>
      <c r="B858" s="118"/>
      <c r="C858" s="118"/>
      <c r="D858" s="118"/>
      <c r="E858" s="118"/>
      <c r="F858" s="5"/>
      <c r="G858" s="118"/>
      <c r="H858" s="118"/>
      <c r="I858" s="118"/>
      <c r="J858" s="118"/>
      <c r="K858" s="118"/>
      <c r="L858" s="118"/>
      <c r="M858" s="5"/>
      <c r="N858" s="5"/>
      <c r="O858" s="5"/>
      <c r="P858" s="5"/>
      <c r="Q858" s="5"/>
      <c r="R858" s="118"/>
      <c r="S858" s="118"/>
      <c r="U858" s="118"/>
      <c r="V858" s="118"/>
      <c r="W858" s="118"/>
      <c r="X858" s="118"/>
      <c r="Y858" s="5"/>
      <c r="Z858" s="118"/>
      <c r="AA858" s="118"/>
      <c r="AB858" s="118"/>
      <c r="AC858" s="118"/>
    </row>
    <row r="859" spans="1:29" ht="37.5" hidden="1" customHeight="1" x14ac:dyDescent="0.2">
      <c r="A859" s="3" t="s">
        <v>205</v>
      </c>
      <c r="B859" s="331" t="s">
        <v>206</v>
      </c>
      <c r="C859" s="332"/>
      <c r="D859" s="332"/>
      <c r="E859" s="332"/>
      <c r="F859" s="332"/>
      <c r="G859" s="332"/>
      <c r="H859" s="332"/>
      <c r="I859" s="332"/>
      <c r="J859" s="332"/>
      <c r="K859" s="332"/>
      <c r="L859" s="139"/>
      <c r="U859" s="331" t="s">
        <v>206</v>
      </c>
      <c r="V859" s="332"/>
      <c r="W859" s="332"/>
      <c r="X859" s="332"/>
      <c r="Y859" s="332"/>
      <c r="Z859" s="332"/>
      <c r="AA859" s="332"/>
      <c r="AB859" s="332"/>
      <c r="AC859" s="332"/>
    </row>
    <row r="860" spans="1:29" hidden="1" x14ac:dyDescent="0.2">
      <c r="A860" s="3"/>
      <c r="B860" s="118"/>
      <c r="C860" s="118"/>
      <c r="D860" s="118"/>
      <c r="E860" s="118"/>
      <c r="F860" s="5"/>
      <c r="G860" s="118"/>
      <c r="H860" s="118"/>
      <c r="I860" s="118"/>
      <c r="J860" s="118"/>
      <c r="K860" s="118"/>
      <c r="L860" s="118"/>
      <c r="M860" s="5"/>
      <c r="N860" s="5"/>
      <c r="O860" s="5"/>
      <c r="P860" s="5"/>
      <c r="Q860" s="5"/>
      <c r="R860" s="118"/>
      <c r="S860" s="118"/>
      <c r="U860" s="118"/>
      <c r="V860" s="118"/>
      <c r="W860" s="118"/>
      <c r="X860" s="118"/>
      <c r="Y860" s="5"/>
      <c r="Z860" s="118"/>
      <c r="AA860" s="118"/>
      <c r="AB860" s="118"/>
      <c r="AC860" s="118"/>
    </row>
    <row r="861" spans="1:29" hidden="1" x14ac:dyDescent="0.2">
      <c r="A861" s="2">
        <v>40087</v>
      </c>
      <c r="B861" s="64">
        <v>4.8</v>
      </c>
      <c r="C861" s="64">
        <v>4.91</v>
      </c>
      <c r="D861" s="64">
        <v>4.8499999999999996</v>
      </c>
      <c r="E861" s="64">
        <v>3.74</v>
      </c>
      <c r="G861" s="64">
        <v>3.35</v>
      </c>
      <c r="H861" s="64">
        <v>2.78</v>
      </c>
      <c r="J861" s="64">
        <v>4.4800000000000004</v>
      </c>
      <c r="K861" s="64">
        <v>4.3600000000000003</v>
      </c>
      <c r="N861" s="64">
        <v>7.0000000000000007E-2</v>
      </c>
      <c r="O861" s="64">
        <v>3.18</v>
      </c>
      <c r="P861" s="64">
        <v>3.95</v>
      </c>
      <c r="R861" s="64">
        <v>3.76</v>
      </c>
      <c r="S861" s="64">
        <v>3.33</v>
      </c>
      <c r="U861" s="64">
        <v>4.8</v>
      </c>
      <c r="V861" s="64">
        <v>4.91</v>
      </c>
      <c r="W861" s="64">
        <v>4.8499999999999996</v>
      </c>
      <c r="X861" s="64">
        <v>3.74</v>
      </c>
      <c r="Z861" s="64">
        <v>3.35</v>
      </c>
      <c r="AA861" s="64">
        <v>2.78</v>
      </c>
      <c r="AB861" s="64">
        <v>4.4800000000000004</v>
      </c>
      <c r="AC861" s="64">
        <v>4.3600000000000003</v>
      </c>
    </row>
    <row r="862" spans="1:29" hidden="1" x14ac:dyDescent="0.2">
      <c r="A862" s="2">
        <v>40088</v>
      </c>
      <c r="B862" s="64">
        <v>4.66</v>
      </c>
      <c r="C862" s="64">
        <v>5.0999999999999996</v>
      </c>
      <c r="D862" s="64">
        <v>6.17</v>
      </c>
      <c r="E862" s="64">
        <v>5.13</v>
      </c>
      <c r="G862" s="64">
        <v>3.44</v>
      </c>
      <c r="H862" s="64">
        <v>2.98</v>
      </c>
      <c r="J862" s="64">
        <v>4.6399999999999997</v>
      </c>
      <c r="K862" s="64">
        <v>4.67</v>
      </c>
      <c r="N862" s="64">
        <v>0.06</v>
      </c>
      <c r="O862" s="64">
        <v>3.22</v>
      </c>
      <c r="P862" s="64">
        <v>4</v>
      </c>
      <c r="R862" s="64">
        <v>3.87</v>
      </c>
      <c r="S862" s="64">
        <v>3.81</v>
      </c>
      <c r="U862" s="64">
        <v>4.66</v>
      </c>
      <c r="V862" s="64">
        <v>5.0999999999999996</v>
      </c>
      <c r="W862" s="64">
        <v>6.17</v>
      </c>
      <c r="X862" s="64">
        <v>5.13</v>
      </c>
      <c r="Z862" s="64">
        <v>3.44</v>
      </c>
      <c r="AA862" s="64">
        <v>2.98</v>
      </c>
      <c r="AB862" s="64">
        <v>4.6399999999999997</v>
      </c>
      <c r="AC862" s="64">
        <v>4.67</v>
      </c>
    </row>
    <row r="863" spans="1:29" hidden="1" x14ac:dyDescent="0.2">
      <c r="A863" s="2">
        <v>40091</v>
      </c>
      <c r="B863" s="64">
        <v>4.58</v>
      </c>
      <c r="C863" s="64">
        <v>5</v>
      </c>
      <c r="D863" s="64">
        <v>5.74</v>
      </c>
      <c r="E863" s="64">
        <v>4.7</v>
      </c>
      <c r="G863" s="64">
        <v>3.3</v>
      </c>
      <c r="H863" s="64">
        <v>2.8</v>
      </c>
      <c r="J863" s="64">
        <v>4.3899999999999997</v>
      </c>
      <c r="K863" s="64">
        <v>4.3899999999999997</v>
      </c>
      <c r="N863" s="64">
        <v>0.06</v>
      </c>
      <c r="O863" s="64">
        <v>3.22</v>
      </c>
      <c r="P863" s="64">
        <v>4.01</v>
      </c>
      <c r="R863" s="64">
        <v>3.77</v>
      </c>
      <c r="S863" s="64">
        <v>3.47</v>
      </c>
      <c r="U863" s="64">
        <v>4.58</v>
      </c>
      <c r="V863" s="64">
        <v>5</v>
      </c>
      <c r="W863" s="64">
        <v>5.74</v>
      </c>
      <c r="X863" s="64">
        <v>4.7</v>
      </c>
      <c r="Z863" s="64">
        <v>3.3</v>
      </c>
      <c r="AA863" s="64">
        <v>2.8</v>
      </c>
      <c r="AB863" s="64">
        <v>4.3899999999999997</v>
      </c>
      <c r="AC863" s="64">
        <v>4.3899999999999997</v>
      </c>
    </row>
    <row r="864" spans="1:29" hidden="1" x14ac:dyDescent="0.2">
      <c r="A864" s="2">
        <v>40092</v>
      </c>
      <c r="B864" s="64">
        <v>4.6100000000000003</v>
      </c>
      <c r="C864" s="64">
        <v>5.01</v>
      </c>
      <c r="D864" s="64">
        <v>5.7</v>
      </c>
      <c r="E864" s="64">
        <v>4.66</v>
      </c>
      <c r="G864" s="64">
        <v>3.31</v>
      </c>
      <c r="H864" s="64">
        <v>2.87</v>
      </c>
      <c r="J864" s="64">
        <v>4.43</v>
      </c>
      <c r="K864" s="64">
        <v>4.33</v>
      </c>
      <c r="N864" s="64">
        <v>0.03</v>
      </c>
      <c r="O864" s="64">
        <v>3.25</v>
      </c>
      <c r="P864" s="64">
        <v>4.0599999999999996</v>
      </c>
      <c r="R864" s="64">
        <v>3.74</v>
      </c>
      <c r="S864" s="64">
        <v>3.5</v>
      </c>
      <c r="U864" s="64">
        <v>4.6100000000000003</v>
      </c>
      <c r="V864" s="64">
        <v>5.01</v>
      </c>
      <c r="W864" s="64">
        <v>5.7</v>
      </c>
      <c r="X864" s="64">
        <v>4.66</v>
      </c>
      <c r="Z864" s="64">
        <v>3.31</v>
      </c>
      <c r="AA864" s="64">
        <v>2.87</v>
      </c>
      <c r="AB864" s="64">
        <v>4.43</v>
      </c>
      <c r="AC864" s="64">
        <v>4.33</v>
      </c>
    </row>
    <row r="865" spans="1:29" hidden="1" x14ac:dyDescent="0.2">
      <c r="A865" s="2">
        <v>40093</v>
      </c>
      <c r="B865" s="64">
        <v>4.5599999999999996</v>
      </c>
      <c r="C865" s="64">
        <v>4.93</v>
      </c>
      <c r="D865" s="64">
        <v>5.82</v>
      </c>
      <c r="E865" s="64">
        <v>4.78</v>
      </c>
      <c r="G865" s="64">
        <v>3.33</v>
      </c>
      <c r="H865" s="64">
        <v>2.81</v>
      </c>
      <c r="J865" s="64">
        <v>4.47</v>
      </c>
      <c r="K865" s="64">
        <v>4.1100000000000003</v>
      </c>
      <c r="N865" s="64">
        <v>0.04</v>
      </c>
      <c r="O865" s="64">
        <v>3.18</v>
      </c>
      <c r="P865" s="64">
        <v>4</v>
      </c>
      <c r="R865" s="64">
        <v>3.68</v>
      </c>
      <c r="S865" s="64">
        <v>3.44</v>
      </c>
      <c r="U865" s="64">
        <v>4.5599999999999996</v>
      </c>
      <c r="V865" s="64">
        <v>4.93</v>
      </c>
      <c r="W865" s="64">
        <v>5.82</v>
      </c>
      <c r="X865" s="64">
        <v>4.78</v>
      </c>
      <c r="Z865" s="64">
        <v>3.33</v>
      </c>
      <c r="AA865" s="64">
        <v>2.81</v>
      </c>
      <c r="AB865" s="64">
        <v>4.47</v>
      </c>
      <c r="AC865" s="64">
        <v>4.1100000000000003</v>
      </c>
    </row>
    <row r="866" spans="1:29" hidden="1" x14ac:dyDescent="0.2">
      <c r="A866" s="2">
        <v>40094</v>
      </c>
      <c r="B866" s="64">
        <v>4.71</v>
      </c>
      <c r="C866" s="64">
        <v>5.24</v>
      </c>
      <c r="D866" s="64">
        <v>5.76</v>
      </c>
      <c r="E866" s="64">
        <v>4.72</v>
      </c>
      <c r="G866" s="64">
        <v>3.46</v>
      </c>
      <c r="H866" s="64">
        <v>2.9</v>
      </c>
      <c r="J866" s="64">
        <v>4.55</v>
      </c>
      <c r="K866" s="64">
        <v>4.43</v>
      </c>
      <c r="N866" s="64">
        <v>0.04</v>
      </c>
      <c r="O866" s="64">
        <v>3.25</v>
      </c>
      <c r="P866" s="64">
        <v>4.09</v>
      </c>
      <c r="R866" s="64">
        <v>3.72</v>
      </c>
      <c r="S866" s="64">
        <v>3.5</v>
      </c>
      <c r="U866" s="64">
        <v>4.71</v>
      </c>
      <c r="V866" s="64">
        <v>5.24</v>
      </c>
      <c r="W866" s="64">
        <v>5.76</v>
      </c>
      <c r="X866" s="64">
        <v>4.72</v>
      </c>
      <c r="Z866" s="64">
        <v>3.46</v>
      </c>
      <c r="AA866" s="64">
        <v>2.9</v>
      </c>
      <c r="AB866" s="64">
        <v>4.55</v>
      </c>
      <c r="AC866" s="64">
        <v>4.43</v>
      </c>
    </row>
    <row r="867" spans="1:29" hidden="1" x14ac:dyDescent="0.2">
      <c r="A867" s="2">
        <v>40095</v>
      </c>
      <c r="B867" s="64">
        <v>4.9000000000000004</v>
      </c>
      <c r="C867" s="64">
        <v>5.14</v>
      </c>
      <c r="D867" s="64">
        <v>5.99</v>
      </c>
      <c r="E867" s="64">
        <v>4.95</v>
      </c>
      <c r="G867" s="64">
        <v>3.48</v>
      </c>
      <c r="H867" s="64">
        <v>2.92</v>
      </c>
      <c r="J867" s="64">
        <v>4.66</v>
      </c>
      <c r="K867" s="64">
        <v>4.43</v>
      </c>
      <c r="N867" s="64">
        <v>0.04</v>
      </c>
      <c r="O867" s="64">
        <v>3.39</v>
      </c>
      <c r="P867" s="64">
        <v>4.2300000000000004</v>
      </c>
      <c r="R867" s="64">
        <v>3.9</v>
      </c>
      <c r="S867" s="64">
        <v>3.75</v>
      </c>
      <c r="U867" s="64">
        <v>4.9000000000000004</v>
      </c>
      <c r="V867" s="64">
        <v>5.14</v>
      </c>
      <c r="W867" s="64">
        <v>5.99</v>
      </c>
      <c r="X867" s="64">
        <v>4.95</v>
      </c>
      <c r="Z867" s="64">
        <v>3.48</v>
      </c>
      <c r="AA867" s="64">
        <v>2.92</v>
      </c>
      <c r="AB867" s="64">
        <v>4.66</v>
      </c>
      <c r="AC867" s="64">
        <v>4.43</v>
      </c>
    </row>
    <row r="868" spans="1:29" hidden="1" x14ac:dyDescent="0.2">
      <c r="A868" s="2">
        <v>40099</v>
      </c>
      <c r="B868" s="64">
        <v>4.95</v>
      </c>
      <c r="C868" s="64">
        <v>5.15</v>
      </c>
      <c r="D868" s="64">
        <v>6.08</v>
      </c>
      <c r="E868" s="64">
        <v>5.05</v>
      </c>
      <c r="G868" s="64">
        <v>3.51</v>
      </c>
      <c r="H868" s="64">
        <v>2.98</v>
      </c>
      <c r="J868" s="64">
        <v>4.68</v>
      </c>
      <c r="K868" s="64">
        <v>4.24</v>
      </c>
      <c r="N868" s="64">
        <v>0.04</v>
      </c>
      <c r="O868" s="64">
        <v>3.35</v>
      </c>
      <c r="P868" s="64">
        <v>4.1900000000000004</v>
      </c>
      <c r="R868" s="64">
        <v>3.89</v>
      </c>
      <c r="S868" s="64">
        <v>3.47</v>
      </c>
      <c r="U868" s="64">
        <v>4.95</v>
      </c>
      <c r="V868" s="64">
        <v>5.15</v>
      </c>
      <c r="W868" s="64">
        <v>6.08</v>
      </c>
      <c r="X868" s="64">
        <v>5.05</v>
      </c>
      <c r="Z868" s="64">
        <v>3.51</v>
      </c>
      <c r="AA868" s="64">
        <v>2.98</v>
      </c>
      <c r="AB868" s="64">
        <v>4.68</v>
      </c>
      <c r="AC868" s="64">
        <v>4.24</v>
      </c>
    </row>
    <row r="869" spans="1:29" hidden="1" x14ac:dyDescent="0.2">
      <c r="A869" s="2">
        <v>40100</v>
      </c>
      <c r="B869" s="64">
        <v>4.99</v>
      </c>
      <c r="C869" s="64">
        <v>5.13</v>
      </c>
      <c r="D869" s="64">
        <v>6.16</v>
      </c>
      <c r="E869" s="64">
        <v>5.12</v>
      </c>
      <c r="G869" s="64">
        <v>3.62</v>
      </c>
      <c r="H869" s="64">
        <v>3.06</v>
      </c>
      <c r="J869" s="64">
        <v>4.7699999999999996</v>
      </c>
      <c r="K869" s="64">
        <v>4.3</v>
      </c>
      <c r="N869" s="64">
        <v>0.05</v>
      </c>
      <c r="O869" s="64">
        <v>3.41</v>
      </c>
      <c r="P869" s="64">
        <v>4.26</v>
      </c>
      <c r="R869" s="64">
        <v>3.87</v>
      </c>
      <c r="S869" s="64">
        <v>3.45</v>
      </c>
      <c r="U869" s="64">
        <v>4.99</v>
      </c>
      <c r="V869" s="64">
        <v>5.13</v>
      </c>
      <c r="W869" s="64">
        <v>6.16</v>
      </c>
      <c r="X869" s="64">
        <v>5.12</v>
      </c>
      <c r="Z869" s="64">
        <v>3.62</v>
      </c>
      <c r="AA869" s="64">
        <v>3.06</v>
      </c>
      <c r="AB869" s="64">
        <v>4.7699999999999996</v>
      </c>
      <c r="AC869" s="64">
        <v>4.3</v>
      </c>
    </row>
    <row r="870" spans="1:29" hidden="1" x14ac:dyDescent="0.2">
      <c r="A870" s="2">
        <v>40101</v>
      </c>
      <c r="B870" s="64">
        <v>4.91</v>
      </c>
      <c r="C870" s="64">
        <v>5.34</v>
      </c>
      <c r="D870" s="64">
        <v>6.13</v>
      </c>
      <c r="E870" s="64">
        <v>5.0999999999999996</v>
      </c>
      <c r="G870" s="64">
        <v>3.9</v>
      </c>
      <c r="H870" s="64">
        <v>3.2</v>
      </c>
      <c r="J870" s="64">
        <v>4.76</v>
      </c>
      <c r="K870" s="64">
        <v>4.3499999999999996</v>
      </c>
      <c r="N870" s="64">
        <v>0.04</v>
      </c>
      <c r="O870" s="64">
        <v>3.46</v>
      </c>
      <c r="P870" s="64">
        <v>4.3</v>
      </c>
      <c r="R870" s="64">
        <v>3.99</v>
      </c>
      <c r="S870" s="64">
        <v>3.51</v>
      </c>
      <c r="U870" s="64">
        <v>4.91</v>
      </c>
      <c r="V870" s="64">
        <v>5.34</v>
      </c>
      <c r="W870" s="64">
        <v>6.13</v>
      </c>
      <c r="X870" s="64">
        <v>5.0999999999999996</v>
      </c>
      <c r="Z870" s="64">
        <v>3.9</v>
      </c>
      <c r="AA870" s="64">
        <v>3.2</v>
      </c>
      <c r="AB870" s="64">
        <v>4.76</v>
      </c>
      <c r="AC870" s="64">
        <v>4.3499999999999996</v>
      </c>
    </row>
    <row r="871" spans="1:29" hidden="1" x14ac:dyDescent="0.2">
      <c r="A871" s="2">
        <v>40102</v>
      </c>
      <c r="B871" s="64">
        <v>4.76</v>
      </c>
      <c r="C871" s="64">
        <v>4.96</v>
      </c>
      <c r="D871" s="64">
        <v>6.12</v>
      </c>
      <c r="E871" s="64">
        <v>5.09</v>
      </c>
      <c r="G871" s="64">
        <v>3.65</v>
      </c>
      <c r="H871" s="64">
        <v>3.2</v>
      </c>
      <c r="J871" s="64">
        <v>4.79</v>
      </c>
      <c r="K871" s="64">
        <v>4.63</v>
      </c>
      <c r="N871" s="64">
        <v>0.04</v>
      </c>
      <c r="O871" s="64">
        <v>3.41</v>
      </c>
      <c r="P871" s="64">
        <v>4.24</v>
      </c>
      <c r="R871" s="64">
        <v>3.85</v>
      </c>
      <c r="S871" s="64">
        <v>3.48</v>
      </c>
      <c r="U871" s="64">
        <v>4.76</v>
      </c>
      <c r="V871" s="64">
        <v>4.96</v>
      </c>
      <c r="W871" s="64">
        <v>6.12</v>
      </c>
      <c r="X871" s="64">
        <v>5.09</v>
      </c>
      <c r="Z871" s="64">
        <v>3.65</v>
      </c>
      <c r="AA871" s="64">
        <v>3.2</v>
      </c>
      <c r="AB871" s="64">
        <v>4.79</v>
      </c>
      <c r="AC871" s="64">
        <v>4.63</v>
      </c>
    </row>
    <row r="872" spans="1:29" hidden="1" x14ac:dyDescent="0.2">
      <c r="A872" s="2">
        <v>40105</v>
      </c>
      <c r="B872" s="64">
        <v>4.71</v>
      </c>
      <c r="C872" s="64">
        <v>5</v>
      </c>
      <c r="D872" s="64">
        <v>6.02</v>
      </c>
      <c r="E872" s="64">
        <v>4.9800000000000004</v>
      </c>
      <c r="G872" s="64">
        <v>3.71</v>
      </c>
      <c r="H872" s="64">
        <v>3.22</v>
      </c>
      <c r="J872" s="64">
        <v>4.8099999999999996</v>
      </c>
      <c r="K872" s="64">
        <v>4.38</v>
      </c>
      <c r="N872" s="64">
        <v>0.04</v>
      </c>
      <c r="O872" s="64">
        <v>3.39</v>
      </c>
      <c r="P872" s="64">
        <v>4.2</v>
      </c>
      <c r="R872" s="64">
        <v>3.87</v>
      </c>
      <c r="S872" s="64">
        <v>3.41</v>
      </c>
      <c r="U872" s="64">
        <v>4.71</v>
      </c>
      <c r="V872" s="64">
        <v>5</v>
      </c>
      <c r="W872" s="64">
        <v>6.02</v>
      </c>
      <c r="X872" s="64">
        <v>4.9800000000000004</v>
      </c>
      <c r="Z872" s="64">
        <v>3.71</v>
      </c>
      <c r="AA872" s="64">
        <v>3.22</v>
      </c>
      <c r="AB872" s="64">
        <v>4.8099999999999996</v>
      </c>
      <c r="AC872" s="64">
        <v>4.38</v>
      </c>
    </row>
    <row r="873" spans="1:29" hidden="1" x14ac:dyDescent="0.2">
      <c r="A873" s="2">
        <v>40106</v>
      </c>
      <c r="B873" s="64">
        <v>4.72</v>
      </c>
      <c r="C873" s="64">
        <v>4.88</v>
      </c>
      <c r="D873" s="64">
        <v>5.91</v>
      </c>
      <c r="E873" s="64">
        <v>4.87</v>
      </c>
      <c r="G873" s="64">
        <v>3.88</v>
      </c>
      <c r="H873" s="64">
        <v>3.21</v>
      </c>
      <c r="J873" s="64">
        <v>4.8099999999999996</v>
      </c>
      <c r="K873" s="64">
        <v>4.55</v>
      </c>
      <c r="N873" s="64">
        <v>0.05</v>
      </c>
      <c r="O873" s="64">
        <v>3.34</v>
      </c>
      <c r="P873" s="64">
        <v>4.16</v>
      </c>
      <c r="R873" s="64">
        <v>3.76</v>
      </c>
      <c r="S873" s="64">
        <v>3.37</v>
      </c>
      <c r="U873" s="64">
        <v>4.72</v>
      </c>
      <c r="V873" s="64">
        <v>4.88</v>
      </c>
      <c r="W873" s="64">
        <v>5.91</v>
      </c>
      <c r="X873" s="64">
        <v>4.87</v>
      </c>
      <c r="Z873" s="64">
        <v>3.88</v>
      </c>
      <c r="AA873" s="64">
        <v>3.21</v>
      </c>
      <c r="AB873" s="64">
        <v>4.8099999999999996</v>
      </c>
      <c r="AC873" s="64">
        <v>4.55</v>
      </c>
    </row>
    <row r="874" spans="1:29" hidden="1" x14ac:dyDescent="0.2">
      <c r="A874" s="2">
        <v>40107</v>
      </c>
      <c r="B874" s="64">
        <v>4.75</v>
      </c>
      <c r="C874" s="64">
        <v>4.93</v>
      </c>
      <c r="D874" s="64">
        <v>5.93</v>
      </c>
      <c r="E874" s="64">
        <v>4.9000000000000004</v>
      </c>
      <c r="G874" s="64">
        <v>3.91</v>
      </c>
      <c r="H874" s="64">
        <v>3.23</v>
      </c>
      <c r="J874" s="64">
        <v>4.7300000000000004</v>
      </c>
      <c r="K874" s="64">
        <v>4.25</v>
      </c>
      <c r="N874" s="64">
        <v>0.04</v>
      </c>
      <c r="O874" s="64">
        <v>3.39</v>
      </c>
      <c r="P874" s="64">
        <v>4.21</v>
      </c>
      <c r="R874" s="64">
        <v>3.78</v>
      </c>
      <c r="S874" s="64">
        <v>3.42</v>
      </c>
      <c r="U874" s="64">
        <v>4.75</v>
      </c>
      <c r="V874" s="64">
        <v>4.93</v>
      </c>
      <c r="W874" s="64">
        <v>5.93</v>
      </c>
      <c r="X874" s="64">
        <v>4.9000000000000004</v>
      </c>
      <c r="Z874" s="64">
        <v>3.91</v>
      </c>
      <c r="AA874" s="64">
        <v>3.23</v>
      </c>
      <c r="AB874" s="64">
        <v>4.7300000000000004</v>
      </c>
      <c r="AC874" s="64">
        <v>4.25</v>
      </c>
    </row>
    <row r="875" spans="1:29" hidden="1" x14ac:dyDescent="0.2">
      <c r="A875" s="2">
        <v>40108</v>
      </c>
      <c r="B875" s="64">
        <v>4.82</v>
      </c>
      <c r="C875" s="64">
        <v>4.93</v>
      </c>
      <c r="D875" s="64">
        <v>5.9</v>
      </c>
      <c r="E875" s="64">
        <v>4.8600000000000003</v>
      </c>
      <c r="G875" s="64">
        <v>3.99</v>
      </c>
      <c r="H875" s="64">
        <v>3.24</v>
      </c>
      <c r="J875" s="64">
        <v>4.8099999999999996</v>
      </c>
      <c r="K875" s="64">
        <v>4.37</v>
      </c>
      <c r="N875" s="64">
        <v>0.03</v>
      </c>
      <c r="O875" s="64">
        <v>3.42</v>
      </c>
      <c r="P875" s="64">
        <v>4.24</v>
      </c>
      <c r="R875" s="64">
        <v>3.79</v>
      </c>
      <c r="S875" s="64">
        <v>3.4</v>
      </c>
      <c r="U875" s="64">
        <v>4.82</v>
      </c>
      <c r="V875" s="64">
        <v>4.93</v>
      </c>
      <c r="W875" s="64">
        <v>5.9</v>
      </c>
      <c r="X875" s="64">
        <v>4.8600000000000003</v>
      </c>
      <c r="Z875" s="64">
        <v>3.99</v>
      </c>
      <c r="AA875" s="64">
        <v>3.24</v>
      </c>
      <c r="AB875" s="64">
        <v>4.8099999999999996</v>
      </c>
      <c r="AC875" s="64">
        <v>4.37</v>
      </c>
    </row>
    <row r="876" spans="1:29" hidden="1" x14ac:dyDescent="0.2">
      <c r="A876" s="2">
        <v>40109</v>
      </c>
      <c r="B876" s="64">
        <v>4.9000000000000004</v>
      </c>
      <c r="C876" s="64">
        <v>4.79</v>
      </c>
      <c r="D876" s="64">
        <v>5.95</v>
      </c>
      <c r="E876" s="64">
        <v>4.91</v>
      </c>
      <c r="G876" s="64">
        <v>3.82</v>
      </c>
      <c r="H876" s="64">
        <v>3.23</v>
      </c>
      <c r="J876" s="64">
        <v>4.79</v>
      </c>
      <c r="K876" s="64">
        <v>4.4400000000000004</v>
      </c>
      <c r="N876" s="64">
        <v>0.03</v>
      </c>
      <c r="O876" s="64">
        <v>3.49</v>
      </c>
      <c r="P876" s="64">
        <v>4.29</v>
      </c>
      <c r="R876" s="64">
        <v>3.86</v>
      </c>
      <c r="S876" s="64">
        <v>3.46</v>
      </c>
      <c r="U876" s="64">
        <v>4.9000000000000004</v>
      </c>
      <c r="V876" s="64">
        <v>4.79</v>
      </c>
      <c r="W876" s="64">
        <v>5.95</v>
      </c>
      <c r="X876" s="64">
        <v>4.91</v>
      </c>
      <c r="Z876" s="64">
        <v>3.82</v>
      </c>
      <c r="AA876" s="64">
        <v>3.23</v>
      </c>
      <c r="AB876" s="64">
        <v>4.79</v>
      </c>
      <c r="AC876" s="64">
        <v>4.4400000000000004</v>
      </c>
    </row>
    <row r="877" spans="1:29" hidden="1" x14ac:dyDescent="0.2">
      <c r="A877" s="2">
        <v>40112</v>
      </c>
      <c r="B877" s="64">
        <v>4.8499999999999996</v>
      </c>
      <c r="C877" s="64">
        <v>5.03</v>
      </c>
      <c r="D877" s="64">
        <v>6.04</v>
      </c>
      <c r="E877" s="64">
        <v>5</v>
      </c>
      <c r="G877" s="64">
        <v>3.79</v>
      </c>
      <c r="H877" s="64">
        <v>3.18</v>
      </c>
      <c r="J877" s="64">
        <v>4.8099999999999996</v>
      </c>
      <c r="K877" s="64">
        <v>3.95</v>
      </c>
      <c r="N877" s="64">
        <v>0.03</v>
      </c>
      <c r="O877" s="64">
        <v>3.56</v>
      </c>
      <c r="P877" s="64">
        <v>4.37</v>
      </c>
      <c r="R877" s="64">
        <v>3.89</v>
      </c>
      <c r="S877" s="64">
        <v>3.49</v>
      </c>
      <c r="U877" s="64">
        <v>4.8499999999999996</v>
      </c>
      <c r="V877" s="64">
        <v>5.03</v>
      </c>
      <c r="W877" s="64">
        <v>6.04</v>
      </c>
      <c r="X877" s="64">
        <v>5</v>
      </c>
      <c r="Z877" s="64">
        <v>3.79</v>
      </c>
      <c r="AA877" s="64">
        <v>3.18</v>
      </c>
      <c r="AB877" s="64">
        <v>4.8099999999999996</v>
      </c>
      <c r="AC877" s="64">
        <v>3.95</v>
      </c>
    </row>
    <row r="878" spans="1:29" hidden="1" x14ac:dyDescent="0.2">
      <c r="A878" s="2">
        <v>40113</v>
      </c>
      <c r="B878" s="64">
        <v>4.75</v>
      </c>
      <c r="C878" s="64">
        <v>4.99</v>
      </c>
      <c r="D878" s="64">
        <v>5.9</v>
      </c>
      <c r="E878" s="64">
        <v>4.8600000000000003</v>
      </c>
      <c r="G878" s="64">
        <v>3.67</v>
      </c>
      <c r="H878" s="64">
        <v>3.22</v>
      </c>
      <c r="J878" s="64">
        <v>4.78</v>
      </c>
      <c r="K878" s="64">
        <v>3.96</v>
      </c>
      <c r="N878" s="64">
        <v>0.03</v>
      </c>
      <c r="O878" s="64">
        <v>3.45</v>
      </c>
      <c r="P878" s="64">
        <v>4.28</v>
      </c>
      <c r="R878" s="64">
        <v>3.79</v>
      </c>
      <c r="S878" s="64">
        <v>3.35</v>
      </c>
      <c r="U878" s="64">
        <v>4.75</v>
      </c>
      <c r="V878" s="64">
        <v>4.99</v>
      </c>
      <c r="W878" s="64">
        <v>5.9</v>
      </c>
      <c r="X878" s="64">
        <v>4.8600000000000003</v>
      </c>
      <c r="Z878" s="64">
        <v>3.67</v>
      </c>
      <c r="AA878" s="64">
        <v>3.22</v>
      </c>
      <c r="AB878" s="64">
        <v>4.78</v>
      </c>
      <c r="AC878" s="64">
        <v>3.96</v>
      </c>
    </row>
    <row r="879" spans="1:29" hidden="1" x14ac:dyDescent="0.2">
      <c r="A879" s="2">
        <v>40114</v>
      </c>
      <c r="B879" s="64">
        <v>4.78</v>
      </c>
      <c r="C879" s="64">
        <v>5</v>
      </c>
      <c r="D879" s="64">
        <v>6.06</v>
      </c>
      <c r="E879" s="64">
        <v>5.03</v>
      </c>
      <c r="G879" s="64">
        <v>3.67</v>
      </c>
      <c r="H879" s="64">
        <v>3.26</v>
      </c>
      <c r="J879" s="64">
        <v>4.87</v>
      </c>
      <c r="K879" s="64">
        <v>3.99</v>
      </c>
      <c r="N879" s="64">
        <v>0.01</v>
      </c>
      <c r="O879" s="64">
        <v>3.41</v>
      </c>
      <c r="P879" s="64">
        <v>4.26</v>
      </c>
      <c r="R879" s="64">
        <v>3.85</v>
      </c>
      <c r="S879" s="64">
        <v>3.33</v>
      </c>
      <c r="U879" s="64">
        <v>4.78</v>
      </c>
      <c r="V879" s="64">
        <v>5</v>
      </c>
      <c r="W879" s="64">
        <v>6.06</v>
      </c>
      <c r="X879" s="64">
        <v>5.03</v>
      </c>
      <c r="Z879" s="64">
        <v>3.67</v>
      </c>
      <c r="AA879" s="64">
        <v>3.26</v>
      </c>
      <c r="AB879" s="64">
        <v>4.87</v>
      </c>
      <c r="AC879" s="64">
        <v>3.99</v>
      </c>
    </row>
    <row r="880" spans="1:29" hidden="1" x14ac:dyDescent="0.2">
      <c r="A880" s="2">
        <v>40115</v>
      </c>
      <c r="B880" s="64">
        <v>4.78</v>
      </c>
      <c r="C880" s="64">
        <v>5.08</v>
      </c>
      <c r="D880" s="64">
        <v>5.98</v>
      </c>
      <c r="E880" s="64">
        <v>4.9400000000000004</v>
      </c>
      <c r="G880" s="64">
        <v>3.7</v>
      </c>
      <c r="H880" s="64">
        <v>3.31</v>
      </c>
      <c r="J880" s="64">
        <v>4.8899999999999997</v>
      </c>
      <c r="K880" s="64">
        <v>3.99</v>
      </c>
      <c r="N880" s="64">
        <v>0.01</v>
      </c>
      <c r="O880" s="64">
        <v>3.49</v>
      </c>
      <c r="P880" s="64">
        <v>4.33</v>
      </c>
      <c r="R880" s="64">
        <v>3.92</v>
      </c>
      <c r="S880" s="64">
        <v>3.41</v>
      </c>
      <c r="U880" s="64">
        <v>4.78</v>
      </c>
      <c r="V880" s="64">
        <v>5.08</v>
      </c>
      <c r="W880" s="64">
        <v>5.98</v>
      </c>
      <c r="X880" s="64">
        <v>4.9400000000000004</v>
      </c>
      <c r="Z880" s="64">
        <v>3.7</v>
      </c>
      <c r="AA880" s="64">
        <v>3.31</v>
      </c>
      <c r="AB880" s="64">
        <v>4.8899999999999997</v>
      </c>
      <c r="AC880" s="64">
        <v>3.99</v>
      </c>
    </row>
    <row r="881" spans="1:29" hidden="1" x14ac:dyDescent="0.2">
      <c r="A881" s="2">
        <v>40116</v>
      </c>
      <c r="B881" s="64">
        <v>4.68</v>
      </c>
      <c r="C881" s="64">
        <v>4.92</v>
      </c>
      <c r="D881" s="64">
        <v>5.8</v>
      </c>
      <c r="E881" s="64">
        <v>4.76</v>
      </c>
      <c r="G881" s="64">
        <v>3.73</v>
      </c>
      <c r="H881" s="64">
        <v>3.29</v>
      </c>
      <c r="J881" s="64">
        <v>5.05</v>
      </c>
      <c r="K881" s="64">
        <v>4.43</v>
      </c>
      <c r="N881" s="64">
        <v>0.01</v>
      </c>
      <c r="O881" s="64">
        <v>3.38</v>
      </c>
      <c r="P881" s="64">
        <v>4.2300000000000004</v>
      </c>
      <c r="R881" s="64">
        <v>3.7</v>
      </c>
      <c r="S881" s="64">
        <v>3.26</v>
      </c>
      <c r="U881" s="64">
        <v>4.68</v>
      </c>
      <c r="V881" s="64">
        <v>4.92</v>
      </c>
      <c r="W881" s="64">
        <v>5.8</v>
      </c>
      <c r="X881" s="64">
        <v>4.76</v>
      </c>
      <c r="Z881" s="64">
        <v>3.73</v>
      </c>
      <c r="AA881" s="64">
        <v>3.29</v>
      </c>
      <c r="AB881" s="64">
        <v>5.05</v>
      </c>
      <c r="AC881" s="64">
        <v>4.43</v>
      </c>
    </row>
    <row r="882" spans="1:29" hidden="1" x14ac:dyDescent="0.2">
      <c r="R882" s="64"/>
      <c r="S882" s="64"/>
    </row>
    <row r="883" spans="1:29" hidden="1" x14ac:dyDescent="0.2">
      <c r="A883" s="3" t="s">
        <v>61</v>
      </c>
      <c r="B883" s="64">
        <f>AVERAGE(B861:B881)</f>
        <v>4.7700000000000005</v>
      </c>
      <c r="C883" s="64">
        <f>AVERAGE(C861:C881)</f>
        <v>5.0219047619047625</v>
      </c>
      <c r="D883" s="64">
        <f>AVERAGE(D861:D881)</f>
        <v>5.9052380952380963</v>
      </c>
      <c r="E883" s="64">
        <f>AVERAGE(E861:E881)</f>
        <v>4.8642857142857139</v>
      </c>
      <c r="G883" s="64">
        <f>AVERAGE(G861:G881)</f>
        <v>3.62952380952381</v>
      </c>
      <c r="H883" s="64">
        <f>AVERAGE(H861:H881)</f>
        <v>3.09</v>
      </c>
      <c r="J883" s="64">
        <f>AVERAGE(J861:J881)</f>
        <v>4.7128571428571435</v>
      </c>
      <c r="K883" s="64">
        <f>AVERAGE(K861:K881)</f>
        <v>4.3119047619047608</v>
      </c>
      <c r="N883" s="64">
        <f>AVERAGE(N861:N881)</f>
        <v>3.7619047619047628E-2</v>
      </c>
      <c r="O883" s="64">
        <f>AVERAGE(O861:O881)</f>
        <v>3.3638095238095245</v>
      </c>
      <c r="P883" s="64">
        <f>AVERAGE(P861:P881)</f>
        <v>4.1857142857142868</v>
      </c>
      <c r="R883" s="64">
        <f>AVERAGE(R861:R881)</f>
        <v>3.8214285714285716</v>
      </c>
      <c r="S883" s="64">
        <f>AVERAGE(S861:S881)</f>
        <v>3.4576190476190476</v>
      </c>
      <c r="U883" s="64">
        <f>AVERAGE(U861:U881)</f>
        <v>4.7700000000000005</v>
      </c>
      <c r="V883" s="64">
        <f>AVERAGE(V861:V881)</f>
        <v>5.0219047619047625</v>
      </c>
      <c r="W883" s="64">
        <f>AVERAGE(W861:W881)</f>
        <v>5.9052380952380963</v>
      </c>
      <c r="X883" s="64">
        <f>AVERAGE(X861:X881)</f>
        <v>4.8642857142857139</v>
      </c>
      <c r="Z883" s="64">
        <f>AVERAGE(Z861:Z881)</f>
        <v>3.62952380952381</v>
      </c>
      <c r="AA883" s="64">
        <f>AVERAGE(AA861:AA881)</f>
        <v>3.09</v>
      </c>
      <c r="AB883" s="64">
        <f>AVERAGE(AB861:AB881)</f>
        <v>4.7128571428571435</v>
      </c>
      <c r="AC883" s="64">
        <f>AVERAGE(AC861:AC881)</f>
        <v>4.3119047619047608</v>
      </c>
    </row>
    <row r="884" spans="1:29" hidden="1" x14ac:dyDescent="0.2">
      <c r="A884" s="3" t="s">
        <v>62</v>
      </c>
      <c r="B884" s="312">
        <f>AVERAGE(B883:C883)</f>
        <v>4.8959523809523819</v>
      </c>
      <c r="C884" s="312"/>
      <c r="D884" s="312">
        <f>AVERAGE(D883:E883)</f>
        <v>5.3847619047619055</v>
      </c>
      <c r="E884" s="312"/>
      <c r="F884" s="5"/>
      <c r="G884" s="312">
        <f>AVERAGE(G883:H883)</f>
        <v>3.3597619047619052</v>
      </c>
      <c r="H884" s="312"/>
      <c r="I884" s="118"/>
      <c r="J884" s="312">
        <f>AVERAGE(J883:K883)</f>
        <v>4.5123809523809522</v>
      </c>
      <c r="K884" s="312"/>
      <c r="L884" s="118"/>
      <c r="M884" s="5"/>
      <c r="N884" s="5"/>
      <c r="O884" s="5"/>
      <c r="P884" s="5"/>
      <c r="Q884" s="5"/>
      <c r="R884" s="312">
        <f>AVERAGE(R883:S883)</f>
        <v>3.6395238095238094</v>
      </c>
      <c r="S884" s="312"/>
      <c r="U884" s="312">
        <f>AVERAGE(U883:V883)</f>
        <v>4.8959523809523819</v>
      </c>
      <c r="V884" s="312"/>
      <c r="W884" s="312">
        <f>AVERAGE(W883:X883)</f>
        <v>5.3847619047619055</v>
      </c>
      <c r="X884" s="312"/>
      <c r="Y884" s="5"/>
      <c r="Z884" s="312">
        <f>AVERAGE(Z883:AA883)</f>
        <v>3.3597619047619052</v>
      </c>
      <c r="AA884" s="312"/>
      <c r="AB884" s="312">
        <f>AVERAGE(AB883:AC883)</f>
        <v>4.5123809523809522</v>
      </c>
      <c r="AC884" s="312"/>
    </row>
    <row r="885" spans="1:29" hidden="1" x14ac:dyDescent="0.2">
      <c r="A885" s="3" t="s">
        <v>63</v>
      </c>
      <c r="B885" s="312">
        <f>AVERAGE(B830,B856,B884)</f>
        <v>4.9834920634920641</v>
      </c>
      <c r="C885" s="312"/>
      <c r="D885" s="312">
        <f>AVERAGE(D830,D856,D884)</f>
        <v>5.500426587301587</v>
      </c>
      <c r="E885" s="312"/>
      <c r="F885" s="5"/>
      <c r="G885" s="312">
        <f>AVERAGE(G830,G856,G884)</f>
        <v>3.2143650793650793</v>
      </c>
      <c r="H885" s="312"/>
      <c r="I885" s="118"/>
      <c r="J885" s="312">
        <f>AVERAGE(J830,J856,J884)</f>
        <v>4.468174603174603</v>
      </c>
      <c r="K885" s="312"/>
      <c r="L885" s="118"/>
      <c r="M885" s="5"/>
      <c r="N885" s="5"/>
      <c r="O885" s="5"/>
      <c r="P885" s="5"/>
      <c r="Q885" s="5"/>
      <c r="R885" s="312">
        <f>AVERAGE(R830,R856,R884)</f>
        <v>3.7461904761904763</v>
      </c>
      <c r="S885" s="312"/>
      <c r="U885" s="312">
        <f>AVERAGE(U830,U856,U884)</f>
        <v>4.9834920634920641</v>
      </c>
      <c r="V885" s="312"/>
      <c r="W885" s="312">
        <f>AVERAGE(W830,W856,W884)</f>
        <v>5.500426587301587</v>
      </c>
      <c r="X885" s="312"/>
      <c r="Y885" s="5"/>
      <c r="Z885" s="312">
        <f>AVERAGE(Z830,Z856,Z884)</f>
        <v>3.2143650793650793</v>
      </c>
      <c r="AA885" s="312"/>
      <c r="AB885" s="312">
        <f>AVERAGE(AB830,AB856,AB884)</f>
        <v>4.468174603174603</v>
      </c>
      <c r="AC885" s="312"/>
    </row>
    <row r="886" spans="1:29" hidden="1" x14ac:dyDescent="0.2">
      <c r="R886" s="64"/>
      <c r="S886" s="64"/>
    </row>
    <row r="887" spans="1:29" hidden="1" x14ac:dyDescent="0.2">
      <c r="A887" s="2">
        <v>40119</v>
      </c>
      <c r="B887" s="64">
        <v>4.7</v>
      </c>
      <c r="C887" s="64">
        <v>4.87</v>
      </c>
      <c r="D887" s="64">
        <v>5.96</v>
      </c>
      <c r="E887" s="64">
        <v>4.92</v>
      </c>
      <c r="G887" s="64">
        <v>3.66</v>
      </c>
      <c r="H887" s="64">
        <v>3.35</v>
      </c>
      <c r="J887" s="64">
        <v>5.05</v>
      </c>
      <c r="K887" s="64">
        <v>3.87</v>
      </c>
      <c r="N887" s="64">
        <v>0.01</v>
      </c>
      <c r="O887" s="64">
        <v>3.42</v>
      </c>
      <c r="P887" s="64">
        <v>4.26</v>
      </c>
      <c r="R887" s="64">
        <v>3.77</v>
      </c>
      <c r="S887" s="64">
        <v>3.46</v>
      </c>
      <c r="U887" s="64">
        <v>4.7</v>
      </c>
      <c r="V887" s="64">
        <v>4.87</v>
      </c>
      <c r="W887" s="64">
        <v>5.96</v>
      </c>
      <c r="X887" s="64">
        <v>4.92</v>
      </c>
      <c r="Z887" s="64">
        <v>3.66</v>
      </c>
      <c r="AA887" s="64">
        <v>3.35</v>
      </c>
      <c r="AB887" s="64">
        <v>5.05</v>
      </c>
      <c r="AC887" s="64">
        <v>3.87</v>
      </c>
    </row>
    <row r="888" spans="1:29" hidden="1" x14ac:dyDescent="0.2">
      <c r="A888" s="2">
        <v>40120</v>
      </c>
      <c r="B888" s="64">
        <v>4.76</v>
      </c>
      <c r="C888" s="64">
        <v>5.05</v>
      </c>
      <c r="D888" s="64">
        <v>6.01</v>
      </c>
      <c r="E888" s="64">
        <v>4.9800000000000004</v>
      </c>
      <c r="G888" s="64">
        <v>3.66</v>
      </c>
      <c r="H888" s="64">
        <v>3.35</v>
      </c>
      <c r="J888" s="64">
        <v>5.07</v>
      </c>
      <c r="K888" s="64">
        <v>3.9</v>
      </c>
      <c r="N888" s="64">
        <v>0.01</v>
      </c>
      <c r="O888" s="64">
        <v>3.47</v>
      </c>
      <c r="P888" s="64">
        <v>4.33</v>
      </c>
      <c r="R888" s="64">
        <v>3.8</v>
      </c>
      <c r="S888" s="64">
        <v>3.52</v>
      </c>
      <c r="U888" s="64">
        <v>4.76</v>
      </c>
      <c r="V888" s="64">
        <v>5.05</v>
      </c>
      <c r="W888" s="64">
        <v>6.01</v>
      </c>
      <c r="X888" s="64">
        <v>4.9800000000000004</v>
      </c>
      <c r="Z888" s="64">
        <v>3.66</v>
      </c>
      <c r="AA888" s="64">
        <v>3.35</v>
      </c>
      <c r="AB888" s="64">
        <v>5.07</v>
      </c>
      <c r="AC888" s="64">
        <v>3.9</v>
      </c>
    </row>
    <row r="889" spans="1:29" hidden="1" x14ac:dyDescent="0.2">
      <c r="A889" s="2">
        <v>40121</v>
      </c>
      <c r="B889" s="64">
        <v>4.84</v>
      </c>
      <c r="C889" s="64">
        <v>5</v>
      </c>
      <c r="D889" s="64">
        <v>6.06</v>
      </c>
      <c r="E889" s="64">
        <v>5.0199999999999996</v>
      </c>
      <c r="G889" s="64">
        <v>3.66</v>
      </c>
      <c r="H889" s="64">
        <v>3.34</v>
      </c>
      <c r="J889" s="64">
        <v>4.9800000000000004</v>
      </c>
      <c r="K889" s="64">
        <v>3.87</v>
      </c>
      <c r="N889" s="64">
        <v>0.01</v>
      </c>
      <c r="O889" s="64">
        <v>3.52</v>
      </c>
      <c r="P889" s="64">
        <v>4.4000000000000004</v>
      </c>
      <c r="R889" s="64">
        <v>3.8</v>
      </c>
      <c r="S889" s="64">
        <v>3.52</v>
      </c>
      <c r="U889" s="64">
        <v>4.84</v>
      </c>
      <c r="V889" s="64">
        <v>5</v>
      </c>
      <c r="W889" s="64">
        <v>6.06</v>
      </c>
      <c r="X889" s="64">
        <v>5.0199999999999996</v>
      </c>
      <c r="Z889" s="64">
        <v>3.66</v>
      </c>
      <c r="AA889" s="64">
        <v>3.34</v>
      </c>
      <c r="AB889" s="64">
        <v>4.9800000000000004</v>
      </c>
      <c r="AC889" s="64">
        <v>3.87</v>
      </c>
    </row>
    <row r="890" spans="1:29" hidden="1" x14ac:dyDescent="0.2">
      <c r="A890" s="2">
        <v>40122</v>
      </c>
      <c r="B890" s="64">
        <v>4.82</v>
      </c>
      <c r="C890" s="64">
        <v>4.97</v>
      </c>
      <c r="D890" s="64">
        <v>6.12</v>
      </c>
      <c r="E890" s="64">
        <v>5.08</v>
      </c>
      <c r="G890" s="64">
        <v>3.64</v>
      </c>
      <c r="H890" s="64">
        <v>3.35</v>
      </c>
      <c r="J890" s="64">
        <v>4.99</v>
      </c>
      <c r="K890" s="64">
        <v>3.72</v>
      </c>
      <c r="N890" s="64">
        <v>0.01</v>
      </c>
      <c r="O890" s="64">
        <v>3.52</v>
      </c>
      <c r="P890" s="64">
        <v>4.4000000000000004</v>
      </c>
      <c r="R890" s="64">
        <v>3.85</v>
      </c>
      <c r="S890" s="64">
        <v>3.46</v>
      </c>
      <c r="U890" s="64">
        <v>4.82</v>
      </c>
      <c r="V890" s="64">
        <v>4.97</v>
      </c>
      <c r="W890" s="64">
        <v>6.12</v>
      </c>
      <c r="X890" s="64">
        <v>5.08</v>
      </c>
      <c r="Z890" s="64">
        <v>3.64</v>
      </c>
      <c r="AA890" s="64">
        <v>3.35</v>
      </c>
      <c r="AB890" s="64">
        <v>4.99</v>
      </c>
      <c r="AC890" s="64">
        <v>3.72</v>
      </c>
    </row>
    <row r="891" spans="1:29" hidden="1" x14ac:dyDescent="0.2">
      <c r="A891" s="2">
        <v>40123</v>
      </c>
      <c r="B891" s="64">
        <v>4.75</v>
      </c>
      <c r="C891" s="64">
        <v>4.8600000000000003</v>
      </c>
      <c r="D891" s="64">
        <v>5.97</v>
      </c>
      <c r="E891" s="64">
        <v>4.93</v>
      </c>
      <c r="G891" s="64">
        <v>3.67</v>
      </c>
      <c r="H891" s="64">
        <v>3.33</v>
      </c>
      <c r="J891" s="64">
        <v>4.96</v>
      </c>
      <c r="K891" s="64">
        <v>3.7</v>
      </c>
      <c r="N891" s="64">
        <v>0.01</v>
      </c>
      <c r="O891" s="64">
        <v>3.5</v>
      </c>
      <c r="P891" s="64">
        <v>4.4000000000000004</v>
      </c>
      <c r="R891" s="64">
        <v>3.72</v>
      </c>
      <c r="S891" s="64">
        <v>3.36</v>
      </c>
      <c r="U891" s="64">
        <v>4.75</v>
      </c>
      <c r="V891" s="64">
        <v>4.8600000000000003</v>
      </c>
      <c r="W891" s="64">
        <v>5.97</v>
      </c>
      <c r="X891" s="64">
        <v>4.93</v>
      </c>
      <c r="Z891" s="64">
        <v>3.67</v>
      </c>
      <c r="AA891" s="64">
        <v>3.33</v>
      </c>
      <c r="AB891" s="64">
        <v>4.96</v>
      </c>
      <c r="AC891" s="64">
        <v>3.7</v>
      </c>
    </row>
    <row r="892" spans="1:29" hidden="1" x14ac:dyDescent="0.2">
      <c r="A892" s="2">
        <v>40126</v>
      </c>
      <c r="B892" s="64">
        <v>4.7300000000000004</v>
      </c>
      <c r="C892" s="64">
        <v>4.5599999999999996</v>
      </c>
      <c r="D892" s="64">
        <v>6.04</v>
      </c>
      <c r="E892" s="64">
        <v>5</v>
      </c>
      <c r="G892" s="64">
        <v>3.63</v>
      </c>
      <c r="H892" s="64">
        <v>3.23</v>
      </c>
      <c r="J892" s="64">
        <v>5.05</v>
      </c>
      <c r="K892" s="64">
        <v>3.87</v>
      </c>
      <c r="N892" s="64">
        <v>0.02</v>
      </c>
      <c r="O892" s="64">
        <v>3.49</v>
      </c>
      <c r="P892" s="64">
        <v>4.4000000000000004</v>
      </c>
      <c r="R892" s="64">
        <v>3.69</v>
      </c>
      <c r="S892" s="64">
        <v>3.39</v>
      </c>
      <c r="U892" s="64">
        <v>4.7300000000000004</v>
      </c>
      <c r="V892" s="64">
        <v>4.5599999999999996</v>
      </c>
      <c r="W892" s="64">
        <v>6.04</v>
      </c>
      <c r="X892" s="64">
        <v>5</v>
      </c>
      <c r="Z892" s="64">
        <v>3.63</v>
      </c>
      <c r="AA892" s="64">
        <v>3.23</v>
      </c>
      <c r="AB892" s="64">
        <v>5.05</v>
      </c>
      <c r="AC892" s="64">
        <v>3.87</v>
      </c>
    </row>
    <row r="893" spans="1:29" hidden="1" x14ac:dyDescent="0.2">
      <c r="A893" s="2">
        <v>40127</v>
      </c>
      <c r="B893" s="64">
        <v>4.6900000000000004</v>
      </c>
      <c r="C893" s="64">
        <v>4.49</v>
      </c>
      <c r="D893" s="64">
        <v>6.09</v>
      </c>
      <c r="E893" s="64">
        <v>5.05</v>
      </c>
      <c r="G893" s="64">
        <v>3.59</v>
      </c>
      <c r="H893" s="64">
        <v>3.32</v>
      </c>
      <c r="J893" s="64">
        <v>4.97</v>
      </c>
      <c r="K893" s="64">
        <v>4.3</v>
      </c>
      <c r="N893" s="64">
        <v>0.04</v>
      </c>
      <c r="O893" s="64">
        <v>3.47</v>
      </c>
      <c r="P893" s="64">
        <v>4.41</v>
      </c>
      <c r="R893" s="64">
        <v>3.68</v>
      </c>
      <c r="S893" s="64">
        <v>3.41</v>
      </c>
      <c r="U893" s="64">
        <v>4.6900000000000004</v>
      </c>
      <c r="V893" s="64">
        <v>4.49</v>
      </c>
      <c r="W893" s="64">
        <v>6.09</v>
      </c>
      <c r="X893" s="64">
        <v>5.05</v>
      </c>
      <c r="Z893" s="64">
        <v>3.59</v>
      </c>
      <c r="AA893" s="64">
        <v>3.32</v>
      </c>
      <c r="AB893" s="64">
        <v>4.97</v>
      </c>
      <c r="AC893" s="64">
        <v>4.3</v>
      </c>
    </row>
    <row r="894" spans="1:29" hidden="1" x14ac:dyDescent="0.2">
      <c r="A894" s="2">
        <v>40129</v>
      </c>
      <c r="B894" s="64">
        <v>4.68</v>
      </c>
      <c r="C894" s="64">
        <v>4.5199999999999996</v>
      </c>
      <c r="D894" s="64">
        <v>6.1</v>
      </c>
      <c r="E894" s="64">
        <v>5.07</v>
      </c>
      <c r="G894" s="64">
        <v>3.66</v>
      </c>
      <c r="H894" s="64">
        <v>3.25</v>
      </c>
      <c r="J894" s="64">
        <v>4.9000000000000004</v>
      </c>
      <c r="K894" s="64">
        <v>4.34</v>
      </c>
      <c r="N894" s="64">
        <v>0.04</v>
      </c>
      <c r="O894" s="64">
        <v>3.44</v>
      </c>
      <c r="P894" s="64">
        <v>4.3899999999999997</v>
      </c>
      <c r="R894" s="64">
        <v>3.64</v>
      </c>
      <c r="S894" s="64">
        <v>3.39</v>
      </c>
      <c r="U894" s="64">
        <v>4.68</v>
      </c>
      <c r="V894" s="64">
        <v>4.5199999999999996</v>
      </c>
      <c r="W894" s="64">
        <v>6.1</v>
      </c>
      <c r="X894" s="64">
        <v>5.07</v>
      </c>
      <c r="Z894" s="64">
        <v>3.66</v>
      </c>
      <c r="AA894" s="64">
        <v>3.25</v>
      </c>
      <c r="AB894" s="64">
        <v>4.9000000000000004</v>
      </c>
      <c r="AC894" s="64">
        <v>4.34</v>
      </c>
    </row>
    <row r="895" spans="1:29" hidden="1" x14ac:dyDescent="0.2">
      <c r="A895" s="2">
        <v>40130</v>
      </c>
      <c r="B895" s="64">
        <v>4.68</v>
      </c>
      <c r="C895" s="64">
        <v>4.51</v>
      </c>
      <c r="D895" s="64">
        <v>6.06</v>
      </c>
      <c r="E895" s="64">
        <v>5.0199999999999996</v>
      </c>
      <c r="G895" s="64">
        <v>3.63</v>
      </c>
      <c r="H895" s="64">
        <v>3.24</v>
      </c>
      <c r="J895" s="64">
        <v>4.9400000000000004</v>
      </c>
      <c r="K895" s="64">
        <v>4.32</v>
      </c>
      <c r="N895" s="64">
        <v>0.03</v>
      </c>
      <c r="O895" s="64">
        <v>3.42</v>
      </c>
      <c r="P895" s="64">
        <v>4.3499999999999996</v>
      </c>
      <c r="R895" s="64">
        <v>3.59</v>
      </c>
      <c r="S895" s="64">
        <v>3.42</v>
      </c>
      <c r="U895" s="64">
        <v>4.68</v>
      </c>
      <c r="V895" s="64">
        <v>4.51</v>
      </c>
      <c r="W895" s="64">
        <v>6.06</v>
      </c>
      <c r="X895" s="64">
        <v>5.0199999999999996</v>
      </c>
      <c r="Z895" s="64">
        <v>3.63</v>
      </c>
      <c r="AA895" s="64">
        <v>3.24</v>
      </c>
      <c r="AB895" s="64">
        <v>4.9400000000000004</v>
      </c>
      <c r="AC895" s="64">
        <v>4.32</v>
      </c>
    </row>
    <row r="896" spans="1:29" hidden="1" x14ac:dyDescent="0.2">
      <c r="A896" s="2">
        <v>40133</v>
      </c>
      <c r="B896" s="64">
        <v>4.55</v>
      </c>
      <c r="C896" s="64">
        <v>4.16</v>
      </c>
      <c r="D896" s="64">
        <v>6.2</v>
      </c>
      <c r="E896" s="64">
        <v>5.16</v>
      </c>
      <c r="G896" s="64">
        <v>3.63</v>
      </c>
      <c r="H896" s="64">
        <v>3.23</v>
      </c>
      <c r="J896" s="64">
        <v>4.99</v>
      </c>
      <c r="K896" s="64">
        <v>4.1100000000000003</v>
      </c>
      <c r="N896" s="64">
        <v>0.03</v>
      </c>
      <c r="O896" s="64">
        <v>3.34</v>
      </c>
      <c r="P896" s="64">
        <v>4.28</v>
      </c>
      <c r="R896" s="64">
        <v>3.49</v>
      </c>
      <c r="S896" s="64">
        <v>3.31</v>
      </c>
      <c r="U896" s="64">
        <v>4.55</v>
      </c>
      <c r="V896" s="64">
        <v>4.16</v>
      </c>
      <c r="W896" s="64">
        <v>6.2</v>
      </c>
      <c r="X896" s="64">
        <v>5.16</v>
      </c>
      <c r="Z896" s="64">
        <v>3.63</v>
      </c>
      <c r="AA896" s="64">
        <v>3.23</v>
      </c>
      <c r="AB896" s="64">
        <v>4.99</v>
      </c>
      <c r="AC896" s="64">
        <v>4.1100000000000003</v>
      </c>
    </row>
    <row r="897" spans="1:29" hidden="1" x14ac:dyDescent="0.2">
      <c r="A897" s="2">
        <v>40134</v>
      </c>
      <c r="B897" s="64">
        <v>4.47</v>
      </c>
      <c r="C897" s="64">
        <v>4.2</v>
      </c>
      <c r="D897" s="64">
        <v>6.15</v>
      </c>
      <c r="E897" s="64">
        <v>5.1100000000000003</v>
      </c>
      <c r="G897" s="64">
        <v>3.63</v>
      </c>
      <c r="H897" s="64">
        <v>3.22</v>
      </c>
      <c r="J897" s="64">
        <v>4.97</v>
      </c>
      <c r="K897" s="64">
        <v>4.08</v>
      </c>
      <c r="N897" s="64">
        <v>0.04</v>
      </c>
      <c r="O897" s="64">
        <v>3.32</v>
      </c>
      <c r="P897" s="64">
        <v>4.26</v>
      </c>
      <c r="R897" s="64">
        <v>3.49</v>
      </c>
      <c r="S897" s="64">
        <v>3.33</v>
      </c>
      <c r="U897" s="64">
        <v>4.47</v>
      </c>
      <c r="V897" s="64">
        <v>4.2</v>
      </c>
      <c r="W897" s="64">
        <v>6.15</v>
      </c>
      <c r="X897" s="64">
        <v>5.1100000000000003</v>
      </c>
      <c r="Z897" s="64">
        <v>3.63</v>
      </c>
      <c r="AA897" s="64">
        <v>3.22</v>
      </c>
      <c r="AB897" s="64">
        <v>4.97</v>
      </c>
      <c r="AC897" s="64">
        <v>4.08</v>
      </c>
    </row>
    <row r="898" spans="1:29" hidden="1" x14ac:dyDescent="0.2">
      <c r="A898" s="2">
        <v>40135</v>
      </c>
      <c r="B898" s="64">
        <v>4.53</v>
      </c>
      <c r="C898" s="64">
        <v>4.2300000000000004</v>
      </c>
      <c r="D898" s="64">
        <v>6.32</v>
      </c>
      <c r="E898" s="64">
        <v>5.28</v>
      </c>
      <c r="G898" s="64">
        <v>3.62</v>
      </c>
      <c r="H898" s="64">
        <v>3.17</v>
      </c>
      <c r="J898" s="64">
        <v>4.97</v>
      </c>
      <c r="K898" s="64">
        <v>4.42</v>
      </c>
      <c r="N898" s="64">
        <v>0.01</v>
      </c>
      <c r="O898" s="64">
        <v>3.36</v>
      </c>
      <c r="P898" s="64">
        <v>4.2699999999999996</v>
      </c>
      <c r="R898" s="64">
        <v>3.52</v>
      </c>
      <c r="S898" s="64">
        <v>3.34</v>
      </c>
      <c r="U898" s="64">
        <v>4.53</v>
      </c>
      <c r="V898" s="64">
        <v>4.2300000000000004</v>
      </c>
      <c r="W898" s="64">
        <v>6.32</v>
      </c>
      <c r="X898" s="64">
        <v>5.28</v>
      </c>
      <c r="Z898" s="64">
        <v>3.62</v>
      </c>
      <c r="AA898" s="64">
        <v>3.17</v>
      </c>
      <c r="AB898" s="64">
        <v>4.97</v>
      </c>
      <c r="AC898" s="64">
        <v>4.42</v>
      </c>
    </row>
    <row r="899" spans="1:29" hidden="1" x14ac:dyDescent="0.2">
      <c r="A899" s="2">
        <v>40136</v>
      </c>
      <c r="B899" s="64">
        <v>4.47</v>
      </c>
      <c r="C899" s="64">
        <v>4.67</v>
      </c>
      <c r="D899" s="64">
        <v>6.33</v>
      </c>
      <c r="E899" s="64">
        <v>5.29</v>
      </c>
      <c r="G899" s="64">
        <v>3.45</v>
      </c>
      <c r="H899" s="64">
        <v>3.13</v>
      </c>
      <c r="J899" s="64">
        <v>5.09</v>
      </c>
      <c r="K899" s="64">
        <v>4.4800000000000004</v>
      </c>
      <c r="N899" s="64">
        <v>0.01</v>
      </c>
      <c r="O899" s="64">
        <v>3.34</v>
      </c>
      <c r="P899" s="64">
        <v>4.28</v>
      </c>
      <c r="R899" s="64">
        <v>3.52</v>
      </c>
      <c r="S899" s="64">
        <v>3.36</v>
      </c>
      <c r="U899" s="64">
        <v>4.47</v>
      </c>
      <c r="V899" s="64">
        <v>4.67</v>
      </c>
      <c r="W899" s="64">
        <v>6.33</v>
      </c>
      <c r="X899" s="64">
        <v>5.29</v>
      </c>
      <c r="Z899" s="64">
        <v>3.45</v>
      </c>
      <c r="AA899" s="64">
        <v>3.13</v>
      </c>
      <c r="AB899" s="64">
        <v>5.09</v>
      </c>
      <c r="AC899" s="64">
        <v>4.4800000000000004</v>
      </c>
    </row>
    <row r="900" spans="1:29" hidden="1" x14ac:dyDescent="0.2">
      <c r="A900" s="2">
        <v>40137</v>
      </c>
      <c r="B900" s="64">
        <v>4.53</v>
      </c>
      <c r="C900" s="64">
        <v>4.62</v>
      </c>
      <c r="D900" s="64">
        <v>6.32</v>
      </c>
      <c r="E900" s="64">
        <v>5.28</v>
      </c>
      <c r="G900" s="64">
        <v>3.49</v>
      </c>
      <c r="H900" s="64">
        <v>3.15</v>
      </c>
      <c r="J900" s="64">
        <v>4.97</v>
      </c>
      <c r="K900" s="64">
        <v>4.04</v>
      </c>
      <c r="N900" s="64">
        <v>0.01</v>
      </c>
      <c r="O900" s="64">
        <v>3.36</v>
      </c>
      <c r="P900" s="64">
        <v>4.29</v>
      </c>
      <c r="R900" s="64">
        <v>3.52</v>
      </c>
      <c r="S900" s="64">
        <v>3.36</v>
      </c>
      <c r="U900" s="64">
        <v>4.53</v>
      </c>
      <c r="V900" s="64">
        <v>4.62</v>
      </c>
      <c r="W900" s="64">
        <v>6.32</v>
      </c>
      <c r="X900" s="64">
        <v>5.28</v>
      </c>
      <c r="Z900" s="64">
        <v>3.49</v>
      </c>
      <c r="AA900" s="64">
        <v>3.15</v>
      </c>
      <c r="AB900" s="64">
        <v>4.97</v>
      </c>
      <c r="AC900" s="64">
        <v>4.04</v>
      </c>
    </row>
    <row r="901" spans="1:29" hidden="1" x14ac:dyDescent="0.2">
      <c r="A901" s="2">
        <v>40140</v>
      </c>
      <c r="B901" s="64">
        <v>4.51</v>
      </c>
      <c r="C901" s="64">
        <v>4.57</v>
      </c>
      <c r="D901" s="64">
        <v>6.13</v>
      </c>
      <c r="E901" s="64">
        <v>5.0999999999999996</v>
      </c>
      <c r="G901" s="64">
        <v>3.5</v>
      </c>
      <c r="H901" s="64">
        <v>3.15</v>
      </c>
      <c r="J901" s="64">
        <v>5.05</v>
      </c>
      <c r="K901" s="64">
        <v>4.49</v>
      </c>
      <c r="N901" s="64">
        <v>0.01</v>
      </c>
      <c r="O901" s="64">
        <v>3.35</v>
      </c>
      <c r="P901" s="64">
        <v>4.28</v>
      </c>
      <c r="R901" s="64">
        <v>3.53</v>
      </c>
      <c r="S901" s="64">
        <v>3.36</v>
      </c>
      <c r="U901" s="64">
        <v>4.51</v>
      </c>
      <c r="V901" s="64">
        <v>4.57</v>
      </c>
      <c r="W901" s="64">
        <v>6.13</v>
      </c>
      <c r="X901" s="64">
        <v>5.0999999999999996</v>
      </c>
      <c r="Z901" s="64">
        <v>3.5</v>
      </c>
      <c r="AA901" s="64">
        <v>3.15</v>
      </c>
      <c r="AB901" s="64">
        <v>5.05</v>
      </c>
      <c r="AC901" s="64">
        <v>4.49</v>
      </c>
    </row>
    <row r="902" spans="1:29" hidden="1" x14ac:dyDescent="0.2">
      <c r="A902" s="2">
        <v>40141</v>
      </c>
      <c r="B902" s="64">
        <v>4.45</v>
      </c>
      <c r="C902" s="64">
        <v>4.3099999999999996</v>
      </c>
      <c r="D902" s="64">
        <v>6.35</v>
      </c>
      <c r="E902" s="64">
        <v>5.31</v>
      </c>
      <c r="G902" s="64">
        <v>3.69</v>
      </c>
      <c r="H902" s="64">
        <v>3.08</v>
      </c>
      <c r="J902" s="64">
        <v>5.0999999999999996</v>
      </c>
      <c r="K902" s="64">
        <v>4.91</v>
      </c>
      <c r="N902" s="64">
        <v>0.01</v>
      </c>
      <c r="O902" s="64">
        <v>3.3</v>
      </c>
      <c r="P902" s="64">
        <v>4.25</v>
      </c>
      <c r="R902" s="64">
        <v>3.47</v>
      </c>
      <c r="S902" s="64">
        <v>3.34</v>
      </c>
      <c r="U902" s="64">
        <v>4.45</v>
      </c>
      <c r="V902" s="64">
        <v>4.3099999999999996</v>
      </c>
      <c r="W902" s="64">
        <v>6.35</v>
      </c>
      <c r="X902" s="64">
        <v>5.31</v>
      </c>
      <c r="Z902" s="64">
        <v>3.69</v>
      </c>
      <c r="AA902" s="64">
        <v>3.08</v>
      </c>
      <c r="AB902" s="64">
        <v>5.0999999999999996</v>
      </c>
      <c r="AC902" s="64">
        <v>4.91</v>
      </c>
    </row>
    <row r="903" spans="1:29" hidden="1" x14ac:dyDescent="0.2">
      <c r="A903" s="2">
        <v>40142</v>
      </c>
      <c r="B903" s="64">
        <v>4.43</v>
      </c>
      <c r="C903" s="64">
        <v>4.1399999999999997</v>
      </c>
      <c r="D903" s="64">
        <v>6.3</v>
      </c>
      <c r="E903" s="64">
        <v>5.26</v>
      </c>
      <c r="G903" s="64">
        <v>3.71</v>
      </c>
      <c r="H903" s="64">
        <v>3.1</v>
      </c>
      <c r="J903" s="64">
        <v>5.36</v>
      </c>
      <c r="K903" s="64">
        <v>5.23</v>
      </c>
      <c r="N903" s="64">
        <v>0.02</v>
      </c>
      <c r="O903" s="96">
        <v>3.27</v>
      </c>
      <c r="P903" s="64">
        <v>4.2300000000000004</v>
      </c>
      <c r="R903" s="64">
        <v>3.44</v>
      </c>
      <c r="S903" s="64">
        <v>3.3</v>
      </c>
      <c r="U903" s="64">
        <v>4.43</v>
      </c>
      <c r="V903" s="64">
        <v>4.1399999999999997</v>
      </c>
      <c r="W903" s="64">
        <v>6.3</v>
      </c>
      <c r="X903" s="64">
        <v>5.26</v>
      </c>
      <c r="Z903" s="64">
        <v>3.71</v>
      </c>
      <c r="AA903" s="64">
        <v>3.1</v>
      </c>
      <c r="AB903" s="64">
        <v>5.36</v>
      </c>
      <c r="AC903" s="64">
        <v>5.23</v>
      </c>
    </row>
    <row r="904" spans="1:29" hidden="1" x14ac:dyDescent="0.2">
      <c r="A904" s="2">
        <v>40144</v>
      </c>
      <c r="B904" s="64">
        <v>4.37</v>
      </c>
      <c r="C904" s="64">
        <v>4.03</v>
      </c>
      <c r="D904" s="64">
        <v>6.04</v>
      </c>
      <c r="E904" s="64">
        <v>5</v>
      </c>
      <c r="G904" s="64">
        <v>4.04</v>
      </c>
      <c r="H904" s="64">
        <v>3.22</v>
      </c>
      <c r="J904" s="64">
        <v>5.38</v>
      </c>
      <c r="K904" s="64">
        <v>5.22</v>
      </c>
      <c r="N904" s="64">
        <v>0.01</v>
      </c>
      <c r="O904" s="64">
        <v>3.2</v>
      </c>
      <c r="P904" s="64">
        <v>4.2</v>
      </c>
      <c r="R904" s="64">
        <v>3.34</v>
      </c>
      <c r="S904" s="64">
        <v>3.18</v>
      </c>
      <c r="U904" s="64">
        <v>4.37</v>
      </c>
      <c r="V904" s="64">
        <v>4.03</v>
      </c>
      <c r="W904" s="64">
        <v>6.04</v>
      </c>
      <c r="X904" s="64">
        <v>5</v>
      </c>
      <c r="Z904" s="64">
        <v>4.04</v>
      </c>
      <c r="AA904" s="64">
        <v>3.22</v>
      </c>
      <c r="AB904" s="64">
        <v>5.38</v>
      </c>
      <c r="AC904" s="64">
        <v>5.22</v>
      </c>
    </row>
    <row r="905" spans="1:29" hidden="1" x14ac:dyDescent="0.2">
      <c r="A905" s="2">
        <v>40147</v>
      </c>
      <c r="B905" s="64">
        <v>4.34</v>
      </c>
      <c r="C905" s="64">
        <v>3.95</v>
      </c>
      <c r="D905" s="64">
        <v>6.05</v>
      </c>
      <c r="E905" s="64">
        <v>5.07</v>
      </c>
      <c r="G905" s="64">
        <v>3.54</v>
      </c>
      <c r="H905" s="64">
        <v>3.03</v>
      </c>
      <c r="J905" s="64">
        <v>5.07</v>
      </c>
      <c r="K905" s="64">
        <v>4.9000000000000004</v>
      </c>
      <c r="N905" s="64">
        <v>0.03</v>
      </c>
      <c r="O905" s="64">
        <v>3.2</v>
      </c>
      <c r="P905" s="64">
        <v>4.1900000000000004</v>
      </c>
      <c r="R905" s="64">
        <v>3.38</v>
      </c>
      <c r="S905" s="64">
        <v>3.18</v>
      </c>
      <c r="U905" s="64">
        <v>4.34</v>
      </c>
      <c r="V905" s="64">
        <v>3.95</v>
      </c>
      <c r="W905" s="64">
        <v>6.05</v>
      </c>
      <c r="X905" s="64">
        <v>5.07</v>
      </c>
      <c r="Z905" s="64">
        <v>3.54</v>
      </c>
      <c r="AA905" s="64">
        <v>3.03</v>
      </c>
      <c r="AB905" s="64">
        <v>5.07</v>
      </c>
      <c r="AC905" s="64">
        <v>4.9000000000000004</v>
      </c>
    </row>
    <row r="906" spans="1:29" hidden="1" x14ac:dyDescent="0.2">
      <c r="R906" s="64"/>
      <c r="S906" s="64"/>
    </row>
    <row r="907" spans="1:29" hidden="1" x14ac:dyDescent="0.2">
      <c r="A907" s="3" t="s">
        <v>61</v>
      </c>
      <c r="B907" s="64">
        <f>AVERAGE(B887:B905)</f>
        <v>4.5947368421052639</v>
      </c>
      <c r="C907" s="64">
        <f>AVERAGE(C887:C905)</f>
        <v>4.5110526315789476</v>
      </c>
      <c r="D907" s="64">
        <f>AVERAGE(D887:D905)</f>
        <v>6.1368421052631588</v>
      </c>
      <c r="E907" s="64">
        <f>AVERAGE(E887:E905)</f>
        <v>5.101578947368421</v>
      </c>
      <c r="G907" s="64">
        <f>AVERAGE(G887:G905)</f>
        <v>3.6368421052631583</v>
      </c>
      <c r="H907" s="64">
        <f>AVERAGE(H887:H905)</f>
        <v>3.223157894736842</v>
      </c>
      <c r="J907" s="64">
        <f>AVERAGE(J887:J905)</f>
        <v>5.0452631578947358</v>
      </c>
      <c r="K907" s="64">
        <f>AVERAGE(K887:K905)</f>
        <v>4.303684210526316</v>
      </c>
      <c r="N907" s="64">
        <f>AVERAGE(N887:N905)</f>
        <v>1.8947368421052636E-2</v>
      </c>
      <c r="O907" s="64">
        <f>AVERAGE(O887:O905)</f>
        <v>3.3836842105263161</v>
      </c>
      <c r="P907" s="64">
        <f>AVERAGE(P887:P905)</f>
        <v>4.3089473684210517</v>
      </c>
      <c r="R907" s="64">
        <f>AVERAGE(R887:R905)</f>
        <v>3.5915789473684216</v>
      </c>
      <c r="S907" s="64">
        <f>AVERAGE(S887:S905)</f>
        <v>3.3678947368421048</v>
      </c>
      <c r="U907" s="64">
        <f>AVERAGE(U887:U905)</f>
        <v>4.5947368421052639</v>
      </c>
      <c r="V907" s="64">
        <f>AVERAGE(V887:V905)</f>
        <v>4.5110526315789476</v>
      </c>
      <c r="W907" s="64">
        <f>AVERAGE(W887:W905)</f>
        <v>6.1368421052631588</v>
      </c>
      <c r="X907" s="64">
        <f>AVERAGE(X887:X905)</f>
        <v>5.101578947368421</v>
      </c>
      <c r="Z907" s="64">
        <f>AVERAGE(Z887:Z905)</f>
        <v>3.6368421052631583</v>
      </c>
      <c r="AA907" s="64">
        <f>AVERAGE(AA887:AA905)</f>
        <v>3.223157894736842</v>
      </c>
      <c r="AB907" s="64">
        <f>AVERAGE(AB887:AB905)</f>
        <v>5.0452631578947358</v>
      </c>
      <c r="AC907" s="64">
        <f>AVERAGE(AC887:AC905)</f>
        <v>4.303684210526316</v>
      </c>
    </row>
    <row r="908" spans="1:29" hidden="1" x14ac:dyDescent="0.2">
      <c r="A908" s="3" t="s">
        <v>62</v>
      </c>
      <c r="B908" s="312">
        <f>AVERAGE(B907:C907)</f>
        <v>4.5528947368421058</v>
      </c>
      <c r="C908" s="312"/>
      <c r="D908" s="312">
        <f>AVERAGE(D907:E907)</f>
        <v>5.6192105263157899</v>
      </c>
      <c r="E908" s="312"/>
      <c r="F908" s="5"/>
      <c r="G908" s="312">
        <f>AVERAGE(G907:H907)</f>
        <v>3.43</v>
      </c>
      <c r="H908" s="312"/>
      <c r="I908" s="118"/>
      <c r="J908" s="312">
        <f>AVERAGE(J907:K907)</f>
        <v>4.6744736842105254</v>
      </c>
      <c r="K908" s="312"/>
      <c r="L908" s="118"/>
      <c r="M908" s="5"/>
      <c r="N908" s="5"/>
      <c r="O908" s="5"/>
      <c r="P908" s="5"/>
      <c r="Q908" s="5"/>
      <c r="R908" s="312">
        <f>AVERAGE(R907:S907)</f>
        <v>3.4797368421052632</v>
      </c>
      <c r="S908" s="312"/>
      <c r="U908" s="312">
        <f>AVERAGE(U907:V907)</f>
        <v>4.5528947368421058</v>
      </c>
      <c r="V908" s="312"/>
      <c r="W908" s="312">
        <f>AVERAGE(W907:X907)</f>
        <v>5.6192105263157899</v>
      </c>
      <c r="X908" s="312"/>
      <c r="Y908" s="5"/>
      <c r="Z908" s="312">
        <f>AVERAGE(Z907:AA907)</f>
        <v>3.43</v>
      </c>
      <c r="AA908" s="312"/>
      <c r="AB908" s="312">
        <f>AVERAGE(AB907:AC907)</f>
        <v>4.6744736842105254</v>
      </c>
      <c r="AC908" s="312"/>
    </row>
    <row r="909" spans="1:29" hidden="1" x14ac:dyDescent="0.2">
      <c r="A909" s="3" t="s">
        <v>63</v>
      </c>
      <c r="B909" s="312">
        <f>AVERAGE(B856,B884,B908)</f>
        <v>4.7633458646616544</v>
      </c>
      <c r="C909" s="312"/>
      <c r="D909" s="312">
        <f>AVERAGE(D856,D884,D908)</f>
        <v>5.5220384294068507</v>
      </c>
      <c r="E909" s="312"/>
      <c r="F909" s="5"/>
      <c r="G909" s="312">
        <f>AVERAGE(G856,G884,G908)</f>
        <v>3.2955555555555556</v>
      </c>
      <c r="H909" s="312"/>
      <c r="I909" s="118"/>
      <c r="J909" s="312">
        <f>AVERAGE(J856,J884,J908)</f>
        <v>4.4951420217209686</v>
      </c>
      <c r="K909" s="312"/>
      <c r="L909" s="118"/>
      <c r="M909" s="5"/>
      <c r="N909" s="5"/>
      <c r="O909" s="5"/>
      <c r="P909" s="5"/>
      <c r="Q909" s="5"/>
      <c r="R909" s="312">
        <f>AVERAGE(R856,R884,R908)</f>
        <v>3.6171345029239763</v>
      </c>
      <c r="S909" s="312"/>
      <c r="U909" s="312">
        <f>AVERAGE(U856,U884,U908)</f>
        <v>4.7633458646616544</v>
      </c>
      <c r="V909" s="312"/>
      <c r="W909" s="312">
        <f>AVERAGE(W856,W884,W908)</f>
        <v>5.5220384294068507</v>
      </c>
      <c r="X909" s="312"/>
      <c r="Y909" s="5"/>
      <c r="Z909" s="312">
        <f>AVERAGE(Z856,Z884,Z908)</f>
        <v>3.2955555555555556</v>
      </c>
      <c r="AA909" s="312"/>
      <c r="AB909" s="312">
        <f>AVERAGE(AB856,AB884,AB908)</f>
        <v>4.4951420217209686</v>
      </c>
      <c r="AC909" s="312"/>
    </row>
    <row r="910" spans="1:29" hidden="1" x14ac:dyDescent="0.2">
      <c r="R910" s="64"/>
      <c r="S910" s="64"/>
    </row>
    <row r="911" spans="1:29" hidden="1" x14ac:dyDescent="0.2">
      <c r="A911" s="2">
        <v>40148</v>
      </c>
      <c r="B911" s="64">
        <v>4.43</v>
      </c>
      <c r="C911" s="64">
        <v>4.13</v>
      </c>
      <c r="D911" s="64">
        <v>6.08</v>
      </c>
      <c r="E911" s="64">
        <v>5.0999999999999996</v>
      </c>
      <c r="G911" s="64">
        <v>3.46</v>
      </c>
      <c r="H911" s="64">
        <v>3.01</v>
      </c>
      <c r="J911" s="64">
        <v>4.99</v>
      </c>
      <c r="K911" s="64">
        <v>4.62</v>
      </c>
      <c r="N911" s="64">
        <v>0.03</v>
      </c>
      <c r="O911" s="64">
        <v>3.28</v>
      </c>
      <c r="P911" s="64">
        <v>4.2699999999999996</v>
      </c>
      <c r="R911" s="64">
        <v>3.38</v>
      </c>
      <c r="S911" s="64">
        <v>3.18</v>
      </c>
      <c r="U911" s="64">
        <v>4.43</v>
      </c>
      <c r="V911" s="64">
        <v>4.13</v>
      </c>
      <c r="W911" s="64">
        <v>6.08</v>
      </c>
      <c r="X911" s="64">
        <v>5.0999999999999996</v>
      </c>
      <c r="Z911" s="64">
        <v>3.46</v>
      </c>
      <c r="AA911" s="64">
        <v>3.01</v>
      </c>
      <c r="AB911" s="64">
        <v>4.99</v>
      </c>
      <c r="AC911" s="64">
        <v>4.62</v>
      </c>
    </row>
    <row r="912" spans="1:29" hidden="1" x14ac:dyDescent="0.2">
      <c r="A912" s="2">
        <v>40149</v>
      </c>
      <c r="B912" s="64">
        <v>4.45</v>
      </c>
      <c r="C912" s="64">
        <v>4.1500000000000004</v>
      </c>
      <c r="D912" s="64">
        <v>6.08</v>
      </c>
      <c r="E912" s="64">
        <v>5.0999999999999996</v>
      </c>
      <c r="G912" s="64">
        <v>3.55</v>
      </c>
      <c r="H912" s="64">
        <v>2.97</v>
      </c>
      <c r="J912" s="64">
        <v>5.2</v>
      </c>
      <c r="K912" s="64">
        <v>3.24</v>
      </c>
      <c r="N912" s="64">
        <v>0.02</v>
      </c>
      <c r="O912" s="64">
        <v>3.31</v>
      </c>
      <c r="P912" s="64">
        <v>4.25</v>
      </c>
      <c r="R912" s="64">
        <v>3.4</v>
      </c>
      <c r="S912" s="64">
        <v>3.23</v>
      </c>
      <c r="U912" s="64">
        <v>4.45</v>
      </c>
      <c r="V912" s="64">
        <v>4.1500000000000004</v>
      </c>
      <c r="W912" s="64">
        <v>6.08</v>
      </c>
      <c r="X912" s="64">
        <v>5.0999999999999996</v>
      </c>
      <c r="Z912" s="64">
        <v>3.55</v>
      </c>
      <c r="AA912" s="64">
        <v>2.97</v>
      </c>
      <c r="AB912" s="64">
        <v>5.2</v>
      </c>
      <c r="AC912" s="64">
        <v>3.24</v>
      </c>
    </row>
    <row r="913" spans="1:29" hidden="1" x14ac:dyDescent="0.2">
      <c r="A913" s="2">
        <v>40150</v>
      </c>
      <c r="B913" s="64">
        <v>4.4800000000000004</v>
      </c>
      <c r="C913" s="64">
        <v>4.2</v>
      </c>
      <c r="D913" s="64">
        <v>6.12</v>
      </c>
      <c r="E913" s="64">
        <v>5.14</v>
      </c>
      <c r="G913" s="64">
        <v>3.51</v>
      </c>
      <c r="H913" s="64">
        <v>2.97</v>
      </c>
      <c r="J913" s="64">
        <v>5.03</v>
      </c>
      <c r="K913" s="64">
        <v>3.61</v>
      </c>
      <c r="N913" s="64">
        <v>0.02</v>
      </c>
      <c r="O913" s="64">
        <v>3.38</v>
      </c>
      <c r="P913" s="64">
        <v>4.33</v>
      </c>
      <c r="R913" s="64">
        <v>3.33</v>
      </c>
      <c r="S913" s="64">
        <v>3.28</v>
      </c>
      <c r="U913" s="64">
        <v>4.4800000000000004</v>
      </c>
      <c r="V913" s="64">
        <v>4.2</v>
      </c>
      <c r="W913" s="64">
        <v>6.12</v>
      </c>
      <c r="X913" s="64">
        <v>5.14</v>
      </c>
      <c r="Z913" s="64">
        <v>3.51</v>
      </c>
      <c r="AA913" s="64">
        <v>2.97</v>
      </c>
      <c r="AB913" s="64">
        <v>5.03</v>
      </c>
      <c r="AC913" s="64">
        <v>3.61</v>
      </c>
    </row>
    <row r="914" spans="1:29" hidden="1" x14ac:dyDescent="0.2">
      <c r="A914" s="2">
        <v>40151</v>
      </c>
      <c r="B914" s="64">
        <v>4.6399999999999997</v>
      </c>
      <c r="C914" s="64">
        <v>4.29</v>
      </c>
      <c r="D914" s="64">
        <v>6.19</v>
      </c>
      <c r="E914" s="64">
        <v>5.21</v>
      </c>
      <c r="G914" s="64">
        <v>4.08</v>
      </c>
      <c r="H914" s="64">
        <v>3.07</v>
      </c>
      <c r="J914" s="64">
        <v>5.66</v>
      </c>
      <c r="K914" s="64">
        <v>4.17</v>
      </c>
      <c r="N914" s="64">
        <v>0.02</v>
      </c>
      <c r="O914" s="64">
        <v>3.47</v>
      </c>
      <c r="P914" s="64">
        <v>4.3899999999999997</v>
      </c>
      <c r="R914" s="64">
        <v>3.47</v>
      </c>
      <c r="S914" s="64">
        <v>3.39</v>
      </c>
      <c r="U914" s="64">
        <v>4.6399999999999997</v>
      </c>
      <c r="V914" s="64">
        <v>4.29</v>
      </c>
      <c r="W914" s="64">
        <v>6.19</v>
      </c>
      <c r="X914" s="64">
        <v>5.21</v>
      </c>
      <c r="Z914" s="64">
        <v>4.08</v>
      </c>
      <c r="AA914" s="64">
        <v>3.07</v>
      </c>
      <c r="AB914" s="64">
        <v>5.66</v>
      </c>
      <c r="AC914" s="64">
        <v>4.17</v>
      </c>
    </row>
    <row r="915" spans="1:29" hidden="1" x14ac:dyDescent="0.2">
      <c r="A915" s="2">
        <v>40154</v>
      </c>
      <c r="B915" s="64">
        <v>4.59</v>
      </c>
      <c r="C915" s="64">
        <v>4.28</v>
      </c>
      <c r="D915" s="64">
        <v>6.08</v>
      </c>
      <c r="E915" s="64">
        <v>5.0999999999999996</v>
      </c>
      <c r="G915" s="64">
        <v>3.27</v>
      </c>
      <c r="H915" s="64">
        <v>2.94</v>
      </c>
      <c r="J915" s="64">
        <v>5.0999999999999996</v>
      </c>
      <c r="K915" s="64">
        <v>3.38</v>
      </c>
      <c r="N915" s="64">
        <v>0.01</v>
      </c>
      <c r="O915" s="64">
        <v>3.43</v>
      </c>
      <c r="P915" s="64">
        <v>4.38</v>
      </c>
      <c r="R915" s="64">
        <v>3.4</v>
      </c>
      <c r="S915" s="64">
        <v>3.32</v>
      </c>
      <c r="U915" s="64">
        <v>4.59</v>
      </c>
      <c r="V915" s="64">
        <v>4.28</v>
      </c>
      <c r="W915" s="64">
        <v>6.08</v>
      </c>
      <c r="X915" s="64">
        <v>5.0999999999999996</v>
      </c>
      <c r="Z915" s="64">
        <v>3.27</v>
      </c>
      <c r="AA915" s="64">
        <v>2.94</v>
      </c>
      <c r="AB915" s="64">
        <v>5.0999999999999996</v>
      </c>
      <c r="AC915" s="64">
        <v>3.38</v>
      </c>
    </row>
    <row r="916" spans="1:29" hidden="1" x14ac:dyDescent="0.2">
      <c r="A916" s="2">
        <v>40155</v>
      </c>
      <c r="B916" s="64">
        <v>4.51</v>
      </c>
      <c r="C916" s="64">
        <v>4.3099999999999996</v>
      </c>
      <c r="D916" s="64">
        <v>6.15</v>
      </c>
      <c r="E916" s="64">
        <v>5.17</v>
      </c>
      <c r="G916" s="64">
        <v>3.23</v>
      </c>
      <c r="H916" s="64">
        <v>2.99</v>
      </c>
      <c r="J916" s="64">
        <v>5.1100000000000003</v>
      </c>
      <c r="K916" s="64">
        <v>3.52</v>
      </c>
      <c r="N916" s="64">
        <v>0.01</v>
      </c>
      <c r="O916" s="64">
        <v>3.38</v>
      </c>
      <c r="P916" s="64">
        <v>4.38</v>
      </c>
      <c r="R916" s="64">
        <v>3.35</v>
      </c>
      <c r="S916" s="64">
        <v>3.25</v>
      </c>
      <c r="U916" s="64">
        <v>4.51</v>
      </c>
      <c r="V916" s="64">
        <v>4.3099999999999996</v>
      </c>
      <c r="W916" s="64">
        <v>6.15</v>
      </c>
      <c r="X916" s="64">
        <v>5.17</v>
      </c>
      <c r="Z916" s="64">
        <v>3.23</v>
      </c>
      <c r="AA916" s="64">
        <v>2.99</v>
      </c>
      <c r="AB916" s="64">
        <v>5.1100000000000003</v>
      </c>
      <c r="AC916" s="64">
        <v>3.52</v>
      </c>
    </row>
    <row r="917" spans="1:29" hidden="1" x14ac:dyDescent="0.2">
      <c r="A917" s="2">
        <v>40156</v>
      </c>
      <c r="B917" s="64">
        <v>4.57</v>
      </c>
      <c r="C917" s="64">
        <v>4.41</v>
      </c>
      <c r="D917" s="64">
        <v>6.14</v>
      </c>
      <c r="E917" s="64">
        <v>5.16</v>
      </c>
      <c r="G917" s="64">
        <v>3.19</v>
      </c>
      <c r="H917" s="64">
        <v>3.02</v>
      </c>
      <c r="J917" s="64">
        <v>5.12</v>
      </c>
      <c r="K917" s="64">
        <v>3.52</v>
      </c>
      <c r="N917" s="64">
        <v>0.01</v>
      </c>
      <c r="O917" s="64">
        <v>3.43</v>
      </c>
      <c r="P917" s="64">
        <v>4.42</v>
      </c>
      <c r="R917" s="64">
        <v>3.28</v>
      </c>
      <c r="S917" s="64">
        <v>3.26</v>
      </c>
      <c r="U917" s="64">
        <v>4.57</v>
      </c>
      <c r="V917" s="64">
        <v>4.41</v>
      </c>
      <c r="W917" s="64">
        <v>6.14</v>
      </c>
      <c r="X917" s="64">
        <v>5.16</v>
      </c>
      <c r="Z917" s="64">
        <v>3.19</v>
      </c>
      <c r="AA917" s="64">
        <v>3.02</v>
      </c>
      <c r="AB917" s="64">
        <v>5.12</v>
      </c>
      <c r="AC917" s="64">
        <v>3.52</v>
      </c>
    </row>
    <row r="918" spans="1:29" hidden="1" x14ac:dyDescent="0.2">
      <c r="A918" s="2">
        <v>40157</v>
      </c>
      <c r="B918" s="64">
        <v>4.66</v>
      </c>
      <c r="C918" s="64">
        <v>4.3499999999999996</v>
      </c>
      <c r="D918" s="64">
        <v>6.15</v>
      </c>
      <c r="E918" s="64">
        <v>5.17</v>
      </c>
      <c r="G918" s="64">
        <v>3.43</v>
      </c>
      <c r="H918" s="64">
        <v>3.04</v>
      </c>
      <c r="J918" s="64">
        <v>5.1100000000000003</v>
      </c>
      <c r="K918" s="64">
        <v>3.46</v>
      </c>
      <c r="N918" s="64">
        <v>0.01</v>
      </c>
      <c r="O918" s="64">
        <v>3.5</v>
      </c>
      <c r="P918" s="64">
        <v>4.5</v>
      </c>
      <c r="R918" s="64">
        <v>3.29</v>
      </c>
      <c r="S918" s="64">
        <v>3.21</v>
      </c>
      <c r="U918" s="64">
        <v>4.66</v>
      </c>
      <c r="V918" s="64">
        <v>4.3499999999999996</v>
      </c>
      <c r="W918" s="64">
        <v>6.15</v>
      </c>
      <c r="X918" s="64">
        <v>5.17</v>
      </c>
      <c r="Z918" s="64">
        <v>3.43</v>
      </c>
      <c r="AA918" s="64">
        <v>3.04</v>
      </c>
      <c r="AB918" s="64">
        <v>5.1100000000000003</v>
      </c>
      <c r="AC918" s="64">
        <v>3.46</v>
      </c>
    </row>
    <row r="919" spans="1:29" hidden="1" x14ac:dyDescent="0.2">
      <c r="A919" s="2">
        <v>40158</v>
      </c>
      <c r="B919" s="64">
        <v>4.6500000000000004</v>
      </c>
      <c r="C919" s="64">
        <v>4.43</v>
      </c>
      <c r="D919" s="64">
        <v>6.15</v>
      </c>
      <c r="E919" s="64">
        <v>5.17</v>
      </c>
      <c r="G919" s="64">
        <v>3.05</v>
      </c>
      <c r="H919" s="64">
        <v>3.09</v>
      </c>
      <c r="J919" s="64">
        <v>5.13</v>
      </c>
      <c r="K919" s="64">
        <v>3.44</v>
      </c>
      <c r="N919" s="64">
        <v>0.01</v>
      </c>
      <c r="O919" s="64">
        <v>3.55</v>
      </c>
      <c r="P919" s="64">
        <v>4.5</v>
      </c>
      <c r="R919" s="64">
        <v>3.33</v>
      </c>
      <c r="S919" s="64">
        <v>3.22</v>
      </c>
      <c r="U919" s="64">
        <v>4.6500000000000004</v>
      </c>
      <c r="V919" s="64">
        <v>4.43</v>
      </c>
      <c r="W919" s="64">
        <v>6.15</v>
      </c>
      <c r="X919" s="64">
        <v>5.17</v>
      </c>
      <c r="Z919" s="64">
        <v>3.05</v>
      </c>
      <c r="AA919" s="64">
        <v>3.09</v>
      </c>
      <c r="AB919" s="64">
        <v>5.13</v>
      </c>
      <c r="AC919" s="64">
        <v>3.44</v>
      </c>
    </row>
    <row r="920" spans="1:29" hidden="1" x14ac:dyDescent="0.2">
      <c r="A920" s="2">
        <v>40161</v>
      </c>
      <c r="B920" s="64">
        <v>4.6399999999999997</v>
      </c>
      <c r="C920" s="64">
        <v>4.4400000000000004</v>
      </c>
      <c r="D920" s="64">
        <v>6.11</v>
      </c>
      <c r="E920" s="64">
        <v>5.13</v>
      </c>
      <c r="G920" s="64">
        <v>3.27</v>
      </c>
      <c r="H920" s="64">
        <v>3.08</v>
      </c>
      <c r="J920" s="64">
        <v>5.07</v>
      </c>
      <c r="K920" s="64">
        <v>4.1500000000000004</v>
      </c>
      <c r="N920" s="64">
        <v>0.01</v>
      </c>
      <c r="O920" s="64">
        <v>3.55</v>
      </c>
      <c r="P920" s="64">
        <v>4.4800000000000004</v>
      </c>
      <c r="R920" s="64">
        <v>3.36</v>
      </c>
      <c r="S920" s="64">
        <v>3.24</v>
      </c>
      <c r="U920" s="64">
        <v>4.6399999999999997</v>
      </c>
      <c r="V920" s="64">
        <v>4.4400000000000004</v>
      </c>
      <c r="W920" s="64">
        <v>6.11</v>
      </c>
      <c r="X920" s="64">
        <v>5.13</v>
      </c>
      <c r="Z920" s="64">
        <v>3.27</v>
      </c>
      <c r="AA920" s="64">
        <v>3.08</v>
      </c>
      <c r="AB920" s="64">
        <v>5.07</v>
      </c>
      <c r="AC920" s="64">
        <v>4.1500000000000004</v>
      </c>
    </row>
    <row r="921" spans="1:29" hidden="1" x14ac:dyDescent="0.2">
      <c r="A921" s="2">
        <v>40162</v>
      </c>
      <c r="B921" s="64">
        <v>4.6500000000000004</v>
      </c>
      <c r="C921" s="64">
        <v>4.45</v>
      </c>
      <c r="D921" s="64">
        <v>6.19</v>
      </c>
      <c r="E921" s="64">
        <v>5.22</v>
      </c>
      <c r="G921" s="64">
        <v>3.28</v>
      </c>
      <c r="H921" s="64">
        <v>3.15</v>
      </c>
      <c r="J921" s="64">
        <v>5.15</v>
      </c>
      <c r="K921" s="64">
        <v>4.12</v>
      </c>
      <c r="N921" s="64">
        <v>0.02</v>
      </c>
      <c r="O921" s="64">
        <v>3.59</v>
      </c>
      <c r="P921" s="64">
        <v>4.5199999999999996</v>
      </c>
      <c r="R921" s="64">
        <v>3.35</v>
      </c>
      <c r="S921" s="64">
        <v>3.22</v>
      </c>
      <c r="U921" s="64">
        <v>4.6500000000000004</v>
      </c>
      <c r="V921" s="64">
        <v>4.45</v>
      </c>
      <c r="W921" s="64">
        <v>6.19</v>
      </c>
      <c r="X921" s="64">
        <v>5.22</v>
      </c>
      <c r="Z921" s="64">
        <v>3.28</v>
      </c>
      <c r="AA921" s="64">
        <v>3.15</v>
      </c>
      <c r="AB921" s="64">
        <v>5.15</v>
      </c>
      <c r="AC921" s="64">
        <v>4.12</v>
      </c>
    </row>
    <row r="922" spans="1:29" hidden="1" x14ac:dyDescent="0.2">
      <c r="A922" s="2">
        <v>40163</v>
      </c>
      <c r="B922" s="64">
        <v>4.6500000000000004</v>
      </c>
      <c r="C922" s="64">
        <v>4.47</v>
      </c>
      <c r="D922" s="64">
        <v>6.22</v>
      </c>
      <c r="E922" s="64">
        <v>5.25</v>
      </c>
      <c r="G922" s="64">
        <v>3.31</v>
      </c>
      <c r="H922" s="64">
        <v>3.1</v>
      </c>
      <c r="J922" s="64">
        <v>4.84</v>
      </c>
      <c r="K922" s="64">
        <v>4.12</v>
      </c>
      <c r="N922" s="64">
        <v>0.02</v>
      </c>
      <c r="O922" s="64">
        <v>3.59</v>
      </c>
      <c r="P922" s="64">
        <v>4.53</v>
      </c>
      <c r="R922" s="64">
        <v>3.38</v>
      </c>
      <c r="S922" s="64">
        <v>3.29</v>
      </c>
      <c r="U922" s="64">
        <v>4.6500000000000004</v>
      </c>
      <c r="V922" s="64">
        <v>4.47</v>
      </c>
      <c r="W922" s="64">
        <v>6.22</v>
      </c>
      <c r="X922" s="64">
        <v>5.25</v>
      </c>
      <c r="Z922" s="64">
        <v>3.31</v>
      </c>
      <c r="AA922" s="64">
        <v>3.1</v>
      </c>
      <c r="AB922" s="64">
        <v>4.84</v>
      </c>
      <c r="AC922" s="64">
        <v>4.12</v>
      </c>
    </row>
    <row r="923" spans="1:29" hidden="1" x14ac:dyDescent="0.2">
      <c r="A923" s="2">
        <v>40164</v>
      </c>
      <c r="B923" s="64">
        <v>4.54</v>
      </c>
      <c r="C923" s="64">
        <v>4.3499999999999996</v>
      </c>
      <c r="D923" s="64">
        <v>6.15</v>
      </c>
      <c r="E923" s="64">
        <v>5.17</v>
      </c>
      <c r="G923" s="64">
        <v>3.39</v>
      </c>
      <c r="H923" s="64">
        <v>3.05</v>
      </c>
      <c r="J923" s="64">
        <v>4.84</v>
      </c>
      <c r="K923" s="64">
        <v>4.28</v>
      </c>
      <c r="N923" s="64">
        <v>0.02</v>
      </c>
      <c r="O923" s="64">
        <v>3.48</v>
      </c>
      <c r="P923" s="64">
        <v>4.42</v>
      </c>
      <c r="R923" s="64">
        <v>3.25</v>
      </c>
      <c r="S923" s="64">
        <v>3.16</v>
      </c>
      <c r="U923" s="64">
        <v>4.54</v>
      </c>
      <c r="V923" s="64">
        <v>4.3499999999999996</v>
      </c>
      <c r="W923" s="64">
        <v>6.15</v>
      </c>
      <c r="X923" s="64">
        <v>5.17</v>
      </c>
      <c r="Z923" s="64">
        <v>3.39</v>
      </c>
      <c r="AA923" s="64">
        <v>3.05</v>
      </c>
      <c r="AB923" s="64">
        <v>4.84</v>
      </c>
      <c r="AC923" s="64">
        <v>4.28</v>
      </c>
    </row>
    <row r="924" spans="1:29" hidden="1" x14ac:dyDescent="0.2">
      <c r="A924" s="2">
        <v>40165</v>
      </c>
      <c r="B924" s="64">
        <v>4.57</v>
      </c>
      <c r="C924" s="64">
        <v>4.1399999999999997</v>
      </c>
      <c r="D924" s="64">
        <v>6.21</v>
      </c>
      <c r="E924" s="64">
        <v>5.23</v>
      </c>
      <c r="G924" s="64">
        <v>3.38</v>
      </c>
      <c r="H924" s="64">
        <v>3.07</v>
      </c>
      <c r="J924" s="64">
        <v>4.9000000000000004</v>
      </c>
      <c r="K924" s="64">
        <v>4.25</v>
      </c>
      <c r="N924" s="64">
        <v>0.02</v>
      </c>
      <c r="O924" s="64">
        <v>3.54</v>
      </c>
      <c r="P924" s="64">
        <v>4.46</v>
      </c>
      <c r="R924" s="64">
        <v>3.25</v>
      </c>
      <c r="S924" s="64">
        <v>3.18</v>
      </c>
      <c r="U924" s="64">
        <v>4.57</v>
      </c>
      <c r="V924" s="64">
        <v>4.1399999999999997</v>
      </c>
      <c r="W924" s="64">
        <v>6.21</v>
      </c>
      <c r="X924" s="64">
        <v>5.23</v>
      </c>
      <c r="Z924" s="64">
        <v>3.38</v>
      </c>
      <c r="AA924" s="64">
        <v>3.07</v>
      </c>
      <c r="AB924" s="64">
        <v>4.9000000000000004</v>
      </c>
      <c r="AC924" s="64">
        <v>4.25</v>
      </c>
    </row>
    <row r="925" spans="1:29" hidden="1" x14ac:dyDescent="0.2">
      <c r="A925" s="2">
        <v>40168</v>
      </c>
      <c r="B925" s="64">
        <v>4.59</v>
      </c>
      <c r="C925" s="64">
        <v>4.34</v>
      </c>
      <c r="D925" s="64">
        <v>6.43</v>
      </c>
      <c r="E925" s="64">
        <v>5.45</v>
      </c>
      <c r="G925" s="64">
        <v>3.41</v>
      </c>
      <c r="H925" s="64">
        <v>3.03</v>
      </c>
      <c r="J925" s="64">
        <v>5.01</v>
      </c>
      <c r="K925" s="64">
        <v>4.26</v>
      </c>
      <c r="N925" s="64">
        <v>0.03</v>
      </c>
      <c r="O925" s="64">
        <v>3.67</v>
      </c>
      <c r="P925" s="64">
        <v>4.5599999999999996</v>
      </c>
      <c r="R925" s="64">
        <v>3.39</v>
      </c>
      <c r="S925" s="64">
        <v>3.25</v>
      </c>
      <c r="U925" s="64">
        <v>4.59</v>
      </c>
      <c r="V925" s="64">
        <v>4.34</v>
      </c>
      <c r="W925" s="64">
        <v>6.43</v>
      </c>
      <c r="X925" s="64">
        <v>5.45</v>
      </c>
      <c r="Z925" s="64">
        <v>3.41</v>
      </c>
      <c r="AA925" s="64">
        <v>3.03</v>
      </c>
      <c r="AB925" s="64">
        <v>5.01</v>
      </c>
      <c r="AC925" s="64">
        <v>4.26</v>
      </c>
    </row>
    <row r="926" spans="1:29" hidden="1" x14ac:dyDescent="0.2">
      <c r="A926" s="2">
        <v>40169</v>
      </c>
      <c r="B926" s="64">
        <v>4.72</v>
      </c>
      <c r="C926" s="64">
        <v>4.58</v>
      </c>
      <c r="D926" s="64">
        <v>6.43</v>
      </c>
      <c r="E926" s="64">
        <v>5.45</v>
      </c>
      <c r="G926" s="64">
        <v>3.1</v>
      </c>
      <c r="H926" s="64">
        <v>3.17</v>
      </c>
      <c r="J926" s="64">
        <v>4.9000000000000004</v>
      </c>
      <c r="K926" s="64">
        <v>4.24</v>
      </c>
      <c r="N926" s="64">
        <v>0.04</v>
      </c>
      <c r="O926" s="64">
        <v>3.75</v>
      </c>
      <c r="P926" s="64">
        <v>4.6100000000000003</v>
      </c>
      <c r="R926" s="64">
        <v>3.41</v>
      </c>
      <c r="S926" s="64">
        <v>3.37</v>
      </c>
      <c r="U926" s="64">
        <v>4.72</v>
      </c>
      <c r="V926" s="64">
        <v>4.58</v>
      </c>
      <c r="W926" s="64">
        <v>6.43</v>
      </c>
      <c r="X926" s="64">
        <v>5.45</v>
      </c>
      <c r="Z926" s="64">
        <v>3.1</v>
      </c>
      <c r="AA926" s="64">
        <v>3.17</v>
      </c>
      <c r="AB926" s="64">
        <v>4.9000000000000004</v>
      </c>
      <c r="AC926" s="64">
        <v>4.24</v>
      </c>
    </row>
    <row r="927" spans="1:29" hidden="1" x14ac:dyDescent="0.2">
      <c r="A927" s="2">
        <v>40170</v>
      </c>
      <c r="B927" s="64">
        <v>4.67</v>
      </c>
      <c r="C927" s="64">
        <v>4.8</v>
      </c>
      <c r="D927" s="64">
        <v>6.4</v>
      </c>
      <c r="E927" s="64">
        <v>5.43</v>
      </c>
      <c r="G927" s="64">
        <v>3.15</v>
      </c>
      <c r="H927" s="64">
        <v>3.16</v>
      </c>
      <c r="J927" s="64">
        <v>4.88</v>
      </c>
      <c r="K927" s="64">
        <v>4.24</v>
      </c>
      <c r="N927" s="64">
        <v>0.03</v>
      </c>
      <c r="O927" s="64">
        <v>3.75</v>
      </c>
      <c r="P927" s="64">
        <v>4.6100000000000003</v>
      </c>
      <c r="R927" s="64">
        <v>3.43</v>
      </c>
      <c r="S927" s="64">
        <v>3.4</v>
      </c>
      <c r="U927" s="64">
        <v>4.67</v>
      </c>
      <c r="V927" s="64">
        <v>4.8</v>
      </c>
      <c r="W927" s="64">
        <v>6.4</v>
      </c>
      <c r="X927" s="64">
        <v>5.43</v>
      </c>
      <c r="Z927" s="64">
        <v>3.15</v>
      </c>
      <c r="AA927" s="64">
        <v>3.16</v>
      </c>
      <c r="AB927" s="64">
        <v>4.88</v>
      </c>
      <c r="AC927" s="64">
        <v>4.24</v>
      </c>
    </row>
    <row r="928" spans="1:29" hidden="1" x14ac:dyDescent="0.2">
      <c r="A928" s="2">
        <v>40171</v>
      </c>
      <c r="B928" s="64">
        <v>4.66</v>
      </c>
      <c r="C928" s="64">
        <v>4.7699999999999996</v>
      </c>
      <c r="D928" s="64">
        <v>6.45</v>
      </c>
      <c r="E928" s="64">
        <v>5.35</v>
      </c>
      <c r="G928" s="64">
        <v>3.08</v>
      </c>
      <c r="H928" s="64">
        <v>3.11</v>
      </c>
      <c r="J928" s="64">
        <v>5.15</v>
      </c>
      <c r="K928" s="64">
        <v>4.55</v>
      </c>
      <c r="N928" s="64">
        <v>0.02</v>
      </c>
      <c r="O928" s="64">
        <v>3.8</v>
      </c>
      <c r="P928" s="64">
        <v>4.67</v>
      </c>
      <c r="R928" s="64">
        <v>3.39</v>
      </c>
      <c r="S928" s="64">
        <v>3.31</v>
      </c>
      <c r="U928" s="64">
        <v>4.66</v>
      </c>
      <c r="V928" s="64">
        <v>4.7699999999999996</v>
      </c>
      <c r="W928" s="64">
        <v>6.45</v>
      </c>
      <c r="X928" s="64">
        <v>5.35</v>
      </c>
      <c r="Z928" s="64">
        <v>3.08</v>
      </c>
      <c r="AA928" s="64">
        <v>3.11</v>
      </c>
      <c r="AB928" s="64">
        <v>5.15</v>
      </c>
      <c r="AC928" s="64">
        <v>4.55</v>
      </c>
    </row>
    <row r="929" spans="1:29" hidden="1" x14ac:dyDescent="0.2">
      <c r="A929" s="2">
        <v>40175</v>
      </c>
      <c r="B929" s="64">
        <v>4.6900000000000004</v>
      </c>
      <c r="C929" s="64">
        <v>5.07</v>
      </c>
      <c r="D929" s="64">
        <v>6.44</v>
      </c>
      <c r="E929" s="64">
        <v>5.35</v>
      </c>
      <c r="G929" s="64">
        <v>3.48</v>
      </c>
      <c r="H929" s="64">
        <v>3.17</v>
      </c>
      <c r="J929" s="64">
        <v>5.44</v>
      </c>
      <c r="K929" s="64">
        <v>4.34</v>
      </c>
      <c r="N929" s="64">
        <v>0.04</v>
      </c>
      <c r="O929" s="64">
        <v>3.84</v>
      </c>
      <c r="P929" s="64">
        <v>4.6900000000000004</v>
      </c>
      <c r="R929" s="64">
        <v>3.54</v>
      </c>
      <c r="S929" s="64">
        <v>3.5</v>
      </c>
      <c r="U929" s="64">
        <v>4.6900000000000004</v>
      </c>
      <c r="V929" s="64">
        <v>5.07</v>
      </c>
      <c r="W929" s="64">
        <v>6.44</v>
      </c>
      <c r="X929" s="64">
        <v>5.35</v>
      </c>
      <c r="Z929" s="64">
        <v>3.48</v>
      </c>
      <c r="AA929" s="64">
        <v>3.17</v>
      </c>
      <c r="AB929" s="64">
        <v>5.44</v>
      </c>
      <c r="AC929" s="64">
        <v>4.34</v>
      </c>
    </row>
    <row r="930" spans="1:29" hidden="1" x14ac:dyDescent="0.2">
      <c r="A930" s="2">
        <v>40176</v>
      </c>
      <c r="B930" s="64">
        <v>4.6900000000000004</v>
      </c>
      <c r="C930" s="64">
        <v>5.0599999999999996</v>
      </c>
      <c r="D930" s="64">
        <v>6.41</v>
      </c>
      <c r="E930" s="64">
        <v>5.31</v>
      </c>
      <c r="G930" s="64">
        <v>3.19</v>
      </c>
      <c r="H930" s="64">
        <v>3.18</v>
      </c>
      <c r="J930" s="64">
        <v>5.07</v>
      </c>
      <c r="K930" s="64">
        <v>2.78</v>
      </c>
      <c r="N930" s="64">
        <v>7.0000000000000007E-2</v>
      </c>
      <c r="O930" s="64">
        <v>3.8</v>
      </c>
      <c r="P930" s="64">
        <v>4.6399999999999997</v>
      </c>
      <c r="R930" s="64">
        <v>3.54</v>
      </c>
      <c r="S930" s="64">
        <v>3.46</v>
      </c>
      <c r="U930" s="64">
        <v>4.6900000000000004</v>
      </c>
      <c r="V930" s="64">
        <v>5.0599999999999996</v>
      </c>
      <c r="W930" s="64">
        <v>6.41</v>
      </c>
      <c r="X930" s="64">
        <v>5.31</v>
      </c>
      <c r="Z930" s="64">
        <v>3.19</v>
      </c>
      <c r="AA930" s="64">
        <v>3.18</v>
      </c>
      <c r="AB930" s="64">
        <v>5.07</v>
      </c>
      <c r="AC930" s="64">
        <v>2.78</v>
      </c>
    </row>
    <row r="931" spans="1:29" hidden="1" x14ac:dyDescent="0.2">
      <c r="A931" s="2">
        <v>40177</v>
      </c>
      <c r="B931" s="64">
        <v>4.63</v>
      </c>
      <c r="C931" s="64">
        <v>5.05</v>
      </c>
      <c r="D931" s="64">
        <v>6.17</v>
      </c>
      <c r="E931" s="64">
        <v>5.07</v>
      </c>
      <c r="G931" s="64">
        <v>3.48</v>
      </c>
      <c r="H931" s="64">
        <v>3.21</v>
      </c>
      <c r="J931" s="64">
        <v>5</v>
      </c>
      <c r="K931" s="64">
        <v>3.02</v>
      </c>
      <c r="N931" s="64">
        <v>0.02</v>
      </c>
      <c r="O931" s="64">
        <v>3.79</v>
      </c>
      <c r="P931" s="64">
        <v>4.6100000000000003</v>
      </c>
      <c r="R931" s="64">
        <v>3.43</v>
      </c>
      <c r="S931" s="64">
        <v>3.41</v>
      </c>
      <c r="U931" s="64">
        <v>4.63</v>
      </c>
      <c r="V931" s="64">
        <v>5.05</v>
      </c>
      <c r="W931" s="64">
        <v>6.17</v>
      </c>
      <c r="X931" s="64">
        <v>5.07</v>
      </c>
      <c r="Z931" s="64">
        <v>3.48</v>
      </c>
      <c r="AA931" s="64">
        <v>3.21</v>
      </c>
      <c r="AB931" s="64">
        <v>5</v>
      </c>
      <c r="AC931" s="64">
        <v>3.02</v>
      </c>
    </row>
    <row r="932" spans="1:29" hidden="1" x14ac:dyDescent="0.2">
      <c r="A932" s="2">
        <v>40178</v>
      </c>
      <c r="B932" s="64">
        <v>4.68</v>
      </c>
      <c r="C932" s="64">
        <v>5.08</v>
      </c>
      <c r="D932" s="64">
        <v>6.16</v>
      </c>
      <c r="E932" s="64">
        <v>5.0599999999999996</v>
      </c>
      <c r="G932" s="64">
        <v>3.49</v>
      </c>
      <c r="H932" s="64">
        <v>3.13</v>
      </c>
      <c r="J932" s="64">
        <v>5.35</v>
      </c>
      <c r="K932" s="64">
        <v>4.58</v>
      </c>
      <c r="N932" s="64">
        <v>0.03</v>
      </c>
      <c r="O932" s="64">
        <v>3.83</v>
      </c>
      <c r="P932" s="64">
        <v>4.63</v>
      </c>
      <c r="R932" s="64">
        <v>3.57</v>
      </c>
      <c r="S932" s="64">
        <v>3.56</v>
      </c>
      <c r="U932" s="64">
        <v>4.68</v>
      </c>
      <c r="V932" s="64">
        <v>5.08</v>
      </c>
      <c r="W932" s="64">
        <v>6.16</v>
      </c>
      <c r="X932" s="64">
        <v>5.0599999999999996</v>
      </c>
      <c r="Z932" s="64">
        <v>3.49</v>
      </c>
      <c r="AA932" s="64">
        <v>3.13</v>
      </c>
      <c r="AB932" s="64">
        <v>5.35</v>
      </c>
      <c r="AC932" s="64">
        <v>4.58</v>
      </c>
    </row>
    <row r="933" spans="1:29" hidden="1" x14ac:dyDescent="0.2">
      <c r="R933" s="64"/>
      <c r="S933" s="64"/>
    </row>
    <row r="934" spans="1:29" hidden="1" x14ac:dyDescent="0.2">
      <c r="A934" s="3" t="s">
        <v>61</v>
      </c>
      <c r="B934" s="64">
        <f>AVERAGE(B911:B932)</f>
        <v>4.6072727272727265</v>
      </c>
      <c r="C934" s="64">
        <f>AVERAGE(C911:C932)</f>
        <v>4.5068181818181809</v>
      </c>
      <c r="D934" s="64">
        <f>AVERAGE(D911:D932)</f>
        <v>6.2231818181818177</v>
      </c>
      <c r="E934" s="64">
        <f>AVERAGE(E911:E932)</f>
        <v>5.2177272727272728</v>
      </c>
      <c r="G934" s="64">
        <f>AVERAGE(G911:G932)</f>
        <v>3.3536363636363644</v>
      </c>
      <c r="H934" s="64">
        <f>AVERAGE(H911:H932)</f>
        <v>3.0777272727272726</v>
      </c>
      <c r="J934" s="64">
        <f>AVERAGE(J911:J932)</f>
        <v>5.0931818181818187</v>
      </c>
      <c r="K934" s="64">
        <f>AVERAGE(K911:K932)</f>
        <v>3.9040909090909084</v>
      </c>
      <c r="N934" s="64">
        <f>AVERAGE(N911:N932)</f>
        <v>2.3181818181818182E-2</v>
      </c>
      <c r="O934" s="64">
        <f>AVERAGE(O911:O932)</f>
        <v>3.5777272727272731</v>
      </c>
      <c r="P934" s="64">
        <f>AVERAGE(P911:P932)</f>
        <v>4.4931818181818173</v>
      </c>
      <c r="R934" s="64">
        <f>AVERAGE(R911:R932)</f>
        <v>3.3872727272727277</v>
      </c>
      <c r="S934" s="64">
        <f>AVERAGE(S911:S932)</f>
        <v>3.3040909090909092</v>
      </c>
      <c r="U934" s="64">
        <f>AVERAGE(U911:U932)</f>
        <v>4.6072727272727265</v>
      </c>
      <c r="V934" s="64">
        <f>AVERAGE(V911:V932)</f>
        <v>4.5068181818181809</v>
      </c>
      <c r="W934" s="64">
        <f>AVERAGE(W911:W932)</f>
        <v>6.2231818181818177</v>
      </c>
      <c r="X934" s="64">
        <f>AVERAGE(X911:X932)</f>
        <v>5.2177272727272728</v>
      </c>
      <c r="Z934" s="64">
        <f>AVERAGE(Z911:Z932)</f>
        <v>3.3536363636363644</v>
      </c>
      <c r="AA934" s="64">
        <f>AVERAGE(AA911:AA932)</f>
        <v>3.0777272727272726</v>
      </c>
      <c r="AB934" s="64">
        <f>AVERAGE(AB911:AB932)</f>
        <v>5.0931818181818187</v>
      </c>
      <c r="AC934" s="64">
        <f>AVERAGE(AC911:AC932)</f>
        <v>3.9040909090909084</v>
      </c>
    </row>
    <row r="935" spans="1:29" hidden="1" x14ac:dyDescent="0.2">
      <c r="A935" s="3" t="s">
        <v>62</v>
      </c>
      <c r="B935" s="312">
        <f>AVERAGE(B934:C934)</f>
        <v>4.5570454545454542</v>
      </c>
      <c r="C935" s="312"/>
      <c r="D935" s="312">
        <f>AVERAGE(D934:E934)</f>
        <v>5.7204545454545457</v>
      </c>
      <c r="E935" s="312"/>
      <c r="F935" s="5"/>
      <c r="G935" s="312">
        <f>AVERAGE(G934:H934)</f>
        <v>3.2156818181818183</v>
      </c>
      <c r="H935" s="312"/>
      <c r="I935" s="118"/>
      <c r="J935" s="312">
        <f>AVERAGE(J934:K934)</f>
        <v>4.4986363636363631</v>
      </c>
      <c r="K935" s="312"/>
      <c r="L935" s="118"/>
      <c r="M935" s="5"/>
      <c r="N935" s="5"/>
      <c r="O935" s="5"/>
      <c r="P935" s="5"/>
      <c r="Q935" s="5"/>
      <c r="R935" s="312">
        <f>AVERAGE(R934:S934)</f>
        <v>3.3456818181818182</v>
      </c>
      <c r="S935" s="312"/>
      <c r="U935" s="312">
        <f>AVERAGE(U934:V934)</f>
        <v>4.5570454545454542</v>
      </c>
      <c r="V935" s="312"/>
      <c r="W935" s="312">
        <f>AVERAGE(W934:X934)</f>
        <v>5.7204545454545457</v>
      </c>
      <c r="X935" s="312"/>
      <c r="Y935" s="5"/>
      <c r="Z935" s="312">
        <f>AVERAGE(Z934:AA934)</f>
        <v>3.2156818181818183</v>
      </c>
      <c r="AA935" s="312"/>
      <c r="AB935" s="312">
        <f>AVERAGE(AB934:AC934)</f>
        <v>4.4986363636363631</v>
      </c>
      <c r="AC935" s="312"/>
    </row>
    <row r="936" spans="1:29" hidden="1" x14ac:dyDescent="0.2">
      <c r="A936" s="3" t="s">
        <v>63</v>
      </c>
      <c r="B936" s="312">
        <f>AVERAGE(B884,B908,B935)</f>
        <v>4.6686308574466473</v>
      </c>
      <c r="C936" s="312"/>
      <c r="D936" s="312">
        <f>AVERAGE(D884,D908,D935)</f>
        <v>5.574808992177414</v>
      </c>
      <c r="E936" s="312"/>
      <c r="F936" s="5"/>
      <c r="G936" s="312">
        <f>AVERAGE(G884,G908,G935)</f>
        <v>3.335147907647908</v>
      </c>
      <c r="H936" s="312"/>
      <c r="I936" s="118"/>
      <c r="J936" s="312">
        <f>AVERAGE(J884,J908,J935)</f>
        <v>4.5618303334092802</v>
      </c>
      <c r="K936" s="312"/>
      <c r="L936" s="118"/>
      <c r="M936" s="5"/>
      <c r="N936" s="5"/>
      <c r="O936" s="5"/>
      <c r="P936" s="5"/>
      <c r="Q936" s="5"/>
      <c r="R936" s="312">
        <f>AVERAGE(R884,R908,R935)</f>
        <v>3.4883141566036304</v>
      </c>
      <c r="S936" s="312"/>
      <c r="U936" s="312">
        <f>AVERAGE(U884,U908,U935)</f>
        <v>4.6686308574466473</v>
      </c>
      <c r="V936" s="312"/>
      <c r="W936" s="312">
        <f>AVERAGE(W884,W908,W935)</f>
        <v>5.574808992177414</v>
      </c>
      <c r="X936" s="312"/>
      <c r="Y936" s="5"/>
      <c r="Z936" s="312">
        <f>AVERAGE(Z884,Z908,Z935)</f>
        <v>3.335147907647908</v>
      </c>
      <c r="AA936" s="312"/>
      <c r="AB936" s="312">
        <f>AVERAGE(AB884,AB908,AB935)</f>
        <v>4.5618303334092802</v>
      </c>
      <c r="AC936" s="312"/>
    </row>
    <row r="937" spans="1:29" hidden="1" x14ac:dyDescent="0.2">
      <c r="R937" s="64"/>
      <c r="S937" s="64"/>
    </row>
    <row r="938" spans="1:29" hidden="1" x14ac:dyDescent="0.2">
      <c r="A938" s="2">
        <v>40182</v>
      </c>
      <c r="B938" s="64">
        <v>4.66</v>
      </c>
      <c r="C938" s="64">
        <v>4.9000000000000004</v>
      </c>
      <c r="D938" s="64">
        <v>6.21</v>
      </c>
      <c r="E938" s="64">
        <v>5.35</v>
      </c>
      <c r="G938" s="64">
        <v>3.47</v>
      </c>
      <c r="H938" s="64">
        <v>3.15</v>
      </c>
      <c r="J938" s="64">
        <v>4.9000000000000004</v>
      </c>
      <c r="K938" s="64">
        <v>2.95</v>
      </c>
      <c r="N938" s="64">
        <v>0.03</v>
      </c>
      <c r="O938" s="64">
        <v>3.82</v>
      </c>
      <c r="P938" s="64">
        <v>4.6399999999999997</v>
      </c>
      <c r="R938" s="64">
        <v>3.58</v>
      </c>
      <c r="S938" s="64">
        <v>3.36</v>
      </c>
      <c r="U938" s="64">
        <v>4.66</v>
      </c>
      <c r="V938" s="64">
        <v>4.9000000000000004</v>
      </c>
      <c r="W938" s="64">
        <v>6.21</v>
      </c>
      <c r="X938" s="64">
        <v>5.35</v>
      </c>
      <c r="Z938" s="64">
        <v>3.47</v>
      </c>
      <c r="AA938" s="64">
        <v>3.15</v>
      </c>
      <c r="AB938" s="64">
        <v>4.9000000000000004</v>
      </c>
      <c r="AC938" s="64">
        <v>2.95</v>
      </c>
    </row>
    <row r="939" spans="1:29" hidden="1" x14ac:dyDescent="0.2">
      <c r="A939" s="2">
        <v>40183</v>
      </c>
      <c r="B939" s="64">
        <v>4.66</v>
      </c>
      <c r="C939" s="64">
        <v>4.8</v>
      </c>
      <c r="D939" s="64">
        <v>6.15</v>
      </c>
      <c r="E939" s="64">
        <v>5.28</v>
      </c>
      <c r="G939" s="64">
        <v>2.61</v>
      </c>
      <c r="H939" s="64">
        <v>3.07</v>
      </c>
      <c r="J939" s="64">
        <v>4.92</v>
      </c>
      <c r="K939" s="64">
        <v>2.56</v>
      </c>
      <c r="N939" s="64">
        <v>0.04</v>
      </c>
      <c r="O939" s="64">
        <v>3.76</v>
      </c>
      <c r="P939" s="64">
        <v>4.6100000000000003</v>
      </c>
      <c r="R939" s="64">
        <v>3.44</v>
      </c>
      <c r="S939" s="64">
        <v>3.29</v>
      </c>
      <c r="U939" s="64">
        <v>4.66</v>
      </c>
      <c r="V939" s="64">
        <v>4.8</v>
      </c>
      <c r="W939" s="64">
        <v>6.15</v>
      </c>
      <c r="X939" s="64">
        <v>5.28</v>
      </c>
      <c r="Z939" s="64">
        <v>2.61</v>
      </c>
      <c r="AA939" s="64">
        <v>3.07</v>
      </c>
      <c r="AB939" s="64">
        <v>4.92</v>
      </c>
      <c r="AC939" s="64">
        <v>2.56</v>
      </c>
    </row>
    <row r="940" spans="1:29" hidden="1" x14ac:dyDescent="0.2">
      <c r="A940" s="2">
        <v>40184</v>
      </c>
      <c r="B940" s="64">
        <v>4.68</v>
      </c>
      <c r="C940" s="64">
        <v>4.93</v>
      </c>
      <c r="D940" s="64">
        <v>6.22</v>
      </c>
      <c r="E940" s="64">
        <v>5.36</v>
      </c>
      <c r="G940" s="64">
        <v>2.9</v>
      </c>
      <c r="H940" s="64">
        <v>3.11</v>
      </c>
      <c r="J940" s="64">
        <v>5.14</v>
      </c>
      <c r="K940" s="64">
        <v>2.79</v>
      </c>
      <c r="N940" s="64">
        <v>0.03</v>
      </c>
      <c r="O940" s="64">
        <v>3.82</v>
      </c>
      <c r="P940" s="64">
        <v>4.6900000000000004</v>
      </c>
      <c r="R940" s="64">
        <v>3.48</v>
      </c>
      <c r="S940" s="64">
        <v>3.35</v>
      </c>
      <c r="U940" s="64">
        <v>4.68</v>
      </c>
      <c r="V940" s="64">
        <v>4.93</v>
      </c>
      <c r="W940" s="64">
        <v>6.22</v>
      </c>
      <c r="X940" s="64">
        <v>5.36</v>
      </c>
      <c r="Z940" s="64">
        <v>2.9</v>
      </c>
      <c r="AA940" s="64">
        <v>3.11</v>
      </c>
      <c r="AB940" s="64">
        <v>5.14</v>
      </c>
      <c r="AC940" s="64">
        <v>2.79</v>
      </c>
    </row>
    <row r="941" spans="1:29" hidden="1" x14ac:dyDescent="0.2">
      <c r="A941" s="2">
        <v>40185</v>
      </c>
      <c r="B941" s="64">
        <v>4.6100000000000003</v>
      </c>
      <c r="C941" s="64">
        <v>5.12</v>
      </c>
      <c r="D941" s="64">
        <v>6.12</v>
      </c>
      <c r="E941" s="64">
        <v>5.38</v>
      </c>
      <c r="G941" s="64">
        <v>3.07</v>
      </c>
      <c r="H941" s="64">
        <v>3.08</v>
      </c>
      <c r="J941" s="64">
        <v>5.17</v>
      </c>
      <c r="K941" s="64">
        <v>4.0999999999999996</v>
      </c>
      <c r="N941" s="64">
        <v>0.03</v>
      </c>
      <c r="O941" s="64">
        <v>3.82</v>
      </c>
      <c r="P941" s="64">
        <v>4.68</v>
      </c>
      <c r="R941" s="64">
        <v>3.45</v>
      </c>
      <c r="S941" s="64">
        <v>3.37</v>
      </c>
      <c r="U941" s="64">
        <v>4.6100000000000003</v>
      </c>
      <c r="V941" s="64">
        <v>5.12</v>
      </c>
      <c r="W941" s="64">
        <v>6.12</v>
      </c>
      <c r="X941" s="64">
        <v>5.38</v>
      </c>
      <c r="Z941" s="64">
        <v>3.07</v>
      </c>
      <c r="AA941" s="64">
        <v>3.08</v>
      </c>
      <c r="AB941" s="64">
        <v>5.17</v>
      </c>
      <c r="AC941" s="64">
        <v>4.0999999999999996</v>
      </c>
    </row>
    <row r="942" spans="1:29" hidden="1" x14ac:dyDescent="0.2">
      <c r="A942" s="2">
        <v>40186</v>
      </c>
      <c r="B942" s="64">
        <v>4.59</v>
      </c>
      <c r="C942" s="64">
        <v>5.13</v>
      </c>
      <c r="D942" s="64">
        <v>6.17</v>
      </c>
      <c r="E942" s="64">
        <v>5.39</v>
      </c>
      <c r="G942" s="64">
        <v>2.76</v>
      </c>
      <c r="H942" s="64">
        <v>3.14</v>
      </c>
      <c r="J942" s="64">
        <v>5.29</v>
      </c>
      <c r="K942" s="64">
        <v>4.1900000000000004</v>
      </c>
      <c r="N942" s="64">
        <v>0.02</v>
      </c>
      <c r="O942" s="64">
        <v>3.83</v>
      </c>
      <c r="P942" s="64">
        <v>4.71</v>
      </c>
      <c r="R942" s="64">
        <v>3.38</v>
      </c>
      <c r="S942" s="64">
        <v>3.34</v>
      </c>
      <c r="U942" s="64">
        <v>4.59</v>
      </c>
      <c r="V942" s="64">
        <v>5.13</v>
      </c>
      <c r="W942" s="64">
        <v>6.17</v>
      </c>
      <c r="X942" s="64">
        <v>5.39</v>
      </c>
      <c r="Z942" s="64">
        <v>2.76</v>
      </c>
      <c r="AA942" s="64">
        <v>3.14</v>
      </c>
      <c r="AB942" s="64">
        <v>5.29</v>
      </c>
      <c r="AC942" s="64">
        <v>4.1900000000000004</v>
      </c>
    </row>
    <row r="943" spans="1:29" hidden="1" x14ac:dyDescent="0.2">
      <c r="A943" s="2">
        <v>40189</v>
      </c>
      <c r="B943" s="64">
        <v>4.5999999999999996</v>
      </c>
      <c r="C943" s="64">
        <v>5.08</v>
      </c>
      <c r="D943" s="64">
        <v>6.17</v>
      </c>
      <c r="E943" s="64">
        <v>5.46</v>
      </c>
      <c r="G943" s="64">
        <v>2.89</v>
      </c>
      <c r="H943" s="64">
        <v>3.11</v>
      </c>
      <c r="J943" s="64">
        <v>5.33</v>
      </c>
      <c r="K943" s="64">
        <v>4.07</v>
      </c>
      <c r="N943" s="64">
        <v>0.01</v>
      </c>
      <c r="O943" s="64">
        <v>3.82</v>
      </c>
      <c r="P943" s="64">
        <v>4.7300000000000004</v>
      </c>
      <c r="R943" s="64">
        <v>3.39</v>
      </c>
      <c r="S943" s="64">
        <v>3.31</v>
      </c>
      <c r="U943" s="64">
        <v>4.5999999999999996</v>
      </c>
      <c r="V943" s="64">
        <v>5.08</v>
      </c>
      <c r="W943" s="64">
        <v>6.17</v>
      </c>
      <c r="X943" s="64">
        <v>5.46</v>
      </c>
      <c r="Z943" s="64">
        <v>2.89</v>
      </c>
      <c r="AA943" s="64">
        <v>3.11</v>
      </c>
      <c r="AB943" s="64">
        <v>5.33</v>
      </c>
      <c r="AC943" s="64">
        <v>4.07</v>
      </c>
    </row>
    <row r="944" spans="1:29" hidden="1" x14ac:dyDescent="0.2">
      <c r="A944" s="2">
        <v>40190</v>
      </c>
      <c r="B944" s="64">
        <v>4.46</v>
      </c>
      <c r="C944" s="64">
        <v>5.01</v>
      </c>
      <c r="D944" s="64">
        <v>6.06</v>
      </c>
      <c r="E944" s="64">
        <v>5.46</v>
      </c>
      <c r="G944" s="64">
        <v>3.03</v>
      </c>
      <c r="H944" s="64">
        <v>3.16</v>
      </c>
      <c r="J944" s="64">
        <v>5.33</v>
      </c>
      <c r="K944" s="64">
        <v>2.63</v>
      </c>
      <c r="N944" s="64">
        <v>0.01</v>
      </c>
      <c r="O944" s="64">
        <v>3.71</v>
      </c>
      <c r="P944" s="64">
        <v>4.62</v>
      </c>
      <c r="R944" s="64">
        <v>3.31</v>
      </c>
      <c r="S944" s="64">
        <v>3.24</v>
      </c>
      <c r="U944" s="64">
        <v>4.46</v>
      </c>
      <c r="V944" s="64">
        <v>5.01</v>
      </c>
      <c r="W944" s="64">
        <v>6.06</v>
      </c>
      <c r="X944" s="64">
        <v>5.46</v>
      </c>
      <c r="Z944" s="64">
        <v>3.03</v>
      </c>
      <c r="AA944" s="64">
        <v>3.16</v>
      </c>
      <c r="AB944" s="64">
        <v>5.33</v>
      </c>
      <c r="AC944" s="64">
        <v>2.63</v>
      </c>
    </row>
    <row r="945" spans="1:29" hidden="1" x14ac:dyDescent="0.2">
      <c r="A945" s="2">
        <v>40191</v>
      </c>
      <c r="B945" s="64">
        <v>4.57</v>
      </c>
      <c r="C945" s="64">
        <v>4.96</v>
      </c>
      <c r="D945" s="64">
        <v>6.13</v>
      </c>
      <c r="E945" s="64">
        <v>5.53</v>
      </c>
      <c r="G945" s="64">
        <v>2.92</v>
      </c>
      <c r="H945" s="64">
        <v>3.14</v>
      </c>
      <c r="J945" s="64">
        <v>5.32</v>
      </c>
      <c r="K945" s="64">
        <v>2.4300000000000002</v>
      </c>
      <c r="N945" s="64">
        <v>0.03</v>
      </c>
      <c r="O945" s="64">
        <v>3.79</v>
      </c>
      <c r="P945" s="64">
        <v>4.71</v>
      </c>
      <c r="R945" s="64">
        <v>3.35</v>
      </c>
      <c r="S945" s="64">
        <v>3.32</v>
      </c>
      <c r="U945" s="64">
        <v>4.57</v>
      </c>
      <c r="V945" s="64">
        <v>4.96</v>
      </c>
      <c r="W945" s="64">
        <v>6.13</v>
      </c>
      <c r="X945" s="64">
        <v>5.53</v>
      </c>
      <c r="Z945" s="64">
        <v>2.92</v>
      </c>
      <c r="AA945" s="64">
        <v>3.14</v>
      </c>
      <c r="AB945" s="64">
        <v>5.32</v>
      </c>
      <c r="AC945" s="64">
        <v>2.4300000000000002</v>
      </c>
    </row>
    <row r="946" spans="1:29" hidden="1" x14ac:dyDescent="0.2">
      <c r="A946" s="2">
        <v>40192</v>
      </c>
      <c r="B946" s="64">
        <v>4.5199999999999996</v>
      </c>
      <c r="C946" s="64">
        <v>4.97</v>
      </c>
      <c r="D946" s="64">
        <v>6.12</v>
      </c>
      <c r="E946" s="64">
        <v>5.48</v>
      </c>
      <c r="G946" s="64">
        <v>3.12</v>
      </c>
      <c r="H946" s="64">
        <v>3.14</v>
      </c>
      <c r="J946" s="64">
        <v>5.32</v>
      </c>
      <c r="K946" s="64">
        <v>4.1500000000000004</v>
      </c>
      <c r="N946" s="64">
        <v>0.03</v>
      </c>
      <c r="O946" s="64">
        <v>3.74</v>
      </c>
      <c r="P946" s="64">
        <v>4.63</v>
      </c>
      <c r="R946" s="64">
        <v>3.31</v>
      </c>
      <c r="S946" s="64">
        <v>3.26</v>
      </c>
      <c r="U946" s="64">
        <v>4.5199999999999996</v>
      </c>
      <c r="V946" s="64">
        <v>4.97</v>
      </c>
      <c r="W946" s="64">
        <v>6.12</v>
      </c>
      <c r="X946" s="64">
        <v>5.48</v>
      </c>
      <c r="Z946" s="64">
        <v>3.12</v>
      </c>
      <c r="AA946" s="64">
        <v>3.14</v>
      </c>
      <c r="AB946" s="64">
        <v>5.32</v>
      </c>
      <c r="AC946" s="64">
        <v>4.1500000000000004</v>
      </c>
    </row>
    <row r="947" spans="1:29" hidden="1" x14ac:dyDescent="0.2">
      <c r="A947" s="2">
        <v>40193</v>
      </c>
      <c r="B947" s="64">
        <v>4.47</v>
      </c>
      <c r="C947" s="64">
        <v>5.0199999999999996</v>
      </c>
      <c r="D947" s="64">
        <v>6.15</v>
      </c>
      <c r="E947" s="64">
        <v>5.45</v>
      </c>
      <c r="G947" s="64">
        <v>2.97</v>
      </c>
      <c r="H947" s="64">
        <v>3.18</v>
      </c>
      <c r="J947" s="64">
        <v>5.35</v>
      </c>
      <c r="K947" s="64">
        <v>4.13</v>
      </c>
      <c r="N947" s="64">
        <v>0.04</v>
      </c>
      <c r="O947" s="64">
        <v>3.68</v>
      </c>
      <c r="P947" s="64">
        <v>4.58</v>
      </c>
      <c r="R947" s="64">
        <v>3.27</v>
      </c>
      <c r="S947" s="64">
        <v>3.22</v>
      </c>
      <c r="U947" s="64">
        <v>4.47</v>
      </c>
      <c r="V947" s="64">
        <v>5.0199999999999996</v>
      </c>
      <c r="W947" s="64">
        <v>6.15</v>
      </c>
      <c r="X947" s="64">
        <v>5.45</v>
      </c>
      <c r="Z947" s="64">
        <v>2.97</v>
      </c>
      <c r="AA947" s="64">
        <v>3.18</v>
      </c>
      <c r="AB947" s="64">
        <v>5.35</v>
      </c>
      <c r="AC947" s="64">
        <v>4.13</v>
      </c>
    </row>
    <row r="948" spans="1:29" hidden="1" x14ac:dyDescent="0.2">
      <c r="A948" s="2">
        <v>40197</v>
      </c>
      <c r="B948" s="64">
        <v>4.5599999999999996</v>
      </c>
      <c r="C948" s="64">
        <v>5.05</v>
      </c>
      <c r="D948" s="64">
        <v>6.41</v>
      </c>
      <c r="E948" s="64">
        <v>5.47</v>
      </c>
      <c r="G948" s="64">
        <v>2.97</v>
      </c>
      <c r="H948" s="64">
        <v>3.11</v>
      </c>
      <c r="J948" s="64">
        <v>5.32</v>
      </c>
      <c r="K948" s="64">
        <v>4.1500000000000004</v>
      </c>
      <c r="N948" s="64">
        <v>0.03</v>
      </c>
      <c r="O948" s="64">
        <v>3.69</v>
      </c>
      <c r="P948" s="64">
        <v>4.59</v>
      </c>
      <c r="R948" s="64">
        <v>3.29</v>
      </c>
      <c r="S948" s="64">
        <v>3.29</v>
      </c>
      <c r="U948" s="64">
        <v>4.5599999999999996</v>
      </c>
      <c r="V948" s="64">
        <v>5.05</v>
      </c>
      <c r="W948" s="64">
        <v>6.41</v>
      </c>
      <c r="X948" s="64">
        <v>5.47</v>
      </c>
      <c r="Z948" s="64">
        <v>2.97</v>
      </c>
      <c r="AA948" s="64">
        <v>3.11</v>
      </c>
      <c r="AB948" s="64">
        <v>5.32</v>
      </c>
      <c r="AC948" s="64">
        <v>4.1500000000000004</v>
      </c>
    </row>
    <row r="949" spans="1:29" hidden="1" x14ac:dyDescent="0.2">
      <c r="A949" s="2">
        <v>40198</v>
      </c>
      <c r="B949" s="64">
        <v>4.53</v>
      </c>
      <c r="C949" s="64">
        <v>4.93</v>
      </c>
      <c r="D949" s="64">
        <v>6.29</v>
      </c>
      <c r="E949" s="64">
        <v>5.41</v>
      </c>
      <c r="G949" s="64">
        <v>2.97</v>
      </c>
      <c r="H949" s="64">
        <v>3.08</v>
      </c>
      <c r="J949" s="64">
        <v>5.33</v>
      </c>
      <c r="K949" s="64">
        <v>4.12</v>
      </c>
      <c r="N949" s="64">
        <v>0.03</v>
      </c>
      <c r="O949" s="64">
        <v>3.65</v>
      </c>
      <c r="P949" s="64">
        <v>4.54</v>
      </c>
      <c r="R949" s="64">
        <v>3.29</v>
      </c>
      <c r="S949" s="64">
        <v>3.26</v>
      </c>
      <c r="U949" s="64">
        <v>4.53</v>
      </c>
      <c r="V949" s="64">
        <v>4.93</v>
      </c>
      <c r="W949" s="64">
        <v>6.29</v>
      </c>
      <c r="X949" s="64">
        <v>5.41</v>
      </c>
      <c r="Z949" s="64">
        <v>2.97</v>
      </c>
      <c r="AA949" s="64">
        <v>3.08</v>
      </c>
      <c r="AB949" s="64">
        <v>5.33</v>
      </c>
      <c r="AC949" s="64">
        <v>4.12</v>
      </c>
    </row>
    <row r="950" spans="1:29" hidden="1" x14ac:dyDescent="0.2">
      <c r="A950" s="2">
        <v>40199</v>
      </c>
      <c r="B950" s="64">
        <v>4.5199999999999996</v>
      </c>
      <c r="C950" s="64">
        <v>4.92</v>
      </c>
      <c r="D950" s="64">
        <v>6.35</v>
      </c>
      <c r="E950" s="64">
        <v>5.38</v>
      </c>
      <c r="G950" s="64">
        <v>3.16</v>
      </c>
      <c r="H950" s="64">
        <v>3.02</v>
      </c>
      <c r="J950" s="64">
        <v>5.29</v>
      </c>
      <c r="K950" s="64">
        <v>4.12</v>
      </c>
      <c r="N950" s="64">
        <v>0.02</v>
      </c>
      <c r="O950" s="64">
        <v>3.59</v>
      </c>
      <c r="P950" s="64">
        <v>4.49</v>
      </c>
      <c r="R950" s="64">
        <v>3.25</v>
      </c>
      <c r="S950" s="64">
        <v>3.23</v>
      </c>
      <c r="U950" s="64">
        <v>4.5199999999999996</v>
      </c>
      <c r="V950" s="64">
        <v>4.92</v>
      </c>
      <c r="W950" s="64">
        <v>6.35</v>
      </c>
      <c r="X950" s="64">
        <v>5.38</v>
      </c>
      <c r="Z950" s="64">
        <v>3.16</v>
      </c>
      <c r="AA950" s="64">
        <v>3.02</v>
      </c>
      <c r="AB950" s="64">
        <v>5.29</v>
      </c>
      <c r="AC950" s="64">
        <v>4.12</v>
      </c>
    </row>
    <row r="951" spans="1:29" hidden="1" x14ac:dyDescent="0.2">
      <c r="A951" s="2">
        <v>40200</v>
      </c>
      <c r="B951" s="64">
        <v>4.57</v>
      </c>
      <c r="C951" s="64">
        <v>4.91</v>
      </c>
      <c r="D951" s="64">
        <v>6.4</v>
      </c>
      <c r="E951" s="64">
        <v>5.4</v>
      </c>
      <c r="G951" s="64">
        <v>3.12</v>
      </c>
      <c r="H951" s="64">
        <v>3.01</v>
      </c>
      <c r="J951" s="64">
        <v>5.34</v>
      </c>
      <c r="K951" s="64">
        <v>4.12</v>
      </c>
      <c r="N951" s="64">
        <v>0.02</v>
      </c>
      <c r="O951" s="64">
        <v>3.61</v>
      </c>
      <c r="P951" s="64">
        <v>4.53</v>
      </c>
      <c r="R951" s="64">
        <v>3.27</v>
      </c>
      <c r="S951" s="64">
        <v>3.23</v>
      </c>
      <c r="U951" s="64">
        <v>4.57</v>
      </c>
      <c r="V951" s="64">
        <v>4.91</v>
      </c>
      <c r="W951" s="64">
        <v>6.4</v>
      </c>
      <c r="X951" s="64">
        <v>5.4</v>
      </c>
      <c r="Z951" s="64">
        <v>3.12</v>
      </c>
      <c r="AA951" s="64">
        <v>3.01</v>
      </c>
      <c r="AB951" s="64">
        <v>5.34</v>
      </c>
      <c r="AC951" s="64">
        <v>4.12</v>
      </c>
    </row>
    <row r="952" spans="1:29" hidden="1" x14ac:dyDescent="0.2">
      <c r="A952" s="2">
        <v>40203</v>
      </c>
      <c r="B952" s="64">
        <v>4.7</v>
      </c>
      <c r="C952" s="64">
        <v>4.96</v>
      </c>
      <c r="D952" s="64">
        <v>6.36</v>
      </c>
      <c r="E952" s="64">
        <v>5.46</v>
      </c>
      <c r="G952" s="64">
        <v>2.91</v>
      </c>
      <c r="H952" s="64">
        <v>3.05</v>
      </c>
      <c r="J952" s="64">
        <v>5.35</v>
      </c>
      <c r="K952" s="64">
        <v>4.1100000000000003</v>
      </c>
      <c r="N952" s="64">
        <v>0.02</v>
      </c>
      <c r="O952" s="64">
        <v>3.63</v>
      </c>
      <c r="P952" s="64">
        <v>4.55</v>
      </c>
      <c r="R952" s="64">
        <v>3.3</v>
      </c>
      <c r="S952" s="64">
        <v>3.22</v>
      </c>
      <c r="U952" s="64">
        <v>4.7</v>
      </c>
      <c r="V952" s="64">
        <v>4.96</v>
      </c>
      <c r="W952" s="64">
        <v>6.36</v>
      </c>
      <c r="X952" s="64">
        <v>5.46</v>
      </c>
      <c r="Z952" s="64">
        <v>2.91</v>
      </c>
      <c r="AA952" s="64">
        <v>3.05</v>
      </c>
      <c r="AB952" s="64">
        <v>5.35</v>
      </c>
      <c r="AC952" s="64">
        <v>4.1100000000000003</v>
      </c>
    </row>
    <row r="953" spans="1:29" hidden="1" x14ac:dyDescent="0.2">
      <c r="A953" s="2">
        <v>40204</v>
      </c>
      <c r="B953" s="64">
        <v>4.63</v>
      </c>
      <c r="C953" s="64">
        <v>4.8899999999999997</v>
      </c>
      <c r="D953" s="64">
        <v>6.41</v>
      </c>
      <c r="E953" s="64">
        <v>5.47</v>
      </c>
      <c r="G953" s="64">
        <v>3.31</v>
      </c>
      <c r="H953" s="64">
        <v>3.05</v>
      </c>
      <c r="J953" s="64">
        <v>5.33</v>
      </c>
      <c r="K953" s="64">
        <v>2.65</v>
      </c>
      <c r="N953" s="64">
        <v>0.03</v>
      </c>
      <c r="O953" s="64">
        <v>3.62</v>
      </c>
      <c r="P953" s="64">
        <v>4.55</v>
      </c>
      <c r="R953" s="64">
        <v>3.28</v>
      </c>
      <c r="S953" s="64">
        <v>3.23</v>
      </c>
      <c r="U953" s="64">
        <v>4.63</v>
      </c>
      <c r="V953" s="64">
        <v>4.8899999999999997</v>
      </c>
      <c r="W953" s="64">
        <v>6.41</v>
      </c>
      <c r="X953" s="64">
        <v>5.47</v>
      </c>
      <c r="Z953" s="64">
        <v>3.31</v>
      </c>
      <c r="AA953" s="64">
        <v>3.05</v>
      </c>
      <c r="AB953" s="64">
        <v>5.33</v>
      </c>
      <c r="AC953" s="64">
        <v>2.65</v>
      </c>
    </row>
    <row r="954" spans="1:29" hidden="1" x14ac:dyDescent="0.2">
      <c r="A954" s="2">
        <v>40205</v>
      </c>
      <c r="B954" s="64">
        <v>4.6500000000000004</v>
      </c>
      <c r="C954" s="64">
        <v>5</v>
      </c>
      <c r="D954" s="64">
        <v>6.46</v>
      </c>
      <c r="E954" s="64">
        <v>5.47</v>
      </c>
      <c r="G954" s="64">
        <v>3.19</v>
      </c>
      <c r="H954" s="64">
        <v>2.98</v>
      </c>
      <c r="J954" s="64">
        <v>5.6</v>
      </c>
      <c r="K954" s="64">
        <v>0.99</v>
      </c>
      <c r="N954" s="64">
        <v>0.05</v>
      </c>
      <c r="O954" s="64">
        <v>3.65</v>
      </c>
      <c r="P954" s="64">
        <v>4.5599999999999996</v>
      </c>
      <c r="R954" s="64">
        <v>3.35</v>
      </c>
      <c r="S954" s="64">
        <v>3.29</v>
      </c>
      <c r="U954" s="64">
        <v>4.6500000000000004</v>
      </c>
      <c r="V954" s="64">
        <v>5</v>
      </c>
      <c r="W954" s="64">
        <v>6.46</v>
      </c>
      <c r="X954" s="64">
        <v>5.47</v>
      </c>
      <c r="Z954" s="64">
        <v>3.19</v>
      </c>
      <c r="AA954" s="64">
        <v>2.98</v>
      </c>
      <c r="AB954" s="64">
        <v>5.6</v>
      </c>
      <c r="AC954" s="64">
        <v>0.99</v>
      </c>
    </row>
    <row r="955" spans="1:29" hidden="1" x14ac:dyDescent="0.2">
      <c r="A955" s="2">
        <v>40206</v>
      </c>
      <c r="B955" s="64">
        <v>4.67</v>
      </c>
      <c r="C955" s="64">
        <v>5.03</v>
      </c>
      <c r="D955" s="64">
        <v>6.49</v>
      </c>
      <c r="E955" s="64">
        <v>5.5</v>
      </c>
      <c r="G955" s="64">
        <v>3.38</v>
      </c>
      <c r="H955" s="64">
        <v>3.07</v>
      </c>
      <c r="J955" s="64">
        <v>5.57</v>
      </c>
      <c r="K955" s="64">
        <v>4.18</v>
      </c>
      <c r="N955" s="64">
        <v>0.05</v>
      </c>
      <c r="O955" s="64">
        <v>3.64</v>
      </c>
      <c r="P955" s="64">
        <v>4.55</v>
      </c>
      <c r="R955" s="64">
        <v>3.39</v>
      </c>
      <c r="S955" s="64">
        <v>3.3</v>
      </c>
      <c r="U955" s="64">
        <v>4.67</v>
      </c>
      <c r="V955" s="64">
        <v>5.03</v>
      </c>
      <c r="W955" s="64">
        <v>6.49</v>
      </c>
      <c r="X955" s="64">
        <v>5.5</v>
      </c>
      <c r="Z955" s="64">
        <v>3.38</v>
      </c>
      <c r="AA955" s="64">
        <v>3.07</v>
      </c>
      <c r="AB955" s="64">
        <v>5.57</v>
      </c>
      <c r="AC955" s="64">
        <v>4.18</v>
      </c>
    </row>
    <row r="956" spans="1:29" hidden="1" x14ac:dyDescent="0.2">
      <c r="A956" s="2">
        <v>40207</v>
      </c>
      <c r="B956" s="64">
        <v>4.5999999999999996</v>
      </c>
      <c r="C956" s="64">
        <v>4.8600000000000003</v>
      </c>
      <c r="D956" s="64">
        <v>6.34</v>
      </c>
      <c r="E956" s="64">
        <v>5.43</v>
      </c>
      <c r="G956" s="64">
        <v>3.4</v>
      </c>
      <c r="H956" s="64">
        <v>3.06</v>
      </c>
      <c r="J956" s="64">
        <v>5.68</v>
      </c>
      <c r="K956" s="64">
        <v>2.69</v>
      </c>
      <c r="N956" s="64">
        <v>0.05</v>
      </c>
      <c r="O956" s="64">
        <v>3.58</v>
      </c>
      <c r="P956" s="64">
        <v>4.49</v>
      </c>
      <c r="R956" s="64">
        <v>3.35</v>
      </c>
      <c r="S956" s="64">
        <v>3.22</v>
      </c>
      <c r="U956" s="64">
        <v>4.5999999999999996</v>
      </c>
      <c r="V956" s="64">
        <v>4.8600000000000003</v>
      </c>
      <c r="W956" s="64">
        <v>6.34</v>
      </c>
      <c r="X956" s="64">
        <v>5.43</v>
      </c>
      <c r="Z956" s="64">
        <v>3.4</v>
      </c>
      <c r="AA956" s="64">
        <v>3.06</v>
      </c>
      <c r="AB956" s="64">
        <v>5.68</v>
      </c>
      <c r="AC956" s="64">
        <v>2.69</v>
      </c>
    </row>
    <row r="957" spans="1:29" hidden="1" x14ac:dyDescent="0.2">
      <c r="R957" s="64"/>
      <c r="S957" s="64"/>
    </row>
    <row r="958" spans="1:29" hidden="1" x14ac:dyDescent="0.2">
      <c r="A958" s="3" t="s">
        <v>61</v>
      </c>
      <c r="B958" s="64">
        <f>AVERAGE(B938:B956)</f>
        <v>4.5921052631578938</v>
      </c>
      <c r="C958" s="64">
        <f>AVERAGE(C938:C956)</f>
        <v>4.9721052631578937</v>
      </c>
      <c r="D958" s="64">
        <f>AVERAGE(D938:D956)</f>
        <v>6.2636842105263151</v>
      </c>
      <c r="E958" s="64">
        <f>AVERAGE(E938:E956)</f>
        <v>5.4278947368421049</v>
      </c>
      <c r="G958" s="64">
        <f>AVERAGE(G938:G956)</f>
        <v>3.060526315789474</v>
      </c>
      <c r="H958" s="64">
        <f>AVERAGE(H938:H956)</f>
        <v>3.09</v>
      </c>
      <c r="J958" s="64">
        <f>AVERAGE(J938:J956)</f>
        <v>5.3094736842105261</v>
      </c>
      <c r="K958" s="64">
        <f>AVERAGE(K938:K956)</f>
        <v>3.4278947368421049</v>
      </c>
      <c r="N958" s="64">
        <f>AVERAGE(N938:N956)</f>
        <v>3.0000000000000009E-2</v>
      </c>
      <c r="O958" s="64">
        <f>AVERAGE(O938:O956)</f>
        <v>3.7078947368421047</v>
      </c>
      <c r="P958" s="64">
        <f>AVERAGE(P938:P956)</f>
        <v>4.602631578947368</v>
      </c>
      <c r="R958" s="64">
        <f>AVERAGE(R938:R956)</f>
        <v>3.3542105263157898</v>
      </c>
      <c r="S958" s="64">
        <f>AVERAGE(S938:S956)</f>
        <v>3.2805263157894724</v>
      </c>
      <c r="U958" s="64">
        <f>AVERAGE(U938:U956)</f>
        <v>4.5921052631578938</v>
      </c>
      <c r="V958" s="64">
        <f>AVERAGE(V938:V956)</f>
        <v>4.9721052631578937</v>
      </c>
      <c r="W958" s="64">
        <f>AVERAGE(W938:W956)</f>
        <v>6.2636842105263151</v>
      </c>
      <c r="X958" s="64">
        <f>AVERAGE(X938:X956)</f>
        <v>5.4278947368421049</v>
      </c>
      <c r="Z958" s="64">
        <f>AVERAGE(Z938:Z956)</f>
        <v>3.060526315789474</v>
      </c>
      <c r="AA958" s="64">
        <f>AVERAGE(AA938:AA956)</f>
        <v>3.09</v>
      </c>
      <c r="AB958" s="64">
        <f>AVERAGE(AB938:AB956)</f>
        <v>5.3094736842105261</v>
      </c>
      <c r="AC958" s="64">
        <f>AVERAGE(AC938:AC956)</f>
        <v>3.4278947368421049</v>
      </c>
    </row>
    <row r="959" spans="1:29" hidden="1" x14ac:dyDescent="0.2">
      <c r="A959" s="3" t="s">
        <v>62</v>
      </c>
      <c r="B959" s="312">
        <f>AVERAGE(B958:C958)</f>
        <v>4.7821052631578933</v>
      </c>
      <c r="C959" s="312"/>
      <c r="D959" s="312">
        <f>AVERAGE(D958:E958)</f>
        <v>5.84578947368421</v>
      </c>
      <c r="E959" s="312"/>
      <c r="F959" s="5"/>
      <c r="G959" s="312">
        <f>AVERAGE(G958:H958)</f>
        <v>3.0752631578947369</v>
      </c>
      <c r="H959" s="312"/>
      <c r="I959" s="118"/>
      <c r="J959" s="312">
        <f>AVERAGE(J958:K958)</f>
        <v>4.3686842105263155</v>
      </c>
      <c r="K959" s="312"/>
      <c r="L959" s="118"/>
      <c r="M959" s="5"/>
      <c r="N959" s="5"/>
      <c r="O959" s="5"/>
      <c r="P959" s="5"/>
      <c r="Q959" s="5"/>
      <c r="R959" s="312">
        <f>AVERAGE(R958:S958)</f>
        <v>3.3173684210526311</v>
      </c>
      <c r="S959" s="312"/>
      <c r="U959" s="312">
        <f>AVERAGE(U958:V958)</f>
        <v>4.7821052631578933</v>
      </c>
      <c r="V959" s="312"/>
      <c r="W959" s="312">
        <f>AVERAGE(W958:X958)</f>
        <v>5.84578947368421</v>
      </c>
      <c r="X959" s="312"/>
      <c r="Y959" s="5"/>
      <c r="Z959" s="312">
        <f>AVERAGE(Z958:AA958)</f>
        <v>3.0752631578947369</v>
      </c>
      <c r="AA959" s="312"/>
      <c r="AB959" s="312">
        <f>AVERAGE(AB958:AC958)</f>
        <v>4.3686842105263155</v>
      </c>
      <c r="AC959" s="312"/>
    </row>
    <row r="960" spans="1:29" hidden="1" x14ac:dyDescent="0.2">
      <c r="A960" s="3" t="s">
        <v>63</v>
      </c>
      <c r="B960" s="312">
        <f>AVERAGE(B908,B935,B959)</f>
        <v>4.6306818181818175</v>
      </c>
      <c r="C960" s="312"/>
      <c r="D960" s="312">
        <f>AVERAGE(D908,D935,D959)</f>
        <v>5.7284848484848494</v>
      </c>
      <c r="E960" s="312"/>
      <c r="F960" s="5"/>
      <c r="G960" s="312">
        <f>AVERAGE(G908,G935,G959)</f>
        <v>3.2403149920255188</v>
      </c>
      <c r="H960" s="312"/>
      <c r="I960" s="118"/>
      <c r="J960" s="312">
        <f>AVERAGE(J908,J935,J959)</f>
        <v>4.5139314194577347</v>
      </c>
      <c r="K960" s="312"/>
      <c r="L960" s="118"/>
      <c r="M960" s="5"/>
      <c r="N960" s="5"/>
      <c r="O960" s="5"/>
      <c r="P960" s="5"/>
      <c r="Q960" s="5"/>
      <c r="R960" s="312">
        <f>AVERAGE(R908,R935,R959)</f>
        <v>3.3809290271132375</v>
      </c>
      <c r="S960" s="312"/>
      <c r="U960" s="312">
        <f>AVERAGE(U908,U935,U959)</f>
        <v>4.6306818181818175</v>
      </c>
      <c r="V960" s="312"/>
      <c r="W960" s="312">
        <f>AVERAGE(W908,W935,W959)</f>
        <v>5.7284848484848494</v>
      </c>
      <c r="X960" s="312"/>
      <c r="Y960" s="5"/>
      <c r="Z960" s="312">
        <f>AVERAGE(Z908,Z935,Z959)</f>
        <v>3.2403149920255188</v>
      </c>
      <c r="AA960" s="312"/>
      <c r="AB960" s="312">
        <f>AVERAGE(AB908,AB935,AB959)</f>
        <v>4.5139314194577347</v>
      </c>
      <c r="AC960" s="312"/>
    </row>
    <row r="961" spans="1:29" hidden="1" x14ac:dyDescent="0.2">
      <c r="R961" s="64"/>
      <c r="S961" s="64"/>
    </row>
    <row r="962" spans="1:29" hidden="1" x14ac:dyDescent="0.2">
      <c r="A962" s="2">
        <v>40210</v>
      </c>
      <c r="B962" s="64">
        <v>4.68</v>
      </c>
      <c r="C962" s="64">
        <v>4.9800000000000004</v>
      </c>
      <c r="D962" s="64">
        <v>6.41</v>
      </c>
      <c r="E962" s="64">
        <v>5.47</v>
      </c>
      <c r="G962" s="64">
        <v>3.44</v>
      </c>
      <c r="H962" s="64">
        <v>3.08</v>
      </c>
      <c r="J962" s="64">
        <v>5.59</v>
      </c>
      <c r="K962" s="64">
        <v>4.1399999999999997</v>
      </c>
      <c r="N962" s="64">
        <v>7.0000000000000007E-2</v>
      </c>
      <c r="O962" s="64">
        <v>3.65</v>
      </c>
      <c r="P962" s="64">
        <v>4.5599999999999996</v>
      </c>
      <c r="R962" s="64">
        <v>3.39</v>
      </c>
      <c r="S962" s="64">
        <v>3.26</v>
      </c>
      <c r="U962" s="64">
        <v>4.68</v>
      </c>
      <c r="V962" s="64">
        <v>4.9800000000000004</v>
      </c>
      <c r="W962" s="64">
        <v>6.41</v>
      </c>
      <c r="X962" s="64">
        <v>5.47</v>
      </c>
      <c r="Z962" s="64">
        <v>3.44</v>
      </c>
      <c r="AA962" s="64">
        <v>3.08</v>
      </c>
      <c r="AB962" s="64">
        <v>5.59</v>
      </c>
      <c r="AC962" s="64">
        <v>4.1399999999999997</v>
      </c>
    </row>
    <row r="963" spans="1:29" hidden="1" x14ac:dyDescent="0.2">
      <c r="A963" s="2">
        <v>40211</v>
      </c>
      <c r="B963" s="64">
        <v>4.7</v>
      </c>
      <c r="C963" s="64">
        <v>4.9000000000000004</v>
      </c>
      <c r="D963" s="64">
        <v>6.41</v>
      </c>
      <c r="E963" s="64">
        <v>5.48</v>
      </c>
      <c r="G963" s="64">
        <v>3.4</v>
      </c>
      <c r="H963" s="64">
        <v>2.99</v>
      </c>
      <c r="J963" s="64">
        <v>5.8</v>
      </c>
      <c r="K963" s="64">
        <v>4.2300000000000004</v>
      </c>
      <c r="N963" s="64">
        <v>7.0000000000000007E-2</v>
      </c>
      <c r="O963" s="64">
        <v>3.64</v>
      </c>
      <c r="P963" s="64">
        <v>4.5599999999999996</v>
      </c>
      <c r="R963" s="64">
        <v>3.36</v>
      </c>
      <c r="S963" s="64">
        <v>3.21</v>
      </c>
      <c r="U963" s="64">
        <v>4.7</v>
      </c>
      <c r="V963" s="64">
        <v>4.9000000000000004</v>
      </c>
      <c r="W963" s="64">
        <v>6.41</v>
      </c>
      <c r="X963" s="64">
        <v>5.48</v>
      </c>
      <c r="Z963" s="64">
        <v>3.4</v>
      </c>
      <c r="AA963" s="64">
        <v>2.99</v>
      </c>
      <c r="AB963" s="64">
        <v>5.8</v>
      </c>
      <c r="AC963" s="64">
        <v>4.2300000000000004</v>
      </c>
    </row>
    <row r="964" spans="1:29" hidden="1" x14ac:dyDescent="0.2">
      <c r="A964" s="2">
        <v>40212</v>
      </c>
      <c r="B964" s="64">
        <v>4.79</v>
      </c>
      <c r="C964" s="64">
        <v>4.92</v>
      </c>
      <c r="D964" s="64">
        <v>6.4</v>
      </c>
      <c r="E964" s="64">
        <v>5.52</v>
      </c>
      <c r="G964" s="64">
        <v>2.99</v>
      </c>
      <c r="H964" s="64">
        <v>3.01</v>
      </c>
      <c r="J964" s="64">
        <v>5.53</v>
      </c>
      <c r="K964" s="64">
        <v>4.12</v>
      </c>
      <c r="N964" s="64">
        <v>7.0000000000000007E-2</v>
      </c>
      <c r="O964" s="64">
        <v>3.71</v>
      </c>
      <c r="P964" s="64">
        <v>4.6399999999999997</v>
      </c>
      <c r="R964" s="64">
        <v>3.39</v>
      </c>
      <c r="S964" s="64">
        <v>3.23</v>
      </c>
      <c r="U964" s="64">
        <v>4.79</v>
      </c>
      <c r="V964" s="64">
        <v>4.92</v>
      </c>
      <c r="W964" s="64">
        <v>6.4</v>
      </c>
      <c r="X964" s="64">
        <v>5.52</v>
      </c>
      <c r="Z964" s="64">
        <v>2.99</v>
      </c>
      <c r="AA964" s="64">
        <v>3.01</v>
      </c>
      <c r="AB964" s="64">
        <v>5.53</v>
      </c>
      <c r="AC964" s="64">
        <v>4.12</v>
      </c>
    </row>
    <row r="965" spans="1:29" hidden="1" x14ac:dyDescent="0.2">
      <c r="A965" s="2">
        <v>40213</v>
      </c>
      <c r="B965" s="64">
        <v>4.68</v>
      </c>
      <c r="C965" s="64">
        <v>5.0199999999999996</v>
      </c>
      <c r="D965" s="64">
        <v>6.41</v>
      </c>
      <c r="E965" s="64">
        <v>5.47</v>
      </c>
      <c r="G965" s="64">
        <v>3.22</v>
      </c>
      <c r="H965" s="64">
        <v>2.96</v>
      </c>
      <c r="J965" s="64">
        <v>5.48</v>
      </c>
      <c r="K965" s="64">
        <v>4.18</v>
      </c>
      <c r="N965" s="64">
        <v>7.0000000000000007E-2</v>
      </c>
      <c r="O965" s="64">
        <v>3.6</v>
      </c>
      <c r="P965" s="64">
        <v>4.55</v>
      </c>
      <c r="R965" s="64">
        <v>3.3</v>
      </c>
      <c r="S965" s="64">
        <v>3.16</v>
      </c>
      <c r="U965" s="64">
        <v>4.68</v>
      </c>
      <c r="V965" s="64">
        <v>5.0199999999999996</v>
      </c>
      <c r="W965" s="64">
        <v>6.41</v>
      </c>
      <c r="X965" s="64">
        <v>5.47</v>
      </c>
      <c r="Z965" s="64">
        <v>3.22</v>
      </c>
      <c r="AA965" s="64">
        <v>2.96</v>
      </c>
      <c r="AB965" s="64">
        <v>5.48</v>
      </c>
      <c r="AC965" s="64">
        <v>4.18</v>
      </c>
    </row>
    <row r="966" spans="1:29" hidden="1" x14ac:dyDescent="0.2">
      <c r="A966" s="2">
        <v>40214</v>
      </c>
      <c r="B966" s="64">
        <v>4.6900000000000004</v>
      </c>
      <c r="C966" s="64">
        <v>5.05</v>
      </c>
      <c r="D966" s="64">
        <v>6.46</v>
      </c>
      <c r="E966" s="64">
        <v>5.47</v>
      </c>
      <c r="G966" s="64">
        <v>3.17</v>
      </c>
      <c r="H966" s="64">
        <v>2.98</v>
      </c>
      <c r="J966" s="64">
        <v>5.36</v>
      </c>
      <c r="K966" s="64">
        <v>4.25</v>
      </c>
      <c r="N966" s="64">
        <v>7.0000000000000007E-2</v>
      </c>
      <c r="O966" s="64">
        <v>3.57</v>
      </c>
      <c r="P966" s="64">
        <v>4.5199999999999996</v>
      </c>
      <c r="R966" s="64">
        <v>3.3</v>
      </c>
      <c r="S966" s="64">
        <v>3.15</v>
      </c>
      <c r="U966" s="64">
        <v>4.6900000000000004</v>
      </c>
      <c r="V966" s="64">
        <v>5.05</v>
      </c>
      <c r="W966" s="64">
        <v>6.46</v>
      </c>
      <c r="X966" s="64">
        <v>5.47</v>
      </c>
      <c r="Z966" s="64">
        <v>3.17</v>
      </c>
      <c r="AA966" s="64">
        <v>2.98</v>
      </c>
      <c r="AB966" s="64">
        <v>5.36</v>
      </c>
      <c r="AC966" s="64">
        <v>4.25</v>
      </c>
    </row>
    <row r="967" spans="1:29" hidden="1" x14ac:dyDescent="0.2">
      <c r="A967" s="2">
        <v>40217</v>
      </c>
      <c r="B967" s="64">
        <v>4.8099999999999996</v>
      </c>
      <c r="C967" s="64">
        <v>5.13</v>
      </c>
      <c r="D967" s="64">
        <v>6.5</v>
      </c>
      <c r="E967" s="64">
        <v>5.47</v>
      </c>
      <c r="G967" s="64">
        <v>2.78</v>
      </c>
      <c r="H967" s="64">
        <v>2.97</v>
      </c>
      <c r="J967" s="64">
        <v>5.25</v>
      </c>
      <c r="K967" s="64">
        <v>4.21</v>
      </c>
      <c r="N967" s="64">
        <v>7.0000000000000007E-2</v>
      </c>
      <c r="O967" s="64">
        <v>3.56</v>
      </c>
      <c r="P967" s="64">
        <v>4.5</v>
      </c>
      <c r="R967" s="64">
        <v>3.35</v>
      </c>
      <c r="S967" s="64">
        <v>3.18</v>
      </c>
      <c r="U967" s="64">
        <v>4.8099999999999996</v>
      </c>
      <c r="V967" s="64">
        <v>5.13</v>
      </c>
      <c r="W967" s="64">
        <v>6.5</v>
      </c>
      <c r="X967" s="64">
        <v>5.47</v>
      </c>
      <c r="Z967" s="64">
        <v>2.78</v>
      </c>
      <c r="AA967" s="64">
        <v>2.97</v>
      </c>
      <c r="AB967" s="64">
        <v>5.25</v>
      </c>
      <c r="AC967" s="64">
        <v>4.21</v>
      </c>
    </row>
    <row r="968" spans="1:29" hidden="1" x14ac:dyDescent="0.2">
      <c r="A968" s="2">
        <v>40218</v>
      </c>
      <c r="B968" s="64">
        <v>4.74</v>
      </c>
      <c r="C968" s="64">
        <v>5.07</v>
      </c>
      <c r="D968" s="64">
        <v>6.5</v>
      </c>
      <c r="E968" s="64">
        <v>5.52</v>
      </c>
      <c r="G968" s="64">
        <v>3.19</v>
      </c>
      <c r="H968" s="64">
        <v>2.91</v>
      </c>
      <c r="J968" s="64">
        <v>5.41</v>
      </c>
      <c r="K968" s="64">
        <v>4.2300000000000004</v>
      </c>
      <c r="N968" s="64">
        <v>0.08</v>
      </c>
      <c r="O968" s="64">
        <v>3.64</v>
      </c>
      <c r="P968" s="64">
        <v>4.58</v>
      </c>
      <c r="R968" s="64">
        <v>3.33</v>
      </c>
      <c r="S968" s="64">
        <v>3.21</v>
      </c>
      <c r="U968" s="64">
        <v>4.74</v>
      </c>
      <c r="V968" s="64">
        <v>5.07</v>
      </c>
      <c r="W968" s="64">
        <v>6.5</v>
      </c>
      <c r="X968" s="64">
        <v>5.52</v>
      </c>
      <c r="Z968" s="64">
        <v>3.19</v>
      </c>
      <c r="AA968" s="64">
        <v>2.91</v>
      </c>
      <c r="AB968" s="64">
        <v>5.41</v>
      </c>
      <c r="AC968" s="64">
        <v>4.2300000000000004</v>
      </c>
    </row>
    <row r="969" spans="1:29" hidden="1" x14ac:dyDescent="0.2">
      <c r="A969" s="2">
        <v>40219</v>
      </c>
      <c r="B969" s="64">
        <v>4.71</v>
      </c>
      <c r="C969" s="64">
        <v>5.13</v>
      </c>
      <c r="D969" s="64">
        <v>6.56</v>
      </c>
      <c r="E969" s="64">
        <v>5.61</v>
      </c>
      <c r="G969" s="64">
        <v>4.07</v>
      </c>
      <c r="H969" s="64">
        <v>2.99</v>
      </c>
      <c r="J969" s="64">
        <v>5.44</v>
      </c>
      <c r="K969" s="64">
        <v>4.2</v>
      </c>
      <c r="N969" s="64">
        <v>0.08</v>
      </c>
      <c r="O969" s="64">
        <v>3.69</v>
      </c>
      <c r="P969" s="64">
        <v>4.63</v>
      </c>
      <c r="R969" s="64">
        <v>3.34</v>
      </c>
      <c r="S969" s="64">
        <v>3.25</v>
      </c>
      <c r="U969" s="64">
        <v>4.71</v>
      </c>
      <c r="V969" s="64">
        <v>5.13</v>
      </c>
      <c r="W969" s="64">
        <v>6.56</v>
      </c>
      <c r="X969" s="64">
        <v>5.61</v>
      </c>
      <c r="Z969" s="64">
        <v>4.07</v>
      </c>
      <c r="AA969" s="64">
        <v>2.99</v>
      </c>
      <c r="AB969" s="64">
        <v>5.44</v>
      </c>
      <c r="AC969" s="64">
        <v>4.2</v>
      </c>
    </row>
    <row r="970" spans="1:29" hidden="1" x14ac:dyDescent="0.2">
      <c r="A970" s="2">
        <v>40220</v>
      </c>
      <c r="B970" s="64">
        <v>4.82</v>
      </c>
      <c r="C970" s="64">
        <v>5.18</v>
      </c>
      <c r="D970" s="64">
        <v>6.57</v>
      </c>
      <c r="E970" s="64">
        <v>5.62</v>
      </c>
      <c r="G970" s="64">
        <v>3.15</v>
      </c>
      <c r="H970" s="64">
        <v>2.96</v>
      </c>
      <c r="J970" s="64">
        <v>5.7</v>
      </c>
      <c r="K970" s="64">
        <v>4.24</v>
      </c>
      <c r="N970" s="64">
        <v>0.08</v>
      </c>
      <c r="O970" s="64">
        <v>3.72</v>
      </c>
      <c r="P970" s="64">
        <v>4.66</v>
      </c>
      <c r="R970" s="64">
        <v>3.45</v>
      </c>
      <c r="S970" s="64">
        <v>3.28</v>
      </c>
      <c r="U970" s="64">
        <v>4.82</v>
      </c>
      <c r="V970" s="64">
        <v>5.18</v>
      </c>
      <c r="W970" s="64">
        <v>6.57</v>
      </c>
      <c r="X970" s="64">
        <v>5.62</v>
      </c>
      <c r="Z970" s="64">
        <v>3.15</v>
      </c>
      <c r="AA970" s="64">
        <v>2.96</v>
      </c>
      <c r="AB970" s="64">
        <v>5.7</v>
      </c>
      <c r="AC970" s="64">
        <v>4.24</v>
      </c>
    </row>
    <row r="971" spans="1:29" hidden="1" x14ac:dyDescent="0.2">
      <c r="A971" s="2">
        <v>40221</v>
      </c>
      <c r="B971" s="64">
        <v>4.99</v>
      </c>
      <c r="C971" s="64">
        <v>5.22</v>
      </c>
      <c r="D971" s="64">
        <v>6.59</v>
      </c>
      <c r="E971" s="64">
        <v>5.59</v>
      </c>
      <c r="G971" s="64">
        <v>2.98</v>
      </c>
      <c r="H971" s="64">
        <v>3.22</v>
      </c>
      <c r="J971" s="64">
        <v>5.88</v>
      </c>
      <c r="K971" s="64">
        <v>4.26</v>
      </c>
      <c r="N971" s="64">
        <v>0.06</v>
      </c>
      <c r="O971" s="64">
        <v>3.69</v>
      </c>
      <c r="P971" s="64">
        <v>4.6500000000000004</v>
      </c>
      <c r="R971" s="64">
        <v>3.49</v>
      </c>
      <c r="S971" s="64">
        <v>3.27</v>
      </c>
      <c r="U971" s="64">
        <v>4.99</v>
      </c>
      <c r="V971" s="64">
        <v>5.22</v>
      </c>
      <c r="W971" s="64">
        <v>6.59</v>
      </c>
      <c r="X971" s="64">
        <v>5.59</v>
      </c>
      <c r="Z971" s="64">
        <v>2.98</v>
      </c>
      <c r="AA971" s="64">
        <v>3.22</v>
      </c>
      <c r="AB971" s="64">
        <v>5.88</v>
      </c>
      <c r="AC971" s="64">
        <v>4.26</v>
      </c>
    </row>
    <row r="972" spans="1:29" hidden="1" x14ac:dyDescent="0.2">
      <c r="A972" s="2">
        <v>40225</v>
      </c>
      <c r="B972" s="64">
        <v>5.03</v>
      </c>
      <c r="C972" s="64">
        <v>5.16</v>
      </c>
      <c r="D972" s="64">
        <v>6.2</v>
      </c>
      <c r="E972" s="64">
        <v>5.61</v>
      </c>
      <c r="G972" s="64">
        <v>3.24</v>
      </c>
      <c r="H972" s="64">
        <v>3.07</v>
      </c>
      <c r="J972" s="64">
        <v>5.56</v>
      </c>
      <c r="K972" s="64">
        <v>4.2300000000000004</v>
      </c>
      <c r="N972" s="64">
        <v>0.06</v>
      </c>
      <c r="O972" s="64">
        <v>3.66</v>
      </c>
      <c r="P972" s="64">
        <v>4.63</v>
      </c>
      <c r="R972" s="64">
        <v>3.43</v>
      </c>
      <c r="S972" s="64">
        <v>3.2</v>
      </c>
      <c r="U972" s="64">
        <v>5.03</v>
      </c>
      <c r="V972" s="64">
        <v>5.16</v>
      </c>
      <c r="W972" s="64">
        <v>6.2</v>
      </c>
      <c r="X972" s="64">
        <v>5.61</v>
      </c>
      <c r="Z972" s="64">
        <v>3.24</v>
      </c>
      <c r="AA972" s="64">
        <v>3.07</v>
      </c>
      <c r="AB972" s="64">
        <v>5.56</v>
      </c>
      <c r="AC972" s="64">
        <v>4.2300000000000004</v>
      </c>
    </row>
    <row r="973" spans="1:29" hidden="1" x14ac:dyDescent="0.2">
      <c r="A973" s="2">
        <v>40226</v>
      </c>
      <c r="B973" s="64">
        <v>4.87</v>
      </c>
      <c r="C973" s="64">
        <v>5.15</v>
      </c>
      <c r="D973" s="64">
        <v>6.24</v>
      </c>
      <c r="E973" s="64">
        <v>5.67</v>
      </c>
      <c r="G973" s="64">
        <v>3.46</v>
      </c>
      <c r="H973" s="64">
        <v>3.08</v>
      </c>
      <c r="J973" s="64">
        <v>5.55</v>
      </c>
      <c r="K973" s="64">
        <v>4.2699999999999996</v>
      </c>
      <c r="N973" s="64">
        <v>7.0000000000000007E-2</v>
      </c>
      <c r="O973" s="64">
        <v>3.73</v>
      </c>
      <c r="P973" s="64">
        <v>4.7</v>
      </c>
      <c r="R973" s="64">
        <v>3.4</v>
      </c>
      <c r="S973" s="64">
        <v>3.24</v>
      </c>
      <c r="U973" s="64">
        <v>4.87</v>
      </c>
      <c r="V973" s="64">
        <v>5.15</v>
      </c>
      <c r="W973" s="64">
        <v>6.24</v>
      </c>
      <c r="X973" s="64">
        <v>5.67</v>
      </c>
      <c r="Z973" s="64">
        <v>3.46</v>
      </c>
      <c r="AA973" s="64">
        <v>3.08</v>
      </c>
      <c r="AB973" s="64">
        <v>5.55</v>
      </c>
      <c r="AC973" s="64">
        <v>4.2699999999999996</v>
      </c>
    </row>
    <row r="974" spans="1:29" hidden="1" x14ac:dyDescent="0.2">
      <c r="A974" s="2">
        <v>40227</v>
      </c>
      <c r="B974" s="64">
        <v>4.88</v>
      </c>
      <c r="C974" s="64">
        <v>5.16</v>
      </c>
      <c r="D974" s="64">
        <v>6.27</v>
      </c>
      <c r="E974" s="64">
        <v>5.7</v>
      </c>
      <c r="G974" s="64">
        <v>3.44</v>
      </c>
      <c r="H974" s="64">
        <v>2.99</v>
      </c>
      <c r="J974" s="64">
        <v>5.62</v>
      </c>
      <c r="K974" s="64">
        <v>4.2</v>
      </c>
      <c r="N974" s="64">
        <v>7.0000000000000007E-2</v>
      </c>
      <c r="O974" s="64">
        <v>3.8</v>
      </c>
      <c r="P974" s="64">
        <v>4.7300000000000004</v>
      </c>
      <c r="R974" s="64">
        <v>3.47</v>
      </c>
      <c r="S974" s="64">
        <v>3.3</v>
      </c>
      <c r="U974" s="64">
        <v>4.88</v>
      </c>
      <c r="V974" s="64">
        <v>5.16</v>
      </c>
      <c r="W974" s="64">
        <v>6.27</v>
      </c>
      <c r="X974" s="64">
        <v>5.7</v>
      </c>
      <c r="Z974" s="64">
        <v>3.44</v>
      </c>
      <c r="AA974" s="64">
        <v>2.99</v>
      </c>
      <c r="AB974" s="64">
        <v>5.62</v>
      </c>
      <c r="AC974" s="64">
        <v>4.2</v>
      </c>
    </row>
    <row r="975" spans="1:29" hidden="1" x14ac:dyDescent="0.2">
      <c r="A975" s="2">
        <v>40228</v>
      </c>
      <c r="B975" s="64">
        <v>4.83</v>
      </c>
      <c r="C975" s="64">
        <v>5.08</v>
      </c>
      <c r="D975" s="64">
        <v>6.23</v>
      </c>
      <c r="E975" s="64">
        <v>5.66</v>
      </c>
      <c r="G975" s="64">
        <v>3.68</v>
      </c>
      <c r="H975" s="64">
        <v>2.98</v>
      </c>
      <c r="J975" s="64">
        <v>5.74</v>
      </c>
      <c r="K975" s="64">
        <v>4.37</v>
      </c>
      <c r="N975" s="64">
        <v>7.0000000000000007E-2</v>
      </c>
      <c r="O975" s="64">
        <v>3.77</v>
      </c>
      <c r="P975" s="64">
        <v>4.7</v>
      </c>
      <c r="R975" s="64">
        <v>3.44</v>
      </c>
      <c r="S975" s="64">
        <v>3.27</v>
      </c>
      <c r="U975" s="64">
        <v>4.83</v>
      </c>
      <c r="V975" s="64">
        <v>5.08</v>
      </c>
      <c r="W975" s="64">
        <v>6.23</v>
      </c>
      <c r="X975" s="64">
        <v>5.66</v>
      </c>
      <c r="Z975" s="64">
        <v>3.68</v>
      </c>
      <c r="AA975" s="64">
        <v>2.98</v>
      </c>
      <c r="AB975" s="64">
        <v>5.74</v>
      </c>
      <c r="AC975" s="64">
        <v>4.37</v>
      </c>
    </row>
    <row r="976" spans="1:29" hidden="1" x14ac:dyDescent="0.2">
      <c r="A976" s="2">
        <v>40231</v>
      </c>
      <c r="B976" s="64">
        <v>4.96</v>
      </c>
      <c r="C976" s="64">
        <v>5.14</v>
      </c>
      <c r="D976" s="64">
        <v>6.19</v>
      </c>
      <c r="E976" s="64">
        <v>5.65</v>
      </c>
      <c r="G976" s="64">
        <v>3.71</v>
      </c>
      <c r="H976" s="64">
        <v>2.94</v>
      </c>
      <c r="J976" s="64">
        <v>5.48</v>
      </c>
      <c r="K976" s="64">
        <v>4.28</v>
      </c>
      <c r="N976" s="64">
        <v>0.06</v>
      </c>
      <c r="O976" s="64">
        <v>3.8</v>
      </c>
      <c r="P976" s="64">
        <v>4.7300000000000004</v>
      </c>
      <c r="R976" s="64">
        <v>3.47</v>
      </c>
      <c r="S976" s="64">
        <v>3.26</v>
      </c>
      <c r="U976" s="64">
        <v>4.96</v>
      </c>
      <c r="V976" s="64">
        <v>5.14</v>
      </c>
      <c r="W976" s="64">
        <v>6.19</v>
      </c>
      <c r="X976" s="64">
        <v>5.65</v>
      </c>
      <c r="Z976" s="64">
        <v>3.71</v>
      </c>
      <c r="AA976" s="64">
        <v>2.94</v>
      </c>
      <c r="AB976" s="64">
        <v>5.48</v>
      </c>
      <c r="AC976" s="64">
        <v>4.28</v>
      </c>
    </row>
    <row r="977" spans="1:29" hidden="1" x14ac:dyDescent="0.2">
      <c r="A977" s="2">
        <v>40232</v>
      </c>
      <c r="B977" s="64">
        <v>4.8499999999999996</v>
      </c>
      <c r="C977" s="64">
        <v>5.03</v>
      </c>
      <c r="D977" s="64">
        <v>6.1</v>
      </c>
      <c r="E977" s="64">
        <v>5.56</v>
      </c>
      <c r="G977" s="64">
        <v>3.89</v>
      </c>
      <c r="H977" s="64">
        <v>2.99</v>
      </c>
      <c r="J977" s="64">
        <v>5.6</v>
      </c>
      <c r="K977" s="64">
        <v>4.4000000000000004</v>
      </c>
      <c r="N977" s="64">
        <v>0.08</v>
      </c>
      <c r="O977" s="64">
        <v>3.68</v>
      </c>
      <c r="P977" s="64">
        <v>4.63</v>
      </c>
      <c r="R977" s="64">
        <v>3.36</v>
      </c>
      <c r="S977" s="64">
        <v>3.21</v>
      </c>
      <c r="U977" s="64">
        <v>4.8499999999999996</v>
      </c>
      <c r="V977" s="64">
        <v>5.03</v>
      </c>
      <c r="W977" s="64">
        <v>6.1</v>
      </c>
      <c r="X977" s="64">
        <v>5.56</v>
      </c>
      <c r="Z977" s="64">
        <v>3.89</v>
      </c>
      <c r="AA977" s="64">
        <v>2.99</v>
      </c>
      <c r="AB977" s="64">
        <v>5.6</v>
      </c>
      <c r="AC977" s="64">
        <v>4.4000000000000004</v>
      </c>
    </row>
    <row r="978" spans="1:29" hidden="1" x14ac:dyDescent="0.2">
      <c r="A978" s="2">
        <v>40233</v>
      </c>
      <c r="B978" s="64">
        <v>4.74</v>
      </c>
      <c r="C978" s="64">
        <v>5.0999999999999996</v>
      </c>
      <c r="D978" s="64">
        <v>6.13</v>
      </c>
      <c r="E978" s="64">
        <v>5.54</v>
      </c>
      <c r="G978" s="64">
        <v>3.62</v>
      </c>
      <c r="H978" s="64">
        <v>2.98</v>
      </c>
      <c r="J978" s="64">
        <v>5.58</v>
      </c>
      <c r="K978" s="64">
        <v>4.38</v>
      </c>
      <c r="N978" s="64">
        <v>0.09</v>
      </c>
      <c r="O978" s="64">
        <v>3.69</v>
      </c>
      <c r="P978" s="64">
        <v>4.6399999999999997</v>
      </c>
      <c r="R978" s="64">
        <v>3.32</v>
      </c>
      <c r="S978" s="64">
        <v>3.19</v>
      </c>
      <c r="U978" s="64">
        <v>4.74</v>
      </c>
      <c r="V978" s="64">
        <v>5.0999999999999996</v>
      </c>
      <c r="W978" s="64">
        <v>6.13</v>
      </c>
      <c r="X978" s="64">
        <v>5.54</v>
      </c>
      <c r="Z978" s="64">
        <v>3.62</v>
      </c>
      <c r="AA978" s="64">
        <v>2.98</v>
      </c>
      <c r="AB978" s="64">
        <v>5.58</v>
      </c>
      <c r="AC978" s="64">
        <v>4.38</v>
      </c>
    </row>
    <row r="979" spans="1:29" hidden="1" x14ac:dyDescent="0.2">
      <c r="A979" s="2">
        <v>40234</v>
      </c>
      <c r="B979" s="64">
        <v>4.71</v>
      </c>
      <c r="C979" s="64">
        <v>5.09</v>
      </c>
      <c r="D979" s="64">
        <v>6.11</v>
      </c>
      <c r="E979" s="64">
        <v>5.49</v>
      </c>
      <c r="G979" s="64">
        <v>3.52</v>
      </c>
      <c r="H979" s="64">
        <v>2.96</v>
      </c>
      <c r="J979" s="64">
        <v>5.4</v>
      </c>
      <c r="K979" s="64">
        <v>3.95</v>
      </c>
      <c r="N979" s="64">
        <v>0.1</v>
      </c>
      <c r="O979" s="64">
        <v>3.63</v>
      </c>
      <c r="P979" s="64">
        <v>4.58</v>
      </c>
      <c r="R979" s="64">
        <v>3.28</v>
      </c>
      <c r="S979" s="64">
        <v>3.14</v>
      </c>
      <c r="U979" s="64">
        <v>4.71</v>
      </c>
      <c r="V979" s="64">
        <v>5.09</v>
      </c>
      <c r="W979" s="64">
        <v>6.11</v>
      </c>
      <c r="X979" s="64">
        <v>5.49</v>
      </c>
      <c r="Z979" s="64">
        <v>3.52</v>
      </c>
      <c r="AA979" s="64">
        <v>2.96</v>
      </c>
      <c r="AB979" s="64">
        <v>5.4</v>
      </c>
      <c r="AC979" s="64">
        <v>3.95</v>
      </c>
    </row>
    <row r="980" spans="1:29" hidden="1" x14ac:dyDescent="0.2">
      <c r="A980" s="2">
        <v>40235</v>
      </c>
      <c r="B980" s="64">
        <v>4.7300000000000004</v>
      </c>
      <c r="C980" s="64">
        <v>5.08</v>
      </c>
      <c r="D980" s="64">
        <v>6.17</v>
      </c>
      <c r="E980" s="64">
        <v>5.42</v>
      </c>
      <c r="G980" s="64">
        <v>3.46</v>
      </c>
      <c r="H980" s="64">
        <v>3.03</v>
      </c>
      <c r="J980" s="64">
        <v>5.13</v>
      </c>
      <c r="K980" s="64">
        <v>4.24</v>
      </c>
      <c r="N980" s="64">
        <v>0.1</v>
      </c>
      <c r="O980" s="64">
        <v>3.62</v>
      </c>
      <c r="P980" s="64">
        <v>4.55</v>
      </c>
      <c r="R980" s="64">
        <v>3.29</v>
      </c>
      <c r="S980" s="64">
        <v>3.15</v>
      </c>
      <c r="U980" s="64">
        <v>4.7300000000000004</v>
      </c>
      <c r="V980" s="64">
        <v>5.08</v>
      </c>
      <c r="W980" s="64">
        <v>6.17</v>
      </c>
      <c r="X980" s="64">
        <v>5.42</v>
      </c>
      <c r="Z980" s="64">
        <v>3.46</v>
      </c>
      <c r="AA980" s="64">
        <v>3.03</v>
      </c>
      <c r="AB980" s="64">
        <v>5.13</v>
      </c>
      <c r="AC980" s="64">
        <v>4.24</v>
      </c>
    </row>
    <row r="981" spans="1:29" hidden="1" x14ac:dyDescent="0.2">
      <c r="R981" s="64"/>
      <c r="S981" s="64"/>
    </row>
    <row r="982" spans="1:29" hidden="1" x14ac:dyDescent="0.2">
      <c r="A982" s="3" t="s">
        <v>61</v>
      </c>
      <c r="B982" s="64">
        <f>AVERAGE(B962:B980)</f>
        <v>4.8005263157894724</v>
      </c>
      <c r="C982" s="64">
        <f>AVERAGE(C962:C980)</f>
        <v>5.0836842105263162</v>
      </c>
      <c r="D982" s="64">
        <f>AVERAGE(D962:D980)</f>
        <v>6.3394736842105255</v>
      </c>
      <c r="E982" s="64">
        <f>AVERAGE(E962:E980)</f>
        <v>5.553684210526316</v>
      </c>
      <c r="G982" s="64">
        <f>AVERAGE(G962:G980)</f>
        <v>3.3899999999999997</v>
      </c>
      <c r="H982" s="64">
        <f>AVERAGE(H962:H980)</f>
        <v>3.0047368421052632</v>
      </c>
      <c r="J982" s="64">
        <f>AVERAGE(J962:J980)</f>
        <v>5.5315789473684216</v>
      </c>
      <c r="K982" s="64">
        <f>AVERAGE(K962:K980)</f>
        <v>4.230526315789473</v>
      </c>
      <c r="N982" s="64">
        <f>AVERAGE(N962:N980)</f>
        <v>7.4736842105263185E-2</v>
      </c>
      <c r="O982" s="64">
        <f>AVERAGE(O962:O980)</f>
        <v>3.676315789473684</v>
      </c>
      <c r="P982" s="64">
        <f>AVERAGE(P962:P980)</f>
        <v>4.6178947368421062</v>
      </c>
      <c r="R982" s="64">
        <f>AVERAGE(R962:R980)</f>
        <v>3.3768421052631576</v>
      </c>
      <c r="S982" s="64">
        <f>AVERAGE(S962:S980)</f>
        <v>3.2189473684210528</v>
      </c>
      <c r="U982" s="64">
        <f>AVERAGE(U962:U980)</f>
        <v>4.8005263157894724</v>
      </c>
      <c r="V982" s="64">
        <f>AVERAGE(V962:V980)</f>
        <v>5.0836842105263162</v>
      </c>
      <c r="W982" s="64">
        <f>AVERAGE(W962:W980)</f>
        <v>6.3394736842105255</v>
      </c>
      <c r="X982" s="64">
        <f>AVERAGE(X962:X980)</f>
        <v>5.553684210526316</v>
      </c>
      <c r="Z982" s="64">
        <f>AVERAGE(Z962:Z980)</f>
        <v>3.3899999999999997</v>
      </c>
      <c r="AA982" s="64">
        <f>AVERAGE(AA962:AA980)</f>
        <v>3.0047368421052632</v>
      </c>
      <c r="AB982" s="64">
        <f>AVERAGE(AB962:AB980)</f>
        <v>5.5315789473684216</v>
      </c>
      <c r="AC982" s="64">
        <f>AVERAGE(AC962:AC980)</f>
        <v>4.230526315789473</v>
      </c>
    </row>
    <row r="983" spans="1:29" hidden="1" x14ac:dyDescent="0.2">
      <c r="A983" s="3" t="s">
        <v>62</v>
      </c>
      <c r="B983" s="312">
        <f>AVERAGE(B982:C982)</f>
        <v>4.9421052631578943</v>
      </c>
      <c r="C983" s="312"/>
      <c r="D983" s="312">
        <f>AVERAGE(D982:E982)</f>
        <v>5.9465789473684207</v>
      </c>
      <c r="E983" s="312"/>
      <c r="F983" s="5"/>
      <c r="G983" s="312">
        <f>AVERAGE(G982:H982)</f>
        <v>3.1973684210526314</v>
      </c>
      <c r="H983" s="312"/>
      <c r="I983" s="118"/>
      <c r="J983" s="312">
        <f>AVERAGE(J982:K982)</f>
        <v>4.8810526315789478</v>
      </c>
      <c r="K983" s="312"/>
      <c r="L983" s="118"/>
      <c r="M983" s="5"/>
      <c r="N983" s="5"/>
      <c r="O983" s="5"/>
      <c r="P983" s="5"/>
      <c r="Q983" s="5"/>
      <c r="R983" s="312">
        <f>AVERAGE(R982:S982)</f>
        <v>3.297894736842105</v>
      </c>
      <c r="S983" s="312"/>
      <c r="U983" s="312">
        <f>AVERAGE(U982:V982)</f>
        <v>4.9421052631578943</v>
      </c>
      <c r="V983" s="312"/>
      <c r="W983" s="312">
        <f>AVERAGE(W982:X982)</f>
        <v>5.9465789473684207</v>
      </c>
      <c r="X983" s="312"/>
      <c r="Y983" s="5"/>
      <c r="Z983" s="312">
        <f>AVERAGE(Z982:AA982)</f>
        <v>3.1973684210526314</v>
      </c>
      <c r="AA983" s="312"/>
      <c r="AB983" s="312">
        <f>AVERAGE(AB982:AC982)</f>
        <v>4.8810526315789478</v>
      </c>
      <c r="AC983" s="312"/>
    </row>
    <row r="984" spans="1:29" hidden="1" x14ac:dyDescent="0.2">
      <c r="A984" s="3" t="s">
        <v>63</v>
      </c>
      <c r="B984" s="312">
        <f>AVERAGE(B935,B959,B983)</f>
        <v>4.7604186602870806</v>
      </c>
      <c r="C984" s="312"/>
      <c r="D984" s="312">
        <f>AVERAGE(D935,D959,D983)</f>
        <v>5.8376076555023921</v>
      </c>
      <c r="E984" s="312"/>
      <c r="F984" s="5"/>
      <c r="G984" s="312">
        <f>AVERAGE(G935,G959,G983)</f>
        <v>3.1627711323763954</v>
      </c>
      <c r="H984" s="312"/>
      <c r="I984" s="118"/>
      <c r="J984" s="312">
        <f>AVERAGE(J935,J959,J983)</f>
        <v>4.5827910685805424</v>
      </c>
      <c r="K984" s="312"/>
      <c r="L984" s="118"/>
      <c r="M984" s="5"/>
      <c r="N984" s="5"/>
      <c r="O984" s="5"/>
      <c r="P984" s="5"/>
      <c r="Q984" s="5"/>
      <c r="R984" s="312">
        <f>AVERAGE(R935,R959,R983)</f>
        <v>3.3203149920255179</v>
      </c>
      <c r="S984" s="312"/>
      <c r="U984" s="312">
        <f>AVERAGE(U935,U959,U983)</f>
        <v>4.7604186602870806</v>
      </c>
      <c r="V984" s="312"/>
      <c r="W984" s="312">
        <f>AVERAGE(W935,W959,W983)</f>
        <v>5.8376076555023921</v>
      </c>
      <c r="X984" s="312"/>
      <c r="Y984" s="5"/>
      <c r="Z984" s="312">
        <f>AVERAGE(Z935,Z959,Z983)</f>
        <v>3.1627711323763954</v>
      </c>
      <c r="AA984" s="312"/>
      <c r="AB984" s="312">
        <f>AVERAGE(AB935,AB959,AB983)</f>
        <v>4.5827910685805424</v>
      </c>
      <c r="AC984" s="312"/>
    </row>
    <row r="985" spans="1:29" hidden="1" x14ac:dyDescent="0.2">
      <c r="R985" s="64"/>
      <c r="S985" s="64"/>
    </row>
    <row r="986" spans="1:29" hidden="1" x14ac:dyDescent="0.2">
      <c r="A986" s="2">
        <v>40238</v>
      </c>
      <c r="B986" s="64">
        <v>4.67</v>
      </c>
      <c r="C986" s="64">
        <v>5.01</v>
      </c>
      <c r="D986" s="64">
        <v>6.04</v>
      </c>
      <c r="E986" s="64">
        <v>5.42</v>
      </c>
      <c r="G986" s="64">
        <v>3.51</v>
      </c>
      <c r="H986" s="64">
        <v>2.95</v>
      </c>
      <c r="J986" s="64">
        <v>5.12</v>
      </c>
      <c r="K986" s="64">
        <v>4.1399999999999997</v>
      </c>
      <c r="N986" s="64">
        <v>0.1</v>
      </c>
      <c r="O986" s="64">
        <v>3.61</v>
      </c>
      <c r="P986" s="64">
        <v>4.5599999999999996</v>
      </c>
      <c r="R986" s="64">
        <v>3.3</v>
      </c>
      <c r="S986" s="64">
        <v>3.09</v>
      </c>
      <c r="U986" s="64">
        <v>4.67</v>
      </c>
      <c r="V986" s="64">
        <v>5.01</v>
      </c>
      <c r="W986" s="64">
        <v>6.04</v>
      </c>
      <c r="X986" s="64">
        <v>5.42</v>
      </c>
      <c r="Z986" s="64">
        <v>3.51</v>
      </c>
      <c r="AA986" s="64">
        <v>2.95</v>
      </c>
      <c r="AB986" s="64">
        <v>5.12</v>
      </c>
      <c r="AC986" s="64">
        <v>4.1399999999999997</v>
      </c>
    </row>
    <row r="987" spans="1:29" hidden="1" x14ac:dyDescent="0.2">
      <c r="A987" s="2">
        <v>40239</v>
      </c>
      <c r="B987" s="64">
        <v>4.7300000000000004</v>
      </c>
      <c r="C987" s="64">
        <v>5.01</v>
      </c>
      <c r="D987" s="64">
        <v>6.01</v>
      </c>
      <c r="E987" s="64">
        <v>5.43</v>
      </c>
      <c r="G987" s="64">
        <v>3.42</v>
      </c>
      <c r="H987" s="64">
        <v>2.94</v>
      </c>
      <c r="J987" s="64">
        <v>5.26</v>
      </c>
      <c r="K987" s="64">
        <v>4.28</v>
      </c>
      <c r="N987" s="64">
        <v>0.11</v>
      </c>
      <c r="O987" s="64">
        <v>3.61</v>
      </c>
      <c r="P987" s="64">
        <v>4.57</v>
      </c>
      <c r="R987" s="64">
        <v>3.23</v>
      </c>
      <c r="S987" s="64">
        <v>3.07</v>
      </c>
      <c r="U987" s="64">
        <v>4.7300000000000004</v>
      </c>
      <c r="V987" s="64">
        <v>5.01</v>
      </c>
      <c r="W987" s="64">
        <v>6.01</v>
      </c>
      <c r="X987" s="64">
        <v>5.43</v>
      </c>
      <c r="Z987" s="64">
        <v>3.42</v>
      </c>
      <c r="AA987" s="64">
        <v>2.94</v>
      </c>
      <c r="AB987" s="64">
        <v>5.26</v>
      </c>
      <c r="AC987" s="64">
        <v>4.28</v>
      </c>
    </row>
    <row r="988" spans="1:29" hidden="1" x14ac:dyDescent="0.2">
      <c r="A988" s="2">
        <v>40240</v>
      </c>
      <c r="B988" s="64">
        <v>4.74</v>
      </c>
      <c r="C988" s="64">
        <v>5.0599999999999996</v>
      </c>
      <c r="D988" s="64">
        <v>6.06</v>
      </c>
      <c r="E988" s="64">
        <v>5.45</v>
      </c>
      <c r="G988" s="64">
        <v>3.56</v>
      </c>
      <c r="H988" s="64">
        <v>2.95</v>
      </c>
      <c r="J988" s="64">
        <v>5.47</v>
      </c>
      <c r="K988" s="64">
        <v>4.49</v>
      </c>
      <c r="N988" s="64">
        <v>0.11</v>
      </c>
      <c r="O988" s="64">
        <v>3.62</v>
      </c>
      <c r="P988" s="64">
        <v>4.58</v>
      </c>
      <c r="R988" s="64">
        <v>3.22</v>
      </c>
      <c r="S988" s="64">
        <v>3.08</v>
      </c>
      <c r="U988" s="64">
        <v>4.74</v>
      </c>
      <c r="V988" s="64">
        <v>5.0599999999999996</v>
      </c>
      <c r="W988" s="64">
        <v>6.06</v>
      </c>
      <c r="X988" s="64">
        <v>5.45</v>
      </c>
      <c r="Z988" s="64">
        <v>3.56</v>
      </c>
      <c r="AA988" s="64">
        <v>2.95</v>
      </c>
      <c r="AB988" s="64">
        <v>5.47</v>
      </c>
      <c r="AC988" s="64">
        <v>4.49</v>
      </c>
    </row>
    <row r="989" spans="1:29" hidden="1" x14ac:dyDescent="0.2">
      <c r="A989" s="2">
        <v>40241</v>
      </c>
      <c r="B989" s="64">
        <v>4.88</v>
      </c>
      <c r="C989" s="64">
        <v>4.97</v>
      </c>
      <c r="D989" s="64">
        <v>6.08</v>
      </c>
      <c r="E989" s="64">
        <v>5.42</v>
      </c>
      <c r="G989" s="64">
        <v>3.48</v>
      </c>
      <c r="H989" s="64">
        <v>2.94</v>
      </c>
      <c r="J989" s="64">
        <v>5.37</v>
      </c>
      <c r="K989" s="64">
        <v>4.3899999999999997</v>
      </c>
      <c r="N989" s="64">
        <v>0.12</v>
      </c>
      <c r="O989" s="64">
        <v>3.6</v>
      </c>
      <c r="P989" s="64">
        <v>4.5599999999999996</v>
      </c>
      <c r="R989" s="64">
        <v>3.31</v>
      </c>
      <c r="S989" s="64">
        <v>3.06</v>
      </c>
      <c r="U989" s="64">
        <v>4.88</v>
      </c>
      <c r="V989" s="64">
        <v>4.97</v>
      </c>
      <c r="W989" s="64">
        <v>6.08</v>
      </c>
      <c r="X989" s="64">
        <v>5.42</v>
      </c>
      <c r="Z989" s="64">
        <v>3.48</v>
      </c>
      <c r="AA989" s="64">
        <v>2.94</v>
      </c>
      <c r="AB989" s="64">
        <v>5.37</v>
      </c>
      <c r="AC989" s="64">
        <v>4.3899999999999997</v>
      </c>
    </row>
    <row r="990" spans="1:29" hidden="1" x14ac:dyDescent="0.2">
      <c r="A990" s="2">
        <v>40242</v>
      </c>
      <c r="B990" s="64">
        <v>4.9000000000000004</v>
      </c>
      <c r="C990" s="64">
        <v>4.99</v>
      </c>
      <c r="D990" s="64">
        <v>6.12</v>
      </c>
      <c r="E990" s="64">
        <v>5.49</v>
      </c>
      <c r="G990" s="64">
        <v>3.81</v>
      </c>
      <c r="H990" s="64">
        <v>2.94</v>
      </c>
      <c r="J990" s="64">
        <v>4.74</v>
      </c>
      <c r="K990" s="64">
        <v>3.76</v>
      </c>
      <c r="N990" s="64">
        <v>0.12</v>
      </c>
      <c r="O990" s="64">
        <v>3.68</v>
      </c>
      <c r="P990" s="64">
        <v>4.6399999999999997</v>
      </c>
      <c r="R990" s="64">
        <v>3.27</v>
      </c>
      <c r="S990" s="64">
        <v>3.1</v>
      </c>
      <c r="U990" s="64">
        <v>4.9000000000000004</v>
      </c>
      <c r="V990" s="64">
        <v>4.99</v>
      </c>
      <c r="W990" s="64">
        <v>6.12</v>
      </c>
      <c r="X990" s="64">
        <v>5.49</v>
      </c>
      <c r="Z990" s="64">
        <v>3.81</v>
      </c>
      <c r="AA990" s="64">
        <v>2.94</v>
      </c>
      <c r="AB990" s="64">
        <v>4.74</v>
      </c>
      <c r="AC990" s="64">
        <v>3.76</v>
      </c>
    </row>
    <row r="991" spans="1:29" hidden="1" x14ac:dyDescent="0.2">
      <c r="A991" s="2">
        <v>40245</v>
      </c>
      <c r="B991" s="64">
        <v>4.93</v>
      </c>
      <c r="C991" s="64">
        <v>5.01</v>
      </c>
      <c r="D991" s="64">
        <v>6.11</v>
      </c>
      <c r="E991" s="64">
        <v>5.53</v>
      </c>
      <c r="G991" s="64">
        <v>3.6</v>
      </c>
      <c r="H991" s="64">
        <v>2.96</v>
      </c>
      <c r="J991" s="64">
        <v>5.2</v>
      </c>
      <c r="K991" s="64">
        <v>4.28</v>
      </c>
      <c r="N991" s="64">
        <v>0.12</v>
      </c>
      <c r="O991" s="64">
        <v>3.72</v>
      </c>
      <c r="P991" s="64">
        <v>4.6900000000000004</v>
      </c>
      <c r="R991" s="64">
        <v>3.3</v>
      </c>
      <c r="S991" s="64">
        <v>3.12</v>
      </c>
      <c r="U991" s="64">
        <v>4.93</v>
      </c>
      <c r="V991" s="64">
        <v>5.01</v>
      </c>
      <c r="W991" s="64">
        <v>6.11</v>
      </c>
      <c r="X991" s="64">
        <v>5.53</v>
      </c>
      <c r="Z991" s="64">
        <v>3.6</v>
      </c>
      <c r="AA991" s="64">
        <v>2.96</v>
      </c>
      <c r="AB991" s="64">
        <v>5.2</v>
      </c>
      <c r="AC991" s="64">
        <v>4.28</v>
      </c>
    </row>
    <row r="992" spans="1:29" hidden="1" x14ac:dyDescent="0.2">
      <c r="A992" s="2">
        <v>40246</v>
      </c>
      <c r="B992" s="64">
        <v>4.75</v>
      </c>
      <c r="C992" s="64">
        <v>5.0199999999999996</v>
      </c>
      <c r="D992" s="64">
        <v>6.08</v>
      </c>
      <c r="E992" s="64">
        <v>5.56</v>
      </c>
      <c r="G992" s="64">
        <v>3.54</v>
      </c>
      <c r="H992" s="64">
        <v>2.92</v>
      </c>
      <c r="J992" s="64">
        <v>5.21</v>
      </c>
      <c r="K992" s="64">
        <v>4.28</v>
      </c>
      <c r="N992" s="64">
        <v>0.13</v>
      </c>
      <c r="O992" s="64">
        <v>3.7</v>
      </c>
      <c r="P992" s="64">
        <v>4.67</v>
      </c>
      <c r="R992" s="64">
        <v>3.27</v>
      </c>
      <c r="S992" s="64">
        <v>3.07</v>
      </c>
      <c r="U992" s="64">
        <v>4.75</v>
      </c>
      <c r="V992" s="64">
        <v>5.0199999999999996</v>
      </c>
      <c r="W992" s="64">
        <v>6.08</v>
      </c>
      <c r="X992" s="64">
        <v>5.56</v>
      </c>
      <c r="Z992" s="64">
        <v>3.54</v>
      </c>
      <c r="AA992" s="64">
        <v>2.92</v>
      </c>
      <c r="AB992" s="64">
        <v>5.21</v>
      </c>
      <c r="AC992" s="64">
        <v>4.28</v>
      </c>
    </row>
    <row r="993" spans="1:29" hidden="1" x14ac:dyDescent="0.2">
      <c r="A993" s="2">
        <v>40247</v>
      </c>
      <c r="B993" s="64">
        <v>4.84</v>
      </c>
      <c r="C993" s="64">
        <v>5.03</v>
      </c>
      <c r="D993" s="64">
        <v>6.12</v>
      </c>
      <c r="E993" s="64">
        <v>5.56</v>
      </c>
      <c r="G993" s="64">
        <v>3.54</v>
      </c>
      <c r="H993" s="64">
        <v>2.91</v>
      </c>
      <c r="J993" s="64">
        <v>5.1100000000000003</v>
      </c>
      <c r="K993" s="64">
        <v>4.18</v>
      </c>
      <c r="N993" s="64">
        <v>0.13</v>
      </c>
      <c r="O993" s="64">
        <v>3.72</v>
      </c>
      <c r="P993" s="64">
        <v>4.6900000000000004</v>
      </c>
      <c r="R993" s="64">
        <v>3.29</v>
      </c>
      <c r="S993" s="64">
        <v>3.09</v>
      </c>
      <c r="U993" s="64">
        <v>4.84</v>
      </c>
      <c r="V993" s="64">
        <v>5.03</v>
      </c>
      <c r="W993" s="64">
        <v>6.12</v>
      </c>
      <c r="X993" s="64">
        <v>5.56</v>
      </c>
      <c r="Z993" s="64">
        <v>3.54</v>
      </c>
      <c r="AA993" s="64">
        <v>2.91</v>
      </c>
      <c r="AB993" s="64">
        <v>5.1100000000000003</v>
      </c>
      <c r="AC993" s="64">
        <v>4.18</v>
      </c>
    </row>
    <row r="994" spans="1:29" hidden="1" x14ac:dyDescent="0.2">
      <c r="A994" s="2">
        <v>40248</v>
      </c>
      <c r="B994" s="64">
        <v>4.8099999999999996</v>
      </c>
      <c r="C994" s="64">
        <v>4.99</v>
      </c>
      <c r="D994" s="64">
        <v>6.1</v>
      </c>
      <c r="E994" s="64">
        <v>5.53</v>
      </c>
      <c r="G994" s="64">
        <v>3.35</v>
      </c>
      <c r="H994" s="64">
        <v>2.97</v>
      </c>
      <c r="J994" s="64">
        <v>4.97</v>
      </c>
      <c r="K994" s="64">
        <v>4.29</v>
      </c>
      <c r="N994" s="64">
        <v>0.13</v>
      </c>
      <c r="O994" s="64">
        <v>3.73</v>
      </c>
      <c r="P994" s="64">
        <v>4.67</v>
      </c>
      <c r="R994" s="64">
        <v>3.35</v>
      </c>
      <c r="S994" s="64">
        <v>3.14</v>
      </c>
      <c r="U994" s="64">
        <v>4.8099999999999996</v>
      </c>
      <c r="V994" s="64">
        <v>4.99</v>
      </c>
      <c r="W994" s="64">
        <v>6.1</v>
      </c>
      <c r="X994" s="64">
        <v>5.53</v>
      </c>
      <c r="Z994" s="64">
        <v>3.35</v>
      </c>
      <c r="AA994" s="64">
        <v>2.97</v>
      </c>
      <c r="AB994" s="64">
        <v>4.97</v>
      </c>
      <c r="AC994" s="64">
        <v>4.29</v>
      </c>
    </row>
    <row r="995" spans="1:29" hidden="1" x14ac:dyDescent="0.2">
      <c r="A995" s="2">
        <v>40249</v>
      </c>
      <c r="B995" s="64">
        <v>4.84</v>
      </c>
      <c r="C995" s="64">
        <v>4.97</v>
      </c>
      <c r="D995" s="64">
        <v>6.1</v>
      </c>
      <c r="E995" s="64">
        <v>5.48</v>
      </c>
      <c r="G995" s="64">
        <v>3.63</v>
      </c>
      <c r="H995" s="64">
        <v>3.12</v>
      </c>
      <c r="J995" s="64">
        <v>5.23</v>
      </c>
      <c r="K995" s="64">
        <v>4.55</v>
      </c>
      <c r="N995" s="64">
        <v>0.12</v>
      </c>
      <c r="O995" s="64">
        <v>3.7</v>
      </c>
      <c r="P995" s="64">
        <v>4.62</v>
      </c>
      <c r="R995" s="64">
        <v>3.4</v>
      </c>
      <c r="S995" s="64">
        <v>3.15</v>
      </c>
      <c r="U995" s="64">
        <v>4.84</v>
      </c>
      <c r="V995" s="64">
        <v>4.97</v>
      </c>
      <c r="W995" s="64">
        <v>6.1</v>
      </c>
      <c r="X995" s="64">
        <v>5.48</v>
      </c>
      <c r="Z995" s="64">
        <v>3.63</v>
      </c>
      <c r="AA995" s="64">
        <v>3.12</v>
      </c>
      <c r="AB995" s="64">
        <v>5.23</v>
      </c>
      <c r="AC995" s="64">
        <v>4.55</v>
      </c>
    </row>
    <row r="996" spans="1:29" hidden="1" x14ac:dyDescent="0.2">
      <c r="A996" s="2">
        <v>40252</v>
      </c>
      <c r="B996" s="64">
        <v>4.87</v>
      </c>
      <c r="C996" s="64">
        <v>4.8899999999999997</v>
      </c>
      <c r="D996" s="64">
        <v>6.17</v>
      </c>
      <c r="E996" s="64">
        <v>5.49</v>
      </c>
      <c r="G996" s="64">
        <v>3.67</v>
      </c>
      <c r="H996" s="64">
        <v>2.9</v>
      </c>
      <c r="J996" s="64">
        <v>5.19</v>
      </c>
      <c r="K996" s="64">
        <v>4.28</v>
      </c>
      <c r="N996" s="64">
        <v>0.12</v>
      </c>
      <c r="O996" s="64">
        <v>3.69</v>
      </c>
      <c r="P996" s="64">
        <v>4.63</v>
      </c>
      <c r="R996" s="64">
        <v>3.48</v>
      </c>
      <c r="S996" s="64">
        <v>3.13</v>
      </c>
      <c r="U996" s="64">
        <v>4.87</v>
      </c>
      <c r="V996" s="64">
        <v>4.8899999999999997</v>
      </c>
      <c r="W996" s="64">
        <v>6.17</v>
      </c>
      <c r="X996" s="64">
        <v>5.49</v>
      </c>
      <c r="Z996" s="64">
        <v>3.67</v>
      </c>
      <c r="AA996" s="64">
        <v>2.9</v>
      </c>
      <c r="AB996" s="64">
        <v>5.19</v>
      </c>
      <c r="AC996" s="64">
        <v>4.28</v>
      </c>
    </row>
    <row r="997" spans="1:29" hidden="1" x14ac:dyDescent="0.2">
      <c r="A997" s="2">
        <v>40253</v>
      </c>
      <c r="B997" s="64">
        <v>4.78</v>
      </c>
      <c r="C997" s="64">
        <v>4.88</v>
      </c>
      <c r="D997" s="64">
        <v>6.01</v>
      </c>
      <c r="E997" s="64">
        <v>5.35</v>
      </c>
      <c r="G997" s="64">
        <v>3.76</v>
      </c>
      <c r="H997" s="64">
        <v>2.91</v>
      </c>
      <c r="J997" s="64">
        <v>4.9000000000000004</v>
      </c>
      <c r="K997" s="64">
        <v>4.34</v>
      </c>
      <c r="N997" s="64">
        <v>0.13</v>
      </c>
      <c r="O997" s="64">
        <v>3.65</v>
      </c>
      <c r="P997" s="64">
        <v>4.59</v>
      </c>
      <c r="R997" s="64">
        <v>3.39</v>
      </c>
      <c r="S997" s="64">
        <v>3.03</v>
      </c>
      <c r="U997" s="64">
        <v>4.78</v>
      </c>
      <c r="V997" s="64">
        <v>4.88</v>
      </c>
      <c r="W997" s="64">
        <v>6.01</v>
      </c>
      <c r="X997" s="64">
        <v>5.35</v>
      </c>
      <c r="Z997" s="64">
        <v>3.76</v>
      </c>
      <c r="AA997" s="64">
        <v>2.91</v>
      </c>
      <c r="AB997" s="64">
        <v>4.9000000000000004</v>
      </c>
      <c r="AC997" s="64">
        <v>4.34</v>
      </c>
    </row>
    <row r="998" spans="1:29" hidden="1" x14ac:dyDescent="0.2">
      <c r="A998" s="2">
        <v>40254</v>
      </c>
      <c r="B998" s="64">
        <v>4.72</v>
      </c>
      <c r="C998" s="64">
        <v>4.78</v>
      </c>
      <c r="D998" s="64">
        <v>6.11</v>
      </c>
      <c r="E998" s="64">
        <v>5.3</v>
      </c>
      <c r="G998" s="64">
        <v>3.66</v>
      </c>
      <c r="H998" s="64">
        <v>2.99</v>
      </c>
      <c r="J998" s="64">
        <v>4.91</v>
      </c>
      <c r="K998" s="64">
        <v>4.34</v>
      </c>
      <c r="N998" s="64">
        <v>0.13</v>
      </c>
      <c r="O998" s="64">
        <v>3.64</v>
      </c>
      <c r="P998" s="64">
        <v>4.57</v>
      </c>
      <c r="R998" s="64">
        <v>3.39</v>
      </c>
      <c r="S998" s="64">
        <v>3.05</v>
      </c>
      <c r="U998" s="64">
        <v>4.72</v>
      </c>
      <c r="V998" s="64">
        <v>4.78</v>
      </c>
      <c r="W998" s="64">
        <v>6.11</v>
      </c>
      <c r="X998" s="64">
        <v>5.3</v>
      </c>
      <c r="Z998" s="64">
        <v>3.66</v>
      </c>
      <c r="AA998" s="64">
        <v>2.99</v>
      </c>
      <c r="AB998" s="64">
        <v>4.91</v>
      </c>
      <c r="AC998" s="64">
        <v>4.34</v>
      </c>
    </row>
    <row r="999" spans="1:29" hidden="1" x14ac:dyDescent="0.2">
      <c r="A999" s="2">
        <v>40255</v>
      </c>
      <c r="B999" s="64">
        <v>4.76</v>
      </c>
      <c r="C999" s="64">
        <v>4.8099999999999996</v>
      </c>
      <c r="D999" s="64">
        <v>6.31</v>
      </c>
      <c r="E999" s="64">
        <v>5.31</v>
      </c>
      <c r="G999" s="64">
        <v>3.58</v>
      </c>
      <c r="H999" s="64">
        <v>2.87</v>
      </c>
      <c r="J999" s="64">
        <v>4.96</v>
      </c>
      <c r="K999" s="64">
        <v>4.34</v>
      </c>
      <c r="N999" s="64">
        <v>0.13</v>
      </c>
      <c r="O999" s="64">
        <v>3.68</v>
      </c>
      <c r="P999" s="64">
        <v>4.59</v>
      </c>
      <c r="R999" s="64">
        <v>3.45</v>
      </c>
      <c r="S999" s="64">
        <v>3.11</v>
      </c>
      <c r="U999" s="64">
        <v>4.76</v>
      </c>
      <c r="V999" s="64">
        <v>4.8099999999999996</v>
      </c>
      <c r="W999" s="64">
        <v>6.31</v>
      </c>
      <c r="X999" s="64">
        <v>5.31</v>
      </c>
      <c r="Z999" s="64">
        <v>3.58</v>
      </c>
      <c r="AA999" s="64">
        <v>2.87</v>
      </c>
      <c r="AB999" s="64">
        <v>4.96</v>
      </c>
      <c r="AC999" s="64">
        <v>4.34</v>
      </c>
    </row>
    <row r="1000" spans="1:29" hidden="1" x14ac:dyDescent="0.2">
      <c r="A1000" s="2">
        <v>40256</v>
      </c>
      <c r="B1000" s="64">
        <v>4.55</v>
      </c>
      <c r="C1000" s="64">
        <v>4.74</v>
      </c>
      <c r="D1000" s="64">
        <v>6.27</v>
      </c>
      <c r="E1000" s="64">
        <v>5.29</v>
      </c>
      <c r="G1000" s="64">
        <v>3.79</v>
      </c>
      <c r="H1000" s="64">
        <v>2.71</v>
      </c>
      <c r="J1000" s="64">
        <v>5.23</v>
      </c>
      <c r="K1000" s="64">
        <v>4.6100000000000003</v>
      </c>
      <c r="N1000" s="64">
        <v>0.13</v>
      </c>
      <c r="O1000" s="64">
        <v>3.69</v>
      </c>
      <c r="P1000" s="64">
        <v>4.58</v>
      </c>
      <c r="R1000" s="64">
        <v>3.37</v>
      </c>
      <c r="S1000" s="64">
        <v>3.12</v>
      </c>
      <c r="U1000" s="64">
        <v>4.55</v>
      </c>
      <c r="V1000" s="64">
        <v>4.74</v>
      </c>
      <c r="W1000" s="64">
        <v>6.27</v>
      </c>
      <c r="X1000" s="64">
        <v>5.29</v>
      </c>
      <c r="Z1000" s="64">
        <v>3.79</v>
      </c>
      <c r="AA1000" s="64">
        <v>2.71</v>
      </c>
      <c r="AB1000" s="64">
        <v>5.23</v>
      </c>
      <c r="AC1000" s="64">
        <v>4.6100000000000003</v>
      </c>
    </row>
    <row r="1001" spans="1:29" hidden="1" x14ac:dyDescent="0.2">
      <c r="A1001" s="2">
        <v>40259</v>
      </c>
      <c r="B1001" s="64">
        <v>4.8</v>
      </c>
      <c r="C1001" s="64">
        <v>4.76</v>
      </c>
      <c r="D1001" s="64">
        <v>6.44</v>
      </c>
      <c r="E1001" s="64">
        <v>5.3</v>
      </c>
      <c r="G1001" s="64">
        <v>3.65</v>
      </c>
      <c r="H1001" s="64">
        <v>2.9</v>
      </c>
      <c r="J1001" s="64">
        <v>4.91</v>
      </c>
      <c r="K1001" s="64">
        <v>4.29</v>
      </c>
      <c r="N1001" s="64">
        <v>0.11</v>
      </c>
      <c r="O1001" s="64">
        <v>3.66</v>
      </c>
      <c r="P1001" s="64">
        <v>4.57</v>
      </c>
      <c r="R1001" s="64">
        <v>3.49</v>
      </c>
      <c r="S1001" s="64">
        <v>3.1</v>
      </c>
      <c r="U1001" s="64">
        <v>4.8</v>
      </c>
      <c r="V1001" s="64">
        <v>4.76</v>
      </c>
      <c r="W1001" s="64">
        <v>6.44</v>
      </c>
      <c r="X1001" s="64">
        <v>5.3</v>
      </c>
      <c r="Z1001" s="64">
        <v>3.65</v>
      </c>
      <c r="AA1001" s="64">
        <v>2.9</v>
      </c>
      <c r="AB1001" s="64">
        <v>4.91</v>
      </c>
      <c r="AC1001" s="64">
        <v>4.29</v>
      </c>
    </row>
    <row r="1002" spans="1:29" hidden="1" x14ac:dyDescent="0.2">
      <c r="A1002" s="2">
        <v>40260</v>
      </c>
      <c r="B1002" s="64">
        <v>4.8099999999999996</v>
      </c>
      <c r="C1002" s="64">
        <v>4.7699999999999996</v>
      </c>
      <c r="D1002" s="64">
        <v>6.39</v>
      </c>
      <c r="E1002" s="64">
        <v>5.33</v>
      </c>
      <c r="G1002" s="64">
        <v>3.74</v>
      </c>
      <c r="H1002" s="64">
        <v>2.97</v>
      </c>
      <c r="J1002" s="64">
        <v>4.87</v>
      </c>
      <c r="K1002" s="64">
        <v>4.25</v>
      </c>
      <c r="N1002" s="64">
        <v>0.1</v>
      </c>
      <c r="O1002" s="64">
        <v>3.68</v>
      </c>
      <c r="P1002" s="64">
        <v>4.5999999999999996</v>
      </c>
      <c r="R1002" s="64">
        <v>3.49</v>
      </c>
      <c r="S1002" s="64">
        <v>3.12</v>
      </c>
      <c r="U1002" s="64">
        <v>4.8099999999999996</v>
      </c>
      <c r="V1002" s="64">
        <v>4.7699999999999996</v>
      </c>
      <c r="W1002" s="64">
        <v>6.39</v>
      </c>
      <c r="X1002" s="64">
        <v>5.33</v>
      </c>
      <c r="Z1002" s="64">
        <v>3.74</v>
      </c>
      <c r="AA1002" s="64">
        <v>2.97</v>
      </c>
      <c r="AB1002" s="64">
        <v>4.87</v>
      </c>
      <c r="AC1002" s="64">
        <v>4.25</v>
      </c>
    </row>
    <row r="1003" spans="1:29" hidden="1" x14ac:dyDescent="0.2">
      <c r="A1003" s="2">
        <v>40261</v>
      </c>
      <c r="B1003" s="64">
        <v>4.91</v>
      </c>
      <c r="C1003" s="64">
        <v>4.9000000000000004</v>
      </c>
      <c r="D1003" s="64">
        <v>6.42</v>
      </c>
      <c r="E1003" s="64">
        <v>5.48</v>
      </c>
      <c r="G1003" s="64">
        <v>3.58</v>
      </c>
      <c r="H1003" s="64">
        <v>3</v>
      </c>
      <c r="J1003" s="64">
        <v>5.08</v>
      </c>
      <c r="K1003" s="64">
        <v>4.46</v>
      </c>
      <c r="N1003" s="64">
        <v>0.11</v>
      </c>
      <c r="O1003" s="64">
        <v>3.85</v>
      </c>
      <c r="P1003" s="64">
        <v>4.7300000000000004</v>
      </c>
      <c r="R1003" s="64">
        <v>3.6</v>
      </c>
      <c r="S1003" s="64">
        <v>3.25</v>
      </c>
      <c r="U1003" s="64">
        <v>4.91</v>
      </c>
      <c r="V1003" s="64">
        <v>4.9000000000000004</v>
      </c>
      <c r="W1003" s="64">
        <v>6.42</v>
      </c>
      <c r="X1003" s="64">
        <v>5.48</v>
      </c>
      <c r="Z1003" s="64">
        <v>3.58</v>
      </c>
      <c r="AA1003" s="64">
        <v>3</v>
      </c>
      <c r="AB1003" s="64">
        <v>5.08</v>
      </c>
      <c r="AC1003" s="64">
        <v>4.46</v>
      </c>
    </row>
    <row r="1004" spans="1:29" hidden="1" x14ac:dyDescent="0.2">
      <c r="A1004" s="2">
        <v>40262</v>
      </c>
      <c r="B1004" s="64">
        <v>5.0599999999999996</v>
      </c>
      <c r="C1004" s="64">
        <v>5.09</v>
      </c>
      <c r="D1004" s="64">
        <v>6.63</v>
      </c>
      <c r="E1004" s="64">
        <v>5.53</v>
      </c>
      <c r="G1004" s="64">
        <v>3.7</v>
      </c>
      <c r="H1004" s="64">
        <v>2.97</v>
      </c>
      <c r="J1004" s="64">
        <v>5.16</v>
      </c>
      <c r="K1004" s="64">
        <v>4.18</v>
      </c>
      <c r="N1004" s="64">
        <v>0.11</v>
      </c>
      <c r="O1004" s="64">
        <v>3.88</v>
      </c>
      <c r="P1004" s="64">
        <v>4.76</v>
      </c>
      <c r="R1004" s="64">
        <v>3.59</v>
      </c>
      <c r="S1004" s="64">
        <v>3.27</v>
      </c>
      <c r="U1004" s="64">
        <v>5.0599999999999996</v>
      </c>
      <c r="V1004" s="64">
        <v>5.09</v>
      </c>
      <c r="W1004" s="64">
        <v>6.63</v>
      </c>
      <c r="X1004" s="64">
        <v>5.53</v>
      </c>
      <c r="Z1004" s="64">
        <v>3.7</v>
      </c>
      <c r="AA1004" s="64">
        <v>2.97</v>
      </c>
      <c r="AB1004" s="64">
        <v>5.16</v>
      </c>
      <c r="AC1004" s="64">
        <v>4.18</v>
      </c>
    </row>
    <row r="1005" spans="1:29" hidden="1" x14ac:dyDescent="0.2">
      <c r="A1005" s="2">
        <v>40263</v>
      </c>
      <c r="B1005" s="64">
        <v>4.93</v>
      </c>
      <c r="C1005" s="64">
        <v>4.91</v>
      </c>
      <c r="D1005" s="64">
        <v>6.44</v>
      </c>
      <c r="E1005" s="64">
        <v>5.54</v>
      </c>
      <c r="G1005" s="64">
        <v>3.74</v>
      </c>
      <c r="H1005" s="64">
        <v>3.11</v>
      </c>
      <c r="J1005" s="64">
        <v>5.22</v>
      </c>
      <c r="K1005" s="64">
        <v>4.28</v>
      </c>
      <c r="N1005" s="64">
        <v>0.11</v>
      </c>
      <c r="O1005" s="64">
        <v>3.85</v>
      </c>
      <c r="P1005" s="64">
        <v>4.75</v>
      </c>
      <c r="R1005" s="64">
        <v>3.5</v>
      </c>
      <c r="S1005" s="64">
        <v>3.19</v>
      </c>
      <c r="U1005" s="64">
        <v>4.93</v>
      </c>
      <c r="V1005" s="64">
        <v>4.91</v>
      </c>
      <c r="W1005" s="64">
        <v>6.44</v>
      </c>
      <c r="X1005" s="64">
        <v>5.54</v>
      </c>
      <c r="Z1005" s="64">
        <v>3.74</v>
      </c>
      <c r="AA1005" s="64">
        <v>3.11</v>
      </c>
      <c r="AB1005" s="64">
        <v>5.22</v>
      </c>
      <c r="AC1005" s="64">
        <v>4.28</v>
      </c>
    </row>
    <row r="1006" spans="1:29" hidden="1" x14ac:dyDescent="0.2">
      <c r="A1006" s="2">
        <v>40266</v>
      </c>
      <c r="B1006" s="64">
        <v>5.0199999999999996</v>
      </c>
      <c r="C1006" s="64">
        <v>5.05</v>
      </c>
      <c r="D1006" s="64">
        <v>6.1</v>
      </c>
      <c r="E1006" s="64">
        <v>5.6</v>
      </c>
      <c r="G1006" s="64">
        <v>3.84</v>
      </c>
      <c r="H1006" s="64">
        <v>3.2</v>
      </c>
      <c r="J1006" s="64">
        <v>4.93</v>
      </c>
      <c r="K1006" s="64">
        <v>4.22</v>
      </c>
      <c r="N1006" s="64">
        <v>0.1</v>
      </c>
      <c r="O1006" s="64">
        <v>3.87</v>
      </c>
      <c r="P1006" s="64">
        <v>4.7699999999999996</v>
      </c>
      <c r="R1006" s="64">
        <v>3.57</v>
      </c>
      <c r="S1006" s="64">
        <v>3.23</v>
      </c>
      <c r="U1006" s="64">
        <v>5.0199999999999996</v>
      </c>
      <c r="V1006" s="64">
        <v>5.05</v>
      </c>
      <c r="W1006" s="64">
        <v>6.1</v>
      </c>
      <c r="X1006" s="64">
        <v>5.6</v>
      </c>
      <c r="Z1006" s="64">
        <v>3.84</v>
      </c>
      <c r="AA1006" s="64">
        <v>3.2</v>
      </c>
      <c r="AB1006" s="64">
        <v>4.93</v>
      </c>
      <c r="AC1006" s="64">
        <v>4.22</v>
      </c>
    </row>
    <row r="1007" spans="1:29" hidden="1" x14ac:dyDescent="0.2">
      <c r="A1007" s="2">
        <v>40267</v>
      </c>
      <c r="B1007" s="64">
        <v>4.99</v>
      </c>
      <c r="C1007" s="64">
        <v>4.97</v>
      </c>
      <c r="D1007" s="64">
        <v>6.33</v>
      </c>
      <c r="E1007" s="64">
        <v>5.58</v>
      </c>
      <c r="G1007" s="64">
        <v>3.9</v>
      </c>
      <c r="H1007" s="64">
        <v>3.05</v>
      </c>
      <c r="J1007" s="64">
        <v>4.79</v>
      </c>
      <c r="K1007" s="64">
        <v>4.28</v>
      </c>
      <c r="N1007" s="64">
        <v>0.11</v>
      </c>
      <c r="O1007" s="64">
        <v>3.85</v>
      </c>
      <c r="P1007" s="64">
        <v>4.74</v>
      </c>
      <c r="R1007" s="64">
        <v>3.59</v>
      </c>
      <c r="S1007" s="64">
        <v>3.26</v>
      </c>
      <c r="U1007" s="64">
        <v>4.99</v>
      </c>
      <c r="V1007" s="64">
        <v>4.97</v>
      </c>
      <c r="W1007" s="64">
        <v>6.33</v>
      </c>
      <c r="X1007" s="64">
        <v>5.58</v>
      </c>
      <c r="Z1007" s="64">
        <v>3.9</v>
      </c>
      <c r="AA1007" s="64">
        <v>3.05</v>
      </c>
      <c r="AB1007" s="64">
        <v>4.79</v>
      </c>
      <c r="AC1007" s="64">
        <v>4.28</v>
      </c>
    </row>
    <row r="1008" spans="1:29" hidden="1" x14ac:dyDescent="0.2">
      <c r="A1008" s="2">
        <v>40268</v>
      </c>
      <c r="B1008" s="64">
        <v>4.96</v>
      </c>
      <c r="C1008" s="64">
        <v>4.9000000000000004</v>
      </c>
      <c r="D1008" s="64">
        <v>6.58</v>
      </c>
      <c r="E1008" s="64">
        <v>5.55</v>
      </c>
      <c r="G1008" s="64">
        <v>3.97</v>
      </c>
      <c r="H1008" s="64">
        <v>3.1</v>
      </c>
      <c r="J1008" s="64">
        <v>4.68</v>
      </c>
      <c r="K1008" s="64">
        <v>4.2300000000000004</v>
      </c>
      <c r="N1008" s="64">
        <v>0.13</v>
      </c>
      <c r="O1008" s="64">
        <v>3.83</v>
      </c>
      <c r="P1008" s="64">
        <v>4.71</v>
      </c>
      <c r="R1008" s="64">
        <v>3.52</v>
      </c>
      <c r="S1008" s="64">
        <v>3.22</v>
      </c>
      <c r="U1008" s="64">
        <v>4.96</v>
      </c>
      <c r="V1008" s="64">
        <v>4.9000000000000004</v>
      </c>
      <c r="W1008" s="64">
        <v>6.58</v>
      </c>
      <c r="X1008" s="64">
        <v>5.55</v>
      </c>
      <c r="Z1008" s="64">
        <v>3.97</v>
      </c>
      <c r="AA1008" s="64">
        <v>3.1</v>
      </c>
      <c r="AB1008" s="64">
        <v>4.68</v>
      </c>
      <c r="AC1008" s="64">
        <v>4.2300000000000004</v>
      </c>
    </row>
    <row r="1009" spans="1:29" hidden="1" x14ac:dyDescent="0.2"/>
    <row r="1010" spans="1:29" hidden="1" x14ac:dyDescent="0.2">
      <c r="A1010" s="3" t="s">
        <v>61</v>
      </c>
      <c r="B1010" s="64">
        <f>AVERAGE(B990:B1008)</f>
        <v>4.8542105263157884</v>
      </c>
      <c r="C1010" s="64">
        <f>AVERAGE(C990:C1008)</f>
        <v>4.918947368421053</v>
      </c>
      <c r="D1010" s="64">
        <f>AVERAGE(D990:D1008)</f>
        <v>6.2542105263157888</v>
      </c>
      <c r="E1010" s="64">
        <f>AVERAGE(E990:E1008)</f>
        <v>5.4631578947368418</v>
      </c>
      <c r="G1010" s="64">
        <f>AVERAGE(G990:G1008)</f>
        <v>3.6868421052631586</v>
      </c>
      <c r="H1010" s="64">
        <f>AVERAGE(H990:H1008)</f>
        <v>2.9736842105263155</v>
      </c>
      <c r="J1010" s="64">
        <f>AVERAGE(J990:J1008)</f>
        <v>5.0152631578947364</v>
      </c>
      <c r="K1010" s="64">
        <f>AVERAGE(K990:K1008)</f>
        <v>4.2863157894736847</v>
      </c>
      <c r="N1010" s="64">
        <f>AVERAGE(N990:N1008)</f>
        <v>0.11947368421052632</v>
      </c>
      <c r="O1010" s="64">
        <f>AVERAGE(O990:O1008)</f>
        <v>3.7405263157894733</v>
      </c>
      <c r="P1010" s="64">
        <f>AVERAGE(P990:P1008)</f>
        <v>4.6615789473684206</v>
      </c>
      <c r="R1010" s="64">
        <f>AVERAGE(R990:R1008)</f>
        <v>3.4373684210526316</v>
      </c>
      <c r="S1010" s="64">
        <f>AVERAGE(S990:S1008)</f>
        <v>3.1447368421052628</v>
      </c>
      <c r="U1010" s="64">
        <f>AVERAGE(U990:U1008)</f>
        <v>4.8542105263157884</v>
      </c>
      <c r="V1010" s="64">
        <f>AVERAGE(V990:V1008)</f>
        <v>4.918947368421053</v>
      </c>
      <c r="W1010" s="64">
        <f>AVERAGE(W990:W1008)</f>
        <v>6.2542105263157888</v>
      </c>
      <c r="X1010" s="64">
        <f>AVERAGE(X990:X1008)</f>
        <v>5.4631578947368418</v>
      </c>
      <c r="Z1010" s="64">
        <f>AVERAGE(Z990:Z1008)</f>
        <v>3.6868421052631586</v>
      </c>
      <c r="AA1010" s="64">
        <f>AVERAGE(AA990:AA1008)</f>
        <v>2.9736842105263155</v>
      </c>
      <c r="AB1010" s="64">
        <f>AVERAGE(AB990:AB1008)</f>
        <v>5.0152631578947364</v>
      </c>
      <c r="AC1010" s="64">
        <f>AVERAGE(AC990:AC1008)</f>
        <v>4.2863157894736847</v>
      </c>
    </row>
    <row r="1011" spans="1:29" hidden="1" x14ac:dyDescent="0.2">
      <c r="A1011" s="3" t="s">
        <v>62</v>
      </c>
      <c r="B1011" s="312">
        <f>AVERAGE(B1010:C1010)</f>
        <v>4.8865789473684202</v>
      </c>
      <c r="C1011" s="312"/>
      <c r="D1011" s="312">
        <f>AVERAGE(D1010:E1010)</f>
        <v>5.8586842105263148</v>
      </c>
      <c r="E1011" s="312"/>
      <c r="F1011" s="5"/>
      <c r="G1011" s="312">
        <f>AVERAGE(G1010:H1010)</f>
        <v>3.3302631578947368</v>
      </c>
      <c r="H1011" s="312"/>
      <c r="I1011" s="118"/>
      <c r="J1011" s="312">
        <f>AVERAGE(J1010:K1010)</f>
        <v>4.6507894736842106</v>
      </c>
      <c r="K1011" s="312"/>
      <c r="L1011" s="118"/>
      <c r="M1011" s="5"/>
      <c r="N1011" s="5"/>
      <c r="O1011" s="5"/>
      <c r="P1011" s="5"/>
      <c r="Q1011" s="5"/>
      <c r="R1011" s="312">
        <f>AVERAGE(R1010:S1010)</f>
        <v>3.291052631578947</v>
      </c>
      <c r="S1011" s="312"/>
      <c r="U1011" s="312">
        <f>AVERAGE(U1010:V1010)</f>
        <v>4.8865789473684202</v>
      </c>
      <c r="V1011" s="312"/>
      <c r="W1011" s="312">
        <f>AVERAGE(W1010:X1010)</f>
        <v>5.8586842105263148</v>
      </c>
      <c r="X1011" s="312"/>
      <c r="Y1011" s="5"/>
      <c r="Z1011" s="312">
        <f>AVERAGE(Z1010:AA1010)</f>
        <v>3.3302631578947368</v>
      </c>
      <c r="AA1011" s="312"/>
      <c r="AB1011" s="312">
        <f>AVERAGE(AB1010:AC1010)</f>
        <v>4.6507894736842106</v>
      </c>
      <c r="AC1011" s="312"/>
    </row>
    <row r="1012" spans="1:29" hidden="1" x14ac:dyDescent="0.2">
      <c r="A1012" s="3" t="s">
        <v>63</v>
      </c>
      <c r="B1012" s="312">
        <f>AVERAGE(B959,B983,B1011)</f>
        <v>4.870263157894736</v>
      </c>
      <c r="C1012" s="312"/>
      <c r="D1012" s="312">
        <f>AVERAGE(D959,D983,D1011)</f>
        <v>5.8836842105263152</v>
      </c>
      <c r="E1012" s="312"/>
      <c r="F1012" s="5"/>
      <c r="G1012" s="312">
        <f>AVERAGE(G959,G983,G1011)</f>
        <v>3.200964912280702</v>
      </c>
      <c r="H1012" s="312"/>
      <c r="I1012" s="118"/>
      <c r="J1012" s="312">
        <f>AVERAGE(J959,J983,J1011)</f>
        <v>4.6335087719298249</v>
      </c>
      <c r="K1012" s="312"/>
      <c r="L1012" s="118"/>
      <c r="M1012" s="5"/>
      <c r="N1012" s="5"/>
      <c r="O1012" s="5"/>
      <c r="P1012" s="5"/>
      <c r="Q1012" s="5"/>
      <c r="R1012" s="312">
        <f>AVERAGE(R959,R983,R1011)</f>
        <v>3.3021052631578947</v>
      </c>
      <c r="S1012" s="312"/>
      <c r="U1012" s="312">
        <f>AVERAGE(U959,U983,U1011)</f>
        <v>4.870263157894736</v>
      </c>
      <c r="V1012" s="312"/>
      <c r="W1012" s="312">
        <f>AVERAGE(W959,W983,W1011)</f>
        <v>5.8836842105263152</v>
      </c>
      <c r="X1012" s="312"/>
      <c r="Y1012" s="5"/>
      <c r="Z1012" s="312">
        <f>AVERAGE(Z959,Z983,Z1011)</f>
        <v>3.200964912280702</v>
      </c>
      <c r="AA1012" s="312"/>
      <c r="AB1012" s="312">
        <f>AVERAGE(AB959,AB983,AB1011)</f>
        <v>4.6335087719298249</v>
      </c>
      <c r="AC1012" s="312"/>
    </row>
    <row r="1013" spans="1:29" hidden="1" x14ac:dyDescent="0.2"/>
    <row r="1014" spans="1:29" hidden="1" x14ac:dyDescent="0.2">
      <c r="A1014" s="2">
        <v>40269</v>
      </c>
      <c r="B1014" s="64">
        <v>4.97</v>
      </c>
      <c r="C1014" s="64">
        <v>4.9000000000000004</v>
      </c>
      <c r="D1014" s="64">
        <v>6.6</v>
      </c>
      <c r="E1014" s="64">
        <v>5.54</v>
      </c>
      <c r="G1014" s="64">
        <v>3.94</v>
      </c>
      <c r="H1014" s="64">
        <v>3.33</v>
      </c>
      <c r="J1014" s="64">
        <v>4.7</v>
      </c>
      <c r="K1014" s="64">
        <v>4.3899999999999997</v>
      </c>
      <c r="N1014" s="64">
        <v>0.13</v>
      </c>
      <c r="O1014" s="64">
        <v>3.87</v>
      </c>
      <c r="P1014" s="64">
        <v>4.7300000000000004</v>
      </c>
      <c r="R1014" s="64">
        <v>3.51</v>
      </c>
      <c r="S1014" s="64">
        <v>3.17</v>
      </c>
      <c r="U1014" s="64">
        <v>4.97</v>
      </c>
      <c r="V1014" s="64">
        <v>4.9000000000000004</v>
      </c>
      <c r="W1014" s="64">
        <v>6.6</v>
      </c>
      <c r="X1014" s="64">
        <v>5.54</v>
      </c>
      <c r="Z1014" s="64">
        <v>3.94</v>
      </c>
      <c r="AA1014" s="64">
        <v>3.33</v>
      </c>
      <c r="AB1014" s="64">
        <v>4.7</v>
      </c>
      <c r="AC1014" s="64">
        <v>4.3899999999999997</v>
      </c>
    </row>
    <row r="1015" spans="1:29" hidden="1" x14ac:dyDescent="0.2">
      <c r="A1015" s="2">
        <v>40273</v>
      </c>
      <c r="B1015" s="64">
        <v>5.0199999999999996</v>
      </c>
      <c r="C1015" s="64">
        <v>5.0199999999999996</v>
      </c>
      <c r="D1015" s="64">
        <v>6.47</v>
      </c>
      <c r="E1015" s="64">
        <v>5.65</v>
      </c>
      <c r="G1015" s="64">
        <v>3.92</v>
      </c>
      <c r="H1015" s="64">
        <v>3.29</v>
      </c>
      <c r="J1015" s="64">
        <v>4.71</v>
      </c>
      <c r="K1015" s="64">
        <v>4.7300000000000004</v>
      </c>
      <c r="N1015" s="64">
        <v>0.14000000000000001</v>
      </c>
      <c r="O1015" s="64">
        <v>3.99</v>
      </c>
      <c r="P1015" s="64">
        <v>4.84</v>
      </c>
      <c r="R1015" s="64">
        <v>3.72</v>
      </c>
      <c r="S1015" s="64">
        <v>3.32</v>
      </c>
      <c r="U1015" s="64">
        <v>5.0199999999999996</v>
      </c>
      <c r="V1015" s="64">
        <v>5.0199999999999996</v>
      </c>
      <c r="W1015" s="64">
        <v>6.47</v>
      </c>
      <c r="X1015" s="64">
        <v>5.65</v>
      </c>
      <c r="Z1015" s="64">
        <v>3.92</v>
      </c>
      <c r="AA1015" s="64">
        <v>3.29</v>
      </c>
      <c r="AB1015" s="64">
        <v>4.71</v>
      </c>
      <c r="AC1015" s="64">
        <v>4.7300000000000004</v>
      </c>
    </row>
    <row r="1016" spans="1:29" hidden="1" x14ac:dyDescent="0.2">
      <c r="A1016" s="2">
        <v>40274</v>
      </c>
      <c r="B1016" s="64">
        <v>5.03</v>
      </c>
      <c r="C1016" s="64">
        <v>4.97</v>
      </c>
      <c r="D1016" s="64">
        <v>6.4</v>
      </c>
      <c r="E1016" s="64">
        <v>5.64</v>
      </c>
      <c r="G1016" s="64">
        <v>3.79</v>
      </c>
      <c r="H1016" s="64">
        <v>3.24</v>
      </c>
      <c r="J1016" s="64">
        <v>4.82</v>
      </c>
      <c r="K1016" s="64">
        <v>4.71</v>
      </c>
      <c r="N1016" s="64">
        <v>0.14000000000000001</v>
      </c>
      <c r="O1016" s="64">
        <v>3.95</v>
      </c>
      <c r="P1016" s="64">
        <v>4.83</v>
      </c>
      <c r="R1016" s="64">
        <v>3.66</v>
      </c>
      <c r="S1016" s="64">
        <v>3.28</v>
      </c>
      <c r="U1016" s="64">
        <v>5.03</v>
      </c>
      <c r="V1016" s="64">
        <v>4.97</v>
      </c>
      <c r="W1016" s="64">
        <v>6.4</v>
      </c>
      <c r="X1016" s="64">
        <v>5.64</v>
      </c>
      <c r="Z1016" s="64">
        <v>3.79</v>
      </c>
      <c r="AA1016" s="64">
        <v>3.24</v>
      </c>
      <c r="AB1016" s="64">
        <v>4.82</v>
      </c>
      <c r="AC1016" s="64">
        <v>4.71</v>
      </c>
    </row>
    <row r="1017" spans="1:29" hidden="1" x14ac:dyDescent="0.2">
      <c r="A1017" s="2">
        <v>40275</v>
      </c>
      <c r="B1017" s="64">
        <v>4.92</v>
      </c>
      <c r="C1017" s="64">
        <v>4.82</v>
      </c>
      <c r="D1017" s="64">
        <v>6.5</v>
      </c>
      <c r="E1017" s="64">
        <v>5.56</v>
      </c>
      <c r="G1017" s="64">
        <v>3.7</v>
      </c>
      <c r="H1017" s="64">
        <v>3.26</v>
      </c>
      <c r="J1017" s="64">
        <v>4.8600000000000003</v>
      </c>
      <c r="K1017" s="64">
        <v>4.72</v>
      </c>
      <c r="N1017" s="64">
        <v>0.14000000000000001</v>
      </c>
      <c r="O1017" s="64">
        <v>3.86</v>
      </c>
      <c r="P1017" s="64">
        <v>4.74</v>
      </c>
      <c r="R1017" s="64">
        <v>3.6</v>
      </c>
      <c r="S1017" s="64">
        <v>3.17</v>
      </c>
      <c r="U1017" s="64">
        <v>4.92</v>
      </c>
      <c r="V1017" s="64">
        <v>4.82</v>
      </c>
      <c r="W1017" s="64">
        <v>6.5</v>
      </c>
      <c r="X1017" s="64">
        <v>5.56</v>
      </c>
      <c r="Z1017" s="64">
        <v>3.7</v>
      </c>
      <c r="AA1017" s="64">
        <v>3.26</v>
      </c>
      <c r="AB1017" s="64">
        <v>4.8600000000000003</v>
      </c>
      <c r="AC1017" s="64">
        <v>4.72</v>
      </c>
    </row>
    <row r="1018" spans="1:29" hidden="1" x14ac:dyDescent="0.2">
      <c r="A1018" s="2">
        <v>40276</v>
      </c>
      <c r="B1018" s="64">
        <v>4.99</v>
      </c>
      <c r="C1018" s="64">
        <v>4.8899999999999997</v>
      </c>
      <c r="D1018" s="64">
        <v>6.42</v>
      </c>
      <c r="E1018" s="64">
        <v>5.56</v>
      </c>
      <c r="G1018" s="64">
        <v>3.71</v>
      </c>
      <c r="H1018" s="64">
        <v>3.3</v>
      </c>
      <c r="J1018" s="64">
        <v>4.91</v>
      </c>
      <c r="K1018" s="64">
        <v>4.17</v>
      </c>
      <c r="N1018" s="64">
        <v>0.14000000000000001</v>
      </c>
      <c r="O1018" s="64">
        <v>3.89</v>
      </c>
      <c r="P1018" s="64">
        <v>4.75</v>
      </c>
      <c r="R1018" s="64">
        <v>3.63</v>
      </c>
      <c r="S1018" s="64">
        <v>3.21</v>
      </c>
      <c r="U1018" s="64">
        <v>4.99</v>
      </c>
      <c r="V1018" s="64">
        <v>4.8899999999999997</v>
      </c>
      <c r="W1018" s="64">
        <v>6.42</v>
      </c>
      <c r="X1018" s="64">
        <v>5.56</v>
      </c>
      <c r="Z1018" s="64">
        <v>3.71</v>
      </c>
      <c r="AA1018" s="64">
        <v>3.3</v>
      </c>
      <c r="AB1018" s="64">
        <v>4.91</v>
      </c>
      <c r="AC1018" s="64">
        <v>4.17</v>
      </c>
    </row>
    <row r="1019" spans="1:29" hidden="1" x14ac:dyDescent="0.2">
      <c r="A1019" s="2">
        <v>40277</v>
      </c>
      <c r="B1019" s="64">
        <v>5.03</v>
      </c>
      <c r="C1019" s="64">
        <v>4.8</v>
      </c>
      <c r="D1019" s="64">
        <v>6.41</v>
      </c>
      <c r="E1019" s="64">
        <v>5.53</v>
      </c>
      <c r="G1019" s="64">
        <v>3.67</v>
      </c>
      <c r="H1019" s="64">
        <v>3.27</v>
      </c>
      <c r="J1019" s="64">
        <v>4.79</v>
      </c>
      <c r="K1019" s="64">
        <v>4.42</v>
      </c>
      <c r="N1019" s="64">
        <v>0.13</v>
      </c>
      <c r="O1019" s="64">
        <v>3.88</v>
      </c>
      <c r="P1019" s="64">
        <v>4.74</v>
      </c>
      <c r="R1019" s="64">
        <v>3.61</v>
      </c>
      <c r="S1019" s="64">
        <v>3.21</v>
      </c>
      <c r="U1019" s="64">
        <v>5.03</v>
      </c>
      <c r="V1019" s="64">
        <v>4.8</v>
      </c>
      <c r="W1019" s="64">
        <v>6.41</v>
      </c>
      <c r="X1019" s="64">
        <v>5.53</v>
      </c>
      <c r="Z1019" s="64">
        <v>3.67</v>
      </c>
      <c r="AA1019" s="64">
        <v>3.27</v>
      </c>
      <c r="AB1019" s="64">
        <v>4.79</v>
      </c>
      <c r="AC1019" s="64">
        <v>4.42</v>
      </c>
    </row>
    <row r="1020" spans="1:29" hidden="1" x14ac:dyDescent="0.2">
      <c r="A1020" s="2">
        <v>40280</v>
      </c>
      <c r="B1020" s="64">
        <v>5</v>
      </c>
      <c r="C1020" s="64">
        <v>4.7699999999999996</v>
      </c>
      <c r="D1020" s="64">
        <v>6.18</v>
      </c>
      <c r="E1020" s="64">
        <v>5.49</v>
      </c>
      <c r="G1020" s="64">
        <v>3.6</v>
      </c>
      <c r="H1020" s="64">
        <v>3.29</v>
      </c>
      <c r="J1020" s="64">
        <v>4.87</v>
      </c>
      <c r="K1020" s="64">
        <v>4.57</v>
      </c>
      <c r="N1020" s="64">
        <v>0.12</v>
      </c>
      <c r="O1020" s="64">
        <v>3.84</v>
      </c>
      <c r="P1020" s="64">
        <v>4.7</v>
      </c>
      <c r="R1020" s="64">
        <v>3.6</v>
      </c>
      <c r="S1020" s="64">
        <v>3.16</v>
      </c>
      <c r="U1020" s="64">
        <v>5</v>
      </c>
      <c r="V1020" s="64">
        <v>4.7699999999999996</v>
      </c>
      <c r="W1020" s="64">
        <v>6.18</v>
      </c>
      <c r="X1020" s="64">
        <v>5.49</v>
      </c>
      <c r="Z1020" s="64">
        <v>3.6</v>
      </c>
      <c r="AA1020" s="64">
        <v>3.29</v>
      </c>
      <c r="AB1020" s="64">
        <v>4.87</v>
      </c>
      <c r="AC1020" s="64">
        <v>4.57</v>
      </c>
    </row>
    <row r="1021" spans="1:29" hidden="1" x14ac:dyDescent="0.2">
      <c r="A1021" s="2">
        <v>40281</v>
      </c>
      <c r="B1021" s="64">
        <v>4.91</v>
      </c>
      <c r="C1021" s="64">
        <v>4.62</v>
      </c>
      <c r="D1021" s="64">
        <v>6.21</v>
      </c>
      <c r="E1021" s="64">
        <v>5.46</v>
      </c>
      <c r="G1021" s="64">
        <v>3.71</v>
      </c>
      <c r="H1021" s="64">
        <v>3.25</v>
      </c>
      <c r="J1021" s="64">
        <v>5</v>
      </c>
      <c r="K1021" s="64">
        <v>4.18</v>
      </c>
      <c r="N1021" s="64">
        <v>0.13</v>
      </c>
      <c r="O1021" s="64">
        <v>3.82</v>
      </c>
      <c r="P1021" s="64">
        <v>4.68</v>
      </c>
      <c r="R1021" s="64">
        <v>3.53</v>
      </c>
      <c r="S1021" s="64">
        <v>3.12</v>
      </c>
      <c r="U1021" s="64">
        <v>4.91</v>
      </c>
      <c r="V1021" s="64">
        <v>4.62</v>
      </c>
      <c r="W1021" s="64">
        <v>6.21</v>
      </c>
      <c r="X1021" s="64">
        <v>5.46</v>
      </c>
      <c r="Z1021" s="64">
        <v>3.71</v>
      </c>
      <c r="AA1021" s="64">
        <v>3.25</v>
      </c>
      <c r="AB1021" s="64">
        <v>5</v>
      </c>
      <c r="AC1021" s="64">
        <v>4.18</v>
      </c>
    </row>
    <row r="1022" spans="1:29" hidden="1" x14ac:dyDescent="0.2">
      <c r="A1022" s="2">
        <v>40282</v>
      </c>
      <c r="B1022" s="64">
        <v>4.8600000000000003</v>
      </c>
      <c r="C1022" s="64">
        <v>4.6100000000000003</v>
      </c>
      <c r="D1022" s="64">
        <v>6.25</v>
      </c>
      <c r="E1022" s="64">
        <v>5.5</v>
      </c>
      <c r="G1022" s="64">
        <v>3.98</v>
      </c>
      <c r="H1022" s="64">
        <v>3.25</v>
      </c>
      <c r="J1022" s="64">
        <v>5.12</v>
      </c>
      <c r="K1022" s="64">
        <v>4.49</v>
      </c>
      <c r="N1022" s="64">
        <v>0.13</v>
      </c>
      <c r="O1022" s="64">
        <v>3.86</v>
      </c>
      <c r="P1022" s="64">
        <v>4.7300000000000004</v>
      </c>
      <c r="R1022" s="64">
        <v>3.48</v>
      </c>
      <c r="S1022" s="64">
        <v>3.14</v>
      </c>
      <c r="U1022" s="64">
        <v>4.8600000000000003</v>
      </c>
      <c r="V1022" s="64">
        <v>4.6100000000000003</v>
      </c>
      <c r="W1022" s="64">
        <v>6.25</v>
      </c>
      <c r="X1022" s="64">
        <v>5.5</v>
      </c>
      <c r="Z1022" s="64">
        <v>3.98</v>
      </c>
      <c r="AA1022" s="64">
        <v>3.25</v>
      </c>
      <c r="AB1022" s="64">
        <v>5.12</v>
      </c>
      <c r="AC1022" s="64">
        <v>4.49</v>
      </c>
    </row>
    <row r="1023" spans="1:29" hidden="1" x14ac:dyDescent="0.2">
      <c r="A1023" s="2">
        <v>40283</v>
      </c>
      <c r="B1023" s="64">
        <v>4.78</v>
      </c>
      <c r="C1023" s="64">
        <v>4.5</v>
      </c>
      <c r="D1023" s="64">
        <v>6.25</v>
      </c>
      <c r="E1023" s="64">
        <v>5.48</v>
      </c>
      <c r="G1023" s="64">
        <v>3.78</v>
      </c>
      <c r="H1023" s="64">
        <v>3.22</v>
      </c>
      <c r="J1023" s="64">
        <v>5.45</v>
      </c>
      <c r="K1023" s="64">
        <v>4.3</v>
      </c>
      <c r="N1023" s="64">
        <v>0.13</v>
      </c>
      <c r="O1023" s="64">
        <v>3.83</v>
      </c>
      <c r="P1023" s="64">
        <v>4.71</v>
      </c>
      <c r="R1023" s="64">
        <v>3.43</v>
      </c>
      <c r="S1023" s="64">
        <v>3.09</v>
      </c>
      <c r="U1023" s="64">
        <v>4.78</v>
      </c>
      <c r="V1023" s="64">
        <v>4.5</v>
      </c>
      <c r="W1023" s="64">
        <v>6.25</v>
      </c>
      <c r="X1023" s="64">
        <v>5.48</v>
      </c>
      <c r="Z1023" s="64">
        <v>3.78</v>
      </c>
      <c r="AA1023" s="64">
        <v>3.22</v>
      </c>
      <c r="AB1023" s="64">
        <v>5.45</v>
      </c>
      <c r="AC1023" s="64">
        <v>4.3</v>
      </c>
    </row>
    <row r="1024" spans="1:29" hidden="1" x14ac:dyDescent="0.2">
      <c r="A1024" s="2">
        <v>40284</v>
      </c>
      <c r="B1024" s="64">
        <v>4.8099999999999996</v>
      </c>
      <c r="C1024" s="64">
        <v>4.53</v>
      </c>
      <c r="D1024" s="64">
        <v>6.25</v>
      </c>
      <c r="E1024" s="64">
        <v>5.43</v>
      </c>
      <c r="G1024" s="64">
        <v>3.63</v>
      </c>
      <c r="H1024" s="64">
        <v>3.15</v>
      </c>
      <c r="J1024" s="64">
        <v>4.95</v>
      </c>
      <c r="K1024" s="64">
        <v>4.55</v>
      </c>
      <c r="N1024" s="64">
        <v>0.13</v>
      </c>
      <c r="O1024" s="64">
        <v>3.77</v>
      </c>
      <c r="P1024" s="64">
        <v>4.67</v>
      </c>
      <c r="R1024" s="64">
        <v>3.36</v>
      </c>
      <c r="S1024" s="64">
        <v>2.99</v>
      </c>
      <c r="U1024" s="64">
        <v>4.8099999999999996</v>
      </c>
      <c r="V1024" s="64">
        <v>4.53</v>
      </c>
      <c r="W1024" s="64">
        <v>6.25</v>
      </c>
      <c r="X1024" s="64">
        <v>5.43</v>
      </c>
      <c r="Z1024" s="64">
        <v>3.63</v>
      </c>
      <c r="AA1024" s="64">
        <v>3.15</v>
      </c>
      <c r="AB1024" s="64">
        <v>4.95</v>
      </c>
      <c r="AC1024" s="64">
        <v>4.55</v>
      </c>
    </row>
    <row r="1025" spans="1:29" hidden="1" x14ac:dyDescent="0.2">
      <c r="A1025" s="2">
        <v>40287</v>
      </c>
      <c r="B1025" s="64">
        <v>5</v>
      </c>
      <c r="C1025" s="64">
        <v>4.6100000000000003</v>
      </c>
      <c r="D1025" s="64">
        <v>6.3</v>
      </c>
      <c r="E1025" s="64">
        <v>5.47</v>
      </c>
      <c r="G1025" s="64">
        <v>3.55</v>
      </c>
      <c r="H1025" s="64">
        <v>3.14</v>
      </c>
      <c r="J1025" s="64">
        <v>4.87</v>
      </c>
      <c r="K1025" s="64">
        <v>4.4000000000000004</v>
      </c>
      <c r="N1025" s="64">
        <v>0.12</v>
      </c>
      <c r="O1025" s="64">
        <v>3.8</v>
      </c>
      <c r="P1025" s="64">
        <v>4.7</v>
      </c>
      <c r="R1025" s="64">
        <v>3.38</v>
      </c>
      <c r="S1025" s="64">
        <v>3.06</v>
      </c>
      <c r="U1025" s="64">
        <v>5</v>
      </c>
      <c r="V1025" s="64">
        <v>4.6100000000000003</v>
      </c>
      <c r="W1025" s="64">
        <v>6.3</v>
      </c>
      <c r="X1025" s="64">
        <v>5.47</v>
      </c>
      <c r="Z1025" s="64">
        <v>3.55</v>
      </c>
      <c r="AA1025" s="64">
        <v>3.14</v>
      </c>
      <c r="AB1025" s="64">
        <v>4.87</v>
      </c>
      <c r="AC1025" s="64">
        <v>4.4000000000000004</v>
      </c>
    </row>
    <row r="1026" spans="1:29" hidden="1" x14ac:dyDescent="0.2">
      <c r="A1026" s="2">
        <v>40288</v>
      </c>
      <c r="B1026" s="64">
        <v>4.87</v>
      </c>
      <c r="C1026" s="64">
        <v>4.57</v>
      </c>
      <c r="D1026" s="64">
        <v>6.14</v>
      </c>
      <c r="E1026" s="64">
        <v>5.43</v>
      </c>
      <c r="G1026" s="64">
        <v>3.61</v>
      </c>
      <c r="H1026" s="64">
        <v>3.17</v>
      </c>
      <c r="J1026" s="64">
        <v>5.07</v>
      </c>
      <c r="K1026" s="64">
        <v>4.68</v>
      </c>
      <c r="N1026" s="64">
        <v>0.12</v>
      </c>
      <c r="O1026" s="64">
        <v>3.8</v>
      </c>
      <c r="P1026" s="64">
        <v>4.68</v>
      </c>
      <c r="R1026" s="64">
        <v>3.42</v>
      </c>
      <c r="S1026" s="64">
        <v>3.07</v>
      </c>
      <c r="U1026" s="64">
        <v>4.87</v>
      </c>
      <c r="V1026" s="64">
        <v>4.57</v>
      </c>
      <c r="W1026" s="64">
        <v>6.14</v>
      </c>
      <c r="X1026" s="64">
        <v>5.43</v>
      </c>
      <c r="Z1026" s="64">
        <v>3.61</v>
      </c>
      <c r="AA1026" s="64">
        <v>3.17</v>
      </c>
      <c r="AB1026" s="64">
        <v>5.07</v>
      </c>
      <c r="AC1026" s="64">
        <v>4.68</v>
      </c>
    </row>
    <row r="1027" spans="1:29" hidden="1" x14ac:dyDescent="0.2">
      <c r="A1027" s="2">
        <v>40289</v>
      </c>
      <c r="B1027" s="64">
        <v>4.84</v>
      </c>
      <c r="C1027" s="64">
        <v>4.5599999999999996</v>
      </c>
      <c r="D1027" s="64">
        <v>5.88</v>
      </c>
      <c r="E1027" s="64">
        <v>5.35</v>
      </c>
      <c r="G1027" s="64">
        <v>3.75</v>
      </c>
      <c r="H1027" s="64">
        <v>3.15</v>
      </c>
      <c r="J1027" s="64">
        <v>4.82</v>
      </c>
      <c r="K1027" s="64">
        <v>4.46</v>
      </c>
      <c r="N1027" s="64">
        <v>0.13</v>
      </c>
      <c r="O1027" s="64">
        <v>3.74</v>
      </c>
      <c r="P1027" s="64">
        <v>4.62</v>
      </c>
      <c r="R1027" s="64">
        <v>3.43</v>
      </c>
      <c r="S1027" s="64">
        <v>3.05</v>
      </c>
      <c r="U1027" s="64">
        <v>4.84</v>
      </c>
      <c r="V1027" s="64">
        <v>4.5599999999999996</v>
      </c>
      <c r="W1027" s="64">
        <v>5.88</v>
      </c>
      <c r="X1027" s="64">
        <v>5.35</v>
      </c>
      <c r="Z1027" s="64">
        <v>3.75</v>
      </c>
      <c r="AA1027" s="64">
        <v>3.15</v>
      </c>
      <c r="AB1027" s="64">
        <v>4.82</v>
      </c>
      <c r="AC1027" s="64">
        <v>4.46</v>
      </c>
    </row>
    <row r="1028" spans="1:29" hidden="1" x14ac:dyDescent="0.2">
      <c r="A1028" s="2">
        <v>40290</v>
      </c>
      <c r="B1028" s="64">
        <v>4.87</v>
      </c>
      <c r="C1028" s="64">
        <v>4.54</v>
      </c>
      <c r="D1028" s="64">
        <v>5.9</v>
      </c>
      <c r="E1028" s="64">
        <v>5.38</v>
      </c>
      <c r="G1028" s="64">
        <v>3.67</v>
      </c>
      <c r="H1028" s="64">
        <v>3.18</v>
      </c>
      <c r="J1028" s="64">
        <v>5.07</v>
      </c>
      <c r="K1028" s="64">
        <v>4.21</v>
      </c>
      <c r="N1028" s="64">
        <v>0.13</v>
      </c>
      <c r="O1028" s="64">
        <v>3.77</v>
      </c>
      <c r="P1028" s="64">
        <v>4.6399999999999997</v>
      </c>
      <c r="R1028" s="64">
        <v>3.48</v>
      </c>
      <c r="S1028" s="64">
        <v>3.13</v>
      </c>
      <c r="U1028" s="64">
        <v>4.87</v>
      </c>
      <c r="V1028" s="64">
        <v>4.54</v>
      </c>
      <c r="W1028" s="64">
        <v>5.9</v>
      </c>
      <c r="X1028" s="64">
        <v>5.38</v>
      </c>
      <c r="Z1028" s="64">
        <v>3.67</v>
      </c>
      <c r="AA1028" s="64">
        <v>3.18</v>
      </c>
      <c r="AB1028" s="64">
        <v>5.07</v>
      </c>
      <c r="AC1028" s="64">
        <v>4.21</v>
      </c>
    </row>
    <row r="1029" spans="1:29" hidden="1" x14ac:dyDescent="0.2">
      <c r="A1029" s="2">
        <v>40291</v>
      </c>
      <c r="B1029" s="64">
        <v>4.97</v>
      </c>
      <c r="C1029" s="64">
        <v>4.62</v>
      </c>
      <c r="D1029" s="64">
        <v>5.93</v>
      </c>
      <c r="E1029" s="64">
        <v>5.44</v>
      </c>
      <c r="G1029" s="64">
        <v>3.64</v>
      </c>
      <c r="H1029" s="64">
        <v>3.15</v>
      </c>
      <c r="J1029" s="64">
        <v>4.9800000000000004</v>
      </c>
      <c r="K1029" s="64">
        <v>4.4800000000000004</v>
      </c>
      <c r="N1029" s="64">
        <v>0.13</v>
      </c>
      <c r="O1029" s="64">
        <v>3.81</v>
      </c>
      <c r="P1029" s="64">
        <v>4.66</v>
      </c>
      <c r="R1029" s="64">
        <v>3.51</v>
      </c>
      <c r="S1029" s="64">
        <v>3.17</v>
      </c>
      <c r="U1029" s="64">
        <v>4.97</v>
      </c>
      <c r="V1029" s="64">
        <v>4.62</v>
      </c>
      <c r="W1029" s="64">
        <v>5.93</v>
      </c>
      <c r="X1029" s="64">
        <v>5.44</v>
      </c>
      <c r="Z1029" s="64">
        <v>3.64</v>
      </c>
      <c r="AA1029" s="64">
        <v>3.15</v>
      </c>
      <c r="AB1029" s="64">
        <v>4.9800000000000004</v>
      </c>
      <c r="AC1029" s="64">
        <v>4.4800000000000004</v>
      </c>
    </row>
    <row r="1030" spans="1:29" hidden="1" x14ac:dyDescent="0.2">
      <c r="A1030" s="2">
        <v>40294</v>
      </c>
      <c r="B1030" s="64">
        <v>4.95</v>
      </c>
      <c r="C1030" s="64">
        <v>4.68</v>
      </c>
      <c r="D1030" s="64">
        <v>5.99</v>
      </c>
      <c r="E1030" s="64">
        <v>5.44</v>
      </c>
      <c r="G1030" s="64">
        <v>3.64</v>
      </c>
      <c r="H1030" s="64">
        <v>3.19</v>
      </c>
      <c r="J1030" s="64">
        <v>5</v>
      </c>
      <c r="K1030" s="64">
        <v>4.32</v>
      </c>
      <c r="N1030" s="64">
        <v>0.13</v>
      </c>
      <c r="O1030" s="64">
        <v>3.81</v>
      </c>
      <c r="P1030" s="64">
        <v>4.67</v>
      </c>
      <c r="R1030" s="64">
        <v>3.54</v>
      </c>
      <c r="S1030" s="64">
        <v>3.17</v>
      </c>
      <c r="U1030" s="64">
        <v>4.95</v>
      </c>
      <c r="V1030" s="64">
        <v>4.68</v>
      </c>
      <c r="W1030" s="64">
        <v>5.99</v>
      </c>
      <c r="X1030" s="64">
        <v>5.44</v>
      </c>
      <c r="Z1030" s="64">
        <v>3.64</v>
      </c>
      <c r="AA1030" s="64">
        <v>3.19</v>
      </c>
      <c r="AB1030" s="64">
        <v>5</v>
      </c>
      <c r="AC1030" s="64">
        <v>4.32</v>
      </c>
    </row>
    <row r="1031" spans="1:29" hidden="1" x14ac:dyDescent="0.2">
      <c r="A1031" s="2">
        <v>40295</v>
      </c>
      <c r="B1031" s="64">
        <v>4.75</v>
      </c>
      <c r="C1031" s="64">
        <v>4.53</v>
      </c>
      <c r="D1031" s="64">
        <v>5.9</v>
      </c>
      <c r="E1031" s="64">
        <v>5.36</v>
      </c>
      <c r="G1031" s="64">
        <v>3.44</v>
      </c>
      <c r="H1031" s="64">
        <v>3.2</v>
      </c>
      <c r="J1031" s="64">
        <v>4.96</v>
      </c>
      <c r="K1031" s="64">
        <v>4.2</v>
      </c>
      <c r="N1031" s="64">
        <v>0.12</v>
      </c>
      <c r="O1031" s="64">
        <v>3.69</v>
      </c>
      <c r="P1031" s="64">
        <v>4.57</v>
      </c>
      <c r="R1031" s="64">
        <v>3.41</v>
      </c>
      <c r="S1031" s="64">
        <v>3.04</v>
      </c>
      <c r="U1031" s="64">
        <v>4.75</v>
      </c>
      <c r="V1031" s="64">
        <v>4.53</v>
      </c>
      <c r="W1031" s="64">
        <v>5.9</v>
      </c>
      <c r="X1031" s="64">
        <v>5.36</v>
      </c>
      <c r="Z1031" s="64">
        <v>3.44</v>
      </c>
      <c r="AA1031" s="64">
        <v>3.2</v>
      </c>
      <c r="AB1031" s="64">
        <v>4.96</v>
      </c>
      <c r="AC1031" s="64">
        <v>4.2</v>
      </c>
    </row>
    <row r="1032" spans="1:29" hidden="1" x14ac:dyDescent="0.2">
      <c r="A1032" s="2">
        <v>40296</v>
      </c>
      <c r="B1032" s="64">
        <v>4.78</v>
      </c>
      <c r="C1032" s="64">
        <v>4.5599999999999996</v>
      </c>
      <c r="D1032" s="64">
        <v>5.86</v>
      </c>
      <c r="E1032" s="64">
        <v>5.42</v>
      </c>
      <c r="G1032" s="64">
        <v>3.58</v>
      </c>
      <c r="H1032" s="64">
        <v>3.11</v>
      </c>
      <c r="J1032" s="64">
        <v>4.74</v>
      </c>
      <c r="K1032" s="64">
        <v>4.18</v>
      </c>
      <c r="N1032" s="64">
        <v>0.13</v>
      </c>
      <c r="O1032" s="64">
        <v>3.76</v>
      </c>
      <c r="P1032" s="64">
        <v>4.63</v>
      </c>
      <c r="R1032" s="64">
        <v>3.48</v>
      </c>
      <c r="S1032" s="64">
        <v>3.12</v>
      </c>
      <c r="U1032" s="64">
        <v>4.78</v>
      </c>
      <c r="V1032" s="64">
        <v>4.5599999999999996</v>
      </c>
      <c r="W1032" s="64">
        <v>5.86</v>
      </c>
      <c r="X1032" s="64">
        <v>5.42</v>
      </c>
      <c r="Z1032" s="64">
        <v>3.58</v>
      </c>
      <c r="AA1032" s="64">
        <v>3.11</v>
      </c>
      <c r="AB1032" s="64">
        <v>4.74</v>
      </c>
      <c r="AC1032" s="64">
        <v>4.18</v>
      </c>
    </row>
    <row r="1033" spans="1:29" hidden="1" x14ac:dyDescent="0.2">
      <c r="A1033" s="2">
        <v>40297</v>
      </c>
      <c r="B1033" s="64">
        <v>4.7300000000000004</v>
      </c>
      <c r="C1033" s="64">
        <v>4.4400000000000004</v>
      </c>
      <c r="D1033" s="64">
        <v>5.79</v>
      </c>
      <c r="E1033" s="64">
        <v>5.37</v>
      </c>
      <c r="G1033" s="64">
        <v>3.58</v>
      </c>
      <c r="H1033" s="64">
        <v>3.09</v>
      </c>
      <c r="J1033" s="64">
        <v>4.6399999999999997</v>
      </c>
      <c r="K1033" s="64">
        <v>4.17</v>
      </c>
      <c r="N1033" s="64">
        <v>0.14000000000000001</v>
      </c>
      <c r="O1033" s="64">
        <v>3.73</v>
      </c>
      <c r="P1033" s="64">
        <v>4.59</v>
      </c>
      <c r="R1033" s="64">
        <v>3.37</v>
      </c>
      <c r="S1033" s="64">
        <v>3.09</v>
      </c>
      <c r="U1033" s="64">
        <v>4.7300000000000004</v>
      </c>
      <c r="V1033" s="64">
        <v>4.4400000000000004</v>
      </c>
      <c r="W1033" s="64">
        <v>5.79</v>
      </c>
      <c r="X1033" s="64">
        <v>5.37</v>
      </c>
      <c r="Z1033" s="64">
        <v>3.58</v>
      </c>
      <c r="AA1033" s="64">
        <v>3.09</v>
      </c>
      <c r="AB1033" s="64">
        <v>4.6399999999999997</v>
      </c>
      <c r="AC1033" s="64">
        <v>4.17</v>
      </c>
    </row>
    <row r="1034" spans="1:29" hidden="1" x14ac:dyDescent="0.2">
      <c r="A1034" s="2">
        <v>40298</v>
      </c>
      <c r="B1034" s="64">
        <v>4.72</v>
      </c>
      <c r="C1034" s="64">
        <v>4.41</v>
      </c>
      <c r="D1034" s="64">
        <v>5.85</v>
      </c>
      <c r="E1034" s="64">
        <v>5.3</v>
      </c>
      <c r="G1034" s="64">
        <v>3.64</v>
      </c>
      <c r="H1034" s="64">
        <v>3.16</v>
      </c>
      <c r="J1034" s="64">
        <v>4.83</v>
      </c>
      <c r="K1034" s="64">
        <v>4.18</v>
      </c>
      <c r="N1034" s="64">
        <v>0.14000000000000001</v>
      </c>
      <c r="O1034" s="64">
        <v>3.66</v>
      </c>
      <c r="P1034" s="64">
        <v>4.5199999999999996</v>
      </c>
      <c r="R1034" s="64">
        <v>3.33</v>
      </c>
      <c r="S1034" s="64">
        <v>3.01</v>
      </c>
      <c r="U1034" s="64">
        <v>4.72</v>
      </c>
      <c r="V1034" s="64">
        <v>4.41</v>
      </c>
      <c r="W1034" s="64">
        <v>5.85</v>
      </c>
      <c r="X1034" s="64">
        <v>5.3</v>
      </c>
      <c r="Z1034" s="64">
        <v>3.64</v>
      </c>
      <c r="AA1034" s="64">
        <v>3.16</v>
      </c>
      <c r="AB1034" s="64">
        <v>4.83</v>
      </c>
      <c r="AC1034" s="64">
        <v>4.18</v>
      </c>
    </row>
    <row r="1035" spans="1:29" hidden="1" x14ac:dyDescent="0.2"/>
    <row r="1036" spans="1:29" hidden="1" x14ac:dyDescent="0.2">
      <c r="A1036" s="3" t="s">
        <v>61</v>
      </c>
      <c r="B1036" s="64">
        <f>AVERAGE(B1014:B1034)</f>
        <v>4.8952380952380965</v>
      </c>
      <c r="C1036" s="64">
        <f>AVERAGE(C1014:C1034)</f>
        <v>4.6642857142857155</v>
      </c>
      <c r="D1036" s="64">
        <f>AVERAGE(D1014:D1034)</f>
        <v>6.1657142857142864</v>
      </c>
      <c r="E1036" s="64">
        <f>AVERAGE(E1014:E1034)</f>
        <v>5.4666666666666668</v>
      </c>
      <c r="G1036" s="64">
        <f>AVERAGE(G1014:G1034)</f>
        <v>3.691904761904762</v>
      </c>
      <c r="H1036" s="64">
        <f>AVERAGE(H1014:H1034)</f>
        <v>3.2090476190476185</v>
      </c>
      <c r="J1036" s="64">
        <f>AVERAGE(J1014:J1034)</f>
        <v>4.9123809523809516</v>
      </c>
      <c r="K1036" s="64">
        <f>AVERAGE(K1014:K1034)</f>
        <v>4.4052380952380945</v>
      </c>
      <c r="N1036" s="64">
        <f>AVERAGE(N1014:N1034)</f>
        <v>0.13095238095238096</v>
      </c>
      <c r="O1036" s="64">
        <f>AVERAGE(O1014:O1034)</f>
        <v>3.8157142857142863</v>
      </c>
      <c r="P1036" s="64">
        <f>AVERAGE(P1014:P1034)</f>
        <v>4.6857142857142868</v>
      </c>
      <c r="R1036" s="64">
        <f>AVERAGE(R1014:R1034)</f>
        <v>3.4990476190476194</v>
      </c>
      <c r="S1036" s="64">
        <f>AVERAGE(S1014:S1034)</f>
        <v>3.1319047619047624</v>
      </c>
      <c r="U1036" s="64">
        <f>AVERAGE(U1014:U1034)</f>
        <v>4.8952380952380965</v>
      </c>
      <c r="V1036" s="64">
        <f>AVERAGE(V1014:V1034)</f>
        <v>4.6642857142857155</v>
      </c>
      <c r="W1036" s="64">
        <f>AVERAGE(W1014:W1034)</f>
        <v>6.1657142857142864</v>
      </c>
      <c r="X1036" s="64">
        <f>AVERAGE(X1014:X1034)</f>
        <v>5.4666666666666668</v>
      </c>
      <c r="Z1036" s="64">
        <f>AVERAGE(Z1014:Z1034)</f>
        <v>3.691904761904762</v>
      </c>
      <c r="AA1036" s="64">
        <f>AVERAGE(AA1014:AA1034)</f>
        <v>3.2090476190476185</v>
      </c>
      <c r="AB1036" s="64">
        <f>AVERAGE(AB1014:AB1034)</f>
        <v>4.9123809523809516</v>
      </c>
      <c r="AC1036" s="64">
        <f>AVERAGE(AC1014:AC1034)</f>
        <v>4.4052380952380945</v>
      </c>
    </row>
    <row r="1037" spans="1:29" hidden="1" x14ac:dyDescent="0.2">
      <c r="A1037" s="3" t="s">
        <v>62</v>
      </c>
      <c r="B1037" s="312">
        <f>AVERAGE(B1036:C1036)</f>
        <v>4.779761904761906</v>
      </c>
      <c r="C1037" s="312"/>
      <c r="D1037" s="312">
        <f>AVERAGE(D1036:E1036)</f>
        <v>5.8161904761904761</v>
      </c>
      <c r="E1037" s="312"/>
      <c r="F1037" s="5"/>
      <c r="G1037" s="312">
        <f>AVERAGE(G1036:H1036)</f>
        <v>3.4504761904761905</v>
      </c>
      <c r="H1037" s="312"/>
      <c r="I1037" s="118"/>
      <c r="J1037" s="312">
        <f>AVERAGE(J1036:K1036)</f>
        <v>4.6588095238095235</v>
      </c>
      <c r="K1037" s="312"/>
      <c r="L1037" s="118"/>
      <c r="M1037" s="5"/>
      <c r="N1037" s="5"/>
      <c r="O1037" s="5"/>
      <c r="P1037" s="5"/>
      <c r="Q1037" s="5"/>
      <c r="R1037" s="312">
        <f>AVERAGE(R1036:S1036)</f>
        <v>3.3154761904761907</v>
      </c>
      <c r="S1037" s="312"/>
      <c r="U1037" s="312">
        <f>AVERAGE(U1036:V1036)</f>
        <v>4.779761904761906</v>
      </c>
      <c r="V1037" s="312"/>
      <c r="W1037" s="312">
        <f>AVERAGE(W1036:X1036)</f>
        <v>5.8161904761904761</v>
      </c>
      <c r="X1037" s="312"/>
      <c r="Y1037" s="5"/>
      <c r="Z1037" s="312">
        <f>AVERAGE(Z1036:AA1036)</f>
        <v>3.4504761904761905</v>
      </c>
      <c r="AA1037" s="312"/>
      <c r="AB1037" s="312">
        <f>AVERAGE(AB1036:AC1036)</f>
        <v>4.6588095238095235</v>
      </c>
      <c r="AC1037" s="312"/>
    </row>
    <row r="1038" spans="1:29" hidden="1" x14ac:dyDescent="0.2">
      <c r="A1038" s="3" t="s">
        <v>63</v>
      </c>
      <c r="B1038" s="312">
        <f>AVERAGE(B983,B1011,B1037)</f>
        <v>4.8694820384294069</v>
      </c>
      <c r="C1038" s="312"/>
      <c r="D1038" s="312">
        <f>AVERAGE(D983,D1011,D1037)</f>
        <v>5.8738178780284045</v>
      </c>
      <c r="E1038" s="312"/>
      <c r="F1038" s="5"/>
      <c r="G1038" s="312">
        <f>AVERAGE(G983,G1011,G1037)</f>
        <v>3.3260359231411862</v>
      </c>
      <c r="H1038" s="312"/>
      <c r="I1038" s="118"/>
      <c r="J1038" s="312">
        <f>AVERAGE(J983,J1011,J1037)</f>
        <v>4.7302172096908945</v>
      </c>
      <c r="K1038" s="312"/>
      <c r="L1038" s="118"/>
      <c r="M1038" s="5"/>
      <c r="N1038" s="5"/>
      <c r="O1038" s="5"/>
      <c r="P1038" s="5"/>
      <c r="Q1038" s="5"/>
      <c r="R1038" s="312">
        <f>AVERAGE(R983,R1011,R1037)</f>
        <v>3.3014745196324142</v>
      </c>
      <c r="S1038" s="312"/>
      <c r="U1038" s="312">
        <f>AVERAGE(U983,U1011,U1037)</f>
        <v>4.8694820384294069</v>
      </c>
      <c r="V1038" s="312"/>
      <c r="W1038" s="312">
        <f>AVERAGE(W983,W1011,W1037)</f>
        <v>5.8738178780284045</v>
      </c>
      <c r="X1038" s="312"/>
      <c r="Y1038" s="5"/>
      <c r="Z1038" s="312">
        <f>AVERAGE(Z983,Z1011,Z1037)</f>
        <v>3.3260359231411862</v>
      </c>
      <c r="AA1038" s="312"/>
      <c r="AB1038" s="312">
        <f>AVERAGE(AB983,AB1011,AB1037)</f>
        <v>4.7302172096908945</v>
      </c>
      <c r="AC1038" s="312"/>
    </row>
    <row r="1039" spans="1:29" hidden="1" x14ac:dyDescent="0.2"/>
    <row r="1040" spans="1:29" hidden="1" x14ac:dyDescent="0.2">
      <c r="A1040" s="2">
        <v>40301</v>
      </c>
      <c r="B1040" s="64">
        <v>4.72</v>
      </c>
      <c r="C1040" s="64">
        <v>4.47</v>
      </c>
      <c r="D1040" s="64">
        <v>5.86</v>
      </c>
      <c r="E1040" s="64">
        <v>5.32</v>
      </c>
      <c r="G1040" s="64">
        <v>3.43</v>
      </c>
      <c r="H1040" s="64">
        <v>3.16</v>
      </c>
      <c r="J1040" s="64">
        <v>4.58</v>
      </c>
      <c r="K1040" s="64">
        <v>4.47</v>
      </c>
      <c r="N1040" s="64">
        <v>0.14000000000000001</v>
      </c>
      <c r="O1040" s="64">
        <v>3.69</v>
      </c>
      <c r="P1040" s="64">
        <v>4.53</v>
      </c>
      <c r="R1040" s="64">
        <v>3.45</v>
      </c>
      <c r="S1040" s="64">
        <v>3.06</v>
      </c>
      <c r="U1040" s="64">
        <v>4.72</v>
      </c>
      <c r="V1040" s="64">
        <v>4.47</v>
      </c>
      <c r="W1040" s="64">
        <v>5.86</v>
      </c>
      <c r="X1040" s="64">
        <v>5.32</v>
      </c>
      <c r="Z1040" s="64">
        <v>3.43</v>
      </c>
      <c r="AA1040" s="64">
        <v>3.16</v>
      </c>
      <c r="AB1040" s="64">
        <v>4.58</v>
      </c>
      <c r="AC1040" s="64">
        <v>4.47</v>
      </c>
    </row>
    <row r="1041" spans="1:29" hidden="1" x14ac:dyDescent="0.2">
      <c r="A1041" s="2">
        <v>40302</v>
      </c>
      <c r="B1041" s="64">
        <v>4.67</v>
      </c>
      <c r="C1041" s="64">
        <v>4.41</v>
      </c>
      <c r="D1041" s="64">
        <v>5.74</v>
      </c>
      <c r="E1041" s="64">
        <v>5.23</v>
      </c>
      <c r="G1041" s="64">
        <v>3.49</v>
      </c>
      <c r="H1041" s="64">
        <v>3.2</v>
      </c>
      <c r="J1041" s="64">
        <v>4.7300000000000004</v>
      </c>
      <c r="K1041" s="64">
        <v>4.47</v>
      </c>
      <c r="N1041" s="64">
        <v>0.14000000000000001</v>
      </c>
      <c r="O1041" s="64">
        <v>3.59</v>
      </c>
      <c r="P1041" s="64">
        <v>4.41</v>
      </c>
      <c r="R1041" s="64">
        <v>3.37</v>
      </c>
      <c r="S1041" s="64">
        <v>2.98</v>
      </c>
      <c r="U1041" s="64">
        <v>4.67</v>
      </c>
      <c r="V1041" s="64">
        <v>4.41</v>
      </c>
      <c r="W1041" s="64">
        <v>5.74</v>
      </c>
      <c r="X1041" s="64">
        <v>5.23</v>
      </c>
      <c r="Z1041" s="64">
        <v>3.49</v>
      </c>
      <c r="AA1041" s="64">
        <v>3.2</v>
      </c>
      <c r="AB1041" s="64">
        <v>4.7300000000000004</v>
      </c>
      <c r="AC1041" s="64">
        <v>4.47</v>
      </c>
    </row>
    <row r="1042" spans="1:29" hidden="1" x14ac:dyDescent="0.2">
      <c r="A1042" s="2">
        <v>40303</v>
      </c>
      <c r="B1042" s="64">
        <v>4.83</v>
      </c>
      <c r="C1042" s="64">
        <v>4.46</v>
      </c>
      <c r="D1042" s="64">
        <v>5.75</v>
      </c>
      <c r="E1042" s="64">
        <v>5.18</v>
      </c>
      <c r="G1042" s="64">
        <v>3.59</v>
      </c>
      <c r="H1042" s="64">
        <v>3.26</v>
      </c>
      <c r="J1042" s="64">
        <v>4.58</v>
      </c>
      <c r="K1042" s="64">
        <v>4.6900000000000004</v>
      </c>
      <c r="N1042" s="64">
        <v>0.13</v>
      </c>
      <c r="O1042" s="64">
        <v>3.54</v>
      </c>
      <c r="P1042" s="64">
        <v>4.3899999999999997</v>
      </c>
      <c r="R1042" s="64">
        <v>3.35</v>
      </c>
      <c r="S1042" s="64">
        <v>2.95</v>
      </c>
      <c r="U1042" s="64">
        <v>4.83</v>
      </c>
      <c r="V1042" s="64">
        <v>4.46</v>
      </c>
      <c r="W1042" s="64">
        <v>5.75</v>
      </c>
      <c r="X1042" s="64">
        <v>5.18</v>
      </c>
      <c r="Z1042" s="64">
        <v>3.59</v>
      </c>
      <c r="AA1042" s="64">
        <v>3.26</v>
      </c>
      <c r="AB1042" s="64">
        <v>4.58</v>
      </c>
      <c r="AC1042" s="64">
        <v>4.6900000000000004</v>
      </c>
    </row>
    <row r="1043" spans="1:29" hidden="1" x14ac:dyDescent="0.2">
      <c r="A1043" s="2">
        <v>40304</v>
      </c>
      <c r="B1043" s="64">
        <v>4.8099999999999996</v>
      </c>
      <c r="C1043" s="64">
        <v>4.3899999999999997</v>
      </c>
      <c r="D1043" s="64">
        <v>5.73</v>
      </c>
      <c r="E1043" s="64">
        <v>5.0199999999999996</v>
      </c>
      <c r="G1043" s="64">
        <v>3.67</v>
      </c>
      <c r="H1043" s="64">
        <v>3.39</v>
      </c>
      <c r="J1043" s="64">
        <v>4.78</v>
      </c>
      <c r="K1043" s="64">
        <v>4.29</v>
      </c>
      <c r="N1043" s="64">
        <v>0.08</v>
      </c>
      <c r="O1043" s="64">
        <v>3.4</v>
      </c>
      <c r="P1043" s="64">
        <v>4.2</v>
      </c>
      <c r="R1043" s="64">
        <v>3.32</v>
      </c>
      <c r="S1043" s="64">
        <v>2.9</v>
      </c>
      <c r="U1043" s="64">
        <v>4.8099999999999996</v>
      </c>
      <c r="V1043" s="64">
        <v>4.3899999999999997</v>
      </c>
      <c r="W1043" s="64">
        <v>5.73</v>
      </c>
      <c r="X1043" s="64">
        <v>5.0199999999999996</v>
      </c>
      <c r="Z1043" s="64">
        <v>3.67</v>
      </c>
      <c r="AA1043" s="64">
        <v>3.39</v>
      </c>
      <c r="AB1043" s="64">
        <v>4.78</v>
      </c>
      <c r="AC1043" s="64">
        <v>4.29</v>
      </c>
    </row>
    <row r="1044" spans="1:29" hidden="1" x14ac:dyDescent="0.2">
      <c r="A1044" s="2">
        <v>40305</v>
      </c>
      <c r="B1044" s="64">
        <v>4.71</v>
      </c>
      <c r="C1044" s="64">
        <v>4.45</v>
      </c>
      <c r="D1044" s="64">
        <v>5.81</v>
      </c>
      <c r="E1044" s="64">
        <v>5.0999999999999996</v>
      </c>
      <c r="G1044" s="64">
        <v>3.52</v>
      </c>
      <c r="H1044" s="64">
        <v>3.21</v>
      </c>
      <c r="J1044" s="64">
        <v>4.8</v>
      </c>
      <c r="K1044" s="64">
        <v>4.2</v>
      </c>
      <c r="N1044" s="64">
        <v>0.1</v>
      </c>
      <c r="O1044" s="64">
        <v>3.42</v>
      </c>
      <c r="P1044" s="64">
        <v>4.2699999999999996</v>
      </c>
      <c r="R1044" s="64">
        <v>3.3</v>
      </c>
      <c r="S1044" s="64">
        <v>2.9</v>
      </c>
      <c r="U1044" s="64">
        <v>4.71</v>
      </c>
      <c r="V1044" s="64">
        <v>4.45</v>
      </c>
      <c r="W1044" s="64">
        <v>5.81</v>
      </c>
      <c r="X1044" s="64">
        <v>5.0999999999999996</v>
      </c>
      <c r="Z1044" s="64">
        <v>3.52</v>
      </c>
      <c r="AA1044" s="64">
        <v>3.21</v>
      </c>
      <c r="AB1044" s="64">
        <v>4.8</v>
      </c>
      <c r="AC1044" s="64">
        <v>4.2</v>
      </c>
    </row>
    <row r="1045" spans="1:29" hidden="1" x14ac:dyDescent="0.2">
      <c r="A1045" s="2">
        <v>40308</v>
      </c>
      <c r="B1045" s="64">
        <v>4.87</v>
      </c>
      <c r="C1045" s="64">
        <v>4.45</v>
      </c>
      <c r="D1045" s="64">
        <v>5.86</v>
      </c>
      <c r="E1045" s="64">
        <v>5.15</v>
      </c>
      <c r="G1045" s="64">
        <v>3.57</v>
      </c>
      <c r="H1045" s="64">
        <v>3.25</v>
      </c>
      <c r="J1045" s="64">
        <v>4.9000000000000004</v>
      </c>
      <c r="K1045" s="64">
        <v>4.6900000000000004</v>
      </c>
      <c r="N1045" s="64">
        <v>0.12</v>
      </c>
      <c r="O1045" s="64">
        <v>3.54</v>
      </c>
      <c r="P1045" s="64">
        <v>4.41</v>
      </c>
      <c r="R1045" s="64">
        <v>3.31</v>
      </c>
      <c r="S1045" s="64">
        <v>2.96</v>
      </c>
      <c r="U1045" s="64">
        <v>4.87</v>
      </c>
      <c r="V1045" s="64">
        <v>4.45</v>
      </c>
      <c r="W1045" s="64">
        <v>5.86</v>
      </c>
      <c r="X1045" s="64">
        <v>5.15</v>
      </c>
      <c r="Z1045" s="64">
        <v>3.57</v>
      </c>
      <c r="AA1045" s="64">
        <v>3.25</v>
      </c>
      <c r="AB1045" s="64">
        <v>4.9000000000000004</v>
      </c>
      <c r="AC1045" s="64">
        <v>4.6900000000000004</v>
      </c>
    </row>
    <row r="1046" spans="1:29" hidden="1" x14ac:dyDescent="0.2">
      <c r="A1046" s="2">
        <v>40309</v>
      </c>
      <c r="B1046" s="64">
        <v>4.8099999999999996</v>
      </c>
      <c r="C1046" s="64">
        <v>4.42</v>
      </c>
      <c r="D1046" s="64">
        <v>5.85</v>
      </c>
      <c r="E1046" s="64">
        <v>5.28</v>
      </c>
      <c r="G1046" s="64">
        <v>3.68</v>
      </c>
      <c r="H1046" s="64">
        <v>3.27</v>
      </c>
      <c r="J1046" s="64">
        <v>4.88</v>
      </c>
      <c r="K1046" s="64">
        <v>4.79</v>
      </c>
      <c r="N1046" s="64">
        <v>0.13</v>
      </c>
      <c r="O1046" s="64">
        <v>3.53</v>
      </c>
      <c r="P1046" s="64">
        <v>4.42</v>
      </c>
      <c r="R1046" s="64">
        <v>3.27</v>
      </c>
      <c r="S1046" s="64">
        <v>2.93</v>
      </c>
      <c r="U1046" s="64">
        <v>4.8099999999999996</v>
      </c>
      <c r="V1046" s="64">
        <v>4.42</v>
      </c>
      <c r="W1046" s="64">
        <v>5.85</v>
      </c>
      <c r="X1046" s="64">
        <v>5.28</v>
      </c>
      <c r="Z1046" s="64">
        <v>3.68</v>
      </c>
      <c r="AA1046" s="64">
        <v>3.27</v>
      </c>
      <c r="AB1046" s="64">
        <v>4.88</v>
      </c>
      <c r="AC1046" s="64">
        <v>4.79</v>
      </c>
    </row>
    <row r="1047" spans="1:29" hidden="1" x14ac:dyDescent="0.2">
      <c r="A1047" s="2">
        <v>40310</v>
      </c>
      <c r="B1047" s="64">
        <v>4.78</v>
      </c>
      <c r="C1047" s="64">
        <v>4.47</v>
      </c>
      <c r="D1047" s="64">
        <v>5.88</v>
      </c>
      <c r="E1047" s="64">
        <v>5.33</v>
      </c>
      <c r="G1047" s="64">
        <v>3.67</v>
      </c>
      <c r="H1047" s="64">
        <v>3.25</v>
      </c>
      <c r="J1047" s="64">
        <v>4.83</v>
      </c>
      <c r="K1047" s="64">
        <v>4.7300000000000004</v>
      </c>
      <c r="N1047" s="64">
        <v>0.13</v>
      </c>
      <c r="O1047" s="64">
        <v>3.57</v>
      </c>
      <c r="P1047" s="64">
        <v>4.4800000000000004</v>
      </c>
      <c r="R1047" s="64">
        <v>3.29</v>
      </c>
      <c r="S1047" s="64">
        <v>3.02</v>
      </c>
      <c r="U1047" s="64">
        <v>4.78</v>
      </c>
      <c r="V1047" s="64">
        <v>4.47</v>
      </c>
      <c r="W1047" s="64">
        <v>5.88</v>
      </c>
      <c r="X1047" s="64">
        <v>5.33</v>
      </c>
      <c r="Z1047" s="64">
        <v>3.67</v>
      </c>
      <c r="AA1047" s="64">
        <v>3.25</v>
      </c>
      <c r="AB1047" s="64">
        <v>4.83</v>
      </c>
      <c r="AC1047" s="64">
        <v>4.7300000000000004</v>
      </c>
    </row>
    <row r="1048" spans="1:29" hidden="1" x14ac:dyDescent="0.2">
      <c r="A1048" s="2">
        <v>40311</v>
      </c>
      <c r="B1048" s="64">
        <v>4.8</v>
      </c>
      <c r="C1048" s="64">
        <v>4.47</v>
      </c>
      <c r="D1048" s="64">
        <v>5.87</v>
      </c>
      <c r="E1048" s="64">
        <v>5.3</v>
      </c>
      <c r="G1048" s="64">
        <v>3.68</v>
      </c>
      <c r="H1048" s="64">
        <v>3.27</v>
      </c>
      <c r="J1048" s="64">
        <v>4.74</v>
      </c>
      <c r="K1048" s="64">
        <v>4.79</v>
      </c>
      <c r="N1048" s="64">
        <v>0.14000000000000001</v>
      </c>
      <c r="O1048" s="64">
        <v>3.53</v>
      </c>
      <c r="P1048" s="64">
        <v>4.43</v>
      </c>
      <c r="R1048" s="64">
        <v>3.34</v>
      </c>
      <c r="S1048" s="64">
        <v>3</v>
      </c>
      <c r="U1048" s="64">
        <v>4.8</v>
      </c>
      <c r="V1048" s="64">
        <v>4.47</v>
      </c>
      <c r="W1048" s="64">
        <v>5.87</v>
      </c>
      <c r="X1048" s="64">
        <v>5.3</v>
      </c>
      <c r="Z1048" s="64">
        <v>3.68</v>
      </c>
      <c r="AA1048" s="64">
        <v>3.27</v>
      </c>
      <c r="AB1048" s="64">
        <v>4.74</v>
      </c>
      <c r="AC1048" s="64">
        <v>4.79</v>
      </c>
    </row>
    <row r="1049" spans="1:29" hidden="1" x14ac:dyDescent="0.2">
      <c r="A1049" s="2">
        <v>40312</v>
      </c>
      <c r="B1049" s="64">
        <v>4.75</v>
      </c>
      <c r="C1049" s="64">
        <v>4.45</v>
      </c>
      <c r="D1049" s="64">
        <v>5.76</v>
      </c>
      <c r="E1049" s="64">
        <v>5.19</v>
      </c>
      <c r="G1049" s="64">
        <v>3.62</v>
      </c>
      <c r="H1049" s="64">
        <v>3.24</v>
      </c>
      <c r="J1049" s="64">
        <v>4.92</v>
      </c>
      <c r="K1049" s="64">
        <v>4.8</v>
      </c>
      <c r="N1049" s="64">
        <v>0.13</v>
      </c>
      <c r="O1049" s="64">
        <v>3.45</v>
      </c>
      <c r="P1049" s="64">
        <v>4.34</v>
      </c>
      <c r="R1049" s="64">
        <v>3.29</v>
      </c>
      <c r="S1049" s="64">
        <v>2.98</v>
      </c>
      <c r="U1049" s="64">
        <v>4.75</v>
      </c>
      <c r="V1049" s="64">
        <v>4.45</v>
      </c>
      <c r="W1049" s="64">
        <v>5.76</v>
      </c>
      <c r="X1049" s="64">
        <v>5.19</v>
      </c>
      <c r="Z1049" s="64">
        <v>3.62</v>
      </c>
      <c r="AA1049" s="64">
        <v>3.24</v>
      </c>
      <c r="AB1049" s="64">
        <v>4.92</v>
      </c>
      <c r="AC1049" s="64">
        <v>4.8</v>
      </c>
    </row>
    <row r="1050" spans="1:29" hidden="1" x14ac:dyDescent="0.2">
      <c r="A1050" s="2">
        <v>40315</v>
      </c>
      <c r="B1050" s="64">
        <v>4.83</v>
      </c>
      <c r="C1050" s="64">
        <v>4.5</v>
      </c>
      <c r="D1050" s="64">
        <v>5.87</v>
      </c>
      <c r="E1050" s="64">
        <v>5.3</v>
      </c>
      <c r="G1050" s="64">
        <v>3.68</v>
      </c>
      <c r="H1050" s="64">
        <v>3.17</v>
      </c>
      <c r="J1050" s="64">
        <v>4.8600000000000003</v>
      </c>
      <c r="K1050" s="64">
        <v>4.79</v>
      </c>
      <c r="N1050" s="64">
        <v>0.13</v>
      </c>
      <c r="O1050" s="64">
        <v>3.49</v>
      </c>
      <c r="P1050" s="64">
        <v>4.3600000000000003</v>
      </c>
      <c r="R1050" s="64">
        <v>3.42</v>
      </c>
      <c r="S1050" s="64">
        <v>3.1</v>
      </c>
      <c r="U1050" s="64">
        <v>4.83</v>
      </c>
      <c r="V1050" s="64">
        <v>4.5</v>
      </c>
      <c r="W1050" s="64">
        <v>5.87</v>
      </c>
      <c r="X1050" s="64">
        <v>5.3</v>
      </c>
      <c r="Z1050" s="64">
        <v>3.68</v>
      </c>
      <c r="AA1050" s="64">
        <v>3.17</v>
      </c>
      <c r="AB1050" s="64">
        <v>4.8600000000000003</v>
      </c>
      <c r="AC1050" s="64">
        <v>4.79</v>
      </c>
    </row>
    <row r="1051" spans="1:29" hidden="1" x14ac:dyDescent="0.2">
      <c r="A1051" s="2">
        <v>40316</v>
      </c>
      <c r="B1051" s="64">
        <v>4.76</v>
      </c>
      <c r="C1051" s="64">
        <v>4.37</v>
      </c>
      <c r="D1051" s="64">
        <v>5.74</v>
      </c>
      <c r="E1051" s="64">
        <v>5.18</v>
      </c>
      <c r="G1051" s="64">
        <v>3.65</v>
      </c>
      <c r="H1051" s="64">
        <v>3.18</v>
      </c>
      <c r="J1051" s="64">
        <v>5.16</v>
      </c>
      <c r="K1051" s="64">
        <v>4.93</v>
      </c>
      <c r="N1051" s="64">
        <v>0.15</v>
      </c>
      <c r="O1051" s="64">
        <v>3.35</v>
      </c>
      <c r="P1051" s="64">
        <v>4.2300000000000004</v>
      </c>
      <c r="R1051" s="64">
        <v>3.39</v>
      </c>
      <c r="S1051" s="64">
        <v>3.01</v>
      </c>
      <c r="U1051" s="64">
        <v>4.76</v>
      </c>
      <c r="V1051" s="64">
        <v>4.37</v>
      </c>
      <c r="W1051" s="64">
        <v>5.74</v>
      </c>
      <c r="X1051" s="64">
        <v>5.18</v>
      </c>
      <c r="Z1051" s="64">
        <v>3.65</v>
      </c>
      <c r="AA1051" s="64">
        <v>3.18</v>
      </c>
      <c r="AB1051" s="64">
        <v>5.16</v>
      </c>
      <c r="AC1051" s="64">
        <v>4.93</v>
      </c>
    </row>
    <row r="1052" spans="1:29" hidden="1" x14ac:dyDescent="0.2">
      <c r="A1052" s="2">
        <v>40317</v>
      </c>
      <c r="B1052" s="64">
        <v>4.7699999999999996</v>
      </c>
      <c r="C1052" s="64">
        <v>4.3899999999999997</v>
      </c>
      <c r="D1052" s="64">
        <v>5.88</v>
      </c>
      <c r="E1052" s="64">
        <v>5.32</v>
      </c>
      <c r="G1052" s="64">
        <v>3.65</v>
      </c>
      <c r="H1052" s="64">
        <v>3.24</v>
      </c>
      <c r="J1052" s="64">
        <v>5.27</v>
      </c>
      <c r="K1052" s="64">
        <v>4.9000000000000004</v>
      </c>
      <c r="N1052" s="64">
        <v>0.15</v>
      </c>
      <c r="O1052" s="64">
        <v>3.37</v>
      </c>
      <c r="P1052" s="64">
        <v>4.25</v>
      </c>
      <c r="R1052" s="64">
        <v>3.45</v>
      </c>
      <c r="S1052" s="64">
        <v>2.97</v>
      </c>
      <c r="U1052" s="64">
        <v>4.7699999999999996</v>
      </c>
      <c r="V1052" s="64">
        <v>4.3899999999999997</v>
      </c>
      <c r="W1052" s="64">
        <v>5.88</v>
      </c>
      <c r="X1052" s="64">
        <v>5.32</v>
      </c>
      <c r="Z1052" s="64">
        <v>3.65</v>
      </c>
      <c r="AA1052" s="64">
        <v>3.24</v>
      </c>
      <c r="AB1052" s="64">
        <v>5.27</v>
      </c>
      <c r="AC1052" s="64">
        <v>4.9000000000000004</v>
      </c>
    </row>
    <row r="1053" spans="1:29" hidden="1" x14ac:dyDescent="0.2">
      <c r="A1053" s="2">
        <v>40318</v>
      </c>
      <c r="B1053" s="64">
        <v>4.7699999999999996</v>
      </c>
      <c r="C1053" s="64">
        <v>4.3600000000000003</v>
      </c>
      <c r="D1053" s="64">
        <v>5.86</v>
      </c>
      <c r="E1053" s="64">
        <v>5.3</v>
      </c>
      <c r="G1053" s="64">
        <v>3.63</v>
      </c>
      <c r="H1053" s="64">
        <v>3.17</v>
      </c>
      <c r="J1053" s="64">
        <v>5.28</v>
      </c>
      <c r="K1053" s="64">
        <v>4.9000000000000004</v>
      </c>
      <c r="N1053" s="64">
        <v>0.14000000000000001</v>
      </c>
      <c r="O1053" s="64">
        <v>3.21</v>
      </c>
      <c r="P1053" s="64">
        <v>4.09</v>
      </c>
      <c r="R1053" s="64">
        <v>3.39</v>
      </c>
      <c r="S1053" s="64">
        <v>2.9</v>
      </c>
      <c r="U1053" s="64">
        <v>4.7699999999999996</v>
      </c>
      <c r="V1053" s="64">
        <v>4.3600000000000003</v>
      </c>
      <c r="W1053" s="64">
        <v>5.86</v>
      </c>
      <c r="X1053" s="64">
        <v>5.3</v>
      </c>
      <c r="Z1053" s="64">
        <v>3.63</v>
      </c>
      <c r="AA1053" s="64">
        <v>3.17</v>
      </c>
      <c r="AB1053" s="64">
        <v>5.28</v>
      </c>
      <c r="AC1053" s="64">
        <v>4.9000000000000004</v>
      </c>
    </row>
    <row r="1054" spans="1:29" hidden="1" x14ac:dyDescent="0.2">
      <c r="A1054" s="2">
        <v>40319</v>
      </c>
      <c r="B1054" s="64">
        <v>4.74</v>
      </c>
      <c r="C1054" s="64">
        <v>4.33</v>
      </c>
      <c r="D1054" s="64">
        <v>5.88</v>
      </c>
      <c r="E1054" s="64">
        <v>5.31</v>
      </c>
      <c r="G1054" s="64">
        <v>3.76</v>
      </c>
      <c r="H1054" s="64">
        <v>3.14</v>
      </c>
      <c r="J1054" s="64">
        <v>4.97</v>
      </c>
      <c r="K1054" s="64">
        <v>4.8</v>
      </c>
      <c r="N1054" s="64">
        <v>0.13</v>
      </c>
      <c r="O1054" s="64">
        <v>3.23</v>
      </c>
      <c r="P1054" s="64">
        <v>4.0999999999999996</v>
      </c>
      <c r="R1054" s="64">
        <v>3.47</v>
      </c>
      <c r="S1054" s="64">
        <v>3</v>
      </c>
      <c r="U1054" s="64">
        <v>4.74</v>
      </c>
      <c r="V1054" s="64">
        <v>4.33</v>
      </c>
      <c r="W1054" s="64">
        <v>5.88</v>
      </c>
      <c r="X1054" s="64">
        <v>5.31</v>
      </c>
      <c r="Z1054" s="64">
        <v>3.76</v>
      </c>
      <c r="AA1054" s="64">
        <v>3.14</v>
      </c>
      <c r="AB1054" s="64">
        <v>4.97</v>
      </c>
      <c r="AC1054" s="64">
        <v>4.8</v>
      </c>
    </row>
    <row r="1055" spans="1:29" hidden="1" x14ac:dyDescent="0.2">
      <c r="A1055" s="2">
        <v>40322</v>
      </c>
      <c r="B1055" s="64">
        <v>4.7</v>
      </c>
      <c r="C1055" s="64">
        <v>4.3099999999999996</v>
      </c>
      <c r="D1055" s="64">
        <v>5.9</v>
      </c>
      <c r="E1055" s="64">
        <v>5.33</v>
      </c>
      <c r="G1055" s="64">
        <v>3.56</v>
      </c>
      <c r="H1055" s="64">
        <v>3.15</v>
      </c>
      <c r="J1055" s="64">
        <v>4.8899999999999997</v>
      </c>
      <c r="K1055" s="64">
        <v>4.79</v>
      </c>
      <c r="N1055" s="64">
        <v>0.13</v>
      </c>
      <c r="O1055" s="64">
        <v>3.2</v>
      </c>
      <c r="P1055" s="64">
        <v>4.09</v>
      </c>
      <c r="R1055" s="64">
        <v>3.48</v>
      </c>
      <c r="S1055" s="64">
        <v>2.97</v>
      </c>
      <c r="U1055" s="64">
        <v>4.7</v>
      </c>
      <c r="V1055" s="64">
        <v>4.3099999999999996</v>
      </c>
      <c r="W1055" s="64">
        <v>5.9</v>
      </c>
      <c r="X1055" s="64">
        <v>5.33</v>
      </c>
      <c r="Z1055" s="64">
        <v>3.56</v>
      </c>
      <c r="AA1055" s="64">
        <v>3.15</v>
      </c>
      <c r="AB1055" s="64">
        <v>4.8899999999999997</v>
      </c>
      <c r="AC1055" s="64">
        <v>4.79</v>
      </c>
    </row>
    <row r="1056" spans="1:29" hidden="1" x14ac:dyDescent="0.2">
      <c r="A1056" s="2">
        <v>40323</v>
      </c>
      <c r="B1056" s="64">
        <v>4.72</v>
      </c>
      <c r="C1056" s="64">
        <v>4.33</v>
      </c>
      <c r="D1056" s="64">
        <v>5.85</v>
      </c>
      <c r="E1056" s="64">
        <v>5.28</v>
      </c>
      <c r="G1056" s="64">
        <v>3.67</v>
      </c>
      <c r="H1056" s="64">
        <v>3.11</v>
      </c>
      <c r="J1056" s="64">
        <v>4.92</v>
      </c>
      <c r="K1056" s="64">
        <v>4.96</v>
      </c>
      <c r="N1056" s="64">
        <v>0.14000000000000001</v>
      </c>
      <c r="O1056" s="64">
        <v>3.15</v>
      </c>
      <c r="P1056" s="64">
        <v>4.0599999999999996</v>
      </c>
      <c r="R1056" s="64">
        <v>3.53</v>
      </c>
      <c r="S1056" s="64">
        <v>2.96</v>
      </c>
      <c r="U1056" s="64">
        <v>4.72</v>
      </c>
      <c r="V1056" s="64">
        <v>4.33</v>
      </c>
      <c r="W1056" s="64">
        <v>5.85</v>
      </c>
      <c r="X1056" s="64">
        <v>5.28</v>
      </c>
      <c r="Z1056" s="64">
        <v>3.67</v>
      </c>
      <c r="AA1056" s="64">
        <v>3.11</v>
      </c>
      <c r="AB1056" s="64">
        <v>4.92</v>
      </c>
      <c r="AC1056" s="64">
        <v>4.96</v>
      </c>
    </row>
    <row r="1057" spans="1:29" hidden="1" x14ac:dyDescent="0.2">
      <c r="A1057" s="2">
        <v>40324</v>
      </c>
      <c r="B1057" s="64">
        <v>4.62</v>
      </c>
      <c r="C1057" s="64">
        <v>4.2300000000000004</v>
      </c>
      <c r="D1057" s="64">
        <v>5.97</v>
      </c>
      <c r="E1057" s="64">
        <v>5.41</v>
      </c>
      <c r="G1057" s="64">
        <v>3.53</v>
      </c>
      <c r="H1057" s="64">
        <v>3.04</v>
      </c>
      <c r="J1057" s="64">
        <v>5.12</v>
      </c>
      <c r="K1057" s="64">
        <v>4.7300000000000004</v>
      </c>
      <c r="N1057" s="64">
        <v>0.14000000000000001</v>
      </c>
      <c r="O1057" s="64">
        <v>3.19</v>
      </c>
      <c r="P1057" s="64">
        <v>4.09</v>
      </c>
      <c r="R1057" s="64">
        <v>3.41</v>
      </c>
      <c r="S1057" s="64">
        <v>2.96</v>
      </c>
      <c r="U1057" s="64">
        <v>4.62</v>
      </c>
      <c r="V1057" s="64">
        <v>4.2300000000000004</v>
      </c>
      <c r="W1057" s="64">
        <v>5.97</v>
      </c>
      <c r="X1057" s="64">
        <v>5.41</v>
      </c>
      <c r="Z1057" s="64">
        <v>3.53</v>
      </c>
      <c r="AA1057" s="64">
        <v>3.04</v>
      </c>
      <c r="AB1057" s="64">
        <v>5.12</v>
      </c>
      <c r="AC1057" s="64">
        <v>4.7300000000000004</v>
      </c>
    </row>
    <row r="1058" spans="1:29" hidden="1" x14ac:dyDescent="0.2">
      <c r="A1058" s="2">
        <v>40325</v>
      </c>
      <c r="B1058" s="64">
        <v>4.78</v>
      </c>
      <c r="C1058" s="64">
        <v>4.3899999999999997</v>
      </c>
      <c r="D1058" s="64">
        <v>6.08</v>
      </c>
      <c r="E1058" s="64">
        <v>5.52</v>
      </c>
      <c r="G1058" s="64">
        <v>3.52</v>
      </c>
      <c r="H1058" s="64">
        <v>3.05</v>
      </c>
      <c r="J1058" s="64">
        <v>4.92</v>
      </c>
      <c r="K1058" s="64">
        <v>4.76</v>
      </c>
      <c r="N1058" s="64">
        <v>0.14000000000000001</v>
      </c>
      <c r="O1058" s="64">
        <v>3.36</v>
      </c>
      <c r="P1058" s="64">
        <v>4.25</v>
      </c>
      <c r="R1058" s="64">
        <v>3.53</v>
      </c>
      <c r="S1058" s="64">
        <v>3.05</v>
      </c>
      <c r="U1058" s="64">
        <v>4.78</v>
      </c>
      <c r="V1058" s="64">
        <v>4.3899999999999997</v>
      </c>
      <c r="W1058" s="64">
        <v>6.08</v>
      </c>
      <c r="X1058" s="64">
        <v>5.52</v>
      </c>
      <c r="Z1058" s="64">
        <v>3.52</v>
      </c>
      <c r="AA1058" s="64">
        <v>3.05</v>
      </c>
      <c r="AB1058" s="64">
        <v>4.92</v>
      </c>
      <c r="AC1058" s="64">
        <v>4.76</v>
      </c>
    </row>
    <row r="1059" spans="1:29" hidden="1" x14ac:dyDescent="0.2">
      <c r="A1059" s="2">
        <v>40326</v>
      </c>
      <c r="B1059" s="6" t="s">
        <v>170</v>
      </c>
      <c r="C1059" s="6" t="s">
        <v>170</v>
      </c>
      <c r="D1059" s="6" t="s">
        <v>170</v>
      </c>
      <c r="E1059" s="6" t="s">
        <v>170</v>
      </c>
      <c r="G1059" s="64">
        <v>3.45</v>
      </c>
      <c r="H1059" s="64">
        <v>3.08</v>
      </c>
      <c r="J1059" s="64">
        <v>4.9000000000000004</v>
      </c>
      <c r="K1059" s="64">
        <v>4.12</v>
      </c>
      <c r="N1059" s="64">
        <v>0.14000000000000001</v>
      </c>
      <c r="O1059" s="64">
        <v>3.3</v>
      </c>
      <c r="P1059" s="64">
        <v>4.21</v>
      </c>
      <c r="R1059" s="6" t="s">
        <v>170</v>
      </c>
      <c r="S1059" s="6" t="s">
        <v>170</v>
      </c>
      <c r="U1059" s="6" t="s">
        <v>170</v>
      </c>
      <c r="V1059" s="6" t="s">
        <v>170</v>
      </c>
      <c r="W1059" s="6" t="s">
        <v>170</v>
      </c>
      <c r="X1059" s="6" t="s">
        <v>170</v>
      </c>
      <c r="Z1059" s="64">
        <v>3.45</v>
      </c>
      <c r="AA1059" s="64">
        <v>3.08</v>
      </c>
      <c r="AB1059" s="64">
        <v>4.9000000000000004</v>
      </c>
      <c r="AC1059" s="64">
        <v>4.12</v>
      </c>
    </row>
    <row r="1060" spans="1:29" hidden="1" x14ac:dyDescent="0.2"/>
    <row r="1061" spans="1:29" hidden="1" x14ac:dyDescent="0.2">
      <c r="A1061" s="3" t="s">
        <v>61</v>
      </c>
      <c r="B1061" s="64">
        <f>AVERAGE(B1040:B1059)</f>
        <v>4.76</v>
      </c>
      <c r="C1061" s="64">
        <f>AVERAGE(C1040:C1059)</f>
        <v>4.4026315789473687</v>
      </c>
      <c r="D1061" s="64">
        <f>AVERAGE(D1040:D1059)</f>
        <v>5.8494736842105253</v>
      </c>
      <c r="E1061" s="64">
        <f>AVERAGE(E1040:E1059)</f>
        <v>5.2657894736842099</v>
      </c>
      <c r="G1061" s="64">
        <f>AVERAGE(G1040:G1059)</f>
        <v>3.601</v>
      </c>
      <c r="H1061" s="64">
        <f>AVERAGE(H1040:H1059)</f>
        <v>3.1915</v>
      </c>
      <c r="J1061" s="64">
        <f>AVERAGE(J1040:J1059)</f>
        <v>4.9015000000000004</v>
      </c>
      <c r="K1061" s="64">
        <f>AVERAGE(K1040:K1059)</f>
        <v>4.6800000000000006</v>
      </c>
      <c r="N1061" s="64">
        <f>AVERAGE(N1040:N1059)</f>
        <v>0.13150000000000001</v>
      </c>
      <c r="O1061" s="64">
        <f>AVERAGE(O1040:O1059)</f>
        <v>3.4055</v>
      </c>
      <c r="P1061" s="64">
        <f>AVERAGE(P1040:P1059)</f>
        <v>4.2805</v>
      </c>
      <c r="R1061" s="64">
        <f>AVERAGE(R1040:R1059)</f>
        <v>3.3873684210526314</v>
      </c>
      <c r="S1061" s="64">
        <f>AVERAGE(S1040:S1059)</f>
        <v>2.9789473684210521</v>
      </c>
      <c r="U1061" s="64">
        <f>AVERAGE(U1040:U1059)</f>
        <v>4.76</v>
      </c>
      <c r="V1061" s="64">
        <f>AVERAGE(V1040:V1059)</f>
        <v>4.4026315789473687</v>
      </c>
      <c r="W1061" s="64">
        <f>AVERAGE(W1040:W1059)</f>
        <v>5.8494736842105253</v>
      </c>
      <c r="X1061" s="64">
        <f>AVERAGE(X1040:X1059)</f>
        <v>5.2657894736842099</v>
      </c>
      <c r="Z1061" s="64">
        <f>AVERAGE(Z1040:Z1059)</f>
        <v>3.601</v>
      </c>
      <c r="AA1061" s="64">
        <f>AVERAGE(AA1040:AA1059)</f>
        <v>3.1915</v>
      </c>
      <c r="AB1061" s="64">
        <f>AVERAGE(AB1040:AB1059)</f>
        <v>4.9015000000000004</v>
      </c>
      <c r="AC1061" s="64">
        <f>AVERAGE(AC1040:AC1059)</f>
        <v>4.6800000000000006</v>
      </c>
    </row>
    <row r="1062" spans="1:29" hidden="1" x14ac:dyDescent="0.2">
      <c r="A1062" s="3" t="s">
        <v>62</v>
      </c>
      <c r="B1062" s="312">
        <f>AVERAGE(B1061:C1061)</f>
        <v>4.5813157894736847</v>
      </c>
      <c r="C1062" s="312"/>
      <c r="D1062" s="312">
        <f>AVERAGE(D1061:E1061)</f>
        <v>5.5576315789473671</v>
      </c>
      <c r="E1062" s="312"/>
      <c r="F1062" s="5"/>
      <c r="G1062" s="312">
        <f>AVERAGE(G1061:H1061)</f>
        <v>3.3962500000000002</v>
      </c>
      <c r="H1062" s="312"/>
      <c r="I1062" s="118"/>
      <c r="J1062" s="312">
        <f>AVERAGE(J1061:K1061)</f>
        <v>4.790750000000001</v>
      </c>
      <c r="K1062" s="312"/>
      <c r="L1062" s="118"/>
      <c r="M1062" s="5"/>
      <c r="N1062" s="5"/>
      <c r="O1062" s="5"/>
      <c r="P1062" s="5"/>
      <c r="Q1062" s="5"/>
      <c r="R1062" s="312">
        <f>AVERAGE(R1061:S1061)</f>
        <v>3.1831578947368415</v>
      </c>
      <c r="S1062" s="312"/>
      <c r="U1062" s="312">
        <f>AVERAGE(U1061:V1061)</f>
        <v>4.5813157894736847</v>
      </c>
      <c r="V1062" s="312"/>
      <c r="W1062" s="312">
        <f>AVERAGE(W1061:X1061)</f>
        <v>5.5576315789473671</v>
      </c>
      <c r="X1062" s="312"/>
      <c r="Y1062" s="5"/>
      <c r="Z1062" s="312">
        <f>AVERAGE(Z1061:AA1061)</f>
        <v>3.3962500000000002</v>
      </c>
      <c r="AA1062" s="312"/>
      <c r="AB1062" s="312">
        <f>AVERAGE(AB1061:AC1061)</f>
        <v>4.790750000000001</v>
      </c>
      <c r="AC1062" s="312"/>
    </row>
    <row r="1063" spans="1:29" hidden="1" x14ac:dyDescent="0.2">
      <c r="A1063" s="3" t="s">
        <v>63</v>
      </c>
      <c r="B1063" s="312">
        <f>AVERAGE(B1011,B1037,B1062)</f>
        <v>4.74921888053467</v>
      </c>
      <c r="C1063" s="312"/>
      <c r="D1063" s="312">
        <f>AVERAGE(D1011,D1037,D1062)</f>
        <v>5.7441687552213851</v>
      </c>
      <c r="E1063" s="312"/>
      <c r="F1063" s="5"/>
      <c r="G1063" s="312">
        <f>AVERAGE(G1011,G1037,G1062)</f>
        <v>3.3923297827903092</v>
      </c>
      <c r="H1063" s="312"/>
      <c r="I1063" s="118"/>
      <c r="J1063" s="312">
        <f>AVERAGE(J1011,J1037,J1062)</f>
        <v>4.7001163324979114</v>
      </c>
      <c r="K1063" s="312"/>
      <c r="L1063" s="118"/>
      <c r="M1063" s="5"/>
      <c r="N1063" s="5"/>
      <c r="O1063" s="5"/>
      <c r="P1063" s="5"/>
      <c r="Q1063" s="5"/>
      <c r="R1063" s="312">
        <f>AVERAGE(R1011,R1037,R1062)</f>
        <v>3.2632289055973267</v>
      </c>
      <c r="S1063" s="312"/>
      <c r="U1063" s="312">
        <f>AVERAGE(U1011,U1037,U1062)</f>
        <v>4.74921888053467</v>
      </c>
      <c r="V1063" s="312"/>
      <c r="W1063" s="312">
        <f>AVERAGE(W1011,W1037,W1062)</f>
        <v>5.7441687552213851</v>
      </c>
      <c r="X1063" s="312"/>
      <c r="Y1063" s="5"/>
      <c r="Z1063" s="312">
        <f>AVERAGE(Z1011,Z1037,Z1062)</f>
        <v>3.3923297827903092</v>
      </c>
      <c r="AA1063" s="312"/>
      <c r="AB1063" s="312">
        <f>AVERAGE(AB1011,AB1037,AB1062)</f>
        <v>4.7001163324979114</v>
      </c>
      <c r="AC1063" s="312"/>
    </row>
    <row r="1064" spans="1:29" hidden="1" x14ac:dyDescent="0.2"/>
    <row r="1065" spans="1:29" hidden="1" x14ac:dyDescent="0.2">
      <c r="A1065" s="2">
        <v>40330</v>
      </c>
      <c r="B1065" s="6" t="s">
        <v>170</v>
      </c>
      <c r="C1065" s="6" t="s">
        <v>170</v>
      </c>
      <c r="D1065" s="6" t="s">
        <v>170</v>
      </c>
      <c r="E1065" s="6" t="s">
        <v>170</v>
      </c>
      <c r="G1065" s="64">
        <v>3.44</v>
      </c>
      <c r="H1065" s="64">
        <v>3.11</v>
      </c>
      <c r="J1065" s="64">
        <v>5.16</v>
      </c>
      <c r="K1065" s="64">
        <v>4.6900000000000004</v>
      </c>
      <c r="N1065" s="64">
        <v>0.13</v>
      </c>
      <c r="O1065" s="64">
        <v>3.26</v>
      </c>
      <c r="P1065" s="64">
        <v>4.18</v>
      </c>
      <c r="R1065" s="6" t="s">
        <v>170</v>
      </c>
      <c r="S1065" s="6" t="s">
        <v>170</v>
      </c>
      <c r="U1065" s="6" t="s">
        <v>170</v>
      </c>
      <c r="V1065" s="6" t="s">
        <v>170</v>
      </c>
      <c r="W1065" s="6" t="s">
        <v>170</v>
      </c>
      <c r="X1065" s="6" t="s">
        <v>170</v>
      </c>
      <c r="Z1065" s="64">
        <v>3.44</v>
      </c>
      <c r="AA1065" s="64">
        <v>3.11</v>
      </c>
      <c r="AB1065" s="64">
        <v>5.16</v>
      </c>
      <c r="AC1065" s="64">
        <v>4.6900000000000004</v>
      </c>
    </row>
    <row r="1066" spans="1:29" hidden="1" x14ac:dyDescent="0.2">
      <c r="A1066" s="2">
        <v>40331</v>
      </c>
      <c r="B1066" s="6" t="s">
        <v>170</v>
      </c>
      <c r="C1066" s="6" t="s">
        <v>170</v>
      </c>
      <c r="D1066" s="6" t="s">
        <v>170</v>
      </c>
      <c r="E1066" s="6" t="s">
        <v>170</v>
      </c>
      <c r="G1066" s="64">
        <v>3.5</v>
      </c>
      <c r="H1066" s="64">
        <v>3.12</v>
      </c>
      <c r="J1066" s="64">
        <v>4.97</v>
      </c>
      <c r="K1066" s="64">
        <v>4.8</v>
      </c>
      <c r="N1066" s="64">
        <v>0.13</v>
      </c>
      <c r="O1066" s="64">
        <v>3.34</v>
      </c>
      <c r="P1066" s="64">
        <v>4.24</v>
      </c>
      <c r="R1066" s="6" t="s">
        <v>170</v>
      </c>
      <c r="S1066" s="6" t="s">
        <v>170</v>
      </c>
      <c r="U1066" s="6" t="s">
        <v>170</v>
      </c>
      <c r="V1066" s="6" t="s">
        <v>170</v>
      </c>
      <c r="W1066" s="6" t="s">
        <v>170</v>
      </c>
      <c r="X1066" s="6" t="s">
        <v>170</v>
      </c>
      <c r="Z1066" s="64">
        <v>3.5</v>
      </c>
      <c r="AA1066" s="64">
        <v>3.12</v>
      </c>
      <c r="AB1066" s="64">
        <v>4.97</v>
      </c>
      <c r="AC1066" s="64">
        <v>4.8</v>
      </c>
    </row>
    <row r="1067" spans="1:29" hidden="1" x14ac:dyDescent="0.2">
      <c r="A1067" s="2">
        <v>40332</v>
      </c>
      <c r="B1067" s="6" t="s">
        <v>170</v>
      </c>
      <c r="C1067" s="6" t="s">
        <v>170</v>
      </c>
      <c r="D1067" s="6" t="s">
        <v>170</v>
      </c>
      <c r="E1067" s="6" t="s">
        <v>170</v>
      </c>
      <c r="G1067" s="64">
        <v>3.51</v>
      </c>
      <c r="H1067" s="64">
        <v>3.12</v>
      </c>
      <c r="J1067" s="64">
        <v>5.13</v>
      </c>
      <c r="K1067" s="64">
        <v>4.9400000000000004</v>
      </c>
      <c r="N1067" s="64">
        <v>0.12</v>
      </c>
      <c r="O1067" s="64">
        <v>3.36</v>
      </c>
      <c r="P1067" s="64">
        <v>4.2699999999999996</v>
      </c>
      <c r="R1067" s="6" t="s">
        <v>170</v>
      </c>
      <c r="S1067" s="6" t="s">
        <v>170</v>
      </c>
      <c r="U1067" s="6" t="s">
        <v>170</v>
      </c>
      <c r="V1067" s="6" t="s">
        <v>170</v>
      </c>
      <c r="W1067" s="6" t="s">
        <v>170</v>
      </c>
      <c r="X1067" s="6" t="s">
        <v>170</v>
      </c>
      <c r="Z1067" s="64">
        <v>3.51</v>
      </c>
      <c r="AA1067" s="64">
        <v>3.12</v>
      </c>
      <c r="AB1067" s="64">
        <v>5.13</v>
      </c>
      <c r="AC1067" s="64">
        <v>4.9400000000000004</v>
      </c>
    </row>
    <row r="1068" spans="1:29" hidden="1" x14ac:dyDescent="0.2">
      <c r="A1068" s="2">
        <v>40333</v>
      </c>
      <c r="B1068" s="6" t="s">
        <v>170</v>
      </c>
      <c r="C1068" s="6" t="s">
        <v>170</v>
      </c>
      <c r="D1068" s="6" t="s">
        <v>170</v>
      </c>
      <c r="E1068" s="6" t="s">
        <v>170</v>
      </c>
      <c r="G1068" s="64">
        <v>3.49</v>
      </c>
      <c r="H1068" s="64">
        <v>3.18</v>
      </c>
      <c r="J1068" s="64">
        <v>5.14</v>
      </c>
      <c r="K1068" s="64">
        <v>4.79</v>
      </c>
      <c r="N1068" s="64">
        <v>0.1</v>
      </c>
      <c r="O1068" s="64">
        <v>3.2</v>
      </c>
      <c r="P1068" s="64">
        <v>4.13</v>
      </c>
      <c r="R1068" s="6" t="s">
        <v>170</v>
      </c>
      <c r="S1068" s="6" t="s">
        <v>170</v>
      </c>
      <c r="U1068" s="6" t="s">
        <v>170</v>
      </c>
      <c r="V1068" s="6" t="s">
        <v>170</v>
      </c>
      <c r="W1068" s="6" t="s">
        <v>170</v>
      </c>
      <c r="X1068" s="6" t="s">
        <v>170</v>
      </c>
      <c r="Z1068" s="64">
        <v>3.49</v>
      </c>
      <c r="AA1068" s="64">
        <v>3.18</v>
      </c>
      <c r="AB1068" s="64">
        <v>5.14</v>
      </c>
      <c r="AC1068" s="64">
        <v>4.79</v>
      </c>
    </row>
    <row r="1069" spans="1:29" hidden="1" x14ac:dyDescent="0.2">
      <c r="A1069" s="2">
        <v>40336</v>
      </c>
      <c r="B1069" s="6" t="s">
        <v>170</v>
      </c>
      <c r="C1069" s="6" t="s">
        <v>170</v>
      </c>
      <c r="D1069" s="6" t="s">
        <v>170</v>
      </c>
      <c r="E1069" s="6" t="s">
        <v>170</v>
      </c>
      <c r="G1069" s="64">
        <v>3.47</v>
      </c>
      <c r="H1069" s="64">
        <v>3.13</v>
      </c>
      <c r="J1069" s="64">
        <v>5.15</v>
      </c>
      <c r="K1069" s="64">
        <v>4.87</v>
      </c>
      <c r="N1069" s="64">
        <v>0.08</v>
      </c>
      <c r="O1069" s="64">
        <v>3.14</v>
      </c>
      <c r="P1069" s="64">
        <v>4.08</v>
      </c>
      <c r="R1069" s="6" t="s">
        <v>170</v>
      </c>
      <c r="S1069" s="6" t="s">
        <v>170</v>
      </c>
      <c r="U1069" s="6" t="s">
        <v>170</v>
      </c>
      <c r="V1069" s="6" t="s">
        <v>170</v>
      </c>
      <c r="W1069" s="6" t="s">
        <v>170</v>
      </c>
      <c r="X1069" s="6" t="s">
        <v>170</v>
      </c>
      <c r="Z1069" s="64">
        <v>3.47</v>
      </c>
      <c r="AA1069" s="64">
        <v>3.13</v>
      </c>
      <c r="AB1069" s="64">
        <v>5.15</v>
      </c>
      <c r="AC1069" s="64">
        <v>4.87</v>
      </c>
    </row>
    <row r="1070" spans="1:29" hidden="1" x14ac:dyDescent="0.2">
      <c r="A1070" s="2">
        <v>40337</v>
      </c>
      <c r="B1070" s="6" t="s">
        <v>170</v>
      </c>
      <c r="C1070" s="6" t="s">
        <v>170</v>
      </c>
      <c r="D1070" s="6" t="s">
        <v>170</v>
      </c>
      <c r="E1070" s="6" t="s">
        <v>170</v>
      </c>
      <c r="G1070" s="64">
        <v>3.47</v>
      </c>
      <c r="H1070" s="64">
        <v>3.12</v>
      </c>
      <c r="J1070" s="64">
        <v>5.16</v>
      </c>
      <c r="K1070" s="64">
        <v>4.8600000000000003</v>
      </c>
      <c r="N1070" s="64">
        <v>0.09</v>
      </c>
      <c r="O1070" s="64">
        <v>3.18</v>
      </c>
      <c r="P1070" s="64">
        <v>4.1100000000000003</v>
      </c>
      <c r="R1070" s="6" t="s">
        <v>170</v>
      </c>
      <c r="S1070" s="6" t="s">
        <v>170</v>
      </c>
      <c r="U1070" s="6" t="s">
        <v>170</v>
      </c>
      <c r="V1070" s="6" t="s">
        <v>170</v>
      </c>
      <c r="W1070" s="6" t="s">
        <v>170</v>
      </c>
      <c r="X1070" s="6" t="s">
        <v>170</v>
      </c>
      <c r="Z1070" s="64">
        <v>3.47</v>
      </c>
      <c r="AA1070" s="64">
        <v>3.12</v>
      </c>
      <c r="AB1070" s="64">
        <v>5.16</v>
      </c>
      <c r="AC1070" s="64">
        <v>4.8600000000000003</v>
      </c>
    </row>
    <row r="1071" spans="1:29" hidden="1" x14ac:dyDescent="0.2">
      <c r="A1071" s="2">
        <v>40338</v>
      </c>
      <c r="B1071" s="6" t="s">
        <v>170</v>
      </c>
      <c r="C1071" s="6" t="s">
        <v>170</v>
      </c>
      <c r="D1071" s="6" t="s">
        <v>170</v>
      </c>
      <c r="E1071" s="6" t="s">
        <v>170</v>
      </c>
      <c r="G1071" s="64">
        <v>3.58</v>
      </c>
      <c r="H1071" s="64">
        <v>3.13</v>
      </c>
      <c r="J1071" s="64">
        <v>5.13</v>
      </c>
      <c r="K1071" s="64">
        <v>4.91</v>
      </c>
      <c r="N1071" s="64">
        <v>7.0000000000000007E-2</v>
      </c>
      <c r="O1071" s="64">
        <v>3.18</v>
      </c>
      <c r="P1071" s="64">
        <v>4.1100000000000003</v>
      </c>
      <c r="R1071" s="6" t="s">
        <v>170</v>
      </c>
      <c r="S1071" s="6" t="s">
        <v>170</v>
      </c>
      <c r="U1071" s="6" t="s">
        <v>170</v>
      </c>
      <c r="V1071" s="6" t="s">
        <v>170</v>
      </c>
      <c r="W1071" s="6" t="s">
        <v>170</v>
      </c>
      <c r="X1071" s="6" t="s">
        <v>170</v>
      </c>
      <c r="Z1071" s="64">
        <v>3.58</v>
      </c>
      <c r="AA1071" s="64">
        <v>3.13</v>
      </c>
      <c r="AB1071" s="64">
        <v>5.13</v>
      </c>
      <c r="AC1071" s="64">
        <v>4.91</v>
      </c>
    </row>
    <row r="1072" spans="1:29" hidden="1" x14ac:dyDescent="0.2">
      <c r="A1072" s="2">
        <v>40339</v>
      </c>
      <c r="B1072" s="64">
        <v>4.8600000000000003</v>
      </c>
      <c r="C1072" s="64">
        <v>4.46</v>
      </c>
      <c r="D1072" s="64">
        <v>6.37</v>
      </c>
      <c r="E1072" s="6" t="s">
        <v>170</v>
      </c>
      <c r="G1072" s="64">
        <v>3.61</v>
      </c>
      <c r="H1072" s="64">
        <v>3.21</v>
      </c>
      <c r="J1072" s="64">
        <v>5.16</v>
      </c>
      <c r="K1072" s="64">
        <v>4.92</v>
      </c>
      <c r="N1072" s="64">
        <v>0.06</v>
      </c>
      <c r="O1072" s="64">
        <v>3.32</v>
      </c>
      <c r="P1072" s="64">
        <v>4.2300000000000004</v>
      </c>
      <c r="R1072" s="64">
        <v>3.59</v>
      </c>
      <c r="S1072" s="64">
        <v>3.26</v>
      </c>
      <c r="U1072" s="64">
        <v>4.8600000000000003</v>
      </c>
      <c r="V1072" s="64">
        <v>4.46</v>
      </c>
      <c r="W1072" s="64">
        <v>6.37</v>
      </c>
      <c r="X1072" s="6" t="s">
        <v>170</v>
      </c>
      <c r="Z1072" s="64">
        <v>3.61</v>
      </c>
      <c r="AA1072" s="64">
        <v>3.21</v>
      </c>
      <c r="AB1072" s="64">
        <v>5.16</v>
      </c>
      <c r="AC1072" s="64">
        <v>4.92</v>
      </c>
    </row>
    <row r="1073" spans="1:29" hidden="1" x14ac:dyDescent="0.2">
      <c r="A1073" s="2">
        <v>40340</v>
      </c>
      <c r="B1073" s="64">
        <v>4.8</v>
      </c>
      <c r="C1073" s="64">
        <v>4.3600000000000003</v>
      </c>
      <c r="D1073" s="64">
        <v>6.3</v>
      </c>
      <c r="E1073" s="6" t="s">
        <v>170</v>
      </c>
      <c r="G1073" s="64">
        <v>3.63</v>
      </c>
      <c r="H1073" s="64">
        <v>3.2</v>
      </c>
      <c r="J1073" s="64">
        <v>5.14</v>
      </c>
      <c r="K1073" s="64">
        <v>4.71</v>
      </c>
      <c r="N1073" s="64">
        <v>0.04</v>
      </c>
      <c r="O1073" s="64">
        <v>3.23</v>
      </c>
      <c r="P1073" s="64">
        <v>4.1500000000000004</v>
      </c>
      <c r="R1073" s="64">
        <v>3.45</v>
      </c>
      <c r="S1073" s="64">
        <v>2.83</v>
      </c>
      <c r="U1073" s="64">
        <v>4.8</v>
      </c>
      <c r="V1073" s="64">
        <v>4.3600000000000003</v>
      </c>
      <c r="W1073" s="64">
        <v>6.3</v>
      </c>
      <c r="X1073" s="6" t="s">
        <v>170</v>
      </c>
      <c r="Z1073" s="64">
        <v>3.63</v>
      </c>
      <c r="AA1073" s="64">
        <v>3.2</v>
      </c>
      <c r="AB1073" s="64">
        <v>5.14</v>
      </c>
      <c r="AC1073" s="64">
        <v>4.71</v>
      </c>
    </row>
    <row r="1074" spans="1:29" hidden="1" x14ac:dyDescent="0.2">
      <c r="A1074" s="2">
        <v>40343</v>
      </c>
      <c r="B1074" s="64">
        <v>4.8</v>
      </c>
      <c r="C1074" s="64">
        <v>4.3899999999999997</v>
      </c>
      <c r="D1074" s="64">
        <v>6.46</v>
      </c>
      <c r="E1074" s="6" t="s">
        <v>170</v>
      </c>
      <c r="G1074" s="64">
        <v>3.64</v>
      </c>
      <c r="H1074" s="64">
        <v>3.24</v>
      </c>
      <c r="J1074" s="64">
        <v>4.91</v>
      </c>
      <c r="K1074" s="64">
        <v>4.92</v>
      </c>
      <c r="N1074" s="64">
        <v>0.03</v>
      </c>
      <c r="O1074" s="64">
        <v>3.25</v>
      </c>
      <c r="P1074" s="64">
        <v>4.18</v>
      </c>
      <c r="R1074" s="64">
        <v>3.51</v>
      </c>
      <c r="S1074" s="64">
        <v>2.76</v>
      </c>
      <c r="U1074" s="64">
        <v>4.8</v>
      </c>
      <c r="V1074" s="64">
        <v>4.3899999999999997</v>
      </c>
      <c r="W1074" s="64">
        <v>6.46</v>
      </c>
      <c r="X1074" s="6" t="s">
        <v>170</v>
      </c>
      <c r="Z1074" s="64">
        <v>3.64</v>
      </c>
      <c r="AA1074" s="64">
        <v>3.24</v>
      </c>
      <c r="AB1074" s="64">
        <v>4.91</v>
      </c>
      <c r="AC1074" s="64">
        <v>4.92</v>
      </c>
    </row>
    <row r="1075" spans="1:29" hidden="1" x14ac:dyDescent="0.2">
      <c r="A1075" s="2">
        <v>40344</v>
      </c>
      <c r="B1075" s="64">
        <v>4.88</v>
      </c>
      <c r="C1075" s="64">
        <v>4.43</v>
      </c>
      <c r="D1075" s="64">
        <v>6.38</v>
      </c>
      <c r="E1075" s="6" t="s">
        <v>170</v>
      </c>
      <c r="G1075" s="64">
        <v>3.61</v>
      </c>
      <c r="H1075" s="64">
        <v>3.14</v>
      </c>
      <c r="J1075" s="64">
        <v>4.91</v>
      </c>
      <c r="K1075" s="64">
        <v>4.92</v>
      </c>
      <c r="N1075" s="64">
        <v>0.06</v>
      </c>
      <c r="O1075" s="64">
        <v>3.3</v>
      </c>
      <c r="P1075" s="64">
        <v>4.22</v>
      </c>
      <c r="R1075" s="64">
        <v>3.54</v>
      </c>
      <c r="S1075" s="64">
        <v>2.89</v>
      </c>
      <c r="U1075" s="64">
        <v>4.88</v>
      </c>
      <c r="V1075" s="64">
        <v>4.43</v>
      </c>
      <c r="W1075" s="64">
        <v>6.38</v>
      </c>
      <c r="X1075" s="6" t="s">
        <v>170</v>
      </c>
      <c r="Z1075" s="64">
        <v>3.61</v>
      </c>
      <c r="AA1075" s="64">
        <v>3.14</v>
      </c>
      <c r="AB1075" s="64">
        <v>4.91</v>
      </c>
      <c r="AC1075" s="64">
        <v>4.92</v>
      </c>
    </row>
    <row r="1076" spans="1:29" hidden="1" x14ac:dyDescent="0.2">
      <c r="A1076" s="2">
        <v>40345</v>
      </c>
      <c r="B1076" s="64">
        <v>4.67</v>
      </c>
      <c r="C1076" s="64">
        <v>4.43</v>
      </c>
      <c r="D1076" s="64">
        <v>6.32</v>
      </c>
      <c r="E1076" s="6" t="s">
        <v>170</v>
      </c>
      <c r="G1076" s="64">
        <v>3.67</v>
      </c>
      <c r="H1076" s="64">
        <v>3.19</v>
      </c>
      <c r="J1076" s="64">
        <v>5.03</v>
      </c>
      <c r="K1076" s="64">
        <v>4.75</v>
      </c>
      <c r="N1076" s="64">
        <v>7.0000000000000007E-2</v>
      </c>
      <c r="O1076" s="64">
        <v>3.26</v>
      </c>
      <c r="P1076" s="64">
        <v>4.18</v>
      </c>
      <c r="R1076" s="64">
        <v>3.68</v>
      </c>
      <c r="S1076" s="64">
        <v>2.93</v>
      </c>
      <c r="U1076" s="64">
        <v>4.67</v>
      </c>
      <c r="V1076" s="64">
        <v>4.43</v>
      </c>
      <c r="W1076" s="64">
        <v>6.32</v>
      </c>
      <c r="X1076" s="6" t="s">
        <v>170</v>
      </c>
      <c r="Z1076" s="64">
        <v>3.67</v>
      </c>
      <c r="AA1076" s="64">
        <v>3.19</v>
      </c>
      <c r="AB1076" s="64">
        <v>5.03</v>
      </c>
      <c r="AC1076" s="64">
        <v>4.75</v>
      </c>
    </row>
    <row r="1077" spans="1:29" hidden="1" x14ac:dyDescent="0.2">
      <c r="A1077" s="2">
        <v>40346</v>
      </c>
      <c r="B1077" s="64">
        <v>4.58</v>
      </c>
      <c r="C1077" s="64">
        <v>4.3499999999999996</v>
      </c>
      <c r="D1077" s="64">
        <v>6.31</v>
      </c>
      <c r="E1077" s="6" t="s">
        <v>170</v>
      </c>
      <c r="G1077" s="64">
        <v>3.59</v>
      </c>
      <c r="H1077" s="64">
        <v>3.19</v>
      </c>
      <c r="J1077" s="64">
        <v>4.93</v>
      </c>
      <c r="K1077" s="64">
        <v>4.79</v>
      </c>
      <c r="N1077" s="64">
        <v>7.0000000000000007E-2</v>
      </c>
      <c r="O1077" s="64">
        <v>3.19</v>
      </c>
      <c r="P1077" s="64">
        <v>4.12</v>
      </c>
      <c r="R1077" s="64">
        <v>3.55</v>
      </c>
      <c r="S1077" s="64">
        <v>2.75</v>
      </c>
      <c r="U1077" s="64">
        <v>4.58</v>
      </c>
      <c r="V1077" s="64">
        <v>4.3499999999999996</v>
      </c>
      <c r="W1077" s="64">
        <v>6.31</v>
      </c>
      <c r="X1077" s="6" t="s">
        <v>170</v>
      </c>
      <c r="Z1077" s="64">
        <v>3.59</v>
      </c>
      <c r="AA1077" s="64">
        <v>3.19</v>
      </c>
      <c r="AB1077" s="64">
        <v>4.93</v>
      </c>
      <c r="AC1077" s="64">
        <v>4.79</v>
      </c>
    </row>
    <row r="1078" spans="1:29" hidden="1" x14ac:dyDescent="0.2">
      <c r="A1078" s="2">
        <v>40347</v>
      </c>
      <c r="B1078" s="64">
        <v>4.59</v>
      </c>
      <c r="C1078" s="64">
        <v>4.37</v>
      </c>
      <c r="D1078" s="64">
        <v>6.42</v>
      </c>
      <c r="E1078" s="6" t="s">
        <v>170</v>
      </c>
      <c r="G1078" s="64">
        <v>3.63</v>
      </c>
      <c r="H1078" s="64">
        <v>3.28</v>
      </c>
      <c r="J1078" s="64">
        <v>5.04</v>
      </c>
      <c r="K1078" s="64">
        <v>4.8600000000000003</v>
      </c>
      <c r="N1078" s="64">
        <v>0.08</v>
      </c>
      <c r="O1078" s="64">
        <v>3.22</v>
      </c>
      <c r="P1078" s="64">
        <v>4.1500000000000004</v>
      </c>
      <c r="R1078" s="64">
        <v>3.58</v>
      </c>
      <c r="S1078" s="64">
        <v>2.75</v>
      </c>
      <c r="U1078" s="64">
        <v>4.59</v>
      </c>
      <c r="V1078" s="64">
        <v>4.37</v>
      </c>
      <c r="W1078" s="64">
        <v>6.42</v>
      </c>
      <c r="X1078" s="6" t="s">
        <v>170</v>
      </c>
      <c r="Z1078" s="64">
        <v>3.63</v>
      </c>
      <c r="AA1078" s="64">
        <v>3.28</v>
      </c>
      <c r="AB1078" s="64">
        <v>5.04</v>
      </c>
      <c r="AC1078" s="64">
        <v>4.8600000000000003</v>
      </c>
    </row>
    <row r="1079" spans="1:29" hidden="1" x14ac:dyDescent="0.2">
      <c r="A1079" s="2">
        <v>40350</v>
      </c>
      <c r="B1079" s="64">
        <v>4.6500000000000004</v>
      </c>
      <c r="C1079" s="64">
        <v>4.37</v>
      </c>
      <c r="D1079" s="64">
        <v>6.37</v>
      </c>
      <c r="E1079" s="6" t="s">
        <v>170</v>
      </c>
      <c r="G1079" s="64">
        <v>3.65</v>
      </c>
      <c r="H1079" s="64">
        <v>3.21</v>
      </c>
      <c r="J1079" s="64">
        <v>4.83</v>
      </c>
      <c r="K1079" s="64">
        <v>4.6900000000000004</v>
      </c>
      <c r="N1079" s="64">
        <v>0.09</v>
      </c>
      <c r="O1079" s="64">
        <v>3.24</v>
      </c>
      <c r="P1079" s="64">
        <v>4.16</v>
      </c>
      <c r="R1079" s="64">
        <v>3.52</v>
      </c>
      <c r="S1079" s="64">
        <v>2.8</v>
      </c>
      <c r="U1079" s="64">
        <v>4.6500000000000004</v>
      </c>
      <c r="V1079" s="64">
        <v>4.37</v>
      </c>
      <c r="W1079" s="64">
        <v>6.37</v>
      </c>
      <c r="X1079" s="6" t="s">
        <v>170</v>
      </c>
      <c r="Z1079" s="64">
        <v>3.65</v>
      </c>
      <c r="AA1079" s="64">
        <v>3.21</v>
      </c>
      <c r="AB1079" s="64">
        <v>4.83</v>
      </c>
      <c r="AC1079" s="64">
        <v>4.6900000000000004</v>
      </c>
    </row>
    <row r="1080" spans="1:29" hidden="1" x14ac:dyDescent="0.2">
      <c r="A1080" s="2">
        <v>40351</v>
      </c>
      <c r="B1080" s="64">
        <v>4.6500000000000004</v>
      </c>
      <c r="C1080" s="64">
        <v>4.34</v>
      </c>
      <c r="D1080" s="64">
        <v>6.25</v>
      </c>
      <c r="E1080" s="6" t="s">
        <v>170</v>
      </c>
      <c r="G1080" s="64">
        <v>3.6</v>
      </c>
      <c r="H1080" s="64">
        <v>3.24</v>
      </c>
      <c r="J1080" s="64">
        <v>4.83</v>
      </c>
      <c r="K1080" s="64">
        <v>4.84</v>
      </c>
      <c r="N1080" s="64">
        <v>0.1</v>
      </c>
      <c r="O1080" s="64">
        <v>3.17</v>
      </c>
      <c r="P1080" s="64">
        <v>4.0999999999999996</v>
      </c>
      <c r="R1080" s="64">
        <v>3.47</v>
      </c>
      <c r="S1080" s="64">
        <v>2.76</v>
      </c>
      <c r="U1080" s="64">
        <v>4.6500000000000004</v>
      </c>
      <c r="V1080" s="64">
        <v>4.34</v>
      </c>
      <c r="W1080" s="64">
        <v>6.25</v>
      </c>
      <c r="X1080" s="6" t="s">
        <v>170</v>
      </c>
      <c r="Z1080" s="64">
        <v>3.6</v>
      </c>
      <c r="AA1080" s="64">
        <v>3.24</v>
      </c>
      <c r="AB1080" s="64">
        <v>4.83</v>
      </c>
      <c r="AC1080" s="64">
        <v>4.84</v>
      </c>
    </row>
    <row r="1081" spans="1:29" hidden="1" x14ac:dyDescent="0.2">
      <c r="A1081" s="2">
        <v>40352</v>
      </c>
      <c r="B1081" s="64">
        <v>4.63</v>
      </c>
      <c r="C1081" s="64">
        <v>4.26</v>
      </c>
      <c r="D1081" s="64">
        <v>6.16</v>
      </c>
      <c r="E1081" s="6" t="s">
        <v>170</v>
      </c>
      <c r="G1081" s="64">
        <v>3.71</v>
      </c>
      <c r="H1081" s="64">
        <v>3.24</v>
      </c>
      <c r="J1081" s="64">
        <v>4.84</v>
      </c>
      <c r="K1081" s="64">
        <v>4.82</v>
      </c>
      <c r="N1081" s="64">
        <v>0.1</v>
      </c>
      <c r="O1081" s="64">
        <v>3.12</v>
      </c>
      <c r="P1081" s="64">
        <v>4.0599999999999996</v>
      </c>
      <c r="R1081" s="64">
        <v>3.41</v>
      </c>
      <c r="S1081" s="64">
        <v>2.77</v>
      </c>
      <c r="U1081" s="64">
        <v>4.63</v>
      </c>
      <c r="V1081" s="64">
        <v>4.26</v>
      </c>
      <c r="W1081" s="64">
        <v>6.16</v>
      </c>
      <c r="X1081" s="6" t="s">
        <v>170</v>
      </c>
      <c r="Z1081" s="64">
        <v>3.71</v>
      </c>
      <c r="AA1081" s="64">
        <v>3.24</v>
      </c>
      <c r="AB1081" s="64">
        <v>4.84</v>
      </c>
      <c r="AC1081" s="64">
        <v>4.82</v>
      </c>
    </row>
    <row r="1082" spans="1:29" hidden="1" x14ac:dyDescent="0.2">
      <c r="A1082" s="2">
        <v>40353</v>
      </c>
      <c r="B1082" s="64">
        <v>4.71</v>
      </c>
      <c r="C1082" s="64">
        <v>4.3099999999999996</v>
      </c>
      <c r="D1082" s="64">
        <v>6.15</v>
      </c>
      <c r="E1082" s="6" t="s">
        <v>170</v>
      </c>
      <c r="G1082" s="64">
        <v>3.64</v>
      </c>
      <c r="H1082" s="64">
        <v>3.22</v>
      </c>
      <c r="J1082" s="64">
        <v>4.8099999999999996</v>
      </c>
      <c r="K1082" s="64">
        <v>4.88</v>
      </c>
      <c r="N1082" s="64">
        <v>0.1</v>
      </c>
      <c r="O1082" s="64">
        <v>3.14</v>
      </c>
      <c r="P1082" s="64">
        <v>4.0999999999999996</v>
      </c>
      <c r="R1082" s="64">
        <v>3.44</v>
      </c>
      <c r="S1082" s="64">
        <v>2.81</v>
      </c>
      <c r="U1082" s="64">
        <v>4.71</v>
      </c>
      <c r="V1082" s="64">
        <v>4.3099999999999996</v>
      </c>
      <c r="W1082" s="64">
        <v>6.15</v>
      </c>
      <c r="X1082" s="6" t="s">
        <v>170</v>
      </c>
      <c r="Z1082" s="64">
        <v>3.64</v>
      </c>
      <c r="AA1082" s="64">
        <v>3.22</v>
      </c>
      <c r="AB1082" s="64">
        <v>4.8099999999999996</v>
      </c>
      <c r="AC1082" s="64">
        <v>4.88</v>
      </c>
    </row>
    <row r="1083" spans="1:29" hidden="1" x14ac:dyDescent="0.2">
      <c r="A1083" s="2">
        <v>40354</v>
      </c>
      <c r="B1083" s="64">
        <v>4.68</v>
      </c>
      <c r="C1083" s="64">
        <v>4.24</v>
      </c>
      <c r="D1083" s="64">
        <v>6.18</v>
      </c>
      <c r="E1083" s="6" t="s">
        <v>170</v>
      </c>
      <c r="G1083" s="64">
        <v>3.54</v>
      </c>
      <c r="H1083" s="64">
        <v>3.14</v>
      </c>
      <c r="J1083" s="64">
        <v>4.79</v>
      </c>
      <c r="K1083" s="64">
        <v>4.5</v>
      </c>
      <c r="N1083" s="64">
        <v>0.11</v>
      </c>
      <c r="O1083" s="64">
        <v>3.11</v>
      </c>
      <c r="P1083" s="64">
        <v>4.0599999999999996</v>
      </c>
      <c r="R1083" s="64">
        <v>3.3</v>
      </c>
      <c r="S1083" s="64">
        <v>2.79</v>
      </c>
      <c r="U1083" s="64">
        <v>4.68</v>
      </c>
      <c r="V1083" s="64">
        <v>4.24</v>
      </c>
      <c r="W1083" s="64">
        <v>6.18</v>
      </c>
      <c r="X1083" s="6" t="s">
        <v>170</v>
      </c>
      <c r="Z1083" s="64">
        <v>3.54</v>
      </c>
      <c r="AA1083" s="64">
        <v>3.14</v>
      </c>
      <c r="AB1083" s="64">
        <v>4.79</v>
      </c>
      <c r="AC1083" s="64">
        <v>4.5</v>
      </c>
    </row>
    <row r="1084" spans="1:29" hidden="1" x14ac:dyDescent="0.2">
      <c r="A1084" s="2">
        <v>40357</v>
      </c>
      <c r="B1084" s="64">
        <v>4.67</v>
      </c>
      <c r="C1084" s="64">
        <v>4.18</v>
      </c>
      <c r="D1084" s="64">
        <v>6.09</v>
      </c>
      <c r="E1084" s="6" t="s">
        <v>170</v>
      </c>
      <c r="G1084" s="64">
        <v>3.51</v>
      </c>
      <c r="H1084" s="64">
        <v>3.14</v>
      </c>
      <c r="J1084" s="64">
        <v>4.83</v>
      </c>
      <c r="K1084" s="64">
        <v>5</v>
      </c>
      <c r="N1084" s="64">
        <v>0.12</v>
      </c>
      <c r="O1084" s="64">
        <v>3.02</v>
      </c>
      <c r="P1084" s="64">
        <v>4</v>
      </c>
      <c r="R1084" s="64">
        <v>3.33</v>
      </c>
      <c r="S1084" s="64">
        <v>2.72</v>
      </c>
      <c r="U1084" s="64">
        <v>4.67</v>
      </c>
      <c r="V1084" s="64">
        <v>4.18</v>
      </c>
      <c r="W1084" s="64">
        <v>6.09</v>
      </c>
      <c r="X1084" s="6" t="s">
        <v>170</v>
      </c>
      <c r="Z1084" s="64">
        <v>3.51</v>
      </c>
      <c r="AA1084" s="64">
        <v>3.14</v>
      </c>
      <c r="AB1084" s="64">
        <v>4.83</v>
      </c>
      <c r="AC1084" s="64">
        <v>5</v>
      </c>
    </row>
    <row r="1085" spans="1:29" hidden="1" x14ac:dyDescent="0.2">
      <c r="A1085" s="2">
        <v>40358</v>
      </c>
      <c r="B1085" s="64">
        <v>4.67</v>
      </c>
      <c r="C1085" s="64">
        <v>4.07</v>
      </c>
      <c r="D1085" s="64">
        <v>6.07</v>
      </c>
      <c r="E1085" s="6" t="s">
        <v>170</v>
      </c>
      <c r="G1085" s="64">
        <v>3.5</v>
      </c>
      <c r="H1085" s="64">
        <v>3.16</v>
      </c>
      <c r="J1085" s="64">
        <v>4.7300000000000004</v>
      </c>
      <c r="K1085" s="64">
        <v>4.97</v>
      </c>
      <c r="N1085" s="64">
        <v>0.12</v>
      </c>
      <c r="O1085" s="64">
        <v>2.95</v>
      </c>
      <c r="P1085" s="64">
        <v>3.93</v>
      </c>
      <c r="R1085" s="64">
        <v>3.35</v>
      </c>
      <c r="S1085" s="64">
        <v>2.72</v>
      </c>
      <c r="U1085" s="64">
        <v>4.67</v>
      </c>
      <c r="V1085" s="64">
        <v>4.07</v>
      </c>
      <c r="W1085" s="64">
        <v>6.07</v>
      </c>
      <c r="X1085" s="6" t="s">
        <v>170</v>
      </c>
      <c r="Z1085" s="64">
        <v>3.5</v>
      </c>
      <c r="AA1085" s="64">
        <v>3.16</v>
      </c>
      <c r="AB1085" s="64">
        <v>4.7300000000000004</v>
      </c>
      <c r="AC1085" s="64">
        <v>4.97</v>
      </c>
    </row>
    <row r="1086" spans="1:29" hidden="1" x14ac:dyDescent="0.2">
      <c r="A1086" s="2">
        <v>40359</v>
      </c>
      <c r="B1086" s="64">
        <v>4.62</v>
      </c>
      <c r="C1086" s="64">
        <v>3.99</v>
      </c>
      <c r="D1086" s="64">
        <v>6.08</v>
      </c>
      <c r="E1086" s="6" t="s">
        <v>170</v>
      </c>
      <c r="G1086" s="64">
        <v>3.51</v>
      </c>
      <c r="H1086" s="64">
        <v>3.06</v>
      </c>
      <c r="J1086" s="64">
        <v>4.9000000000000004</v>
      </c>
      <c r="K1086" s="64">
        <v>5.04</v>
      </c>
      <c r="N1086" s="64">
        <v>0.15</v>
      </c>
      <c r="O1086" s="64">
        <v>2.93</v>
      </c>
      <c r="P1086" s="64">
        <v>3.89</v>
      </c>
      <c r="R1086" s="64">
        <v>3.42</v>
      </c>
      <c r="S1086" s="64">
        <v>2.66</v>
      </c>
      <c r="U1086" s="64">
        <v>4.62</v>
      </c>
      <c r="V1086" s="64">
        <v>3.99</v>
      </c>
      <c r="W1086" s="64">
        <v>6.08</v>
      </c>
      <c r="X1086" s="6" t="s">
        <v>170</v>
      </c>
      <c r="Z1086" s="64">
        <v>3.51</v>
      </c>
      <c r="AA1086" s="64">
        <v>3.06</v>
      </c>
      <c r="AB1086" s="64">
        <v>4.9000000000000004</v>
      </c>
      <c r="AC1086" s="64">
        <v>5.04</v>
      </c>
    </row>
    <row r="1087" spans="1:29" hidden="1" x14ac:dyDescent="0.2">
      <c r="E1087" s="6"/>
      <c r="R1087" s="64"/>
      <c r="S1087" s="64"/>
      <c r="X1087" s="6"/>
    </row>
    <row r="1088" spans="1:29" hidden="1" x14ac:dyDescent="0.2">
      <c r="A1088" s="3" t="s">
        <v>61</v>
      </c>
      <c r="B1088" s="64">
        <f>AVERAGE(B1065:B1086)</f>
        <v>4.6973333333333329</v>
      </c>
      <c r="C1088" s="64">
        <f>AVERAGE(C1065:C1086)</f>
        <v>4.3033333333333328</v>
      </c>
      <c r="D1088" s="64">
        <f>AVERAGE(D1065:D1086)</f>
        <v>6.2606666666666673</v>
      </c>
      <c r="E1088" s="96" t="s">
        <v>170</v>
      </c>
      <c r="G1088" s="64">
        <f>AVERAGE(G1065:G1086)</f>
        <v>3.5681818181818188</v>
      </c>
      <c r="H1088" s="64">
        <f>AVERAGE(H1065:H1086)</f>
        <v>3.1713636363636368</v>
      </c>
      <c r="J1088" s="64">
        <f>AVERAGE(J1065:J1086)</f>
        <v>4.9781818181818185</v>
      </c>
      <c r="K1088" s="64">
        <f>AVERAGE(K1065:K1086)</f>
        <v>4.8395454545454548</v>
      </c>
      <c r="N1088" s="64">
        <f>AVERAGE(N1065:N1086)</f>
        <v>9.1818181818181854E-2</v>
      </c>
      <c r="O1088" s="64">
        <f>AVERAGE(O1065:O1086)</f>
        <v>3.186818181818182</v>
      </c>
      <c r="P1088" s="64">
        <f>AVERAGE(P1065:P1086)</f>
        <v>4.1204545454545451</v>
      </c>
      <c r="R1088" s="64">
        <f>AVERAGE(R1065:R1086)</f>
        <v>3.4759999999999995</v>
      </c>
      <c r="S1088" s="64">
        <f>AVERAGE(S1065:S1086)</f>
        <v>2.8133333333333335</v>
      </c>
      <c r="U1088" s="64">
        <f>AVERAGE(U1065:U1086)</f>
        <v>4.6973333333333329</v>
      </c>
      <c r="V1088" s="64">
        <f>AVERAGE(V1065:V1086)</f>
        <v>4.3033333333333328</v>
      </c>
      <c r="W1088" s="64">
        <f>AVERAGE(W1065:W1086)</f>
        <v>6.2606666666666673</v>
      </c>
      <c r="X1088" s="96" t="s">
        <v>170</v>
      </c>
      <c r="Z1088" s="64">
        <f>AVERAGE(Z1065:Z1086)</f>
        <v>3.5681818181818188</v>
      </c>
      <c r="AA1088" s="64">
        <f>AVERAGE(AA1065:AA1086)</f>
        <v>3.1713636363636368</v>
      </c>
      <c r="AB1088" s="64">
        <f>AVERAGE(AB1065:AB1086)</f>
        <v>4.9781818181818185</v>
      </c>
      <c r="AC1088" s="64">
        <f>AVERAGE(AC1065:AC1086)</f>
        <v>4.8395454545454548</v>
      </c>
    </row>
    <row r="1089" spans="1:29" hidden="1" x14ac:dyDescent="0.2">
      <c r="A1089" s="3" t="s">
        <v>62</v>
      </c>
      <c r="B1089" s="312">
        <f>AVERAGE(B1088:C1088)</f>
        <v>4.5003333333333329</v>
      </c>
      <c r="C1089" s="312"/>
      <c r="D1089" s="312">
        <f>AVERAGE(D1088:E1088)</f>
        <v>6.2606666666666673</v>
      </c>
      <c r="E1089" s="312"/>
      <c r="F1089" s="5"/>
      <c r="G1089" s="312">
        <f>AVERAGE(G1088:H1088)</f>
        <v>3.3697727272727276</v>
      </c>
      <c r="H1089" s="312"/>
      <c r="I1089" s="118"/>
      <c r="J1089" s="312">
        <f>AVERAGE(J1088:K1088)</f>
        <v>4.9088636363636367</v>
      </c>
      <c r="K1089" s="312"/>
      <c r="L1089" s="118"/>
      <c r="M1089" s="5"/>
      <c r="N1089" s="5"/>
      <c r="O1089" s="5"/>
      <c r="P1089" s="5"/>
      <c r="Q1089" s="5"/>
      <c r="R1089" s="312">
        <f>AVERAGE(R1088:S1088)</f>
        <v>3.1446666666666667</v>
      </c>
      <c r="S1089" s="312"/>
      <c r="U1089" s="312">
        <f>AVERAGE(U1088:V1088)</f>
        <v>4.5003333333333329</v>
      </c>
      <c r="V1089" s="312"/>
      <c r="W1089" s="312">
        <f>AVERAGE(W1088:X1088)</f>
        <v>6.2606666666666673</v>
      </c>
      <c r="X1089" s="312"/>
      <c r="Y1089" s="5"/>
      <c r="Z1089" s="312">
        <f>AVERAGE(Z1088:AA1088)</f>
        <v>3.3697727272727276</v>
      </c>
      <c r="AA1089" s="312"/>
      <c r="AB1089" s="312">
        <f>AVERAGE(AB1088:AC1088)</f>
        <v>4.9088636363636367</v>
      </c>
      <c r="AC1089" s="312"/>
    </row>
    <row r="1090" spans="1:29" hidden="1" x14ac:dyDescent="0.2">
      <c r="A1090" s="3" t="s">
        <v>63</v>
      </c>
      <c r="B1090" s="312">
        <f>AVERAGE(B1037,B1062,B1089)</f>
        <v>4.6204703425229745</v>
      </c>
      <c r="C1090" s="312"/>
      <c r="D1090" s="312">
        <f>AVERAGE(D1037,D1062,D1089)</f>
        <v>5.8781629072681696</v>
      </c>
      <c r="E1090" s="312"/>
      <c r="F1090" s="5"/>
      <c r="G1090" s="312">
        <f>AVERAGE(G1037,G1062,G1089)</f>
        <v>3.4054996392496393</v>
      </c>
      <c r="H1090" s="312"/>
      <c r="I1090" s="118"/>
      <c r="J1090" s="312">
        <f>AVERAGE(J1037,J1062,J1089)</f>
        <v>4.7861410533910531</v>
      </c>
      <c r="K1090" s="312"/>
      <c r="L1090" s="118"/>
      <c r="M1090" s="5"/>
      <c r="N1090" s="5"/>
      <c r="O1090" s="5"/>
      <c r="P1090" s="5"/>
      <c r="Q1090" s="5"/>
      <c r="R1090" s="312">
        <f>AVERAGE(R1037,R1062,R1089)</f>
        <v>3.2144335839599001</v>
      </c>
      <c r="S1090" s="312"/>
      <c r="U1090" s="312">
        <f>AVERAGE(U1037,U1062,U1089)</f>
        <v>4.6204703425229745</v>
      </c>
      <c r="V1090" s="312"/>
      <c r="W1090" s="312">
        <f>AVERAGE(W1037,W1062,W1089)</f>
        <v>5.8781629072681696</v>
      </c>
      <c r="X1090" s="312"/>
      <c r="Y1090" s="5"/>
      <c r="Z1090" s="312">
        <f>AVERAGE(Z1037,Z1062,Z1089)</f>
        <v>3.4054996392496393</v>
      </c>
      <c r="AA1090" s="312"/>
      <c r="AB1090" s="312">
        <f>AVERAGE(AB1037,AB1062,AB1089)</f>
        <v>4.7861410533910531</v>
      </c>
      <c r="AC1090" s="312"/>
    </row>
    <row r="1091" spans="1:29" hidden="1" x14ac:dyDescent="0.2">
      <c r="E1091" s="6"/>
      <c r="R1091" s="64"/>
      <c r="S1091" s="64"/>
      <c r="X1091" s="6"/>
    </row>
    <row r="1092" spans="1:29" hidden="1" x14ac:dyDescent="0.2">
      <c r="A1092" s="2">
        <v>40360</v>
      </c>
      <c r="B1092" s="64">
        <v>4.71</v>
      </c>
      <c r="C1092" s="64">
        <v>3.97</v>
      </c>
      <c r="D1092" s="64">
        <v>6.12</v>
      </c>
      <c r="E1092" s="6" t="s">
        <v>170</v>
      </c>
      <c r="G1092" s="64">
        <v>3.43</v>
      </c>
      <c r="H1092" s="64">
        <v>3.04</v>
      </c>
      <c r="J1092" s="64">
        <v>4.8499999999999996</v>
      </c>
      <c r="K1092" s="64">
        <v>4.8499999999999996</v>
      </c>
      <c r="N1092" s="64">
        <v>0.14000000000000001</v>
      </c>
      <c r="O1092" s="64">
        <v>2.94</v>
      </c>
      <c r="P1092" s="64">
        <v>3.89</v>
      </c>
      <c r="R1092" s="64">
        <v>3.4</v>
      </c>
      <c r="S1092" s="64">
        <v>2.67</v>
      </c>
      <c r="U1092" s="64">
        <v>4.71</v>
      </c>
      <c r="V1092" s="64">
        <v>3.97</v>
      </c>
      <c r="W1092" s="64">
        <v>6.12</v>
      </c>
      <c r="X1092" s="6" t="s">
        <v>170</v>
      </c>
      <c r="Z1092" s="64">
        <v>3.43</v>
      </c>
      <c r="AA1092" s="64">
        <v>3.04</v>
      </c>
      <c r="AB1092" s="64">
        <v>4.8499999999999996</v>
      </c>
      <c r="AC1092" s="64">
        <v>4.8499999999999996</v>
      </c>
    </row>
    <row r="1093" spans="1:29" hidden="1" x14ac:dyDescent="0.2">
      <c r="A1093" s="2">
        <v>40361</v>
      </c>
      <c r="B1093" s="64">
        <v>4.47</v>
      </c>
      <c r="C1093" s="64">
        <v>3.98</v>
      </c>
      <c r="D1093" s="64">
        <v>6.34</v>
      </c>
      <c r="E1093" s="6" t="s">
        <v>170</v>
      </c>
      <c r="G1093" s="64">
        <v>3.45</v>
      </c>
      <c r="H1093" s="64">
        <v>3.39</v>
      </c>
      <c r="J1093" s="64">
        <v>5.21</v>
      </c>
      <c r="K1093" s="64">
        <v>4.54</v>
      </c>
      <c r="N1093" s="64">
        <v>0.13</v>
      </c>
      <c r="O1093" s="64">
        <v>2.98</v>
      </c>
      <c r="P1093" s="64">
        <v>3.94</v>
      </c>
      <c r="R1093" s="64">
        <v>3.46</v>
      </c>
      <c r="S1093" s="64">
        <v>2.71</v>
      </c>
      <c r="U1093" s="64">
        <v>4.47</v>
      </c>
      <c r="V1093" s="64">
        <v>3.98</v>
      </c>
      <c r="W1093" s="64">
        <v>6.34</v>
      </c>
      <c r="X1093" s="6" t="s">
        <v>170</v>
      </c>
      <c r="Z1093" s="64">
        <v>3.45</v>
      </c>
      <c r="AA1093" s="64">
        <v>3.39</v>
      </c>
      <c r="AB1093" s="64">
        <v>5.21</v>
      </c>
      <c r="AC1093" s="64">
        <v>4.54</v>
      </c>
    </row>
    <row r="1094" spans="1:29" hidden="1" x14ac:dyDescent="0.2">
      <c r="A1094" s="2">
        <v>40365</v>
      </c>
      <c r="B1094" s="64">
        <v>4.4800000000000004</v>
      </c>
      <c r="C1094" s="64">
        <v>3.97</v>
      </c>
      <c r="D1094" s="64">
        <v>6.1</v>
      </c>
      <c r="E1094" s="6" t="s">
        <v>170</v>
      </c>
      <c r="G1094" s="64">
        <v>3.35</v>
      </c>
      <c r="H1094" s="64">
        <v>2.96</v>
      </c>
      <c r="J1094" s="64">
        <v>5.04</v>
      </c>
      <c r="K1094" s="64">
        <v>5.03</v>
      </c>
      <c r="N1094" s="64">
        <v>0.14000000000000001</v>
      </c>
      <c r="O1094" s="64">
        <v>2.93</v>
      </c>
      <c r="P1094" s="64">
        <v>3.89</v>
      </c>
      <c r="R1094" s="64">
        <v>3.34</v>
      </c>
      <c r="S1094" s="64">
        <v>2.64</v>
      </c>
      <c r="U1094" s="64">
        <v>4.4800000000000004</v>
      </c>
      <c r="V1094" s="64">
        <v>3.97</v>
      </c>
      <c r="W1094" s="64">
        <v>6.1</v>
      </c>
      <c r="X1094" s="6" t="s">
        <v>170</v>
      </c>
      <c r="Z1094" s="64">
        <v>3.35</v>
      </c>
      <c r="AA1094" s="64">
        <v>2.96</v>
      </c>
      <c r="AB1094" s="64">
        <v>5.04</v>
      </c>
      <c r="AC1094" s="64">
        <v>5.03</v>
      </c>
    </row>
    <row r="1095" spans="1:29" hidden="1" x14ac:dyDescent="0.2">
      <c r="A1095" s="2">
        <v>40366</v>
      </c>
      <c r="B1095" s="64">
        <v>4.49</v>
      </c>
      <c r="C1095" s="64">
        <v>3.98</v>
      </c>
      <c r="D1095" s="64">
        <v>6.17</v>
      </c>
      <c r="E1095" s="6" t="s">
        <v>170</v>
      </c>
      <c r="G1095" s="64">
        <v>3.32</v>
      </c>
      <c r="H1095" s="64">
        <v>2.96</v>
      </c>
      <c r="J1095" s="64">
        <v>5.01</v>
      </c>
      <c r="K1095" s="64">
        <v>5.0999999999999996</v>
      </c>
      <c r="N1095" s="64">
        <v>0.14000000000000001</v>
      </c>
      <c r="O1095" s="64">
        <v>2.98</v>
      </c>
      <c r="P1095" s="64">
        <v>3.96</v>
      </c>
      <c r="R1095" s="64">
        <v>3.35</v>
      </c>
      <c r="S1095" s="64">
        <v>2.64</v>
      </c>
      <c r="U1095" s="64">
        <v>4.49</v>
      </c>
      <c r="V1095" s="64">
        <v>3.98</v>
      </c>
      <c r="W1095" s="64">
        <v>6.17</v>
      </c>
      <c r="X1095" s="6" t="s">
        <v>170</v>
      </c>
      <c r="Z1095" s="64">
        <v>3.32</v>
      </c>
      <c r="AA1095" s="64">
        <v>2.96</v>
      </c>
      <c r="AB1095" s="64">
        <v>5.01</v>
      </c>
      <c r="AC1095" s="64">
        <v>5.0999999999999996</v>
      </c>
    </row>
    <row r="1096" spans="1:29" hidden="1" x14ac:dyDescent="0.2">
      <c r="A1096" s="2">
        <v>40367</v>
      </c>
      <c r="B1096" s="64">
        <v>4.57</v>
      </c>
      <c r="C1096" s="64">
        <v>4.05</v>
      </c>
      <c r="D1096" s="64">
        <v>6.16</v>
      </c>
      <c r="E1096" s="6" t="s">
        <v>170</v>
      </c>
      <c r="G1096" s="64">
        <v>3.16</v>
      </c>
      <c r="H1096" s="64">
        <v>2.88</v>
      </c>
      <c r="J1096" s="64">
        <v>5.12</v>
      </c>
      <c r="K1096" s="64">
        <v>5.07</v>
      </c>
      <c r="N1096" s="64">
        <v>0.13</v>
      </c>
      <c r="O1096" s="64">
        <v>3.03</v>
      </c>
      <c r="P1096" s="64">
        <v>4.01</v>
      </c>
      <c r="R1096" s="64">
        <v>3.36</v>
      </c>
      <c r="S1096" s="64">
        <v>2.67</v>
      </c>
      <c r="U1096" s="64">
        <v>4.57</v>
      </c>
      <c r="V1096" s="64">
        <v>4.05</v>
      </c>
      <c r="W1096" s="64">
        <v>6.16</v>
      </c>
      <c r="X1096" s="6" t="s">
        <v>170</v>
      </c>
      <c r="Z1096" s="64">
        <v>3.16</v>
      </c>
      <c r="AA1096" s="64">
        <v>2.88</v>
      </c>
      <c r="AB1096" s="64">
        <v>5.12</v>
      </c>
      <c r="AC1096" s="64">
        <v>5.07</v>
      </c>
    </row>
    <row r="1097" spans="1:29" hidden="1" x14ac:dyDescent="0.2">
      <c r="A1097" s="2">
        <v>40368</v>
      </c>
      <c r="B1097" s="64">
        <v>4.45</v>
      </c>
      <c r="C1097" s="64">
        <v>4.0599999999999996</v>
      </c>
      <c r="D1097" s="64">
        <v>6.26</v>
      </c>
      <c r="E1097" s="6" t="s">
        <v>170</v>
      </c>
      <c r="G1097" s="64">
        <v>3.22</v>
      </c>
      <c r="H1097" s="64">
        <v>2.88</v>
      </c>
      <c r="J1097" s="64">
        <v>5.04</v>
      </c>
      <c r="K1097" s="64">
        <v>5.14</v>
      </c>
      <c r="N1097" s="64">
        <v>0.13</v>
      </c>
      <c r="O1097" s="64">
        <v>3.05</v>
      </c>
      <c r="P1097" s="64">
        <v>4.04</v>
      </c>
      <c r="R1097" s="64">
        <v>3.31</v>
      </c>
      <c r="S1097" s="64">
        <v>2.64</v>
      </c>
      <c r="U1097" s="64">
        <v>4.45</v>
      </c>
      <c r="V1097" s="64">
        <v>4.0599999999999996</v>
      </c>
      <c r="W1097" s="64">
        <v>6.26</v>
      </c>
      <c r="X1097" s="6" t="s">
        <v>170</v>
      </c>
      <c r="Z1097" s="64">
        <v>3.22</v>
      </c>
      <c r="AA1097" s="64">
        <v>2.88</v>
      </c>
      <c r="AB1097" s="64">
        <v>5.04</v>
      </c>
      <c r="AC1097" s="64">
        <v>5.14</v>
      </c>
    </row>
    <row r="1098" spans="1:29" hidden="1" x14ac:dyDescent="0.2">
      <c r="A1098" s="2">
        <v>40371</v>
      </c>
      <c r="B1098" s="64">
        <v>4.41</v>
      </c>
      <c r="C1098" s="64">
        <v>4.08</v>
      </c>
      <c r="D1098" s="64">
        <v>6.2</v>
      </c>
      <c r="E1098" s="6" t="s">
        <v>170</v>
      </c>
      <c r="G1098" s="64">
        <v>3.16</v>
      </c>
      <c r="H1098" s="64">
        <v>2.84</v>
      </c>
      <c r="J1098" s="64">
        <v>5.01</v>
      </c>
      <c r="K1098" s="64">
        <v>5.04</v>
      </c>
      <c r="N1098" s="64">
        <v>0.12</v>
      </c>
      <c r="O1098" s="64">
        <v>3.07</v>
      </c>
      <c r="P1098" s="64">
        <v>4.0599999999999996</v>
      </c>
      <c r="R1098" s="64">
        <v>3.31</v>
      </c>
      <c r="S1098" s="64">
        <v>2.64</v>
      </c>
      <c r="U1098" s="64">
        <v>4.41</v>
      </c>
      <c r="V1098" s="64">
        <v>4.08</v>
      </c>
      <c r="W1098" s="64">
        <v>6.2</v>
      </c>
      <c r="X1098" s="6" t="s">
        <v>170</v>
      </c>
      <c r="Z1098" s="64">
        <v>3.16</v>
      </c>
      <c r="AA1098" s="64">
        <v>2.84</v>
      </c>
      <c r="AB1098" s="64">
        <v>5.01</v>
      </c>
      <c r="AC1098" s="64">
        <v>5.04</v>
      </c>
    </row>
    <row r="1099" spans="1:29" hidden="1" x14ac:dyDescent="0.2">
      <c r="A1099" s="2">
        <v>40372</v>
      </c>
      <c r="B1099" s="64">
        <v>4.34</v>
      </c>
      <c r="C1099" s="64">
        <v>4.03</v>
      </c>
      <c r="D1099" s="64">
        <v>6.33</v>
      </c>
      <c r="E1099" s="6" t="s">
        <v>170</v>
      </c>
      <c r="G1099" s="64">
        <v>3.22</v>
      </c>
      <c r="H1099" s="64">
        <v>2.93</v>
      </c>
      <c r="J1099" s="64">
        <v>5.01</v>
      </c>
      <c r="K1099" s="64">
        <v>4.92</v>
      </c>
      <c r="N1099" s="64">
        <v>0.13</v>
      </c>
      <c r="O1099" s="64">
        <v>3.12</v>
      </c>
      <c r="P1099" s="64">
        <v>4.1100000000000003</v>
      </c>
      <c r="R1099" s="64">
        <v>3.26</v>
      </c>
      <c r="S1099" s="64">
        <v>2.63</v>
      </c>
      <c r="U1099" s="64">
        <v>4.34</v>
      </c>
      <c r="V1099" s="64">
        <v>4.03</v>
      </c>
      <c r="W1099" s="64">
        <v>6.33</v>
      </c>
      <c r="X1099" s="6" t="s">
        <v>170</v>
      </c>
      <c r="Z1099" s="64">
        <v>3.22</v>
      </c>
      <c r="AA1099" s="64">
        <v>2.93</v>
      </c>
      <c r="AB1099" s="64">
        <v>5.01</v>
      </c>
      <c r="AC1099" s="64">
        <v>4.92</v>
      </c>
    </row>
    <row r="1100" spans="1:29" hidden="1" x14ac:dyDescent="0.2">
      <c r="A1100" s="2">
        <v>40373</v>
      </c>
      <c r="B1100" s="64">
        <v>4.25</v>
      </c>
      <c r="C1100" s="64">
        <v>3.91</v>
      </c>
      <c r="D1100" s="64">
        <v>6.07</v>
      </c>
      <c r="E1100" s="6" t="s">
        <v>170</v>
      </c>
      <c r="G1100" s="64">
        <v>3.19</v>
      </c>
      <c r="H1100" s="64">
        <v>2.91</v>
      </c>
      <c r="J1100" s="64">
        <v>4.87</v>
      </c>
      <c r="K1100" s="64">
        <v>4.96</v>
      </c>
      <c r="N1100" s="64">
        <v>0.13</v>
      </c>
      <c r="O1100" s="64">
        <v>3.05</v>
      </c>
      <c r="P1100" s="64">
        <v>4.03</v>
      </c>
      <c r="R1100" s="64">
        <v>3.15</v>
      </c>
      <c r="S1100" s="64">
        <v>2.52</v>
      </c>
      <c r="U1100" s="64">
        <v>4.25</v>
      </c>
      <c r="V1100" s="64">
        <v>3.91</v>
      </c>
      <c r="W1100" s="64">
        <v>6.07</v>
      </c>
      <c r="X1100" s="6" t="s">
        <v>170</v>
      </c>
      <c r="Z1100" s="64">
        <v>3.19</v>
      </c>
      <c r="AA1100" s="64">
        <v>2.91</v>
      </c>
      <c r="AB1100" s="64">
        <v>4.87</v>
      </c>
      <c r="AC1100" s="64">
        <v>4.96</v>
      </c>
    </row>
    <row r="1101" spans="1:29" hidden="1" x14ac:dyDescent="0.2">
      <c r="A1101" s="2">
        <v>40374</v>
      </c>
      <c r="B1101" s="64">
        <v>4.21</v>
      </c>
      <c r="C1101" s="64">
        <v>3.83</v>
      </c>
      <c r="D1101" s="64">
        <v>6.03</v>
      </c>
      <c r="E1101" s="6" t="s">
        <v>170</v>
      </c>
      <c r="G1101" s="64">
        <v>3.2</v>
      </c>
      <c r="H1101" s="64">
        <v>2.88</v>
      </c>
      <c r="J1101" s="64">
        <v>5.0999999999999996</v>
      </c>
      <c r="K1101" s="64">
        <v>5.16</v>
      </c>
      <c r="N1101" s="64">
        <v>0.12</v>
      </c>
      <c r="O1101" s="64">
        <v>2.99</v>
      </c>
      <c r="P1101" s="64">
        <v>3.99</v>
      </c>
      <c r="R1101" s="64">
        <v>3.09</v>
      </c>
      <c r="S1101" s="64">
        <v>2.48</v>
      </c>
      <c r="U1101" s="64">
        <v>4.21</v>
      </c>
      <c r="V1101" s="64">
        <v>3.83</v>
      </c>
      <c r="W1101" s="64">
        <v>6.03</v>
      </c>
      <c r="X1101" s="6" t="s">
        <v>170</v>
      </c>
      <c r="Z1101" s="64">
        <v>3.2</v>
      </c>
      <c r="AA1101" s="64">
        <v>2.88</v>
      </c>
      <c r="AB1101" s="64">
        <v>5.0999999999999996</v>
      </c>
      <c r="AC1101" s="64">
        <v>5.16</v>
      </c>
    </row>
    <row r="1102" spans="1:29" hidden="1" x14ac:dyDescent="0.2">
      <c r="A1102" s="2">
        <v>40375</v>
      </c>
      <c r="B1102" s="64">
        <v>4.32</v>
      </c>
      <c r="C1102" s="64">
        <v>3.83</v>
      </c>
      <c r="D1102" s="64">
        <v>6.04</v>
      </c>
      <c r="E1102" s="6" t="s">
        <v>170</v>
      </c>
      <c r="G1102" s="64">
        <v>3.06</v>
      </c>
      <c r="H1102" s="64">
        <v>2.8</v>
      </c>
      <c r="J1102" s="64">
        <v>4.91</v>
      </c>
      <c r="K1102" s="64">
        <v>4.9800000000000004</v>
      </c>
      <c r="N1102" s="64">
        <v>0.12</v>
      </c>
      <c r="O1102" s="64">
        <v>2.92</v>
      </c>
      <c r="P1102" s="64">
        <v>3.94</v>
      </c>
      <c r="R1102" s="64">
        <v>3.04</v>
      </c>
      <c r="S1102" s="64">
        <v>2.39</v>
      </c>
      <c r="U1102" s="64">
        <v>4.32</v>
      </c>
      <c r="V1102" s="64">
        <v>3.83</v>
      </c>
      <c r="W1102" s="64">
        <v>6.04</v>
      </c>
      <c r="X1102" s="6" t="s">
        <v>170</v>
      </c>
      <c r="Z1102" s="64">
        <v>3.06</v>
      </c>
      <c r="AA1102" s="64">
        <v>2.8</v>
      </c>
      <c r="AB1102" s="64">
        <v>4.91</v>
      </c>
      <c r="AC1102" s="64">
        <v>4.9800000000000004</v>
      </c>
    </row>
    <row r="1103" spans="1:29" hidden="1" x14ac:dyDescent="0.2">
      <c r="A1103" s="2">
        <v>40378</v>
      </c>
      <c r="B1103" s="64">
        <v>4.26</v>
      </c>
      <c r="C1103" s="64">
        <v>3.95</v>
      </c>
      <c r="D1103" s="64">
        <v>5.93</v>
      </c>
      <c r="E1103" s="6" t="s">
        <v>170</v>
      </c>
      <c r="G1103" s="64">
        <v>3.11</v>
      </c>
      <c r="H1103" s="64">
        <v>2.84</v>
      </c>
      <c r="J1103" s="64">
        <v>4.99</v>
      </c>
      <c r="K1103" s="64">
        <v>5.37</v>
      </c>
      <c r="N1103" s="64">
        <v>0.12</v>
      </c>
      <c r="O1103" s="64">
        <v>2.96</v>
      </c>
      <c r="P1103" s="64">
        <v>3.98</v>
      </c>
      <c r="R1103" s="64">
        <v>3.12</v>
      </c>
      <c r="S1103" s="64">
        <v>2.44</v>
      </c>
      <c r="U1103" s="64">
        <v>4.26</v>
      </c>
      <c r="V1103" s="64">
        <v>3.95</v>
      </c>
      <c r="W1103" s="64">
        <v>5.93</v>
      </c>
      <c r="X1103" s="6" t="s">
        <v>170</v>
      </c>
      <c r="Z1103" s="64">
        <v>3.11</v>
      </c>
      <c r="AA1103" s="64">
        <v>2.84</v>
      </c>
      <c r="AB1103" s="64">
        <v>4.99</v>
      </c>
      <c r="AC1103" s="64">
        <v>5.37</v>
      </c>
    </row>
    <row r="1104" spans="1:29" hidden="1" x14ac:dyDescent="0.2">
      <c r="A1104" s="2">
        <v>40379</v>
      </c>
      <c r="B1104" s="64">
        <v>4.26</v>
      </c>
      <c r="C1104" s="64">
        <v>3.97</v>
      </c>
      <c r="D1104" s="64">
        <v>6.22</v>
      </c>
      <c r="E1104" s="6" t="s">
        <v>170</v>
      </c>
      <c r="G1104" s="64">
        <v>3.19</v>
      </c>
      <c r="H1104" s="64">
        <v>2.8</v>
      </c>
      <c r="J1104" s="64">
        <v>5.01</v>
      </c>
      <c r="K1104" s="64">
        <v>5.12</v>
      </c>
      <c r="N1104" s="64">
        <v>0.13</v>
      </c>
      <c r="O1104" s="64">
        <v>2.95</v>
      </c>
      <c r="P1104" s="64">
        <v>3.98</v>
      </c>
      <c r="R1104" s="64">
        <v>3.13</v>
      </c>
      <c r="S1104" s="64">
        <v>2.4700000000000002</v>
      </c>
      <c r="U1104" s="64">
        <v>4.26</v>
      </c>
      <c r="V1104" s="64">
        <v>3.97</v>
      </c>
      <c r="W1104" s="64">
        <v>6.22</v>
      </c>
      <c r="X1104" s="6" t="s">
        <v>170</v>
      </c>
      <c r="Z1104" s="64">
        <v>3.19</v>
      </c>
      <c r="AA1104" s="64">
        <v>2.8</v>
      </c>
      <c r="AB1104" s="64">
        <v>5.01</v>
      </c>
      <c r="AC1104" s="64">
        <v>5.12</v>
      </c>
    </row>
    <row r="1105" spans="1:29" hidden="1" x14ac:dyDescent="0.2">
      <c r="A1105" s="2">
        <v>40380</v>
      </c>
      <c r="B1105" s="64">
        <v>4.1500000000000004</v>
      </c>
      <c r="C1105" s="64">
        <v>3.86</v>
      </c>
      <c r="D1105" s="64">
        <v>6.19</v>
      </c>
      <c r="E1105" s="6" t="s">
        <v>170</v>
      </c>
      <c r="G1105" s="64">
        <v>3.19</v>
      </c>
      <c r="H1105" s="64">
        <v>2.85</v>
      </c>
      <c r="J1105" s="64">
        <v>5</v>
      </c>
      <c r="K1105" s="64">
        <v>5.12</v>
      </c>
      <c r="N1105" s="64">
        <v>0.13</v>
      </c>
      <c r="O1105" s="64">
        <v>2.88</v>
      </c>
      <c r="P1105" s="64">
        <v>3.89</v>
      </c>
      <c r="R1105" s="64">
        <v>3.06</v>
      </c>
      <c r="S1105" s="64">
        <v>2.37</v>
      </c>
      <c r="U1105" s="64">
        <v>4.1500000000000004</v>
      </c>
      <c r="V1105" s="64">
        <v>3.86</v>
      </c>
      <c r="W1105" s="64">
        <v>6.19</v>
      </c>
      <c r="X1105" s="6" t="s">
        <v>170</v>
      </c>
      <c r="Z1105" s="64">
        <v>3.19</v>
      </c>
      <c r="AA1105" s="64">
        <v>2.85</v>
      </c>
      <c r="AB1105" s="64">
        <v>5</v>
      </c>
      <c r="AC1105" s="64">
        <v>5.12</v>
      </c>
    </row>
    <row r="1106" spans="1:29" hidden="1" x14ac:dyDescent="0.2">
      <c r="A1106" s="2">
        <v>40381</v>
      </c>
      <c r="B1106" s="64">
        <v>4.2</v>
      </c>
      <c r="C1106" s="64">
        <v>3.89</v>
      </c>
      <c r="D1106" s="64">
        <v>6.23</v>
      </c>
      <c r="E1106" s="6" t="s">
        <v>170</v>
      </c>
      <c r="G1106" s="64">
        <v>3.19</v>
      </c>
      <c r="H1106" s="64">
        <v>2.96</v>
      </c>
      <c r="J1106" s="64">
        <v>4.7699999999999996</v>
      </c>
      <c r="K1106" s="64">
        <v>5.17</v>
      </c>
      <c r="N1106" s="64">
        <v>0.13</v>
      </c>
      <c r="O1106" s="64">
        <v>2.93</v>
      </c>
      <c r="P1106" s="64">
        <v>3.95</v>
      </c>
      <c r="R1106" s="64">
        <v>3.05</v>
      </c>
      <c r="S1106" s="64">
        <v>2.4</v>
      </c>
      <c r="U1106" s="64">
        <v>4.2</v>
      </c>
      <c r="V1106" s="64">
        <v>3.89</v>
      </c>
      <c r="W1106" s="64">
        <v>6.23</v>
      </c>
      <c r="X1106" s="6" t="s">
        <v>170</v>
      </c>
      <c r="Z1106" s="64">
        <v>3.19</v>
      </c>
      <c r="AA1106" s="64">
        <v>2.96</v>
      </c>
      <c r="AB1106" s="64">
        <v>4.7699999999999996</v>
      </c>
      <c r="AC1106" s="64">
        <v>5.17</v>
      </c>
    </row>
    <row r="1107" spans="1:29" hidden="1" x14ac:dyDescent="0.2">
      <c r="A1107" s="2">
        <v>40382</v>
      </c>
      <c r="B1107" s="64">
        <v>4.29</v>
      </c>
      <c r="C1107" s="64">
        <v>3.96</v>
      </c>
      <c r="D1107" s="64">
        <v>6.3</v>
      </c>
      <c r="E1107" s="6" t="s">
        <v>170</v>
      </c>
      <c r="G1107" s="64">
        <v>3.19</v>
      </c>
      <c r="H1107" s="64">
        <v>2.98</v>
      </c>
      <c r="J1107" s="64">
        <v>5.18</v>
      </c>
      <c r="K1107" s="64">
        <v>5.04</v>
      </c>
      <c r="N1107" s="64">
        <v>0.12</v>
      </c>
      <c r="O1107" s="64">
        <v>2.99</v>
      </c>
      <c r="P1107" s="64">
        <v>4.0199999999999996</v>
      </c>
      <c r="R1107" s="64">
        <v>3.15</v>
      </c>
      <c r="S1107" s="64">
        <v>2.4500000000000002</v>
      </c>
      <c r="U1107" s="64">
        <v>4.29</v>
      </c>
      <c r="V1107" s="64">
        <v>3.96</v>
      </c>
      <c r="W1107" s="64">
        <v>6.3</v>
      </c>
      <c r="X1107" s="6" t="s">
        <v>170</v>
      </c>
      <c r="Z1107" s="64">
        <v>3.19</v>
      </c>
      <c r="AA1107" s="64">
        <v>2.98</v>
      </c>
      <c r="AB1107" s="64">
        <v>5.18</v>
      </c>
      <c r="AC1107" s="64">
        <v>5.04</v>
      </c>
    </row>
    <row r="1108" spans="1:29" hidden="1" x14ac:dyDescent="0.2">
      <c r="A1108" s="2">
        <v>40385</v>
      </c>
      <c r="B1108" s="64">
        <v>4.3499999999999996</v>
      </c>
      <c r="C1108" s="64">
        <v>4.05</v>
      </c>
      <c r="D1108" s="64">
        <v>6.3</v>
      </c>
      <c r="E1108" s="6" t="s">
        <v>170</v>
      </c>
      <c r="G1108" s="64">
        <v>3.11</v>
      </c>
      <c r="H1108" s="64">
        <v>2.81</v>
      </c>
      <c r="J1108" s="64">
        <v>5.2</v>
      </c>
      <c r="K1108" s="64">
        <v>5.0199999999999996</v>
      </c>
      <c r="N1108" s="64">
        <v>0.13</v>
      </c>
      <c r="O1108" s="64">
        <v>2.99</v>
      </c>
      <c r="P1108" s="64">
        <v>4.0199999999999996</v>
      </c>
      <c r="R1108" s="64">
        <v>3.15</v>
      </c>
      <c r="S1108" s="64">
        <v>2.48</v>
      </c>
      <c r="U1108" s="64">
        <v>4.3499999999999996</v>
      </c>
      <c r="V1108" s="64">
        <v>4.05</v>
      </c>
      <c r="W1108" s="64">
        <v>6.3</v>
      </c>
      <c r="X1108" s="6" t="s">
        <v>170</v>
      </c>
      <c r="Z1108" s="64">
        <v>3.11</v>
      </c>
      <c r="AA1108" s="64">
        <v>2.81</v>
      </c>
      <c r="AB1108" s="64">
        <v>5.2</v>
      </c>
      <c r="AC1108" s="64">
        <v>5.0199999999999996</v>
      </c>
    </row>
    <row r="1109" spans="1:29" hidden="1" x14ac:dyDescent="0.2">
      <c r="A1109" s="2">
        <v>40386</v>
      </c>
      <c r="B1109" s="64">
        <v>4.2699999999999996</v>
      </c>
      <c r="C1109" s="64">
        <v>4.07</v>
      </c>
      <c r="D1109" s="64">
        <v>6.29</v>
      </c>
      <c r="E1109" s="6" t="s">
        <v>170</v>
      </c>
      <c r="G1109" s="64">
        <v>3.21</v>
      </c>
      <c r="H1109" s="64">
        <v>2.75</v>
      </c>
      <c r="J1109" s="64">
        <v>5.01</v>
      </c>
      <c r="K1109" s="64">
        <v>5.01</v>
      </c>
      <c r="N1109" s="64">
        <v>0.13</v>
      </c>
      <c r="O1109" s="64">
        <v>3.05</v>
      </c>
      <c r="P1109" s="64">
        <v>4.08</v>
      </c>
      <c r="R1109" s="64">
        <v>3.15</v>
      </c>
      <c r="S1109" s="64">
        <v>2.5</v>
      </c>
      <c r="U1109" s="64">
        <v>4.2699999999999996</v>
      </c>
      <c r="V1109" s="64">
        <v>4.07</v>
      </c>
      <c r="W1109" s="64">
        <v>6.29</v>
      </c>
      <c r="X1109" s="6" t="s">
        <v>170</v>
      </c>
      <c r="Z1109" s="64">
        <v>3.21</v>
      </c>
      <c r="AA1109" s="64">
        <v>2.75</v>
      </c>
      <c r="AB1109" s="64">
        <v>5.01</v>
      </c>
      <c r="AC1109" s="64">
        <v>5.01</v>
      </c>
    </row>
    <row r="1110" spans="1:29" hidden="1" x14ac:dyDescent="0.2">
      <c r="A1110" s="2">
        <v>40387</v>
      </c>
      <c r="B1110" s="64">
        <v>4.3099999999999996</v>
      </c>
      <c r="C1110" s="64">
        <v>4.04</v>
      </c>
      <c r="D1110" s="64">
        <v>6.29</v>
      </c>
      <c r="E1110" s="6" t="s">
        <v>170</v>
      </c>
      <c r="G1110" s="64">
        <v>3.33</v>
      </c>
      <c r="H1110" s="64">
        <v>2.77</v>
      </c>
      <c r="J1110" s="64">
        <v>4.99</v>
      </c>
      <c r="K1110" s="64">
        <v>4.99</v>
      </c>
      <c r="N1110" s="64">
        <v>0.13</v>
      </c>
      <c r="O1110" s="64">
        <v>2.99</v>
      </c>
      <c r="P1110" s="64">
        <v>4.07</v>
      </c>
      <c r="R1110" s="64">
        <v>3.14</v>
      </c>
      <c r="S1110" s="64">
        <v>2.41</v>
      </c>
      <c r="U1110" s="64">
        <v>4.3099999999999996</v>
      </c>
      <c r="V1110" s="64">
        <v>4.04</v>
      </c>
      <c r="W1110" s="64">
        <v>6.29</v>
      </c>
      <c r="X1110" s="6" t="s">
        <v>170</v>
      </c>
      <c r="Z1110" s="64">
        <v>3.33</v>
      </c>
      <c r="AA1110" s="64">
        <v>2.77</v>
      </c>
      <c r="AB1110" s="64">
        <v>4.99</v>
      </c>
      <c r="AC1110" s="64">
        <v>4.99</v>
      </c>
    </row>
    <row r="1111" spans="1:29" hidden="1" x14ac:dyDescent="0.2">
      <c r="A1111" s="2">
        <v>40388</v>
      </c>
      <c r="B1111" s="64">
        <v>4.33</v>
      </c>
      <c r="C1111" s="64">
        <v>4.04</v>
      </c>
      <c r="D1111" s="64">
        <v>6.46</v>
      </c>
      <c r="E1111" s="6" t="s">
        <v>170</v>
      </c>
      <c r="G1111" s="64">
        <v>3.38</v>
      </c>
      <c r="H1111" s="64">
        <v>2.8</v>
      </c>
      <c r="J1111" s="64">
        <v>4.9000000000000004</v>
      </c>
      <c r="K1111" s="64">
        <v>4.96</v>
      </c>
      <c r="N1111" s="64">
        <v>0.13</v>
      </c>
      <c r="O1111" s="64">
        <v>2.99</v>
      </c>
      <c r="P1111" s="64">
        <v>4.08</v>
      </c>
      <c r="R1111" s="64">
        <v>3.06</v>
      </c>
      <c r="S1111" s="64">
        <v>2.33</v>
      </c>
      <c r="U1111" s="64">
        <v>4.33</v>
      </c>
      <c r="V1111" s="64">
        <v>4.04</v>
      </c>
      <c r="W1111" s="64">
        <v>6.46</v>
      </c>
      <c r="X1111" s="6" t="s">
        <v>170</v>
      </c>
      <c r="Z1111" s="64">
        <v>3.38</v>
      </c>
      <c r="AA1111" s="64">
        <v>2.8</v>
      </c>
      <c r="AB1111" s="64">
        <v>4.9000000000000004</v>
      </c>
      <c r="AC1111" s="64">
        <v>4.96</v>
      </c>
    </row>
    <row r="1112" spans="1:29" hidden="1" x14ac:dyDescent="0.2">
      <c r="A1112" s="2">
        <v>40389</v>
      </c>
      <c r="B1112" s="64">
        <v>4.2300000000000004</v>
      </c>
      <c r="C1112" s="64">
        <v>3.97</v>
      </c>
      <c r="D1112" s="64">
        <v>6.19</v>
      </c>
      <c r="E1112" s="6" t="s">
        <v>170</v>
      </c>
      <c r="G1112" s="64">
        <v>3.32</v>
      </c>
      <c r="H1112" s="64">
        <v>2.91</v>
      </c>
      <c r="J1112" s="64">
        <v>4.9800000000000004</v>
      </c>
      <c r="K1112" s="64">
        <v>5.0599999999999996</v>
      </c>
      <c r="N1112" s="64">
        <v>0.12</v>
      </c>
      <c r="O1112" s="64">
        <v>2.9</v>
      </c>
      <c r="P1112" s="64">
        <v>3.99</v>
      </c>
      <c r="R1112" s="64">
        <v>2.94</v>
      </c>
      <c r="S1112" s="64">
        <v>2.34</v>
      </c>
      <c r="U1112" s="64">
        <v>4.2300000000000004</v>
      </c>
      <c r="V1112" s="64">
        <v>3.97</v>
      </c>
      <c r="W1112" s="64">
        <v>6.19</v>
      </c>
      <c r="X1112" s="6" t="s">
        <v>170</v>
      </c>
      <c r="Z1112" s="64">
        <v>3.32</v>
      </c>
      <c r="AA1112" s="64">
        <v>2.91</v>
      </c>
      <c r="AB1112" s="64">
        <v>4.9800000000000004</v>
      </c>
      <c r="AC1112" s="64">
        <v>5.0599999999999996</v>
      </c>
    </row>
    <row r="1113" spans="1:29" hidden="1" x14ac:dyDescent="0.2">
      <c r="E1113" s="6"/>
      <c r="R1113" s="64"/>
      <c r="S1113" s="64"/>
      <c r="X1113" s="6"/>
    </row>
    <row r="1114" spans="1:29" hidden="1" x14ac:dyDescent="0.2">
      <c r="A1114" s="3" t="s">
        <v>61</v>
      </c>
      <c r="B1114" s="64">
        <f>AVERAGE(B1092:B1112)</f>
        <v>4.3499999999999996</v>
      </c>
      <c r="C1114" s="64">
        <f>AVERAGE(C1092:C1112)</f>
        <v>3.975714285714286</v>
      </c>
      <c r="D1114" s="64">
        <f>AVERAGE(D1092:D1112)</f>
        <v>6.2009523809523808</v>
      </c>
      <c r="E1114" s="6" t="s">
        <v>170</v>
      </c>
      <c r="G1114" s="64">
        <f>AVERAGE(G1092:G1112)</f>
        <v>3.2371428571428567</v>
      </c>
      <c r="H1114" s="64">
        <f>AVERAGE(H1092:H1112)</f>
        <v>2.901904761904762</v>
      </c>
      <c r="J1114" s="64">
        <f>AVERAGE(J1092:J1112)</f>
        <v>5.0095238095238104</v>
      </c>
      <c r="K1114" s="64">
        <f>AVERAGE(K1092:K1112)</f>
        <v>5.0309523809523808</v>
      </c>
      <c r="N1114" s="64">
        <f>AVERAGE(N1092:N1112)</f>
        <v>0.12857142857142856</v>
      </c>
      <c r="O1114" s="64">
        <f>AVERAGE(O1092:O1112)</f>
        <v>2.9852380952380959</v>
      </c>
      <c r="P1114" s="64">
        <f>AVERAGE(P1092:P1112)</f>
        <v>3.9961904761904754</v>
      </c>
      <c r="R1114" s="64">
        <f>AVERAGE(R1092:R1112)</f>
        <v>3.1914285714285713</v>
      </c>
      <c r="S1114" s="64">
        <f>AVERAGE(S1092:S1112)</f>
        <v>2.5152380952380948</v>
      </c>
      <c r="U1114" s="64">
        <f>AVERAGE(U1092:U1112)</f>
        <v>4.3499999999999996</v>
      </c>
      <c r="V1114" s="64">
        <f>AVERAGE(V1092:V1112)</f>
        <v>3.975714285714286</v>
      </c>
      <c r="W1114" s="64">
        <f>AVERAGE(W1092:W1112)</f>
        <v>6.2009523809523808</v>
      </c>
      <c r="X1114" s="6" t="s">
        <v>170</v>
      </c>
      <c r="Z1114" s="64">
        <f>AVERAGE(Z1092:Z1112)</f>
        <v>3.2371428571428567</v>
      </c>
      <c r="AA1114" s="64">
        <f>AVERAGE(AA1092:AA1112)</f>
        <v>2.901904761904762</v>
      </c>
      <c r="AB1114" s="64">
        <f>AVERAGE(AB1092:AB1112)</f>
        <v>5.0095238095238104</v>
      </c>
      <c r="AC1114" s="64">
        <f>AVERAGE(AC1092:AC1112)</f>
        <v>5.0309523809523808</v>
      </c>
    </row>
    <row r="1115" spans="1:29" hidden="1" x14ac:dyDescent="0.2">
      <c r="A1115" s="3" t="s">
        <v>62</v>
      </c>
      <c r="B1115" s="312">
        <f>AVERAGE(B1114:C1114)</f>
        <v>4.1628571428571428</v>
      </c>
      <c r="C1115" s="312"/>
      <c r="D1115" s="312">
        <f>AVERAGE(D1114:E1114)</f>
        <v>6.2009523809523808</v>
      </c>
      <c r="E1115" s="312"/>
      <c r="F1115" s="5"/>
      <c r="G1115" s="312">
        <f>AVERAGE(G1114:H1114)</f>
        <v>3.0695238095238091</v>
      </c>
      <c r="H1115" s="312"/>
      <c r="I1115" s="118"/>
      <c r="J1115" s="312">
        <f>AVERAGE(J1114:K1114)</f>
        <v>5.0202380952380956</v>
      </c>
      <c r="K1115" s="312"/>
      <c r="L1115" s="118"/>
      <c r="M1115" s="5"/>
      <c r="N1115" s="5"/>
      <c r="O1115" s="5"/>
      <c r="P1115" s="5"/>
      <c r="Q1115" s="5"/>
      <c r="R1115" s="312">
        <f>AVERAGE(R1114:S1114)</f>
        <v>2.8533333333333331</v>
      </c>
      <c r="S1115" s="312"/>
      <c r="U1115" s="312">
        <f>AVERAGE(U1114:V1114)</f>
        <v>4.1628571428571428</v>
      </c>
      <c r="V1115" s="312"/>
      <c r="W1115" s="312">
        <f>AVERAGE(W1114:X1114)</f>
        <v>6.2009523809523808</v>
      </c>
      <c r="X1115" s="312"/>
      <c r="Y1115" s="5"/>
      <c r="Z1115" s="312">
        <f>AVERAGE(Z1114:AA1114)</f>
        <v>3.0695238095238091</v>
      </c>
      <c r="AA1115" s="312"/>
      <c r="AB1115" s="312">
        <f>AVERAGE(AB1114:AC1114)</f>
        <v>5.0202380952380956</v>
      </c>
      <c r="AC1115" s="312"/>
    </row>
    <row r="1116" spans="1:29" hidden="1" x14ac:dyDescent="0.2">
      <c r="A1116" s="3" t="s">
        <v>63</v>
      </c>
      <c r="B1116" s="312">
        <f>AVERAGE(B1062,B1089,B1115)</f>
        <v>4.4148354218880534</v>
      </c>
      <c r="C1116" s="312"/>
      <c r="D1116" s="312">
        <f>AVERAGE(D1062,D1089,D1115)</f>
        <v>6.0064168755221381</v>
      </c>
      <c r="E1116" s="312"/>
      <c r="F1116" s="5"/>
      <c r="G1116" s="312">
        <f>AVERAGE(G1062,G1089,G1115)</f>
        <v>3.2785155122655123</v>
      </c>
      <c r="H1116" s="312"/>
      <c r="I1116" s="118"/>
      <c r="J1116" s="312">
        <f>AVERAGE(J1062,J1089,J1115)</f>
        <v>4.9066172438672444</v>
      </c>
      <c r="K1116" s="312"/>
      <c r="L1116" s="118"/>
      <c r="M1116" s="5"/>
      <c r="N1116" s="5"/>
      <c r="O1116" s="5"/>
      <c r="P1116" s="5"/>
      <c r="Q1116" s="5"/>
      <c r="R1116" s="312">
        <f>AVERAGE(R1062,R1089,R1115)</f>
        <v>3.0603859649122804</v>
      </c>
      <c r="S1116" s="312"/>
      <c r="U1116" s="312">
        <f>AVERAGE(U1062,U1089,U1115)</f>
        <v>4.4148354218880534</v>
      </c>
      <c r="V1116" s="312"/>
      <c r="W1116" s="312">
        <f>AVERAGE(W1062,W1089,W1115)</f>
        <v>6.0064168755221381</v>
      </c>
      <c r="X1116" s="312"/>
      <c r="Y1116" s="5"/>
      <c r="Z1116" s="312">
        <f>AVERAGE(Z1062,Z1089,Z1115)</f>
        <v>3.2785155122655123</v>
      </c>
      <c r="AA1116" s="312"/>
      <c r="AB1116" s="312">
        <f>AVERAGE(AB1062,AB1089,AB1115)</f>
        <v>4.9066172438672444</v>
      </c>
      <c r="AC1116" s="312"/>
    </row>
    <row r="1117" spans="1:29" hidden="1" x14ac:dyDescent="0.2">
      <c r="E1117" s="6"/>
      <c r="R1117" s="64"/>
      <c r="S1117" s="64"/>
      <c r="X1117" s="6"/>
    </row>
    <row r="1118" spans="1:29" hidden="1" x14ac:dyDescent="0.2">
      <c r="A1118" s="2">
        <v>40392</v>
      </c>
      <c r="B1118" s="64">
        <v>4.33</v>
      </c>
      <c r="C1118" s="64">
        <v>4</v>
      </c>
      <c r="D1118" s="64">
        <v>6.26</v>
      </c>
      <c r="E1118" s="6" t="s">
        <v>170</v>
      </c>
      <c r="G1118" s="64">
        <v>2.92</v>
      </c>
      <c r="H1118" s="64">
        <v>2.83</v>
      </c>
      <c r="J1118" s="64">
        <v>4.6399999999999997</v>
      </c>
      <c r="K1118" s="64">
        <v>4.95</v>
      </c>
      <c r="N1118" s="64">
        <v>0.12</v>
      </c>
      <c r="O1118" s="64">
        <v>2.96</v>
      </c>
      <c r="P1118" s="64">
        <v>4.07</v>
      </c>
      <c r="R1118" s="64">
        <v>3.01</v>
      </c>
      <c r="S1118" s="64">
        <v>2.38</v>
      </c>
      <c r="U1118" s="64">
        <v>4.33</v>
      </c>
      <c r="V1118" s="64">
        <v>4</v>
      </c>
      <c r="W1118" s="64">
        <v>6.26</v>
      </c>
      <c r="X1118" s="6" t="s">
        <v>170</v>
      </c>
      <c r="Z1118" s="64">
        <v>2.92</v>
      </c>
      <c r="AA1118" s="64">
        <v>2.83</v>
      </c>
      <c r="AB1118" s="64">
        <v>4.6399999999999997</v>
      </c>
      <c r="AC1118" s="64">
        <v>4.95</v>
      </c>
    </row>
    <row r="1119" spans="1:29" hidden="1" x14ac:dyDescent="0.2">
      <c r="A1119" s="2">
        <v>40393</v>
      </c>
      <c r="B1119" s="64">
        <v>4.2300000000000004</v>
      </c>
      <c r="C1119" s="64">
        <v>3.91</v>
      </c>
      <c r="D1119" s="64">
        <v>6.18</v>
      </c>
      <c r="E1119" s="6" t="s">
        <v>170</v>
      </c>
      <c r="G1119" s="64">
        <v>2.96</v>
      </c>
      <c r="H1119" s="64">
        <v>2.64</v>
      </c>
      <c r="J1119" s="64">
        <v>4.6100000000000003</v>
      </c>
      <c r="K1119" s="64">
        <v>4.95</v>
      </c>
      <c r="N1119" s="64">
        <v>0.12</v>
      </c>
      <c r="O1119" s="64">
        <v>2.91</v>
      </c>
      <c r="P1119" s="64">
        <v>4.05</v>
      </c>
      <c r="R1119" s="64">
        <v>2.88</v>
      </c>
      <c r="S1119" s="64">
        <v>2.29</v>
      </c>
      <c r="U1119" s="64">
        <v>4.2300000000000004</v>
      </c>
      <c r="V1119" s="64">
        <v>3.91</v>
      </c>
      <c r="W1119" s="64">
        <v>6.18</v>
      </c>
      <c r="X1119" s="6" t="s">
        <v>170</v>
      </c>
      <c r="Z1119" s="64">
        <v>2.96</v>
      </c>
      <c r="AA1119" s="64">
        <v>2.64</v>
      </c>
      <c r="AB1119" s="64">
        <v>4.6100000000000003</v>
      </c>
      <c r="AC1119" s="64">
        <v>4.95</v>
      </c>
    </row>
    <row r="1120" spans="1:29" hidden="1" x14ac:dyDescent="0.2">
      <c r="A1120" s="2">
        <v>40394</v>
      </c>
      <c r="B1120" s="64">
        <v>4.2699999999999996</v>
      </c>
      <c r="C1120" s="64">
        <v>3.97</v>
      </c>
      <c r="D1120" s="64">
        <v>6.23</v>
      </c>
      <c r="E1120" s="6" t="s">
        <v>170</v>
      </c>
      <c r="G1120" s="64">
        <v>2.95</v>
      </c>
      <c r="H1120" s="64">
        <v>2.79</v>
      </c>
      <c r="J1120" s="64">
        <v>4.1900000000000004</v>
      </c>
      <c r="K1120" s="64">
        <v>4.67</v>
      </c>
      <c r="N1120" s="64">
        <v>0.13</v>
      </c>
      <c r="O1120" s="64">
        <v>2.95</v>
      </c>
      <c r="P1120" s="64">
        <v>4.08</v>
      </c>
      <c r="R1120" s="64">
        <v>2.96</v>
      </c>
      <c r="S1120" s="64">
        <v>2.37</v>
      </c>
      <c r="U1120" s="64">
        <v>4.2699999999999996</v>
      </c>
      <c r="V1120" s="64">
        <v>3.97</v>
      </c>
      <c r="W1120" s="64">
        <v>6.23</v>
      </c>
      <c r="X1120" s="6" t="s">
        <v>170</v>
      </c>
      <c r="Z1120" s="64">
        <v>2.95</v>
      </c>
      <c r="AA1120" s="64">
        <v>2.79</v>
      </c>
      <c r="AB1120" s="64">
        <v>4.1900000000000004</v>
      </c>
      <c r="AC1120" s="64">
        <v>4.67</v>
      </c>
    </row>
    <row r="1121" spans="1:29" hidden="1" x14ac:dyDescent="0.2">
      <c r="A1121" s="2">
        <v>40395</v>
      </c>
      <c r="B1121" s="64">
        <v>4.28</v>
      </c>
      <c r="C1121" s="64">
        <v>3.86</v>
      </c>
      <c r="D1121" s="64">
        <v>5.98</v>
      </c>
      <c r="E1121" s="6" t="s">
        <v>170</v>
      </c>
      <c r="G1121" s="64">
        <v>3.06</v>
      </c>
      <c r="H1121" s="64">
        <v>2.66</v>
      </c>
      <c r="J1121" s="64">
        <v>4.43</v>
      </c>
      <c r="K1121" s="64">
        <v>4.51</v>
      </c>
      <c r="N1121" s="64">
        <v>0.12</v>
      </c>
      <c r="O1121" s="64">
        <v>2.9</v>
      </c>
      <c r="P1121" s="64">
        <v>4.05</v>
      </c>
      <c r="R1121" s="64">
        <v>2.91</v>
      </c>
      <c r="S1121" s="64">
        <v>2.27</v>
      </c>
      <c r="U1121" s="64">
        <v>4.28</v>
      </c>
      <c r="V1121" s="64">
        <v>3.86</v>
      </c>
      <c r="W1121" s="64">
        <v>5.98</v>
      </c>
      <c r="X1121" s="6" t="s">
        <v>170</v>
      </c>
      <c r="Z1121" s="64">
        <v>3.06</v>
      </c>
      <c r="AA1121" s="64">
        <v>2.66</v>
      </c>
      <c r="AB1121" s="64">
        <v>4.43</v>
      </c>
      <c r="AC1121" s="64">
        <v>4.51</v>
      </c>
    </row>
    <row r="1122" spans="1:29" hidden="1" x14ac:dyDescent="0.2">
      <c r="A1122" s="2">
        <v>40396</v>
      </c>
      <c r="B1122" s="64">
        <v>4.1900000000000004</v>
      </c>
      <c r="C1122" s="64">
        <v>3.89</v>
      </c>
      <c r="D1122" s="64">
        <v>6.12</v>
      </c>
      <c r="E1122" s="6" t="s">
        <v>170</v>
      </c>
      <c r="G1122" s="64">
        <v>2.92</v>
      </c>
      <c r="H1122" s="64">
        <v>2.75</v>
      </c>
      <c r="J1122" s="64">
        <v>4.6900000000000004</v>
      </c>
      <c r="K1122" s="64">
        <v>4.62</v>
      </c>
      <c r="N1122" s="64">
        <v>0.12</v>
      </c>
      <c r="O1122" s="64">
        <v>2.82</v>
      </c>
      <c r="P1122" s="64">
        <v>4</v>
      </c>
      <c r="R1122" s="64">
        <v>2.89</v>
      </c>
      <c r="S1122" s="64">
        <v>2.2400000000000002</v>
      </c>
      <c r="U1122" s="64">
        <v>4.1900000000000004</v>
      </c>
      <c r="V1122" s="64">
        <v>3.89</v>
      </c>
      <c r="W1122" s="64">
        <v>6.12</v>
      </c>
      <c r="X1122" s="6" t="s">
        <v>170</v>
      </c>
      <c r="Z1122" s="64">
        <v>2.92</v>
      </c>
      <c r="AA1122" s="64">
        <v>2.75</v>
      </c>
      <c r="AB1122" s="64">
        <v>4.6900000000000004</v>
      </c>
      <c r="AC1122" s="64">
        <v>4.62</v>
      </c>
    </row>
    <row r="1123" spans="1:29" hidden="1" x14ac:dyDescent="0.2">
      <c r="A1123" s="2">
        <v>40399</v>
      </c>
      <c r="B1123" s="64">
        <v>4.24</v>
      </c>
      <c r="C1123" s="64">
        <v>3.82</v>
      </c>
      <c r="D1123" s="64">
        <v>6.2</v>
      </c>
      <c r="E1123" s="6" t="s">
        <v>170</v>
      </c>
      <c r="G1123" s="64">
        <v>3.06</v>
      </c>
      <c r="H1123" s="64">
        <v>2.74</v>
      </c>
      <c r="J1123" s="64">
        <v>4.1900000000000004</v>
      </c>
      <c r="K1123" s="64">
        <v>4.67</v>
      </c>
      <c r="N1123" s="64">
        <v>0.12</v>
      </c>
      <c r="O1123" s="64">
        <v>2.83</v>
      </c>
      <c r="P1123" s="64">
        <v>4.0199999999999996</v>
      </c>
      <c r="R1123" s="64">
        <v>2.87</v>
      </c>
      <c r="S1123" s="64">
        <v>2.23</v>
      </c>
      <c r="U1123" s="64">
        <v>4.24</v>
      </c>
      <c r="V1123" s="64">
        <v>3.82</v>
      </c>
      <c r="W1123" s="64">
        <v>6.2</v>
      </c>
      <c r="X1123" s="6" t="s">
        <v>170</v>
      </c>
      <c r="Z1123" s="64">
        <v>3.06</v>
      </c>
      <c r="AA1123" s="64">
        <v>2.74</v>
      </c>
      <c r="AB1123" s="64">
        <v>4.1900000000000004</v>
      </c>
      <c r="AC1123" s="64">
        <v>4.67</v>
      </c>
    </row>
    <row r="1124" spans="1:29" hidden="1" x14ac:dyDescent="0.2">
      <c r="A1124" s="2">
        <v>40400</v>
      </c>
      <c r="B1124" s="64">
        <v>4.2</v>
      </c>
      <c r="C1124" s="64">
        <v>3.77</v>
      </c>
      <c r="D1124" s="64">
        <v>6.1</v>
      </c>
      <c r="E1124" s="6" t="s">
        <v>170</v>
      </c>
      <c r="G1124" s="64">
        <v>3.01</v>
      </c>
      <c r="H1124" s="64">
        <v>2.72</v>
      </c>
      <c r="J1124" s="64">
        <v>4.1900000000000004</v>
      </c>
      <c r="K1124" s="64">
        <v>4.67</v>
      </c>
      <c r="N1124" s="64">
        <v>0.12</v>
      </c>
      <c r="O1124" s="64">
        <v>2.76</v>
      </c>
      <c r="P1124" s="64">
        <v>4</v>
      </c>
      <c r="R1124" s="64">
        <v>2.81</v>
      </c>
      <c r="S1124" s="64">
        <v>2.17</v>
      </c>
      <c r="U1124" s="64">
        <v>4.2</v>
      </c>
      <c r="V1124" s="64">
        <v>3.77</v>
      </c>
      <c r="W1124" s="64">
        <v>6.1</v>
      </c>
      <c r="X1124" s="6" t="s">
        <v>170</v>
      </c>
      <c r="Z1124" s="64">
        <v>3.01</v>
      </c>
      <c r="AA1124" s="64">
        <v>2.72</v>
      </c>
      <c r="AB1124" s="64">
        <v>4.1900000000000004</v>
      </c>
      <c r="AC1124" s="64">
        <v>4.67</v>
      </c>
    </row>
    <row r="1125" spans="1:29" hidden="1" x14ac:dyDescent="0.2">
      <c r="A1125" s="2">
        <v>40401</v>
      </c>
      <c r="B1125" s="64">
        <v>4.1100000000000003</v>
      </c>
      <c r="C1125" s="64">
        <v>3.71</v>
      </c>
      <c r="D1125" s="64">
        <v>6.08</v>
      </c>
      <c r="E1125" s="6" t="s">
        <v>170</v>
      </c>
      <c r="G1125" s="64">
        <v>2.9</v>
      </c>
      <c r="H1125" s="64">
        <v>2.68</v>
      </c>
      <c r="J1125" s="64">
        <v>3.91</v>
      </c>
      <c r="K1125" s="64">
        <v>4.9000000000000004</v>
      </c>
      <c r="N1125" s="64">
        <v>0.13</v>
      </c>
      <c r="O1125" s="64">
        <v>2.68</v>
      </c>
      <c r="P1125" s="64">
        <v>3.92</v>
      </c>
      <c r="R1125" s="64">
        <v>2.83</v>
      </c>
      <c r="S1125" s="64">
        <v>2.19</v>
      </c>
      <c r="U1125" s="64">
        <v>4.1100000000000003</v>
      </c>
      <c r="V1125" s="64">
        <v>3.71</v>
      </c>
      <c r="W1125" s="64">
        <v>6.08</v>
      </c>
      <c r="X1125" s="6" t="s">
        <v>170</v>
      </c>
      <c r="Z1125" s="64">
        <v>2.9</v>
      </c>
      <c r="AA1125" s="64">
        <v>2.68</v>
      </c>
      <c r="AB1125" s="64">
        <v>3.91</v>
      </c>
      <c r="AC1125" s="64">
        <v>4.9000000000000004</v>
      </c>
    </row>
    <row r="1126" spans="1:29" hidden="1" x14ac:dyDescent="0.2">
      <c r="A1126" s="2">
        <v>40402</v>
      </c>
      <c r="B1126" s="64">
        <v>4.18</v>
      </c>
      <c r="C1126" s="64">
        <v>3.72</v>
      </c>
      <c r="D1126" s="64">
        <v>6.08</v>
      </c>
      <c r="E1126" s="6" t="s">
        <v>170</v>
      </c>
      <c r="G1126" s="64">
        <v>2.76</v>
      </c>
      <c r="H1126" s="64">
        <v>2.62</v>
      </c>
      <c r="J1126" s="64">
        <v>4.6900000000000004</v>
      </c>
      <c r="K1126" s="64">
        <v>4.03</v>
      </c>
      <c r="N1126" s="64">
        <v>0.13</v>
      </c>
      <c r="O1126" s="64">
        <v>2.75</v>
      </c>
      <c r="P1126" s="64">
        <v>3.95</v>
      </c>
      <c r="R1126" s="64">
        <v>2.89</v>
      </c>
      <c r="S1126" s="64">
        <v>2.2799999999999998</v>
      </c>
      <c r="U1126" s="64">
        <v>4.18</v>
      </c>
      <c r="V1126" s="64">
        <v>3.72</v>
      </c>
      <c r="W1126" s="64">
        <v>6.08</v>
      </c>
      <c r="X1126" s="6" t="s">
        <v>170</v>
      </c>
      <c r="Z1126" s="64">
        <v>2.76</v>
      </c>
      <c r="AA1126" s="64">
        <v>2.62</v>
      </c>
      <c r="AB1126" s="64">
        <v>4.6900000000000004</v>
      </c>
      <c r="AC1126" s="64">
        <v>4.03</v>
      </c>
    </row>
    <row r="1127" spans="1:29" hidden="1" x14ac:dyDescent="0.2">
      <c r="A1127" s="2">
        <v>40403</v>
      </c>
      <c r="B1127" s="64">
        <v>4.0599999999999996</v>
      </c>
      <c r="C1127" s="64">
        <v>3.62</v>
      </c>
      <c r="D1127" s="64">
        <v>6.17</v>
      </c>
      <c r="E1127" s="6" t="s">
        <v>170</v>
      </c>
      <c r="G1127" s="64">
        <v>2.73</v>
      </c>
      <c r="H1127" s="64">
        <v>2.6</v>
      </c>
      <c r="J1127" s="64">
        <v>4.49</v>
      </c>
      <c r="K1127" s="64">
        <v>4.0199999999999996</v>
      </c>
      <c r="N1127" s="64">
        <v>0.13</v>
      </c>
      <c r="O1127" s="64">
        <v>2.67</v>
      </c>
      <c r="P1127" s="64">
        <v>3.86</v>
      </c>
      <c r="R1127" s="64">
        <v>2.86</v>
      </c>
      <c r="S1127" s="64">
        <v>2.2200000000000002</v>
      </c>
      <c r="U1127" s="64">
        <v>4.0599999999999996</v>
      </c>
      <c r="V1127" s="64">
        <v>3.62</v>
      </c>
      <c r="W1127" s="64">
        <v>6.17</v>
      </c>
      <c r="X1127" s="6" t="s">
        <v>170</v>
      </c>
      <c r="Z1127" s="64">
        <v>2.73</v>
      </c>
      <c r="AA1127" s="64">
        <v>2.6</v>
      </c>
      <c r="AB1127" s="64">
        <v>4.49</v>
      </c>
      <c r="AC1127" s="64">
        <v>4.0199999999999996</v>
      </c>
    </row>
    <row r="1128" spans="1:29" hidden="1" x14ac:dyDescent="0.2">
      <c r="A1128" s="2">
        <v>40406</v>
      </c>
      <c r="B1128" s="64">
        <v>4</v>
      </c>
      <c r="C1128" s="64">
        <v>3.51</v>
      </c>
      <c r="D1128" s="64">
        <v>5.62</v>
      </c>
      <c r="E1128" s="6" t="s">
        <v>170</v>
      </c>
      <c r="G1128" s="64">
        <v>2.59</v>
      </c>
      <c r="H1128" s="64">
        <v>2.76</v>
      </c>
      <c r="J1128" s="64">
        <v>4.47</v>
      </c>
      <c r="K1128" s="64">
        <v>3.99</v>
      </c>
      <c r="N1128" s="64">
        <v>0.13</v>
      </c>
      <c r="O1128" s="64">
        <v>2.56</v>
      </c>
      <c r="P1128" s="64">
        <v>3.71</v>
      </c>
      <c r="R1128" s="64">
        <v>2.71</v>
      </c>
      <c r="S1128" s="64">
        <v>2.12</v>
      </c>
      <c r="U1128" s="64">
        <v>4</v>
      </c>
      <c r="V1128" s="64">
        <v>3.51</v>
      </c>
      <c r="W1128" s="64">
        <v>5.62</v>
      </c>
      <c r="X1128" s="6" t="s">
        <v>170</v>
      </c>
      <c r="Z1128" s="64">
        <v>2.59</v>
      </c>
      <c r="AA1128" s="64">
        <v>2.76</v>
      </c>
      <c r="AB1128" s="64">
        <v>4.47</v>
      </c>
      <c r="AC1128" s="64">
        <v>3.99</v>
      </c>
    </row>
    <row r="1129" spans="1:29" hidden="1" x14ac:dyDescent="0.2">
      <c r="A1129" s="2">
        <v>40407</v>
      </c>
      <c r="B1129" s="64">
        <v>4.0999999999999996</v>
      </c>
      <c r="C1129" s="64">
        <v>3.58</v>
      </c>
      <c r="D1129" s="64">
        <v>6.13</v>
      </c>
      <c r="E1129" s="6" t="s">
        <v>170</v>
      </c>
      <c r="G1129" s="64">
        <v>2.54</v>
      </c>
      <c r="H1129" s="64">
        <v>2.62</v>
      </c>
      <c r="J1129" s="64">
        <v>4.3600000000000003</v>
      </c>
      <c r="K1129" s="64">
        <v>3.87</v>
      </c>
      <c r="N1129" s="64">
        <v>0.14000000000000001</v>
      </c>
      <c r="O1129" s="64">
        <v>2.63</v>
      </c>
      <c r="P1129" s="64">
        <v>3.77</v>
      </c>
      <c r="R1129" s="64">
        <v>2.87</v>
      </c>
      <c r="S1129" s="64">
        <v>2.14</v>
      </c>
      <c r="U1129" s="64">
        <v>4.0999999999999996</v>
      </c>
      <c r="V1129" s="64">
        <v>3.58</v>
      </c>
      <c r="W1129" s="64">
        <v>6.13</v>
      </c>
      <c r="X1129" s="6" t="s">
        <v>170</v>
      </c>
      <c r="Z1129" s="64">
        <v>2.54</v>
      </c>
      <c r="AA1129" s="64">
        <v>2.62</v>
      </c>
      <c r="AB1129" s="64">
        <v>4.3600000000000003</v>
      </c>
      <c r="AC1129" s="64">
        <v>3.87</v>
      </c>
    </row>
    <row r="1130" spans="1:29" hidden="1" x14ac:dyDescent="0.2">
      <c r="A1130" s="2">
        <v>40408</v>
      </c>
      <c r="B1130" s="64">
        <v>4.1900000000000004</v>
      </c>
      <c r="C1130" s="64">
        <v>3.63</v>
      </c>
      <c r="D1130" s="64">
        <v>5.97</v>
      </c>
      <c r="E1130" s="6" t="s">
        <v>170</v>
      </c>
      <c r="G1130" s="64">
        <v>2.63</v>
      </c>
      <c r="H1130" s="64">
        <v>2.72</v>
      </c>
      <c r="J1130" s="64">
        <v>4.29</v>
      </c>
      <c r="K1130" s="64">
        <v>3.79</v>
      </c>
      <c r="N1130" s="64">
        <v>0.13</v>
      </c>
      <c r="O1130" s="64">
        <v>2.63</v>
      </c>
      <c r="P1130" s="64">
        <v>3.73</v>
      </c>
      <c r="R1130" s="64">
        <v>2.89</v>
      </c>
      <c r="S1130" s="64">
        <v>2.12</v>
      </c>
      <c r="U1130" s="64">
        <v>4.1900000000000004</v>
      </c>
      <c r="V1130" s="64">
        <v>3.63</v>
      </c>
      <c r="W1130" s="64">
        <v>5.97</v>
      </c>
      <c r="X1130" s="6" t="s">
        <v>170</v>
      </c>
      <c r="Z1130" s="64">
        <v>2.63</v>
      </c>
      <c r="AA1130" s="64">
        <v>2.72</v>
      </c>
      <c r="AB1130" s="64">
        <v>4.29</v>
      </c>
      <c r="AC1130" s="64">
        <v>3.79</v>
      </c>
    </row>
    <row r="1131" spans="1:29" hidden="1" x14ac:dyDescent="0.2">
      <c r="A1131" s="2">
        <v>40409</v>
      </c>
      <c r="B1131" s="64">
        <v>4.0999999999999996</v>
      </c>
      <c r="C1131" s="64">
        <v>3.61</v>
      </c>
      <c r="D1131" s="64">
        <v>5.86</v>
      </c>
      <c r="E1131" s="6" t="s">
        <v>170</v>
      </c>
      <c r="G1131" s="64">
        <v>2.61</v>
      </c>
      <c r="H1131" s="64">
        <v>2.68</v>
      </c>
      <c r="J1131" s="64">
        <v>4.3499999999999996</v>
      </c>
      <c r="K1131" s="64">
        <v>3.85</v>
      </c>
      <c r="N1131" s="64">
        <v>0.13</v>
      </c>
      <c r="O1131" s="64">
        <v>2.58</v>
      </c>
      <c r="P1131" s="64">
        <v>3.65</v>
      </c>
      <c r="R1131" s="64">
        <v>2.89</v>
      </c>
      <c r="S1131" s="64">
        <v>2.09</v>
      </c>
      <c r="U1131" s="64">
        <v>4.0999999999999996</v>
      </c>
      <c r="V1131" s="64">
        <v>3.61</v>
      </c>
      <c r="W1131" s="64">
        <v>5.86</v>
      </c>
      <c r="X1131" s="6" t="s">
        <v>170</v>
      </c>
      <c r="Z1131" s="64">
        <v>2.61</v>
      </c>
      <c r="AA1131" s="64">
        <v>2.68</v>
      </c>
      <c r="AB1131" s="64">
        <v>4.3499999999999996</v>
      </c>
      <c r="AC1131" s="64">
        <v>3.85</v>
      </c>
    </row>
    <row r="1132" spans="1:29" hidden="1" x14ac:dyDescent="0.2">
      <c r="A1132" s="2">
        <v>40410</v>
      </c>
      <c r="B1132" s="64">
        <v>4.1100000000000003</v>
      </c>
      <c r="C1132" s="64">
        <v>3.73</v>
      </c>
      <c r="D1132" s="64">
        <v>5.79</v>
      </c>
      <c r="E1132" s="6" t="s">
        <v>170</v>
      </c>
      <c r="G1132" s="64">
        <v>2.5499999999999998</v>
      </c>
      <c r="H1132" s="64">
        <v>2.62</v>
      </c>
      <c r="J1132" s="64">
        <v>4.45</v>
      </c>
      <c r="K1132" s="64">
        <v>3.95</v>
      </c>
      <c r="N1132" s="64">
        <v>0.13</v>
      </c>
      <c r="O1132" s="64">
        <v>2.61</v>
      </c>
      <c r="P1132" s="64">
        <v>3.66</v>
      </c>
      <c r="R1132" s="64">
        <v>2.84</v>
      </c>
      <c r="S1132" s="64">
        <v>2.12</v>
      </c>
      <c r="U1132" s="64">
        <v>4.1100000000000003</v>
      </c>
      <c r="V1132" s="64">
        <v>3.73</v>
      </c>
      <c r="W1132" s="64">
        <v>5.79</v>
      </c>
      <c r="X1132" s="6" t="s">
        <v>170</v>
      </c>
      <c r="Z1132" s="64">
        <v>2.5499999999999998</v>
      </c>
      <c r="AA1132" s="64">
        <v>2.62</v>
      </c>
      <c r="AB1132" s="64">
        <v>4.45</v>
      </c>
      <c r="AC1132" s="64">
        <v>3.95</v>
      </c>
    </row>
    <row r="1133" spans="1:29" hidden="1" x14ac:dyDescent="0.2">
      <c r="A1133" s="2">
        <v>40413</v>
      </c>
      <c r="B1133" s="64">
        <v>4.13</v>
      </c>
      <c r="C1133" s="64">
        <v>3.71</v>
      </c>
      <c r="D1133" s="64">
        <v>5.82</v>
      </c>
      <c r="E1133" s="6" t="s">
        <v>170</v>
      </c>
      <c r="G1133" s="64">
        <v>2.62</v>
      </c>
      <c r="H1133" s="64">
        <v>2.68</v>
      </c>
      <c r="J1133" s="64">
        <v>4.83</v>
      </c>
      <c r="K1133" s="64">
        <v>4.1500000000000004</v>
      </c>
      <c r="N1133" s="64">
        <v>0.13</v>
      </c>
      <c r="O1133" s="64">
        <v>2.6</v>
      </c>
      <c r="P1133" s="64">
        <v>3.66</v>
      </c>
      <c r="R1133" s="64">
        <v>2.83</v>
      </c>
      <c r="S1133" s="64">
        <v>2.13</v>
      </c>
      <c r="U1133" s="64">
        <v>4.13</v>
      </c>
      <c r="V1133" s="64">
        <v>3.71</v>
      </c>
      <c r="W1133" s="64">
        <v>5.82</v>
      </c>
      <c r="X1133" s="6" t="s">
        <v>170</v>
      </c>
      <c r="Z1133" s="64">
        <v>2.62</v>
      </c>
      <c r="AA1133" s="64">
        <v>2.68</v>
      </c>
      <c r="AB1133" s="64">
        <v>4.83</v>
      </c>
      <c r="AC1133" s="64">
        <v>4.1500000000000004</v>
      </c>
    </row>
    <row r="1134" spans="1:29" hidden="1" x14ac:dyDescent="0.2">
      <c r="A1134" s="2">
        <v>40414</v>
      </c>
      <c r="B1134" s="64">
        <v>4.09</v>
      </c>
      <c r="C1134" s="64">
        <v>3.66</v>
      </c>
      <c r="D1134" s="64">
        <v>5.74</v>
      </c>
      <c r="E1134" s="6" t="s">
        <v>170</v>
      </c>
      <c r="G1134" s="64">
        <v>2.57</v>
      </c>
      <c r="H1134" s="64">
        <v>2.57</v>
      </c>
      <c r="J1134" s="64">
        <v>4.5</v>
      </c>
      <c r="K1134" s="64">
        <v>3.82</v>
      </c>
      <c r="N1134" s="64">
        <v>0.13</v>
      </c>
      <c r="O1134" s="64">
        <v>2.4900000000000002</v>
      </c>
      <c r="P1134" s="64">
        <v>3.56</v>
      </c>
      <c r="R1134" s="64">
        <v>2.75</v>
      </c>
      <c r="S1134" s="64">
        <v>2.0499999999999998</v>
      </c>
      <c r="U1134" s="64">
        <v>4.09</v>
      </c>
      <c r="V1134" s="64">
        <v>3.66</v>
      </c>
      <c r="W1134" s="64">
        <v>5.74</v>
      </c>
      <c r="X1134" s="6" t="s">
        <v>170</v>
      </c>
      <c r="Z1134" s="64">
        <v>2.57</v>
      </c>
      <c r="AA1134" s="64">
        <v>2.57</v>
      </c>
      <c r="AB1134" s="64">
        <v>4.5</v>
      </c>
      <c r="AC1134" s="64">
        <v>3.82</v>
      </c>
    </row>
    <row r="1135" spans="1:29" hidden="1" x14ac:dyDescent="0.2">
      <c r="A1135" s="2">
        <v>40415</v>
      </c>
      <c r="B1135" s="64">
        <v>4.1500000000000004</v>
      </c>
      <c r="C1135" s="64">
        <v>3.73</v>
      </c>
      <c r="D1135" s="64">
        <v>5.72</v>
      </c>
      <c r="E1135" s="6" t="s">
        <v>170</v>
      </c>
      <c r="G1135" s="64">
        <v>2.59</v>
      </c>
      <c r="H1135" s="64">
        <v>2.52</v>
      </c>
      <c r="J1135" s="64">
        <v>4.3600000000000003</v>
      </c>
      <c r="K1135" s="64">
        <v>3.68</v>
      </c>
      <c r="N1135" s="64">
        <v>0.13</v>
      </c>
      <c r="O1135" s="64">
        <v>2.5299999999999998</v>
      </c>
      <c r="P1135" s="64">
        <v>3.57</v>
      </c>
      <c r="R1135" s="64">
        <v>2.86</v>
      </c>
      <c r="S1135" s="64">
        <v>2.12</v>
      </c>
      <c r="U1135" s="64">
        <v>4.1500000000000004</v>
      </c>
      <c r="V1135" s="64">
        <v>3.73</v>
      </c>
      <c r="W1135" s="64">
        <v>5.72</v>
      </c>
      <c r="X1135" s="6" t="s">
        <v>170</v>
      </c>
      <c r="Z1135" s="64">
        <v>2.59</v>
      </c>
      <c r="AA1135" s="64">
        <v>2.52</v>
      </c>
      <c r="AB1135" s="64">
        <v>4.3600000000000003</v>
      </c>
      <c r="AC1135" s="64">
        <v>3.68</v>
      </c>
    </row>
    <row r="1136" spans="1:29" hidden="1" x14ac:dyDescent="0.2">
      <c r="A1136" s="2">
        <v>40416</v>
      </c>
      <c r="B1136" s="64">
        <v>4.07</v>
      </c>
      <c r="C1136" s="64">
        <v>3.79</v>
      </c>
      <c r="D1136" s="64">
        <v>5.7</v>
      </c>
      <c r="E1136" s="6" t="s">
        <v>170</v>
      </c>
      <c r="G1136" s="64">
        <v>2.56</v>
      </c>
      <c r="H1136" s="64">
        <v>2.48</v>
      </c>
      <c r="J1136" s="64">
        <v>4.78</v>
      </c>
      <c r="K1136" s="64">
        <v>4.0999999999999996</v>
      </c>
      <c r="N1136" s="64">
        <v>0.13</v>
      </c>
      <c r="O1136" s="64">
        <v>2.48</v>
      </c>
      <c r="P1136" s="64">
        <v>3.51</v>
      </c>
      <c r="R1136" s="64">
        <v>2.83</v>
      </c>
      <c r="S1136" s="64">
        <v>2.11</v>
      </c>
      <c r="U1136" s="64">
        <v>4.07</v>
      </c>
      <c r="V1136" s="64">
        <v>3.79</v>
      </c>
      <c r="W1136" s="64">
        <v>5.7</v>
      </c>
      <c r="X1136" s="6" t="s">
        <v>170</v>
      </c>
      <c r="Z1136" s="64">
        <v>2.56</v>
      </c>
      <c r="AA1136" s="64">
        <v>2.48</v>
      </c>
      <c r="AB1136" s="64">
        <v>4.78</v>
      </c>
      <c r="AC1136" s="64">
        <v>4.0999999999999996</v>
      </c>
    </row>
    <row r="1137" spans="1:29" hidden="1" x14ac:dyDescent="0.2">
      <c r="A1137" s="2">
        <v>40417</v>
      </c>
      <c r="B1137" s="64">
        <v>4.2699999999999996</v>
      </c>
      <c r="C1137" s="64">
        <v>3.93</v>
      </c>
      <c r="D1137" s="64">
        <v>5.73</v>
      </c>
      <c r="E1137" s="6" t="s">
        <v>170</v>
      </c>
      <c r="G1137" s="64">
        <v>2.5299999999999998</v>
      </c>
      <c r="H1137" s="64">
        <v>2.4500000000000002</v>
      </c>
      <c r="J1137" s="64">
        <v>4.93</v>
      </c>
      <c r="K1137" s="64">
        <v>3.78</v>
      </c>
      <c r="N1137" s="64">
        <v>0.12</v>
      </c>
      <c r="O1137" s="64">
        <v>2.64</v>
      </c>
      <c r="P1137" s="64">
        <v>3.69</v>
      </c>
      <c r="R1137" s="64">
        <v>2.94</v>
      </c>
      <c r="S1137" s="64">
        <v>2.23</v>
      </c>
      <c r="U1137" s="64">
        <v>4.2699999999999996</v>
      </c>
      <c r="V1137" s="64">
        <v>3.93</v>
      </c>
      <c r="W1137" s="64">
        <v>5.73</v>
      </c>
      <c r="X1137" s="6" t="s">
        <v>170</v>
      </c>
      <c r="Z1137" s="64">
        <v>2.5299999999999998</v>
      </c>
      <c r="AA1137" s="64">
        <v>2.4500000000000002</v>
      </c>
      <c r="AB1137" s="64">
        <v>4.93</v>
      </c>
      <c r="AC1137" s="64">
        <v>3.78</v>
      </c>
    </row>
    <row r="1138" spans="1:29" hidden="1" x14ac:dyDescent="0.2">
      <c r="A1138" s="2">
        <v>40420</v>
      </c>
      <c r="B1138" s="64">
        <v>4.2300000000000004</v>
      </c>
      <c r="C1138" s="64">
        <v>4.09</v>
      </c>
      <c r="D1138" s="64">
        <v>5.84</v>
      </c>
      <c r="E1138" s="6" t="s">
        <v>170</v>
      </c>
      <c r="G1138" s="64">
        <v>2.72</v>
      </c>
      <c r="H1138" s="64">
        <v>2.5499999999999998</v>
      </c>
      <c r="J1138" s="64">
        <v>4.32</v>
      </c>
      <c r="K1138" s="64">
        <v>3.78</v>
      </c>
      <c r="N1138" s="64">
        <v>0.11</v>
      </c>
      <c r="O1138" s="64">
        <v>2.5299999999999998</v>
      </c>
      <c r="P1138" s="64">
        <v>3.58</v>
      </c>
      <c r="R1138" s="64">
        <v>2.88</v>
      </c>
      <c r="S1138" s="64">
        <v>2.14</v>
      </c>
      <c r="U1138" s="64">
        <v>4.2300000000000004</v>
      </c>
      <c r="V1138" s="64">
        <v>4.09</v>
      </c>
      <c r="W1138" s="64">
        <v>5.84</v>
      </c>
      <c r="X1138" s="6" t="s">
        <v>170</v>
      </c>
      <c r="Z1138" s="64">
        <v>2.72</v>
      </c>
      <c r="AA1138" s="64">
        <v>2.5499999999999998</v>
      </c>
      <c r="AB1138" s="64">
        <v>4.32</v>
      </c>
      <c r="AC1138" s="64">
        <v>3.78</v>
      </c>
    </row>
    <row r="1139" spans="1:29" hidden="1" x14ac:dyDescent="0.2">
      <c r="A1139" s="2">
        <v>40421</v>
      </c>
      <c r="B1139" s="64">
        <v>4.2</v>
      </c>
      <c r="C1139" s="64">
        <v>4.03</v>
      </c>
      <c r="D1139" s="64">
        <v>5.69</v>
      </c>
      <c r="E1139" s="6" t="s">
        <v>170</v>
      </c>
      <c r="G1139" s="64">
        <v>2.6</v>
      </c>
      <c r="H1139" s="64">
        <v>2.4900000000000002</v>
      </c>
      <c r="J1139" s="64">
        <v>5.17</v>
      </c>
      <c r="K1139" s="64">
        <v>4.18</v>
      </c>
      <c r="N1139" s="64">
        <v>0.11</v>
      </c>
      <c r="O1139" s="64">
        <v>2.4700000000000002</v>
      </c>
      <c r="P1139" s="64">
        <v>3.52</v>
      </c>
      <c r="R1139" s="64">
        <v>2.83</v>
      </c>
      <c r="S1139" s="64">
        <v>2.1</v>
      </c>
      <c r="U1139" s="64">
        <v>4.2</v>
      </c>
      <c r="V1139" s="64">
        <v>4.03</v>
      </c>
      <c r="W1139" s="64">
        <v>5.69</v>
      </c>
      <c r="X1139" s="6" t="s">
        <v>170</v>
      </c>
      <c r="Z1139" s="64">
        <v>2.6</v>
      </c>
      <c r="AA1139" s="64">
        <v>2.4900000000000002</v>
      </c>
      <c r="AB1139" s="64">
        <v>5.17</v>
      </c>
      <c r="AC1139" s="64">
        <v>4.18</v>
      </c>
    </row>
    <row r="1140" spans="1:29" hidden="1" x14ac:dyDescent="0.2"/>
    <row r="1141" spans="1:29" hidden="1" x14ac:dyDescent="0.2">
      <c r="A1141" s="3" t="s">
        <v>61</v>
      </c>
      <c r="B1141" s="64">
        <f>AVERAGE(B1118:B1139)</f>
        <v>4.1695454545454549</v>
      </c>
      <c r="C1141" s="64">
        <f>AVERAGE(C1118:C1139)</f>
        <v>3.7850000000000006</v>
      </c>
      <c r="D1141" s="64">
        <f>AVERAGE(D1118:D1139)</f>
        <v>5.955000000000001</v>
      </c>
      <c r="E1141" s="6" t="s">
        <v>170</v>
      </c>
      <c r="G1141" s="64">
        <f>AVERAGE(G1118:G1139)</f>
        <v>2.7445454545454546</v>
      </c>
      <c r="H1141" s="64">
        <f>AVERAGE(H1118:H1139)</f>
        <v>2.644090909090909</v>
      </c>
      <c r="J1141" s="64">
        <f>AVERAGE(J1118:J1139)</f>
        <v>4.4927272727272722</v>
      </c>
      <c r="K1141" s="64">
        <f>AVERAGE(K1118:K1139)</f>
        <v>4.2240909090909096</v>
      </c>
      <c r="N1141" s="64">
        <f>AVERAGE(N1118:N1139)</f>
        <v>0.1254545454545454</v>
      </c>
      <c r="O1141" s="64">
        <f>AVERAGE(O1118:O1139)</f>
        <v>2.6809090909090911</v>
      </c>
      <c r="P1141" s="64">
        <f>AVERAGE(P1118:P1139)</f>
        <v>3.8004545454545449</v>
      </c>
      <c r="R1141" s="64">
        <f>AVERAGE(R1118:R1139)</f>
        <v>2.8649999999999998</v>
      </c>
      <c r="S1141" s="64">
        <f>AVERAGE(S1118:S1139)</f>
        <v>2.186818181818182</v>
      </c>
      <c r="U1141" s="64">
        <f>AVERAGE(U1118:U1139)</f>
        <v>4.1695454545454549</v>
      </c>
      <c r="V1141" s="64">
        <f>AVERAGE(V1118:V1139)</f>
        <v>3.7850000000000006</v>
      </c>
      <c r="W1141" s="64">
        <f>AVERAGE(W1118:W1139)</f>
        <v>5.955000000000001</v>
      </c>
      <c r="X1141" s="6" t="s">
        <v>170</v>
      </c>
      <c r="Z1141" s="64">
        <f>AVERAGE(Z1118:Z1139)</f>
        <v>2.7445454545454546</v>
      </c>
      <c r="AA1141" s="64">
        <f>AVERAGE(AA1118:AA1139)</f>
        <v>2.644090909090909</v>
      </c>
      <c r="AB1141" s="64">
        <f>AVERAGE(AB1118:AB1139)</f>
        <v>4.4927272727272722</v>
      </c>
      <c r="AC1141" s="64">
        <f>AVERAGE(AC1118:AC1139)</f>
        <v>4.2240909090909096</v>
      </c>
    </row>
    <row r="1142" spans="1:29" hidden="1" x14ac:dyDescent="0.2">
      <c r="A1142" s="3" t="s">
        <v>62</v>
      </c>
      <c r="B1142" s="312">
        <f>AVERAGE(B1141:C1141)</f>
        <v>3.9772727272727275</v>
      </c>
      <c r="C1142" s="312"/>
      <c r="D1142" s="312">
        <f>AVERAGE(D1141:E1141)</f>
        <v>5.955000000000001</v>
      </c>
      <c r="E1142" s="312"/>
      <c r="F1142" s="5"/>
      <c r="G1142" s="312">
        <f>AVERAGE(G1141:H1141)</f>
        <v>2.6943181818181818</v>
      </c>
      <c r="H1142" s="312"/>
      <c r="I1142" s="118"/>
      <c r="J1142" s="312">
        <f>AVERAGE(J1141:K1141)</f>
        <v>4.3584090909090909</v>
      </c>
      <c r="K1142" s="312"/>
      <c r="L1142" s="118"/>
      <c r="M1142" s="5"/>
      <c r="N1142" s="5"/>
      <c r="O1142" s="5"/>
      <c r="P1142" s="5"/>
      <c r="Q1142" s="5"/>
      <c r="R1142" s="312">
        <f>AVERAGE(R1141:S1141)</f>
        <v>2.5259090909090909</v>
      </c>
      <c r="S1142" s="312"/>
      <c r="U1142" s="312">
        <f>AVERAGE(U1141:V1141)</f>
        <v>3.9772727272727275</v>
      </c>
      <c r="V1142" s="312"/>
      <c r="W1142" s="312">
        <f>AVERAGE(W1141:X1141)</f>
        <v>5.955000000000001</v>
      </c>
      <c r="X1142" s="312"/>
      <c r="Y1142" s="5"/>
      <c r="Z1142" s="312">
        <f>AVERAGE(Z1141:AA1141)</f>
        <v>2.6943181818181818</v>
      </c>
      <c r="AA1142" s="312"/>
      <c r="AB1142" s="312">
        <f>AVERAGE(AB1141:AC1141)</f>
        <v>4.3584090909090909</v>
      </c>
      <c r="AC1142" s="312"/>
    </row>
    <row r="1143" spans="1:29" hidden="1" x14ac:dyDescent="0.2">
      <c r="A1143" s="3" t="s">
        <v>63</v>
      </c>
      <c r="B1143" s="312">
        <f>AVERAGE(B1089,B1115,B1142)</f>
        <v>4.2134877344877344</v>
      </c>
      <c r="C1143" s="312"/>
      <c r="D1143" s="312">
        <f>AVERAGE(D1089,D1115,D1142)</f>
        <v>6.1388730158730169</v>
      </c>
      <c r="E1143" s="312"/>
      <c r="F1143" s="5"/>
      <c r="G1143" s="312">
        <f>AVERAGE(G1089,G1115,G1142)</f>
        <v>3.0445382395382397</v>
      </c>
      <c r="H1143" s="312"/>
      <c r="I1143" s="118"/>
      <c r="J1143" s="312">
        <f>AVERAGE(J1089,J1115,J1142)</f>
        <v>4.762503607503608</v>
      </c>
      <c r="K1143" s="312"/>
      <c r="L1143" s="118"/>
      <c r="M1143" s="5"/>
      <c r="N1143" s="5"/>
      <c r="O1143" s="5"/>
      <c r="P1143" s="5"/>
      <c r="Q1143" s="5"/>
      <c r="R1143" s="312">
        <f>AVERAGE(R1089,R1116,R1142)</f>
        <v>2.9103205741626792</v>
      </c>
      <c r="S1143" s="312"/>
      <c r="U1143" s="312">
        <f>AVERAGE(U1089,U1115,U1142)</f>
        <v>4.2134877344877344</v>
      </c>
      <c r="V1143" s="312"/>
      <c r="W1143" s="312">
        <f>AVERAGE(W1089,W1115,W1142)</f>
        <v>6.1388730158730169</v>
      </c>
      <c r="X1143" s="312"/>
      <c r="Y1143" s="5"/>
      <c r="Z1143" s="312">
        <f>AVERAGE(Z1089,Z1115,Z1142)</f>
        <v>3.0445382395382397</v>
      </c>
      <c r="AA1143" s="312"/>
      <c r="AB1143" s="312">
        <f>AVERAGE(AB1089,AB1115,AB1142)</f>
        <v>4.762503607503608</v>
      </c>
      <c r="AC1143" s="312"/>
    </row>
    <row r="1144" spans="1:29" hidden="1" x14ac:dyDescent="0.2"/>
    <row r="1145" spans="1:29" hidden="1" x14ac:dyDescent="0.2">
      <c r="A1145" s="2">
        <v>40422</v>
      </c>
      <c r="B1145" s="64">
        <v>4.2300000000000004</v>
      </c>
      <c r="C1145" s="64">
        <v>4.0199999999999996</v>
      </c>
      <c r="D1145" s="64">
        <v>5.56</v>
      </c>
      <c r="E1145" s="6" t="s">
        <v>170</v>
      </c>
      <c r="G1145" s="64">
        <v>2.6</v>
      </c>
      <c r="H1145" s="64">
        <v>2.36</v>
      </c>
      <c r="J1145" s="64">
        <v>4.1100000000000003</v>
      </c>
      <c r="K1145" s="64">
        <v>3.97</v>
      </c>
      <c r="N1145" s="64">
        <v>0.11</v>
      </c>
      <c r="O1145" s="64">
        <v>2.57</v>
      </c>
      <c r="P1145" s="64">
        <v>3.65</v>
      </c>
      <c r="R1145" s="64">
        <v>2.88</v>
      </c>
      <c r="S1145" s="64">
        <v>2.1800000000000002</v>
      </c>
      <c r="U1145" s="64">
        <v>4.2300000000000004</v>
      </c>
      <c r="V1145" s="64">
        <v>4.0199999999999996</v>
      </c>
      <c r="W1145" s="64">
        <v>5.56</v>
      </c>
      <c r="X1145" s="6" t="s">
        <v>170</v>
      </c>
      <c r="Z1145" s="64">
        <v>2.6</v>
      </c>
      <c r="AA1145" s="64">
        <v>2.36</v>
      </c>
      <c r="AB1145" s="64">
        <v>4.1100000000000003</v>
      </c>
      <c r="AC1145" s="64">
        <v>3.97</v>
      </c>
    </row>
    <row r="1146" spans="1:29" hidden="1" x14ac:dyDescent="0.2">
      <c r="A1146" s="2">
        <v>40423</v>
      </c>
      <c r="B1146" s="64">
        <v>4.2300000000000004</v>
      </c>
      <c r="C1146" s="64">
        <v>4.07</v>
      </c>
      <c r="D1146" s="64">
        <v>5.69</v>
      </c>
      <c r="E1146" s="6" t="s">
        <v>170</v>
      </c>
      <c r="G1146" s="64">
        <v>2.76</v>
      </c>
      <c r="H1146" s="64">
        <v>2.39</v>
      </c>
      <c r="J1146" s="64">
        <v>3.96</v>
      </c>
      <c r="K1146" s="64">
        <v>3.73</v>
      </c>
      <c r="N1146" s="64">
        <v>0.11</v>
      </c>
      <c r="O1146" s="64">
        <v>2.63</v>
      </c>
      <c r="P1146" s="64">
        <v>3.71</v>
      </c>
      <c r="R1146" s="64">
        <v>2.89</v>
      </c>
      <c r="S1146" s="64">
        <v>2.1800000000000002</v>
      </c>
      <c r="U1146" s="64">
        <v>4.2300000000000004</v>
      </c>
      <c r="V1146" s="64">
        <v>4.07</v>
      </c>
      <c r="W1146" s="64">
        <v>5.69</v>
      </c>
      <c r="X1146" s="6" t="s">
        <v>170</v>
      </c>
      <c r="Z1146" s="64">
        <v>2.76</v>
      </c>
      <c r="AA1146" s="64">
        <v>2.39</v>
      </c>
      <c r="AB1146" s="64">
        <v>3.96</v>
      </c>
      <c r="AC1146" s="64">
        <v>3.73</v>
      </c>
    </row>
    <row r="1147" spans="1:29" hidden="1" x14ac:dyDescent="0.2">
      <c r="A1147" s="2">
        <v>40424</v>
      </c>
      <c r="B1147" s="64">
        <v>4.1100000000000003</v>
      </c>
      <c r="C1147" s="64">
        <v>4.07</v>
      </c>
      <c r="D1147" s="64">
        <v>5.38</v>
      </c>
      <c r="E1147" s="6" t="s">
        <v>170</v>
      </c>
      <c r="G1147" s="64">
        <v>3.32</v>
      </c>
      <c r="H1147" s="64">
        <v>2.5299999999999998</v>
      </c>
      <c r="J1147" s="64">
        <v>4.3899999999999997</v>
      </c>
      <c r="K1147" s="64">
        <v>4.1500000000000004</v>
      </c>
      <c r="N1147" s="64">
        <v>0.1</v>
      </c>
      <c r="O1147" s="64">
        <v>2.7</v>
      </c>
      <c r="P1147" s="64">
        <v>3.78</v>
      </c>
      <c r="R1147" s="64">
        <v>2.76</v>
      </c>
      <c r="S1147" s="64">
        <v>2.08</v>
      </c>
      <c r="U1147" s="64">
        <v>4.1100000000000003</v>
      </c>
      <c r="V1147" s="64">
        <v>4.07</v>
      </c>
      <c r="W1147" s="64">
        <v>5.38</v>
      </c>
      <c r="X1147" s="6" t="s">
        <v>170</v>
      </c>
      <c r="Z1147" s="64">
        <v>3.32</v>
      </c>
      <c r="AA1147" s="64">
        <v>2.5299999999999998</v>
      </c>
      <c r="AB1147" s="64">
        <v>4.3899999999999997</v>
      </c>
      <c r="AC1147" s="64">
        <v>4.1500000000000004</v>
      </c>
    </row>
    <row r="1148" spans="1:29" hidden="1" x14ac:dyDescent="0.2">
      <c r="A1148" s="2">
        <v>40428</v>
      </c>
      <c r="B1148" s="64">
        <v>4.21</v>
      </c>
      <c r="C1148" s="64">
        <v>4.04</v>
      </c>
      <c r="D1148" s="64">
        <v>5.67</v>
      </c>
      <c r="E1148" s="6" t="s">
        <v>170</v>
      </c>
      <c r="G1148" s="64">
        <v>2.82</v>
      </c>
      <c r="H1148" s="64">
        <v>2.4300000000000002</v>
      </c>
      <c r="J1148" s="64">
        <v>3.99</v>
      </c>
      <c r="K1148" s="64">
        <v>3.88</v>
      </c>
      <c r="N1148" s="64">
        <v>0.1</v>
      </c>
      <c r="O1148" s="64">
        <v>2.59</v>
      </c>
      <c r="P1148" s="64">
        <v>3.66</v>
      </c>
      <c r="R1148" s="64">
        <v>2.81</v>
      </c>
      <c r="S1148" s="64">
        <v>2.12</v>
      </c>
      <c r="U1148" s="64">
        <v>4.21</v>
      </c>
      <c r="V1148" s="64">
        <v>4.04</v>
      </c>
      <c r="W1148" s="64">
        <v>5.67</v>
      </c>
      <c r="X1148" s="6" t="s">
        <v>170</v>
      </c>
      <c r="Z1148" s="64">
        <v>2.82</v>
      </c>
      <c r="AA1148" s="64">
        <v>2.4300000000000002</v>
      </c>
      <c r="AB1148" s="64">
        <v>3.99</v>
      </c>
      <c r="AC1148" s="64">
        <v>3.88</v>
      </c>
    </row>
    <row r="1149" spans="1:29" hidden="1" x14ac:dyDescent="0.2">
      <c r="A1149" s="2">
        <v>40429</v>
      </c>
      <c r="B1149" s="64">
        <v>4.22</v>
      </c>
      <c r="C1149" s="64">
        <v>4.07</v>
      </c>
      <c r="D1149" s="64">
        <v>5.6</v>
      </c>
      <c r="E1149" s="6" t="s">
        <v>170</v>
      </c>
      <c r="G1149" s="64">
        <v>2.85</v>
      </c>
      <c r="H1149" s="64">
        <v>2.4700000000000002</v>
      </c>
      <c r="J1149" s="64">
        <v>3.89</v>
      </c>
      <c r="K1149" s="64">
        <v>3.9</v>
      </c>
      <c r="N1149" s="64">
        <v>0.11</v>
      </c>
      <c r="O1149" s="64">
        <v>2.65</v>
      </c>
      <c r="P1149" s="64">
        <v>3.73</v>
      </c>
      <c r="R1149" s="64">
        <v>2.81</v>
      </c>
      <c r="S1149" s="64">
        <v>2.1800000000000002</v>
      </c>
      <c r="U1149" s="64">
        <v>4.22</v>
      </c>
      <c r="V1149" s="64">
        <v>4.07</v>
      </c>
      <c r="W1149" s="64">
        <v>5.6</v>
      </c>
      <c r="X1149" s="6" t="s">
        <v>170</v>
      </c>
      <c r="Z1149" s="64">
        <v>2.85</v>
      </c>
      <c r="AA1149" s="64">
        <v>2.4700000000000002</v>
      </c>
      <c r="AB1149" s="64">
        <v>3.89</v>
      </c>
      <c r="AC1149" s="64">
        <v>3.9</v>
      </c>
    </row>
    <row r="1150" spans="1:29" hidden="1" x14ac:dyDescent="0.2">
      <c r="A1150" s="2">
        <v>40430</v>
      </c>
      <c r="B1150" s="64">
        <v>4.24</v>
      </c>
      <c r="C1150" s="64">
        <v>4.1100000000000003</v>
      </c>
      <c r="D1150" s="64">
        <v>5.73</v>
      </c>
      <c r="E1150" s="6" t="s">
        <v>170</v>
      </c>
      <c r="G1150" s="64">
        <v>2.9</v>
      </c>
      <c r="H1150" s="64">
        <v>2.5099999999999998</v>
      </c>
      <c r="J1150" s="64">
        <v>4.22</v>
      </c>
      <c r="K1150" s="64">
        <v>4.0199999999999996</v>
      </c>
      <c r="N1150" s="64">
        <v>0.12</v>
      </c>
      <c r="O1150" s="64">
        <v>2.76</v>
      </c>
      <c r="P1150" s="64">
        <v>3.84</v>
      </c>
      <c r="R1150" s="64">
        <v>2.9</v>
      </c>
      <c r="S1150" s="64">
        <v>2.27</v>
      </c>
      <c r="U1150" s="64">
        <v>4.24</v>
      </c>
      <c r="V1150" s="64">
        <v>4.1100000000000003</v>
      </c>
      <c r="W1150" s="64">
        <v>5.73</v>
      </c>
      <c r="X1150" s="6" t="s">
        <v>170</v>
      </c>
      <c r="Z1150" s="64">
        <v>2.9</v>
      </c>
      <c r="AA1150" s="64">
        <v>2.5099999999999998</v>
      </c>
      <c r="AB1150" s="64">
        <v>4.22</v>
      </c>
      <c r="AC1150" s="64">
        <v>4.0199999999999996</v>
      </c>
    </row>
    <row r="1151" spans="1:29" hidden="1" x14ac:dyDescent="0.2">
      <c r="A1151" s="2">
        <v>40431</v>
      </c>
      <c r="B1151" s="64">
        <v>4.25</v>
      </c>
      <c r="C1151" s="64">
        <v>4.16</v>
      </c>
      <c r="D1151" s="64">
        <v>5.78</v>
      </c>
      <c r="E1151" s="6" t="s">
        <v>170</v>
      </c>
      <c r="G1151" s="64">
        <v>2.84</v>
      </c>
      <c r="H1151" s="64">
        <v>2.52</v>
      </c>
      <c r="J1151" s="64">
        <v>4.17</v>
      </c>
      <c r="K1151" s="64">
        <v>3.64</v>
      </c>
      <c r="N1151" s="64">
        <v>0.12</v>
      </c>
      <c r="O1151" s="64">
        <v>2.79</v>
      </c>
      <c r="P1151" s="64">
        <v>3.87</v>
      </c>
      <c r="R1151" s="64">
        <v>2.93</v>
      </c>
      <c r="S1151" s="64">
        <v>2.29</v>
      </c>
      <c r="U1151" s="64">
        <v>4.25</v>
      </c>
      <c r="V1151" s="64">
        <v>4.16</v>
      </c>
      <c r="W1151" s="64">
        <v>5.78</v>
      </c>
      <c r="X1151" s="6" t="s">
        <v>170</v>
      </c>
      <c r="Z1151" s="64">
        <v>2.84</v>
      </c>
      <c r="AA1151" s="64">
        <v>2.52</v>
      </c>
      <c r="AB1151" s="64">
        <v>4.17</v>
      </c>
      <c r="AC1151" s="64">
        <v>3.64</v>
      </c>
    </row>
    <row r="1152" spans="1:29" hidden="1" x14ac:dyDescent="0.2">
      <c r="A1152" s="2">
        <v>40434</v>
      </c>
      <c r="B1152" s="64">
        <v>4.09</v>
      </c>
      <c r="C1152" s="64">
        <v>4.08</v>
      </c>
      <c r="D1152" s="64">
        <v>5.51</v>
      </c>
      <c r="E1152" s="6" t="s">
        <v>170</v>
      </c>
      <c r="G1152" s="64">
        <v>2.92</v>
      </c>
      <c r="H1152" s="64">
        <v>2.54</v>
      </c>
      <c r="J1152" s="64">
        <v>4.3899999999999997</v>
      </c>
      <c r="K1152" s="64">
        <v>3.64</v>
      </c>
      <c r="N1152" s="64">
        <v>0.12</v>
      </c>
      <c r="O1152" s="64">
        <v>2.75</v>
      </c>
      <c r="P1152" s="64">
        <v>3.85</v>
      </c>
      <c r="R1152" s="64">
        <v>2.81</v>
      </c>
      <c r="S1152" s="64">
        <v>2.21</v>
      </c>
      <c r="U1152" s="64">
        <v>4.09</v>
      </c>
      <c r="V1152" s="64">
        <v>4.08</v>
      </c>
      <c r="W1152" s="64">
        <v>5.51</v>
      </c>
      <c r="X1152" s="6" t="s">
        <v>170</v>
      </c>
      <c r="Z1152" s="64">
        <v>2.92</v>
      </c>
      <c r="AA1152" s="64">
        <v>2.54</v>
      </c>
      <c r="AB1152" s="64">
        <v>4.3899999999999997</v>
      </c>
      <c r="AC1152" s="64">
        <v>3.64</v>
      </c>
    </row>
    <row r="1153" spans="1:29" hidden="1" x14ac:dyDescent="0.2">
      <c r="A1153" s="2">
        <v>40435</v>
      </c>
      <c r="B1153" s="64">
        <v>4.05</v>
      </c>
      <c r="C1153" s="64">
        <v>4.04</v>
      </c>
      <c r="D1153" s="64">
        <v>5.45</v>
      </c>
      <c r="E1153" s="6" t="s">
        <v>170</v>
      </c>
      <c r="G1153" s="64">
        <v>2.96</v>
      </c>
      <c r="H1153" s="64">
        <v>2.61</v>
      </c>
      <c r="J1153" s="64">
        <v>4.41</v>
      </c>
      <c r="K1153" s="64">
        <v>3.67</v>
      </c>
      <c r="N1153" s="64">
        <v>0.13</v>
      </c>
      <c r="O1153" s="64">
        <v>2.68</v>
      </c>
      <c r="P1153" s="64">
        <v>3.8</v>
      </c>
      <c r="R1153" s="64">
        <v>2.74</v>
      </c>
      <c r="S1153" s="64">
        <v>2.13</v>
      </c>
      <c r="U1153" s="64">
        <v>4.05</v>
      </c>
      <c r="V1153" s="64">
        <v>4.04</v>
      </c>
      <c r="W1153" s="64">
        <v>5.45</v>
      </c>
      <c r="X1153" s="6" t="s">
        <v>170</v>
      </c>
      <c r="Z1153" s="64">
        <v>2.96</v>
      </c>
      <c r="AA1153" s="64">
        <v>2.61</v>
      </c>
      <c r="AB1153" s="64">
        <v>4.41</v>
      </c>
      <c r="AC1153" s="64">
        <v>3.67</v>
      </c>
    </row>
    <row r="1154" spans="1:29" hidden="1" x14ac:dyDescent="0.2">
      <c r="A1154" s="2">
        <v>40436</v>
      </c>
      <c r="B1154" s="64">
        <v>4.1399999999999997</v>
      </c>
      <c r="C1154" s="64">
        <v>4.13</v>
      </c>
      <c r="D1154" s="64">
        <v>5.92</v>
      </c>
      <c r="E1154" s="6" t="s">
        <v>170</v>
      </c>
      <c r="G1154" s="64">
        <v>2.94</v>
      </c>
      <c r="H1154" s="64">
        <v>2.56</v>
      </c>
      <c r="J1154" s="64">
        <v>4.3</v>
      </c>
      <c r="K1154" s="64">
        <v>4.03</v>
      </c>
      <c r="N1154" s="64">
        <v>0.13</v>
      </c>
      <c r="O1154" s="64">
        <v>2.72</v>
      </c>
      <c r="P1154" s="64">
        <v>3.87</v>
      </c>
      <c r="R1154" s="64">
        <v>2.75</v>
      </c>
      <c r="S1154" s="64">
        <v>2.17</v>
      </c>
      <c r="U1154" s="64">
        <v>4.1399999999999997</v>
      </c>
      <c r="V1154" s="64">
        <v>4.13</v>
      </c>
      <c r="W1154" s="64">
        <v>5.92</v>
      </c>
      <c r="X1154" s="6" t="s">
        <v>170</v>
      </c>
      <c r="Z1154" s="64">
        <v>2.94</v>
      </c>
      <c r="AA1154" s="64">
        <v>2.56</v>
      </c>
      <c r="AB1154" s="64">
        <v>4.3</v>
      </c>
      <c r="AC1154" s="64">
        <v>4.03</v>
      </c>
    </row>
    <row r="1155" spans="1:29" hidden="1" x14ac:dyDescent="0.2">
      <c r="A1155" s="2">
        <v>40437</v>
      </c>
      <c r="B1155" s="64">
        <v>4.2</v>
      </c>
      <c r="C1155" s="64">
        <v>4.1500000000000004</v>
      </c>
      <c r="D1155" s="64">
        <v>5.77</v>
      </c>
      <c r="E1155" s="6" t="s">
        <v>170</v>
      </c>
      <c r="G1155" s="64">
        <v>3.1</v>
      </c>
      <c r="H1155" s="64">
        <v>2.58</v>
      </c>
      <c r="J1155" s="64">
        <v>4.21</v>
      </c>
      <c r="K1155" s="64">
        <v>3.98</v>
      </c>
      <c r="N1155" s="64">
        <v>0.13</v>
      </c>
      <c r="O1155" s="64">
        <v>2.76</v>
      </c>
      <c r="P1155" s="64">
        <v>3.93</v>
      </c>
      <c r="R1155" s="64">
        <v>2.77</v>
      </c>
      <c r="S1155" s="64">
        <v>2.15</v>
      </c>
      <c r="U1155" s="64">
        <v>4.2</v>
      </c>
      <c r="V1155" s="64">
        <v>4.1500000000000004</v>
      </c>
      <c r="W1155" s="64">
        <v>5.77</v>
      </c>
      <c r="X1155" s="6" t="s">
        <v>170</v>
      </c>
      <c r="Z1155" s="64">
        <v>3.1</v>
      </c>
      <c r="AA1155" s="64">
        <v>2.58</v>
      </c>
      <c r="AB1155" s="64">
        <v>4.21</v>
      </c>
      <c r="AC1155" s="64">
        <v>3.98</v>
      </c>
    </row>
    <row r="1156" spans="1:29" hidden="1" x14ac:dyDescent="0.2">
      <c r="A1156" s="2">
        <v>40438</v>
      </c>
      <c r="B1156" s="64">
        <v>4.22</v>
      </c>
      <c r="C1156" s="64">
        <v>4.1500000000000004</v>
      </c>
      <c r="D1156" s="64">
        <v>6.01</v>
      </c>
      <c r="E1156" s="6" t="s">
        <v>170</v>
      </c>
      <c r="G1156" s="64">
        <v>3.16</v>
      </c>
      <c r="H1156" s="64">
        <v>2.66</v>
      </c>
      <c r="J1156" s="64">
        <v>4.2300000000000004</v>
      </c>
      <c r="K1156" s="64">
        <v>3.9</v>
      </c>
      <c r="N1156" s="64">
        <v>0.13</v>
      </c>
      <c r="O1156" s="64">
        <v>2.74</v>
      </c>
      <c r="P1156" s="64">
        <v>3.9</v>
      </c>
      <c r="R1156" s="64">
        <v>2.78</v>
      </c>
      <c r="S1156" s="64">
        <v>2.14</v>
      </c>
      <c r="U1156" s="64">
        <v>4.22</v>
      </c>
      <c r="V1156" s="64">
        <v>4.1500000000000004</v>
      </c>
      <c r="W1156" s="64">
        <v>6.01</v>
      </c>
      <c r="X1156" s="6" t="s">
        <v>170</v>
      </c>
      <c r="Z1156" s="64">
        <v>3.16</v>
      </c>
      <c r="AA1156" s="64">
        <v>2.66</v>
      </c>
      <c r="AB1156" s="64">
        <v>4.2300000000000004</v>
      </c>
      <c r="AC1156" s="64">
        <v>3.9</v>
      </c>
    </row>
    <row r="1157" spans="1:29" hidden="1" x14ac:dyDescent="0.2">
      <c r="A1157" s="2">
        <v>40441</v>
      </c>
      <c r="B1157" s="64">
        <v>4.13</v>
      </c>
      <c r="C1157" s="64">
        <v>4.13</v>
      </c>
      <c r="D1157" s="64">
        <v>5.56</v>
      </c>
      <c r="E1157" s="6" t="s">
        <v>170</v>
      </c>
      <c r="G1157" s="64">
        <v>3.13</v>
      </c>
      <c r="H1157" s="64">
        <v>2.52</v>
      </c>
      <c r="J1157" s="64">
        <v>4.37</v>
      </c>
      <c r="K1157" s="64">
        <v>3.97</v>
      </c>
      <c r="N1157" s="64">
        <v>0.13</v>
      </c>
      <c r="O1157" s="64">
        <v>2.7</v>
      </c>
      <c r="P1157" s="64">
        <v>3.87</v>
      </c>
      <c r="R1157" s="64">
        <v>2.63</v>
      </c>
      <c r="S1157" s="64">
        <v>2.0499999999999998</v>
      </c>
      <c r="U1157" s="64">
        <v>4.13</v>
      </c>
      <c r="V1157" s="64">
        <v>4.13</v>
      </c>
      <c r="W1157" s="64">
        <v>5.56</v>
      </c>
      <c r="X1157" s="6" t="s">
        <v>170</v>
      </c>
      <c r="Z1157" s="64">
        <v>3.13</v>
      </c>
      <c r="AA1157" s="64">
        <v>2.52</v>
      </c>
      <c r="AB1157" s="64">
        <v>4.37</v>
      </c>
      <c r="AC1157" s="64">
        <v>3.97</v>
      </c>
    </row>
    <row r="1158" spans="1:29" hidden="1" x14ac:dyDescent="0.2">
      <c r="A1158" s="2">
        <v>40442</v>
      </c>
      <c r="B1158" s="64">
        <v>4.12</v>
      </c>
      <c r="C1158" s="64">
        <v>4.07</v>
      </c>
      <c r="D1158" s="64">
        <v>5.81</v>
      </c>
      <c r="E1158" s="6" t="s">
        <v>170</v>
      </c>
      <c r="G1158" s="64">
        <v>3.1</v>
      </c>
      <c r="H1158" s="64">
        <v>2.52</v>
      </c>
      <c r="J1158" s="64">
        <v>4.3899999999999997</v>
      </c>
      <c r="K1158" s="64">
        <v>3.95</v>
      </c>
      <c r="N1158" s="64">
        <v>0.13</v>
      </c>
      <c r="O1158" s="64">
        <v>2.57</v>
      </c>
      <c r="P1158" s="64">
        <v>3.78</v>
      </c>
      <c r="R1158" s="64">
        <v>2.64</v>
      </c>
      <c r="S1158" s="64">
        <v>2.0499999999999998</v>
      </c>
      <c r="U1158" s="64">
        <v>4.12</v>
      </c>
      <c r="V1158" s="64">
        <v>4.07</v>
      </c>
      <c r="W1158" s="64">
        <v>5.81</v>
      </c>
      <c r="X1158" s="6" t="s">
        <v>170</v>
      </c>
      <c r="Z1158" s="64">
        <v>3.1</v>
      </c>
      <c r="AA1158" s="64">
        <v>2.52</v>
      </c>
      <c r="AB1158" s="64">
        <v>4.3899999999999997</v>
      </c>
      <c r="AC1158" s="64">
        <v>3.95</v>
      </c>
    </row>
    <row r="1159" spans="1:29" hidden="1" x14ac:dyDescent="0.2">
      <c r="A1159" s="2">
        <v>40443</v>
      </c>
      <c r="B1159" s="64">
        <v>4.09</v>
      </c>
      <c r="C1159" s="64">
        <v>4.0599999999999996</v>
      </c>
      <c r="D1159" s="64">
        <v>5.86</v>
      </c>
      <c r="E1159" s="6" t="s">
        <v>170</v>
      </c>
      <c r="G1159" s="64">
        <v>3.01</v>
      </c>
      <c r="H1159" s="64">
        <v>2.62</v>
      </c>
      <c r="J1159" s="64">
        <v>4.49</v>
      </c>
      <c r="K1159" s="64">
        <v>3.89</v>
      </c>
      <c r="N1159" s="64">
        <v>0.14000000000000001</v>
      </c>
      <c r="O1159" s="64">
        <v>2.56</v>
      </c>
      <c r="P1159" s="64">
        <v>3.75</v>
      </c>
      <c r="R1159" s="64">
        <v>2.65</v>
      </c>
      <c r="S1159" s="64">
        <v>2.06</v>
      </c>
      <c r="U1159" s="64">
        <v>4.09</v>
      </c>
      <c r="V1159" s="64">
        <v>4.0599999999999996</v>
      </c>
      <c r="W1159" s="64">
        <v>5.86</v>
      </c>
      <c r="X1159" s="6" t="s">
        <v>170</v>
      </c>
      <c r="Z1159" s="64">
        <v>3.01</v>
      </c>
      <c r="AA1159" s="64">
        <v>2.62</v>
      </c>
      <c r="AB1159" s="64">
        <v>4.49</v>
      </c>
      <c r="AC1159" s="64">
        <v>3.89</v>
      </c>
    </row>
    <row r="1160" spans="1:29" hidden="1" x14ac:dyDescent="0.2">
      <c r="A1160" s="2">
        <v>40444</v>
      </c>
      <c r="B1160" s="64">
        <v>4.09</v>
      </c>
      <c r="C1160" s="64">
        <v>4.0999999999999996</v>
      </c>
      <c r="D1160" s="64">
        <v>5.89</v>
      </c>
      <c r="E1160" s="6" t="s">
        <v>170</v>
      </c>
      <c r="G1160" s="64">
        <v>2.93</v>
      </c>
      <c r="H1160" s="64">
        <v>2.4900000000000002</v>
      </c>
      <c r="J1160" s="64">
        <v>4.41</v>
      </c>
      <c r="K1160" s="64">
        <v>3.78</v>
      </c>
      <c r="N1160" s="64">
        <v>0.13</v>
      </c>
      <c r="O1160" s="64">
        <v>2.5499999999999998</v>
      </c>
      <c r="P1160" s="64">
        <v>3.73</v>
      </c>
      <c r="R1160" s="64">
        <v>2.69</v>
      </c>
      <c r="S1160" s="64">
        <v>2.06</v>
      </c>
      <c r="U1160" s="64">
        <v>4.09</v>
      </c>
      <c r="V1160" s="64">
        <v>4.0999999999999996</v>
      </c>
      <c r="W1160" s="64">
        <v>5.89</v>
      </c>
      <c r="X1160" s="6" t="s">
        <v>170</v>
      </c>
      <c r="Z1160" s="64">
        <v>2.93</v>
      </c>
      <c r="AA1160" s="64">
        <v>2.4900000000000002</v>
      </c>
      <c r="AB1160" s="64">
        <v>4.41</v>
      </c>
      <c r="AC1160" s="64">
        <v>3.78</v>
      </c>
    </row>
    <row r="1161" spans="1:29" hidden="1" x14ac:dyDescent="0.2">
      <c r="A1161" s="2">
        <v>40445</v>
      </c>
      <c r="B1161" s="64">
        <v>4.08</v>
      </c>
      <c r="C1161" s="64">
        <v>4.16</v>
      </c>
      <c r="D1161" s="64">
        <v>5.98</v>
      </c>
      <c r="E1161" s="6" t="s">
        <v>170</v>
      </c>
      <c r="G1161" s="64">
        <v>2.83</v>
      </c>
      <c r="H1161" s="64">
        <v>2.58</v>
      </c>
      <c r="J1161" s="64">
        <v>4.38</v>
      </c>
      <c r="K1161" s="64">
        <v>4.1900000000000004</v>
      </c>
      <c r="N1161" s="64">
        <v>0.12</v>
      </c>
      <c r="O1161" s="64">
        <v>2.61</v>
      </c>
      <c r="P1161" s="64">
        <v>3.79</v>
      </c>
      <c r="R1161" s="64">
        <v>2.74</v>
      </c>
      <c r="S1161" s="64">
        <v>2.08</v>
      </c>
      <c r="U1161" s="64">
        <v>4.08</v>
      </c>
      <c r="V1161" s="64">
        <v>4.16</v>
      </c>
      <c r="W1161" s="64">
        <v>5.98</v>
      </c>
      <c r="X1161" s="6" t="s">
        <v>170</v>
      </c>
      <c r="Z1161" s="64">
        <v>2.83</v>
      </c>
      <c r="AA1161" s="64">
        <v>2.58</v>
      </c>
      <c r="AB1161" s="64">
        <v>4.38</v>
      </c>
      <c r="AC1161" s="64">
        <v>4.1900000000000004</v>
      </c>
    </row>
    <row r="1162" spans="1:29" hidden="1" x14ac:dyDescent="0.2">
      <c r="A1162" s="2">
        <v>40448</v>
      </c>
      <c r="B1162" s="64">
        <v>4.04</v>
      </c>
      <c r="C1162" s="64">
        <v>4.26</v>
      </c>
      <c r="D1162" s="64">
        <v>5.77</v>
      </c>
      <c r="E1162" s="6" t="s">
        <v>170</v>
      </c>
      <c r="G1162" s="64">
        <v>2.86</v>
      </c>
      <c r="H1162" s="64">
        <v>2.44</v>
      </c>
      <c r="J1162" s="64">
        <v>4.29</v>
      </c>
      <c r="K1162" s="64">
        <v>3.92</v>
      </c>
      <c r="N1162" s="64">
        <v>0.11</v>
      </c>
      <c r="O1162" s="64">
        <v>2.5299999999999998</v>
      </c>
      <c r="P1162" s="64">
        <v>3.72</v>
      </c>
      <c r="R1162" s="64">
        <v>2.72</v>
      </c>
      <c r="S1162" s="64">
        <v>1.98</v>
      </c>
      <c r="U1162" s="64">
        <v>4.04</v>
      </c>
      <c r="V1162" s="64">
        <v>4.26</v>
      </c>
      <c r="W1162" s="64">
        <v>5.77</v>
      </c>
      <c r="X1162" s="6" t="s">
        <v>170</v>
      </c>
      <c r="Z1162" s="64">
        <v>2.86</v>
      </c>
      <c r="AA1162" s="64">
        <v>2.44</v>
      </c>
      <c r="AB1162" s="64">
        <v>4.29</v>
      </c>
      <c r="AC1162" s="64">
        <v>3.92</v>
      </c>
    </row>
    <row r="1163" spans="1:29" hidden="1" x14ac:dyDescent="0.2">
      <c r="A1163" s="2">
        <v>40449</v>
      </c>
      <c r="B1163" s="64">
        <v>3.97</v>
      </c>
      <c r="C1163" s="64">
        <v>4.08</v>
      </c>
      <c r="D1163" s="64">
        <v>5.8</v>
      </c>
      <c r="E1163" s="6" t="s">
        <v>170</v>
      </c>
      <c r="G1163" s="64">
        <v>2.84</v>
      </c>
      <c r="H1163" s="64">
        <v>2.44</v>
      </c>
      <c r="J1163" s="64">
        <v>4.34</v>
      </c>
      <c r="K1163" s="64">
        <v>3.92</v>
      </c>
      <c r="N1163" s="64">
        <v>0.13</v>
      </c>
      <c r="O1163" s="64">
        <v>2.4700000000000002</v>
      </c>
      <c r="P1163" s="64">
        <v>3.66</v>
      </c>
      <c r="R1163" s="64">
        <v>2.62</v>
      </c>
      <c r="S1163" s="64">
        <v>1.92</v>
      </c>
      <c r="U1163" s="64">
        <v>3.97</v>
      </c>
      <c r="V1163" s="64">
        <v>4.08</v>
      </c>
      <c r="W1163" s="64">
        <v>5.8</v>
      </c>
      <c r="X1163" s="6" t="s">
        <v>170</v>
      </c>
      <c r="Z1163" s="64">
        <v>2.84</v>
      </c>
      <c r="AA1163" s="64">
        <v>2.44</v>
      </c>
      <c r="AB1163" s="64">
        <v>4.34</v>
      </c>
      <c r="AC1163" s="64">
        <v>3.92</v>
      </c>
    </row>
    <row r="1164" spans="1:29" hidden="1" x14ac:dyDescent="0.2">
      <c r="A1164" s="2">
        <v>40450</v>
      </c>
      <c r="B1164" s="64">
        <v>4</v>
      </c>
      <c r="C1164" s="64">
        <v>4.0999999999999996</v>
      </c>
      <c r="D1164" s="64">
        <v>5.69</v>
      </c>
      <c r="E1164" s="6" t="s">
        <v>170</v>
      </c>
      <c r="G1164" s="64">
        <v>2.79</v>
      </c>
      <c r="H1164" s="64">
        <v>2.58</v>
      </c>
      <c r="J1164" s="64">
        <v>4.1500000000000004</v>
      </c>
      <c r="K1164" s="64">
        <v>3.86</v>
      </c>
      <c r="N1164" s="64">
        <v>0.14000000000000001</v>
      </c>
      <c r="O1164" s="64">
        <v>2.5</v>
      </c>
      <c r="P1164" s="64">
        <v>3.68</v>
      </c>
      <c r="R1164" s="64">
        <v>2.68</v>
      </c>
      <c r="S1164" s="64">
        <v>1.98</v>
      </c>
      <c r="U1164" s="64">
        <v>4</v>
      </c>
      <c r="V1164" s="64">
        <v>4.0999999999999996</v>
      </c>
      <c r="W1164" s="64">
        <v>5.69</v>
      </c>
      <c r="X1164" s="6" t="s">
        <v>170</v>
      </c>
      <c r="Z1164" s="64">
        <v>2.79</v>
      </c>
      <c r="AA1164" s="64">
        <v>2.58</v>
      </c>
      <c r="AB1164" s="64">
        <v>4.1500000000000004</v>
      </c>
      <c r="AC1164" s="64">
        <v>3.86</v>
      </c>
    </row>
    <row r="1165" spans="1:29" hidden="1" x14ac:dyDescent="0.2">
      <c r="A1165" s="2">
        <v>40451</v>
      </c>
      <c r="B1165" s="64">
        <v>3.98</v>
      </c>
      <c r="C1165" s="64">
        <v>4.08</v>
      </c>
      <c r="D1165" s="64">
        <v>5.78</v>
      </c>
      <c r="E1165" s="6" t="s">
        <v>170</v>
      </c>
      <c r="G1165" s="64">
        <v>2.65</v>
      </c>
      <c r="H1165" s="64">
        <v>2.6</v>
      </c>
      <c r="J1165" s="64">
        <v>3.69</v>
      </c>
      <c r="K1165" s="64">
        <v>3.96</v>
      </c>
      <c r="N1165" s="64">
        <v>0.14000000000000001</v>
      </c>
      <c r="O1165" s="64">
        <v>2.5099999999999998</v>
      </c>
      <c r="P1165" s="64">
        <v>3.69</v>
      </c>
      <c r="R1165" s="64">
        <v>2.72</v>
      </c>
      <c r="S1165" s="64">
        <v>1.92</v>
      </c>
      <c r="U1165" s="64">
        <v>3.98</v>
      </c>
      <c r="V1165" s="64">
        <v>4.08</v>
      </c>
      <c r="W1165" s="64">
        <v>5.78</v>
      </c>
      <c r="X1165" s="6" t="s">
        <v>170</v>
      </c>
      <c r="Z1165" s="64">
        <v>2.65</v>
      </c>
      <c r="AA1165" s="64">
        <v>2.6</v>
      </c>
      <c r="AB1165" s="64">
        <v>3.69</v>
      </c>
      <c r="AC1165" s="64">
        <v>3.96</v>
      </c>
    </row>
    <row r="1166" spans="1:29" hidden="1" x14ac:dyDescent="0.2"/>
    <row r="1167" spans="1:29" hidden="1" x14ac:dyDescent="0.2">
      <c r="A1167" s="3" t="s">
        <v>61</v>
      </c>
      <c r="B1167" s="64">
        <f>AVERAGE(B1145:B1165)</f>
        <v>4.1280952380952387</v>
      </c>
      <c r="C1167" s="64">
        <f>AVERAGE(C1145:C1165)</f>
        <v>4.1014285714285714</v>
      </c>
      <c r="D1167" s="64">
        <f>AVERAGE(D1145:D1165)</f>
        <v>5.7242857142857151</v>
      </c>
      <c r="E1167" s="6" t="s">
        <v>170</v>
      </c>
      <c r="G1167" s="64">
        <f>AVERAGE(G1145:G1165)</f>
        <v>2.9195238095238096</v>
      </c>
      <c r="H1167" s="64">
        <f>AVERAGE(H1145:H1165)</f>
        <v>2.5214285714285714</v>
      </c>
      <c r="J1167" s="64">
        <f>AVERAGE(J1145:J1165)</f>
        <v>4.2276190476190481</v>
      </c>
      <c r="K1167" s="64">
        <f>AVERAGE(K1145:K1165)</f>
        <v>3.9023809523809527</v>
      </c>
      <c r="N1167" s="64">
        <f>AVERAGE(N1145:N1165)</f>
        <v>0.12285714285714285</v>
      </c>
      <c r="O1167" s="64">
        <f>AVERAGE(O1145:O1165)</f>
        <v>2.6352380952380949</v>
      </c>
      <c r="P1167" s="64">
        <f>AVERAGE(P1145:P1165)</f>
        <v>3.774285714285714</v>
      </c>
      <c r="R1167" s="64">
        <f>AVERAGE(R1145:R1165)</f>
        <v>2.7580952380952377</v>
      </c>
      <c r="S1167" s="64">
        <f>AVERAGE(S1145:S1165)</f>
        <v>2.1047619047619048</v>
      </c>
      <c r="U1167" s="64">
        <f>AVERAGE(U1145:U1165)</f>
        <v>4.1280952380952387</v>
      </c>
      <c r="V1167" s="64">
        <f>AVERAGE(V1145:V1165)</f>
        <v>4.1014285714285714</v>
      </c>
      <c r="W1167" s="64">
        <f>AVERAGE(W1145:W1165)</f>
        <v>5.7242857142857151</v>
      </c>
      <c r="X1167" s="6" t="s">
        <v>170</v>
      </c>
      <c r="Z1167" s="64">
        <f>AVERAGE(Z1145:Z1165)</f>
        <v>2.9195238095238096</v>
      </c>
      <c r="AA1167" s="64">
        <f>AVERAGE(AA1145:AA1165)</f>
        <v>2.5214285714285714</v>
      </c>
      <c r="AB1167" s="64">
        <f>AVERAGE(AB1145:AB1165)</f>
        <v>4.2276190476190481</v>
      </c>
      <c r="AC1167" s="64">
        <f>AVERAGE(AC1145:AC1165)</f>
        <v>3.9023809523809527</v>
      </c>
    </row>
    <row r="1168" spans="1:29" hidden="1" x14ac:dyDescent="0.2">
      <c r="A1168" s="3" t="s">
        <v>62</v>
      </c>
      <c r="B1168" s="312">
        <f>AVERAGE(B1167:C1167)</f>
        <v>4.1147619047619051</v>
      </c>
      <c r="C1168" s="312"/>
      <c r="D1168" s="312">
        <f>AVERAGE(D1167:E1167)</f>
        <v>5.7242857142857151</v>
      </c>
      <c r="E1168" s="312"/>
      <c r="F1168" s="5"/>
      <c r="G1168" s="312">
        <f>AVERAGE(G1167:H1167)</f>
        <v>2.7204761904761905</v>
      </c>
      <c r="H1168" s="312"/>
      <c r="I1168" s="118"/>
      <c r="J1168" s="312">
        <f>AVERAGE(J1167:K1167)</f>
        <v>4.0650000000000004</v>
      </c>
      <c r="K1168" s="312"/>
      <c r="L1168" s="118"/>
      <c r="M1168" s="5"/>
      <c r="N1168" s="5"/>
      <c r="O1168" s="5"/>
      <c r="P1168" s="5"/>
      <c r="Q1168" s="5"/>
      <c r="R1168" s="312">
        <f>AVERAGE(R1167:S1167)</f>
        <v>2.4314285714285715</v>
      </c>
      <c r="S1168" s="312"/>
      <c r="U1168" s="312">
        <f>AVERAGE(U1167:V1167)</f>
        <v>4.1147619047619051</v>
      </c>
      <c r="V1168" s="312"/>
      <c r="W1168" s="312">
        <f>AVERAGE(W1167:X1167)</f>
        <v>5.7242857142857151</v>
      </c>
      <c r="X1168" s="312"/>
      <c r="Y1168" s="5"/>
      <c r="Z1168" s="312">
        <f>AVERAGE(Z1167:AA1167)</f>
        <v>2.7204761904761905</v>
      </c>
      <c r="AA1168" s="312"/>
      <c r="AB1168" s="312">
        <f>AVERAGE(AB1167:AC1167)</f>
        <v>4.0650000000000004</v>
      </c>
      <c r="AC1168" s="312"/>
    </row>
    <row r="1169" spans="1:29" hidden="1" x14ac:dyDescent="0.2">
      <c r="A1169" s="3" t="s">
        <v>63</v>
      </c>
      <c r="B1169" s="312">
        <f>AVERAGE(B1115,B1142,B1168)</f>
        <v>4.0849639249639251</v>
      </c>
      <c r="C1169" s="312"/>
      <c r="D1169" s="312">
        <f>AVERAGE(D1115,D1142,D1168)</f>
        <v>5.9600793650793662</v>
      </c>
      <c r="E1169" s="312"/>
      <c r="F1169" s="5"/>
      <c r="G1169" s="312">
        <f>AVERAGE(G1115,G1142,G1168)</f>
        <v>2.8281060606060606</v>
      </c>
      <c r="H1169" s="312"/>
      <c r="I1169" s="118"/>
      <c r="J1169" s="312">
        <f>AVERAGE(J1115,J1142,J1168)</f>
        <v>4.4812157287157293</v>
      </c>
      <c r="K1169" s="312"/>
      <c r="L1169" s="118"/>
      <c r="M1169" s="5"/>
      <c r="N1169" s="5"/>
      <c r="O1169" s="5"/>
      <c r="P1169" s="5"/>
      <c r="Q1169" s="5"/>
      <c r="R1169" s="312">
        <f>AVERAGE(R1115,R1142,R1168)</f>
        <v>2.6035569985569986</v>
      </c>
      <c r="S1169" s="312"/>
      <c r="U1169" s="312">
        <f>AVERAGE(U1115,U1142,U1168)</f>
        <v>4.0849639249639251</v>
      </c>
      <c r="V1169" s="312"/>
      <c r="W1169" s="312">
        <f>AVERAGE(W1115,W1142,W1168)</f>
        <v>5.9600793650793662</v>
      </c>
      <c r="X1169" s="312"/>
      <c r="Y1169" s="5"/>
      <c r="Z1169" s="312">
        <f>AVERAGE(Z1115,Z1142,Z1168)</f>
        <v>2.8281060606060606</v>
      </c>
      <c r="AA1169" s="312"/>
      <c r="AB1169" s="312">
        <f>AVERAGE(AB1115,AB1142,AB1168)</f>
        <v>4.4812157287157293</v>
      </c>
      <c r="AC1169" s="312"/>
    </row>
    <row r="1170" spans="1:29" hidden="1" x14ac:dyDescent="0.2"/>
    <row r="1171" spans="1:29" hidden="1" x14ac:dyDescent="0.2">
      <c r="A1171" s="2">
        <v>40452</v>
      </c>
      <c r="B1171" s="64">
        <v>3.97</v>
      </c>
      <c r="C1171" s="64">
        <v>4.05</v>
      </c>
      <c r="D1171" s="64">
        <v>5.67</v>
      </c>
      <c r="E1171" s="6" t="s">
        <v>170</v>
      </c>
      <c r="G1171" s="64">
        <v>2.79</v>
      </c>
      <c r="H1171" s="64">
        <v>2.65</v>
      </c>
      <c r="J1171" s="64">
        <v>3.62</v>
      </c>
      <c r="K1171" s="64">
        <v>4.08</v>
      </c>
      <c r="N1171" s="64">
        <v>0.13</v>
      </c>
      <c r="O1171" s="64">
        <v>2.5099999999999998</v>
      </c>
      <c r="P1171" s="64">
        <v>3.72</v>
      </c>
      <c r="R1171" s="64">
        <v>2.65</v>
      </c>
      <c r="S1171" s="64">
        <v>1.95</v>
      </c>
      <c r="U1171" s="64">
        <v>3.97</v>
      </c>
      <c r="V1171" s="64">
        <v>4.05</v>
      </c>
      <c r="W1171" s="64">
        <v>5.67</v>
      </c>
      <c r="X1171" s="6" t="s">
        <v>170</v>
      </c>
      <c r="Z1171" s="64">
        <v>2.79</v>
      </c>
      <c r="AA1171" s="64">
        <v>2.65</v>
      </c>
      <c r="AB1171" s="64">
        <v>3.62</v>
      </c>
      <c r="AC1171" s="64">
        <v>4.08</v>
      </c>
    </row>
    <row r="1172" spans="1:29" hidden="1" x14ac:dyDescent="0.2">
      <c r="A1172" s="2">
        <v>40455</v>
      </c>
      <c r="B1172" s="64">
        <v>3.87</v>
      </c>
      <c r="C1172" s="64">
        <v>3.98</v>
      </c>
      <c r="D1172" s="64">
        <v>5.63</v>
      </c>
      <c r="E1172" s="6" t="s">
        <v>170</v>
      </c>
      <c r="G1172" s="64">
        <v>2.44</v>
      </c>
      <c r="H1172" s="64">
        <v>2.68</v>
      </c>
      <c r="J1172" s="64">
        <v>3.13</v>
      </c>
      <c r="K1172" s="64">
        <v>4.04</v>
      </c>
      <c r="N1172" s="64">
        <v>0.13</v>
      </c>
      <c r="O1172" s="64">
        <v>2.48</v>
      </c>
      <c r="P1172" s="64">
        <v>3.71</v>
      </c>
      <c r="R1172" s="64">
        <v>2.66</v>
      </c>
      <c r="S1172" s="64">
        <v>1.98</v>
      </c>
      <c r="U1172" s="64">
        <v>3.87</v>
      </c>
      <c r="V1172" s="64">
        <v>3.98</v>
      </c>
      <c r="W1172" s="64">
        <v>5.63</v>
      </c>
      <c r="X1172" s="6" t="s">
        <v>170</v>
      </c>
      <c r="Z1172" s="64">
        <v>2.44</v>
      </c>
      <c r="AA1172" s="64">
        <v>2.68</v>
      </c>
      <c r="AB1172" s="64">
        <v>3.13</v>
      </c>
      <c r="AC1172" s="64">
        <v>4.04</v>
      </c>
    </row>
    <row r="1173" spans="1:29" hidden="1" x14ac:dyDescent="0.2">
      <c r="A1173" s="2">
        <v>40456</v>
      </c>
      <c r="B1173" s="64">
        <v>3.85</v>
      </c>
      <c r="C1173" s="64">
        <v>3.93</v>
      </c>
      <c r="D1173" s="64">
        <v>5.75</v>
      </c>
      <c r="E1173" s="6" t="s">
        <v>170</v>
      </c>
      <c r="G1173" s="64">
        <v>2.4700000000000002</v>
      </c>
      <c r="H1173" s="64">
        <v>2.64</v>
      </c>
      <c r="J1173" s="64">
        <v>3.34</v>
      </c>
      <c r="K1173" s="64">
        <v>4.04</v>
      </c>
      <c r="N1173" s="64">
        <v>0.08</v>
      </c>
      <c r="O1173" s="64">
        <v>2.46</v>
      </c>
      <c r="P1173" s="64">
        <v>3.74</v>
      </c>
      <c r="R1173" s="64">
        <v>2.58</v>
      </c>
      <c r="S1173" s="64">
        <v>1.93</v>
      </c>
      <c r="U1173" s="64">
        <v>3.85</v>
      </c>
      <c r="V1173" s="64">
        <v>3.93</v>
      </c>
      <c r="W1173" s="64">
        <v>5.75</v>
      </c>
      <c r="X1173" s="6" t="s">
        <v>170</v>
      </c>
      <c r="Z1173" s="64">
        <v>2.4700000000000002</v>
      </c>
      <c r="AA1173" s="64">
        <v>2.64</v>
      </c>
      <c r="AB1173" s="64">
        <v>3.34</v>
      </c>
      <c r="AC1173" s="64">
        <v>4.04</v>
      </c>
    </row>
    <row r="1174" spans="1:29" hidden="1" x14ac:dyDescent="0.2">
      <c r="A1174" s="2">
        <v>40457</v>
      </c>
      <c r="B1174" s="64">
        <v>3.69</v>
      </c>
      <c r="C1174" s="64">
        <v>3.79</v>
      </c>
      <c r="D1174" s="64">
        <v>5.67</v>
      </c>
      <c r="E1174" s="6" t="s">
        <v>170</v>
      </c>
      <c r="G1174" s="64">
        <v>2.4700000000000002</v>
      </c>
      <c r="H1174" s="64">
        <v>2.71</v>
      </c>
      <c r="J1174" s="64">
        <v>3.12</v>
      </c>
      <c r="K1174" s="64">
        <v>4.07</v>
      </c>
      <c r="N1174" s="64">
        <v>0.1</v>
      </c>
      <c r="O1174" s="64">
        <v>2.38</v>
      </c>
      <c r="P1174" s="64">
        <v>3.67</v>
      </c>
      <c r="R1174" s="64">
        <v>2.5299999999999998</v>
      </c>
      <c r="S1174" s="64">
        <v>1.85</v>
      </c>
      <c r="U1174" s="64">
        <v>3.69</v>
      </c>
      <c r="V1174" s="64">
        <v>3.79</v>
      </c>
      <c r="W1174" s="64">
        <v>5.67</v>
      </c>
      <c r="X1174" s="6" t="s">
        <v>170</v>
      </c>
      <c r="Z1174" s="64">
        <v>2.4700000000000002</v>
      </c>
      <c r="AA1174" s="64">
        <v>2.71</v>
      </c>
      <c r="AB1174" s="64">
        <v>3.12</v>
      </c>
      <c r="AC1174" s="64">
        <v>4.07</v>
      </c>
    </row>
    <row r="1175" spans="1:29" hidden="1" x14ac:dyDescent="0.2">
      <c r="A1175" s="2">
        <v>40458</v>
      </c>
      <c r="B1175" s="64">
        <v>3.71</v>
      </c>
      <c r="C1175" s="64">
        <v>3.82</v>
      </c>
      <c r="D1175" s="64">
        <v>5.5</v>
      </c>
      <c r="E1175" s="6" t="s">
        <v>170</v>
      </c>
      <c r="G1175" s="64">
        <v>2.4300000000000002</v>
      </c>
      <c r="H1175" s="64">
        <v>2.63</v>
      </c>
      <c r="J1175" s="64">
        <v>3.41</v>
      </c>
      <c r="K1175" s="64">
        <v>4.05</v>
      </c>
      <c r="N1175" s="64">
        <v>0.1</v>
      </c>
      <c r="O1175" s="64">
        <v>2.37</v>
      </c>
      <c r="P1175" s="64">
        <v>3.7</v>
      </c>
      <c r="R1175" s="64">
        <v>2.56</v>
      </c>
      <c r="S1175" s="64">
        <v>1.85</v>
      </c>
      <c r="U1175" s="64">
        <v>3.71</v>
      </c>
      <c r="V1175" s="64">
        <v>3.82</v>
      </c>
      <c r="W1175" s="64">
        <v>5.5</v>
      </c>
      <c r="X1175" s="6" t="s">
        <v>170</v>
      </c>
      <c r="Z1175" s="64">
        <v>2.4300000000000002</v>
      </c>
      <c r="AA1175" s="64">
        <v>2.63</v>
      </c>
      <c r="AB1175" s="64">
        <v>3.41</v>
      </c>
      <c r="AC1175" s="64">
        <v>4.05</v>
      </c>
    </row>
    <row r="1176" spans="1:29" hidden="1" x14ac:dyDescent="0.2">
      <c r="A1176" s="2">
        <v>40459</v>
      </c>
      <c r="B1176" s="64">
        <v>3.71</v>
      </c>
      <c r="C1176" s="64">
        <v>3.77</v>
      </c>
      <c r="D1176" s="64">
        <v>5.48</v>
      </c>
      <c r="E1176" s="64">
        <v>4.13</v>
      </c>
      <c r="G1176" s="64">
        <v>2.5099999999999998</v>
      </c>
      <c r="H1176" s="64">
        <v>2.56</v>
      </c>
      <c r="J1176" s="64">
        <v>3.72</v>
      </c>
      <c r="K1176" s="64">
        <v>4.01</v>
      </c>
      <c r="N1176" s="64">
        <v>0.1</v>
      </c>
      <c r="O1176" s="64">
        <v>2.39</v>
      </c>
      <c r="P1176" s="64">
        <v>3.75</v>
      </c>
      <c r="R1176" s="64">
        <v>2.5299999999999998</v>
      </c>
      <c r="S1176" s="64">
        <v>1.86</v>
      </c>
      <c r="U1176" s="64">
        <v>3.71</v>
      </c>
      <c r="V1176" s="64">
        <v>3.77</v>
      </c>
      <c r="W1176" s="64">
        <v>5.48</v>
      </c>
      <c r="X1176" s="64">
        <v>4.13</v>
      </c>
      <c r="Z1176" s="64">
        <v>2.5099999999999998</v>
      </c>
      <c r="AA1176" s="64">
        <v>2.56</v>
      </c>
      <c r="AB1176" s="64">
        <v>3.72</v>
      </c>
      <c r="AC1176" s="64">
        <v>4.01</v>
      </c>
    </row>
    <row r="1177" spans="1:29" hidden="1" x14ac:dyDescent="0.2">
      <c r="A1177" s="2">
        <v>40463</v>
      </c>
      <c r="B1177" s="64">
        <v>3.77</v>
      </c>
      <c r="C1177" s="64">
        <v>3.97</v>
      </c>
      <c r="D1177" s="64">
        <v>5.64</v>
      </c>
      <c r="E1177" s="64">
        <v>4.13</v>
      </c>
      <c r="G1177" s="64">
        <v>2.35</v>
      </c>
      <c r="H1177" s="64">
        <v>2.62</v>
      </c>
      <c r="J1177" s="64">
        <v>4.4400000000000004</v>
      </c>
      <c r="K1177" s="64">
        <v>4</v>
      </c>
      <c r="N1177" s="64">
        <v>0.1</v>
      </c>
      <c r="O1177" s="64">
        <v>2.4300000000000002</v>
      </c>
      <c r="P1177" s="64">
        <v>3.82</v>
      </c>
      <c r="R1177" s="64">
        <v>2.58</v>
      </c>
      <c r="S1177" s="64">
        <v>1.94</v>
      </c>
      <c r="U1177" s="64">
        <v>3.77</v>
      </c>
      <c r="V1177" s="64">
        <v>3.97</v>
      </c>
      <c r="W1177" s="64">
        <v>5.64</v>
      </c>
      <c r="X1177" s="64">
        <v>4.13</v>
      </c>
      <c r="Z1177" s="64">
        <v>2.35</v>
      </c>
      <c r="AA1177" s="64">
        <v>2.62</v>
      </c>
      <c r="AB1177" s="64">
        <v>4.4400000000000004</v>
      </c>
      <c r="AC1177" s="64">
        <v>4</v>
      </c>
    </row>
    <row r="1178" spans="1:29" hidden="1" x14ac:dyDescent="0.2">
      <c r="A1178" s="2">
        <v>40464</v>
      </c>
      <c r="B1178" s="64">
        <v>3.78</v>
      </c>
      <c r="C1178" s="64">
        <v>4.0199999999999996</v>
      </c>
      <c r="D1178" s="64">
        <v>5.5</v>
      </c>
      <c r="E1178" s="64">
        <v>4.13</v>
      </c>
      <c r="G1178" s="64">
        <v>2.35</v>
      </c>
      <c r="H1178" s="64">
        <v>2.54</v>
      </c>
      <c r="J1178" s="64">
        <v>4.45</v>
      </c>
      <c r="K1178" s="64">
        <v>4.0199999999999996</v>
      </c>
      <c r="N1178" s="64">
        <v>0.11</v>
      </c>
      <c r="O1178" s="64">
        <v>2.42</v>
      </c>
      <c r="P1178" s="64">
        <v>3.81</v>
      </c>
      <c r="R1178" s="64">
        <v>2.56</v>
      </c>
      <c r="S1178" s="64">
        <v>1.95</v>
      </c>
      <c r="U1178" s="64">
        <v>3.78</v>
      </c>
      <c r="V1178" s="64">
        <v>4.0199999999999996</v>
      </c>
      <c r="W1178" s="64">
        <v>5.5</v>
      </c>
      <c r="X1178" s="64">
        <v>4.13</v>
      </c>
      <c r="Z1178" s="64">
        <v>2.35</v>
      </c>
      <c r="AA1178" s="64">
        <v>2.54</v>
      </c>
      <c r="AB1178" s="64">
        <v>4.45</v>
      </c>
      <c r="AC1178" s="64">
        <v>4.0199999999999996</v>
      </c>
    </row>
    <row r="1179" spans="1:29" hidden="1" x14ac:dyDescent="0.2">
      <c r="A1179" s="2">
        <v>40465</v>
      </c>
      <c r="B1179" s="64">
        <v>3.89</v>
      </c>
      <c r="C1179" s="64">
        <v>4.1900000000000004</v>
      </c>
      <c r="D1179" s="64">
        <v>5.67</v>
      </c>
      <c r="E1179" s="64">
        <v>4.18</v>
      </c>
      <c r="G1179" s="64">
        <v>2.64</v>
      </c>
      <c r="H1179" s="64">
        <v>2.56</v>
      </c>
      <c r="J1179" s="64">
        <v>4.43</v>
      </c>
      <c r="K1179" s="64">
        <v>4.0199999999999996</v>
      </c>
      <c r="N1179" s="64">
        <v>0.11</v>
      </c>
      <c r="O1179" s="64">
        <v>2.5099999999999998</v>
      </c>
      <c r="P1179" s="64">
        <v>3.91</v>
      </c>
      <c r="R1179" s="64">
        <v>2.62</v>
      </c>
      <c r="S1179" s="64">
        <v>1.99</v>
      </c>
      <c r="U1179" s="64">
        <v>3.89</v>
      </c>
      <c r="V1179" s="64">
        <v>4.1900000000000004</v>
      </c>
      <c r="W1179" s="64">
        <v>5.67</v>
      </c>
      <c r="X1179" s="64">
        <v>4.18</v>
      </c>
      <c r="Z1179" s="64">
        <v>2.64</v>
      </c>
      <c r="AA1179" s="64">
        <v>2.56</v>
      </c>
      <c r="AB1179" s="64">
        <v>4.43</v>
      </c>
      <c r="AC1179" s="64">
        <v>4.0199999999999996</v>
      </c>
    </row>
    <row r="1180" spans="1:29" hidden="1" x14ac:dyDescent="0.2">
      <c r="A1180" s="2">
        <v>40466</v>
      </c>
      <c r="B1180" s="64">
        <v>3.93</v>
      </c>
      <c r="C1180" s="64">
        <v>4.26</v>
      </c>
      <c r="D1180" s="64">
        <v>5.72</v>
      </c>
      <c r="E1180" s="64">
        <v>4.18</v>
      </c>
      <c r="G1180" s="64">
        <v>2.36</v>
      </c>
      <c r="H1180" s="64">
        <v>2.6</v>
      </c>
      <c r="J1180" s="64">
        <v>4.43</v>
      </c>
      <c r="K1180" s="64">
        <v>3.98</v>
      </c>
      <c r="N1180" s="64">
        <v>0.11</v>
      </c>
      <c r="O1180" s="64">
        <v>2.56</v>
      </c>
      <c r="P1180" s="64">
        <v>3.98</v>
      </c>
      <c r="R1180" s="64">
        <v>2.64</v>
      </c>
      <c r="S1180" s="64">
        <v>2.0299999999999998</v>
      </c>
      <c r="U1180" s="64">
        <v>3.93</v>
      </c>
      <c r="V1180" s="64">
        <v>4.26</v>
      </c>
      <c r="W1180" s="64">
        <v>5.72</v>
      </c>
      <c r="X1180" s="64">
        <v>4.18</v>
      </c>
      <c r="Z1180" s="64">
        <v>2.36</v>
      </c>
      <c r="AA1180" s="64">
        <v>2.6</v>
      </c>
      <c r="AB1180" s="64">
        <v>4.43</v>
      </c>
      <c r="AC1180" s="64">
        <v>3.98</v>
      </c>
    </row>
    <row r="1181" spans="1:29" hidden="1" x14ac:dyDescent="0.2">
      <c r="A1181" s="2">
        <v>40469</v>
      </c>
      <c r="B1181" s="64">
        <v>3.97</v>
      </c>
      <c r="C1181" s="64">
        <v>4.17</v>
      </c>
      <c r="D1181" s="64">
        <v>5.56</v>
      </c>
      <c r="E1181" s="64">
        <v>4.18</v>
      </c>
      <c r="G1181" s="64">
        <v>2.4</v>
      </c>
      <c r="H1181" s="64">
        <v>2.68</v>
      </c>
      <c r="J1181" s="64">
        <v>4.41</v>
      </c>
      <c r="K1181" s="64">
        <v>3.97</v>
      </c>
      <c r="N1181" s="64">
        <v>0.11</v>
      </c>
      <c r="O1181" s="64">
        <v>2.5099999999999998</v>
      </c>
      <c r="P1181" s="64">
        <v>3.95</v>
      </c>
      <c r="R1181" s="64">
        <v>2.54</v>
      </c>
      <c r="S1181" s="64">
        <v>1.98</v>
      </c>
      <c r="U1181" s="64">
        <v>3.97</v>
      </c>
      <c r="V1181" s="64">
        <v>4.17</v>
      </c>
      <c r="W1181" s="64">
        <v>5.56</v>
      </c>
      <c r="X1181" s="64">
        <v>4.18</v>
      </c>
      <c r="Z1181" s="64">
        <v>2.4</v>
      </c>
      <c r="AA1181" s="64">
        <v>2.68</v>
      </c>
      <c r="AB1181" s="64">
        <v>4.41</v>
      </c>
      <c r="AC1181" s="64">
        <v>3.97</v>
      </c>
    </row>
    <row r="1182" spans="1:29" hidden="1" x14ac:dyDescent="0.2">
      <c r="A1182" s="2">
        <v>40470</v>
      </c>
      <c r="B1182" s="64">
        <v>3.96</v>
      </c>
      <c r="C1182" s="64">
        <v>4.1399999999999997</v>
      </c>
      <c r="D1182" s="64">
        <v>5.6</v>
      </c>
      <c r="E1182" s="64">
        <v>4.18</v>
      </c>
      <c r="G1182" s="64">
        <v>2.57</v>
      </c>
      <c r="H1182" s="64">
        <v>2.62</v>
      </c>
      <c r="J1182" s="64">
        <v>4.37</v>
      </c>
      <c r="K1182" s="64">
        <v>4.04</v>
      </c>
      <c r="N1182" s="64">
        <v>0.11</v>
      </c>
      <c r="O1182" s="64">
        <v>2.48</v>
      </c>
      <c r="P1182" s="64">
        <v>3.91</v>
      </c>
      <c r="R1182" s="64">
        <v>2.5499999999999998</v>
      </c>
      <c r="S1182" s="64">
        <v>1.97</v>
      </c>
      <c r="U1182" s="64">
        <v>3.96</v>
      </c>
      <c r="V1182" s="64">
        <v>4.1399999999999997</v>
      </c>
      <c r="W1182" s="64">
        <v>5.6</v>
      </c>
      <c r="X1182" s="64">
        <v>4.18</v>
      </c>
      <c r="Z1182" s="64">
        <v>2.57</v>
      </c>
      <c r="AA1182" s="64">
        <v>2.62</v>
      </c>
      <c r="AB1182" s="64">
        <v>4.37</v>
      </c>
      <c r="AC1182" s="64">
        <v>4.04</v>
      </c>
    </row>
    <row r="1183" spans="1:29" hidden="1" x14ac:dyDescent="0.2">
      <c r="A1183" s="2">
        <v>40471</v>
      </c>
      <c r="B1183" s="64">
        <v>3.94</v>
      </c>
      <c r="C1183" s="64">
        <v>4.09</v>
      </c>
      <c r="D1183" s="64">
        <v>5.51</v>
      </c>
      <c r="E1183" s="64">
        <v>4.18</v>
      </c>
      <c r="G1183" s="64">
        <v>2.4</v>
      </c>
      <c r="H1183" s="64">
        <v>2.65</v>
      </c>
      <c r="J1183" s="64">
        <v>4.3899999999999997</v>
      </c>
      <c r="K1183" s="64">
        <v>3.92</v>
      </c>
      <c r="N1183" s="64">
        <v>0.11</v>
      </c>
      <c r="O1183" s="64">
        <v>2.48</v>
      </c>
      <c r="P1183" s="64">
        <v>3.89</v>
      </c>
      <c r="R1183" s="64">
        <v>2.57</v>
      </c>
      <c r="S1183" s="64">
        <v>1.94</v>
      </c>
      <c r="U1183" s="64">
        <v>3.94</v>
      </c>
      <c r="V1183" s="64">
        <v>4.09</v>
      </c>
      <c r="W1183" s="64">
        <v>5.51</v>
      </c>
      <c r="X1183" s="64">
        <v>4.18</v>
      </c>
      <c r="Z1183" s="64">
        <v>2.4</v>
      </c>
      <c r="AA1183" s="64">
        <v>2.65</v>
      </c>
      <c r="AB1183" s="64">
        <v>4.3899999999999997</v>
      </c>
      <c r="AC1183" s="64">
        <v>3.92</v>
      </c>
    </row>
    <row r="1184" spans="1:29" hidden="1" x14ac:dyDescent="0.2">
      <c r="A1184" s="2">
        <v>40472</v>
      </c>
      <c r="B1184" s="64">
        <v>4</v>
      </c>
      <c r="C1184" s="64">
        <v>4.22</v>
      </c>
      <c r="D1184" s="64">
        <v>5.51</v>
      </c>
      <c r="E1184" s="64">
        <v>4.2</v>
      </c>
      <c r="G1184" s="64">
        <v>2.54</v>
      </c>
      <c r="H1184" s="64">
        <v>2.5299999999999998</v>
      </c>
      <c r="J1184" s="64">
        <v>4.38</v>
      </c>
      <c r="K1184" s="64">
        <v>4.0199999999999996</v>
      </c>
      <c r="N1184" s="64">
        <v>0.11</v>
      </c>
      <c r="O1184" s="64">
        <v>2.54</v>
      </c>
      <c r="P1184" s="64">
        <v>3.96</v>
      </c>
      <c r="R1184" s="64">
        <v>2.58</v>
      </c>
      <c r="S1184" s="64">
        <v>1.97</v>
      </c>
      <c r="U1184" s="64">
        <v>4</v>
      </c>
      <c r="V1184" s="64">
        <v>4.22</v>
      </c>
      <c r="W1184" s="64">
        <v>5.51</v>
      </c>
      <c r="X1184" s="64">
        <v>4.2</v>
      </c>
      <c r="Z1184" s="64">
        <v>2.54</v>
      </c>
      <c r="AA1184" s="64">
        <v>2.5299999999999998</v>
      </c>
      <c r="AB1184" s="64">
        <v>4.38</v>
      </c>
      <c r="AC1184" s="64">
        <v>4.0199999999999996</v>
      </c>
    </row>
    <row r="1185" spans="1:29" hidden="1" x14ac:dyDescent="0.2">
      <c r="A1185" s="2">
        <v>40473</v>
      </c>
      <c r="B1185" s="64">
        <v>3.97</v>
      </c>
      <c r="C1185" s="64">
        <v>4.16</v>
      </c>
      <c r="D1185" s="64">
        <v>5.52</v>
      </c>
      <c r="E1185" s="64">
        <v>4.2</v>
      </c>
      <c r="G1185" s="64">
        <v>2.4</v>
      </c>
      <c r="H1185" s="64">
        <v>2.64</v>
      </c>
      <c r="J1185" s="64">
        <v>4.38</v>
      </c>
      <c r="K1185" s="64">
        <v>4.07</v>
      </c>
      <c r="N1185" s="64">
        <v>0.1</v>
      </c>
      <c r="O1185" s="64">
        <v>2.56</v>
      </c>
      <c r="P1185" s="64">
        <v>3.93</v>
      </c>
      <c r="R1185" s="64">
        <v>2.58</v>
      </c>
      <c r="S1185" s="64">
        <v>1.99</v>
      </c>
      <c r="U1185" s="64">
        <v>3.97</v>
      </c>
      <c r="V1185" s="64">
        <v>4.16</v>
      </c>
      <c r="W1185" s="64">
        <v>5.52</v>
      </c>
      <c r="X1185" s="64">
        <v>4.2</v>
      </c>
      <c r="Z1185" s="64">
        <v>2.4</v>
      </c>
      <c r="AA1185" s="64">
        <v>2.64</v>
      </c>
      <c r="AB1185" s="64">
        <v>4.38</v>
      </c>
      <c r="AC1185" s="64">
        <v>4.07</v>
      </c>
    </row>
    <row r="1186" spans="1:29" hidden="1" x14ac:dyDescent="0.2">
      <c r="A1186" s="2">
        <v>40476</v>
      </c>
      <c r="B1186" s="64">
        <v>3.84</v>
      </c>
      <c r="C1186" s="64">
        <v>4.05</v>
      </c>
      <c r="D1186" s="64">
        <v>5.5</v>
      </c>
      <c r="E1186" s="64">
        <v>4.2</v>
      </c>
      <c r="G1186" s="64">
        <v>2.42</v>
      </c>
      <c r="H1186" s="64">
        <v>2.68</v>
      </c>
      <c r="J1186" s="64">
        <v>4.49</v>
      </c>
      <c r="K1186" s="64">
        <v>4</v>
      </c>
      <c r="N1186" s="64">
        <v>0.09</v>
      </c>
      <c r="O1186" s="64">
        <v>2.56</v>
      </c>
      <c r="P1186" s="64">
        <v>3.91</v>
      </c>
      <c r="R1186" s="64">
        <v>2.57</v>
      </c>
      <c r="S1186" s="64">
        <v>2.06</v>
      </c>
      <c r="U1186" s="64">
        <v>3.84</v>
      </c>
      <c r="V1186" s="64">
        <v>4.05</v>
      </c>
      <c r="W1186" s="64">
        <v>5.5</v>
      </c>
      <c r="X1186" s="64">
        <v>4.2</v>
      </c>
      <c r="Z1186" s="64">
        <v>2.42</v>
      </c>
      <c r="AA1186" s="64">
        <v>2.68</v>
      </c>
      <c r="AB1186" s="64">
        <v>4.49</v>
      </c>
      <c r="AC1186" s="64">
        <v>4</v>
      </c>
    </row>
    <row r="1187" spans="1:29" hidden="1" x14ac:dyDescent="0.2">
      <c r="A1187" s="2">
        <v>40477</v>
      </c>
      <c r="B1187" s="64">
        <v>3.84</v>
      </c>
      <c r="C1187" s="64">
        <v>4.0999999999999996</v>
      </c>
      <c r="D1187" s="64">
        <v>5.68</v>
      </c>
      <c r="E1187" s="64">
        <v>4.2</v>
      </c>
      <c r="G1187" s="64">
        <v>2.42</v>
      </c>
      <c r="H1187" s="64">
        <v>2.61</v>
      </c>
      <c r="J1187" s="64">
        <v>4.2300000000000004</v>
      </c>
      <c r="K1187" s="64">
        <v>4.08</v>
      </c>
      <c r="N1187" s="64">
        <v>0.11</v>
      </c>
      <c r="O1187" s="64">
        <v>2.64</v>
      </c>
      <c r="P1187" s="64">
        <v>4</v>
      </c>
      <c r="R1187" s="64">
        <v>2.62</v>
      </c>
      <c r="S1187" s="64">
        <v>2.1</v>
      </c>
      <c r="U1187" s="64">
        <v>3.84</v>
      </c>
      <c r="V1187" s="64">
        <v>4.0999999999999996</v>
      </c>
      <c r="W1187" s="64">
        <v>5.68</v>
      </c>
      <c r="X1187" s="64">
        <v>4.2</v>
      </c>
      <c r="Z1187" s="64">
        <v>2.42</v>
      </c>
      <c r="AA1187" s="64">
        <v>2.61</v>
      </c>
      <c r="AB1187" s="64">
        <v>4.2300000000000004</v>
      </c>
      <c r="AC1187" s="64">
        <v>4.08</v>
      </c>
    </row>
    <row r="1188" spans="1:29" hidden="1" x14ac:dyDescent="0.2">
      <c r="A1188" s="2">
        <v>40478</v>
      </c>
      <c r="B1188" s="64">
        <v>3.91</v>
      </c>
      <c r="C1188" s="64">
        <v>4.17</v>
      </c>
      <c r="D1188" s="64">
        <v>5.56</v>
      </c>
      <c r="E1188" s="64">
        <v>4.2</v>
      </c>
      <c r="G1188" s="64">
        <v>2.62</v>
      </c>
      <c r="H1188" s="64">
        <v>2.6</v>
      </c>
      <c r="J1188" s="64">
        <v>4.3899999999999997</v>
      </c>
      <c r="K1188" s="64">
        <v>3.94</v>
      </c>
      <c r="N1188" s="64">
        <v>0.11</v>
      </c>
      <c r="O1188" s="64">
        <v>2.72</v>
      </c>
      <c r="P1188" s="64">
        <v>4.0599999999999996</v>
      </c>
      <c r="R1188" s="64">
        <v>2.67</v>
      </c>
      <c r="S1188" s="64">
        <v>2.19</v>
      </c>
      <c r="U1188" s="64">
        <v>3.91</v>
      </c>
      <c r="V1188" s="64">
        <v>4.17</v>
      </c>
      <c r="W1188" s="64">
        <v>5.56</v>
      </c>
      <c r="X1188" s="64">
        <v>4.2</v>
      </c>
      <c r="Z1188" s="64">
        <v>2.62</v>
      </c>
      <c r="AA1188" s="64">
        <v>2.6</v>
      </c>
      <c r="AB1188" s="64">
        <v>4.3899999999999997</v>
      </c>
      <c r="AC1188" s="64">
        <v>3.94</v>
      </c>
    </row>
    <row r="1189" spans="1:29" hidden="1" x14ac:dyDescent="0.2">
      <c r="A1189" s="2">
        <v>40479</v>
      </c>
      <c r="B1189" s="64">
        <v>3.86</v>
      </c>
      <c r="C1189" s="64">
        <v>4.09</v>
      </c>
      <c r="D1189" s="64">
        <v>5.36</v>
      </c>
      <c r="E1189" s="64">
        <v>4.6500000000000004</v>
      </c>
      <c r="G1189" s="64">
        <v>2.64</v>
      </c>
      <c r="H1189" s="64">
        <v>2.79</v>
      </c>
      <c r="J1189" s="64">
        <v>4.1900000000000004</v>
      </c>
      <c r="K1189" s="64">
        <v>3.96</v>
      </c>
      <c r="N1189" s="64">
        <v>0.11</v>
      </c>
      <c r="O1189" s="64">
        <v>2.66</v>
      </c>
      <c r="P1189" s="64">
        <v>4.0599999999999996</v>
      </c>
      <c r="R1189" s="64">
        <v>2.58</v>
      </c>
      <c r="S1189" s="64">
        <v>2.13</v>
      </c>
      <c r="U1189" s="64">
        <v>3.86</v>
      </c>
      <c r="V1189" s="64">
        <v>4.09</v>
      </c>
      <c r="W1189" s="64">
        <v>5.36</v>
      </c>
      <c r="X1189" s="64">
        <v>4.6500000000000004</v>
      </c>
      <c r="Z1189" s="64">
        <v>2.64</v>
      </c>
      <c r="AA1189" s="64">
        <v>2.79</v>
      </c>
      <c r="AB1189" s="64">
        <v>4.1900000000000004</v>
      </c>
      <c r="AC1189" s="64">
        <v>3.96</v>
      </c>
    </row>
    <row r="1190" spans="1:29" hidden="1" x14ac:dyDescent="0.2">
      <c r="A1190" s="2">
        <v>40480</v>
      </c>
      <c r="B1190" s="64">
        <v>3.82</v>
      </c>
      <c r="C1190" s="64">
        <v>4.04</v>
      </c>
      <c r="D1190" s="64">
        <v>5.39</v>
      </c>
      <c r="E1190" s="64">
        <v>4.2</v>
      </c>
      <c r="G1190" s="64">
        <v>2.65</v>
      </c>
      <c r="H1190" s="64">
        <v>2.71</v>
      </c>
      <c r="J1190" s="64">
        <v>4.21</v>
      </c>
      <c r="K1190" s="64">
        <v>3.86</v>
      </c>
      <c r="N1190" s="64">
        <v>0.09</v>
      </c>
      <c r="O1190" s="64">
        <v>2.6</v>
      </c>
      <c r="P1190" s="64">
        <v>3.98</v>
      </c>
      <c r="R1190" s="64">
        <v>2.54</v>
      </c>
      <c r="S1190" s="64">
        <v>2.1</v>
      </c>
      <c r="U1190" s="64">
        <v>3.82</v>
      </c>
      <c r="V1190" s="64">
        <v>4.04</v>
      </c>
      <c r="W1190" s="64">
        <v>5.39</v>
      </c>
      <c r="X1190" s="64">
        <v>4.2</v>
      </c>
      <c r="Z1190" s="64">
        <v>2.65</v>
      </c>
      <c r="AA1190" s="64">
        <v>2.71</v>
      </c>
      <c r="AB1190" s="64">
        <v>4.21</v>
      </c>
      <c r="AC1190" s="64">
        <v>3.86</v>
      </c>
    </row>
    <row r="1191" spans="1:29" hidden="1" x14ac:dyDescent="0.2"/>
    <row r="1192" spans="1:29" hidden="1" x14ac:dyDescent="0.2">
      <c r="A1192" s="3" t="s">
        <v>61</v>
      </c>
      <c r="B1192" s="64">
        <f>AVERAGE(B1171:B1190)</f>
        <v>3.8639999999999994</v>
      </c>
      <c r="C1192" s="64">
        <f>AVERAGE(C1171:C1190)</f>
        <v>4.0504999999999995</v>
      </c>
      <c r="D1192" s="64">
        <f>AVERAGE(D1171:D1190)</f>
        <v>5.5710000000000006</v>
      </c>
      <c r="E1192" s="64">
        <f>AVERAGE(E1171:E1190)</f>
        <v>4.2093333333333343</v>
      </c>
      <c r="G1192" s="64">
        <f>AVERAGE(G1171:G1190)</f>
        <v>2.4935</v>
      </c>
      <c r="H1192" s="64">
        <f>AVERAGE(H1171:H1190)</f>
        <v>2.6350000000000002</v>
      </c>
      <c r="J1192" s="64">
        <f>AVERAGE(J1171:J1190)</f>
        <v>4.0765000000000002</v>
      </c>
      <c r="K1192" s="64">
        <f>AVERAGE(K1171:K1190)</f>
        <v>4.0084999999999988</v>
      </c>
      <c r="N1192" s="64">
        <f>AVERAGE(N1171:N1190)</f>
        <v>0.10600000000000002</v>
      </c>
      <c r="O1192" s="64">
        <f>AVERAGE(O1171:O1190)</f>
        <v>2.5129999999999999</v>
      </c>
      <c r="P1192" s="64">
        <f>AVERAGE(P1171:P1190)</f>
        <v>3.8730000000000002</v>
      </c>
      <c r="R1192" s="64">
        <f>AVERAGE(R1171:R1190)</f>
        <v>2.5854999999999997</v>
      </c>
      <c r="S1192" s="64">
        <f>AVERAGE(S1171:S1190)</f>
        <v>1.988</v>
      </c>
      <c r="U1192" s="64">
        <f>AVERAGE(U1171:U1190)</f>
        <v>3.8639999999999994</v>
      </c>
      <c r="V1192" s="64">
        <f>AVERAGE(V1171:V1190)</f>
        <v>4.0504999999999995</v>
      </c>
      <c r="W1192" s="64">
        <f>AVERAGE(W1171:W1190)</f>
        <v>5.5710000000000006</v>
      </c>
      <c r="X1192" s="64">
        <f>AVERAGE(X1171:X1190)</f>
        <v>4.2093333333333343</v>
      </c>
      <c r="Z1192" s="64">
        <f>AVERAGE(Z1171:Z1190)</f>
        <v>2.4935</v>
      </c>
      <c r="AA1192" s="64">
        <f>AVERAGE(AA1171:AA1190)</f>
        <v>2.6350000000000002</v>
      </c>
      <c r="AB1192" s="64">
        <f>AVERAGE(AB1171:AB1190)</f>
        <v>4.0765000000000002</v>
      </c>
      <c r="AC1192" s="64">
        <f>AVERAGE(AC1171:AC1190)</f>
        <v>4.0084999999999988</v>
      </c>
    </row>
    <row r="1193" spans="1:29" hidden="1" x14ac:dyDescent="0.2">
      <c r="A1193" s="3" t="s">
        <v>62</v>
      </c>
      <c r="B1193" s="312">
        <f>AVERAGE(B1192:C1192)</f>
        <v>3.9572499999999993</v>
      </c>
      <c r="C1193" s="312"/>
      <c r="D1193" s="312">
        <f>AVERAGE(D1192:E1192)</f>
        <v>4.8901666666666674</v>
      </c>
      <c r="E1193" s="312"/>
      <c r="F1193" s="5"/>
      <c r="G1193" s="312">
        <f>AVERAGE(G1192:H1192)</f>
        <v>2.5642500000000004</v>
      </c>
      <c r="H1193" s="312"/>
      <c r="I1193" s="118"/>
      <c r="J1193" s="312">
        <f>AVERAGE(J1192:K1192)</f>
        <v>4.0424999999999995</v>
      </c>
      <c r="K1193" s="312"/>
      <c r="L1193" s="118"/>
      <c r="M1193" s="5"/>
      <c r="N1193" s="5"/>
      <c r="O1193" s="5"/>
      <c r="P1193" s="5"/>
      <c r="Q1193" s="5"/>
      <c r="R1193" s="312">
        <f>AVERAGE(R1192:S1192)</f>
        <v>2.2867499999999996</v>
      </c>
      <c r="S1193" s="312"/>
      <c r="U1193" s="312">
        <f>AVERAGE(U1192:V1192)</f>
        <v>3.9572499999999993</v>
      </c>
      <c r="V1193" s="312"/>
      <c r="W1193" s="312">
        <f>AVERAGE(W1192:X1192)</f>
        <v>4.8901666666666674</v>
      </c>
      <c r="X1193" s="312"/>
      <c r="Y1193" s="5"/>
      <c r="Z1193" s="312">
        <f>AVERAGE(Z1192:AA1192)</f>
        <v>2.5642500000000004</v>
      </c>
      <c r="AA1193" s="312"/>
      <c r="AB1193" s="312">
        <f>AVERAGE(AB1192:AC1192)</f>
        <v>4.0424999999999995</v>
      </c>
      <c r="AC1193" s="312"/>
    </row>
    <row r="1194" spans="1:29" hidden="1" x14ac:dyDescent="0.2">
      <c r="A1194" s="3" t="s">
        <v>63</v>
      </c>
      <c r="B1194" s="312">
        <f>AVERAGE(B1142,B1168,B1193)</f>
        <v>4.0164282106782103</v>
      </c>
      <c r="C1194" s="312"/>
      <c r="D1194" s="312">
        <f>AVERAGE(D1142,D1168,D1193)</f>
        <v>5.5231507936507951</v>
      </c>
      <c r="E1194" s="312"/>
      <c r="F1194" s="5"/>
      <c r="G1194" s="312">
        <f>AVERAGE(G1142,G1168,G1193)</f>
        <v>2.6596814574314576</v>
      </c>
      <c r="H1194" s="312"/>
      <c r="I1194" s="118"/>
      <c r="J1194" s="312">
        <f>AVERAGE(J1142,J1168,J1193)</f>
        <v>4.1553030303030303</v>
      </c>
      <c r="K1194" s="312"/>
      <c r="L1194" s="118"/>
      <c r="M1194" s="5"/>
      <c r="N1194" s="5"/>
      <c r="O1194" s="5"/>
      <c r="P1194" s="5"/>
      <c r="Q1194" s="5"/>
      <c r="R1194" s="312">
        <f>AVERAGE(R1142,R1168,R1193)</f>
        <v>2.4146958874458875</v>
      </c>
      <c r="S1194" s="312"/>
      <c r="U1194" s="312">
        <f>AVERAGE(U1142,U1168,U1193)</f>
        <v>4.0164282106782103</v>
      </c>
      <c r="V1194" s="312"/>
      <c r="W1194" s="312">
        <f>AVERAGE(W1142,W1168,W1193)</f>
        <v>5.5231507936507951</v>
      </c>
      <c r="X1194" s="312"/>
      <c r="Y1194" s="5"/>
      <c r="Z1194" s="312">
        <f>AVERAGE(Z1142,Z1168,Z1193)</f>
        <v>2.6596814574314576</v>
      </c>
      <c r="AA1194" s="312"/>
      <c r="AB1194" s="312">
        <f>AVERAGE(AB1142,AB1168,AB1193)</f>
        <v>4.1553030303030303</v>
      </c>
      <c r="AC1194" s="312"/>
    </row>
    <row r="1195" spans="1:29" hidden="1" x14ac:dyDescent="0.2"/>
    <row r="1196" spans="1:29" hidden="1" x14ac:dyDescent="0.2">
      <c r="A1196" s="2">
        <v>40483</v>
      </c>
      <c r="B1196" s="64">
        <v>3.86</v>
      </c>
      <c r="C1196" s="64">
        <v>4.09</v>
      </c>
      <c r="D1196" s="64">
        <v>5.3</v>
      </c>
      <c r="E1196" s="64">
        <v>4.6500000000000004</v>
      </c>
      <c r="G1196" s="64">
        <v>3.14</v>
      </c>
      <c r="H1196" s="64">
        <v>2.65</v>
      </c>
      <c r="J1196" s="64">
        <v>4.3099999999999996</v>
      </c>
      <c r="K1196" s="64">
        <v>4.07</v>
      </c>
      <c r="N1196" s="64">
        <v>0.09</v>
      </c>
      <c r="O1196" s="64">
        <v>2.63</v>
      </c>
      <c r="P1196" s="64">
        <v>4.01</v>
      </c>
      <c r="R1196" s="64">
        <v>2.56</v>
      </c>
      <c r="S1196" s="64">
        <v>2.0099999999999998</v>
      </c>
      <c r="U1196" s="64">
        <v>3.86</v>
      </c>
      <c r="V1196" s="64">
        <v>4.09</v>
      </c>
      <c r="W1196" s="64">
        <v>5.3</v>
      </c>
      <c r="X1196" s="64">
        <v>4.6500000000000004</v>
      </c>
      <c r="Z1196" s="64">
        <v>3.14</v>
      </c>
      <c r="AA1196" s="64">
        <v>2.65</v>
      </c>
      <c r="AB1196" s="64">
        <v>4.3099999999999996</v>
      </c>
      <c r="AC1196" s="64">
        <v>4.07</v>
      </c>
    </row>
    <row r="1197" spans="1:29" hidden="1" x14ac:dyDescent="0.2">
      <c r="A1197" s="2">
        <v>40484</v>
      </c>
      <c r="B1197" s="64">
        <v>3.86</v>
      </c>
      <c r="C1197" s="64">
        <v>4</v>
      </c>
      <c r="D1197" s="64">
        <v>5.21</v>
      </c>
      <c r="E1197" s="64">
        <v>4.74</v>
      </c>
      <c r="G1197" s="64">
        <v>2.5499999999999998</v>
      </c>
      <c r="H1197" s="64">
        <v>2.69</v>
      </c>
      <c r="J1197" s="64">
        <v>4.38</v>
      </c>
      <c r="K1197" s="64">
        <v>4.04</v>
      </c>
      <c r="N1197" s="64">
        <v>0.1</v>
      </c>
      <c r="O1197" s="64">
        <v>2.59</v>
      </c>
      <c r="P1197" s="64">
        <v>3.93</v>
      </c>
      <c r="R1197" s="64">
        <v>2.52</v>
      </c>
      <c r="S1197" s="64">
        <v>2.0099999999999998</v>
      </c>
      <c r="U1197" s="64">
        <v>3.86</v>
      </c>
      <c r="V1197" s="64">
        <v>4</v>
      </c>
      <c r="W1197" s="64">
        <v>5.21</v>
      </c>
      <c r="X1197" s="64">
        <v>4.74</v>
      </c>
      <c r="Z1197" s="64">
        <v>2.5499999999999998</v>
      </c>
      <c r="AA1197" s="64">
        <v>2.69</v>
      </c>
      <c r="AB1197" s="64">
        <v>4.38</v>
      </c>
      <c r="AC1197" s="64">
        <v>4.04</v>
      </c>
    </row>
    <row r="1198" spans="1:29" hidden="1" x14ac:dyDescent="0.2">
      <c r="A1198" s="2">
        <v>40485</v>
      </c>
      <c r="B1198" s="64">
        <v>3.88</v>
      </c>
      <c r="C1198" s="64">
        <v>3.98</v>
      </c>
      <c r="D1198" s="64">
        <v>5.58</v>
      </c>
      <c r="E1198" s="64">
        <v>5.07</v>
      </c>
      <c r="G1198" s="64">
        <v>2.5499999999999998</v>
      </c>
      <c r="H1198" s="64">
        <v>2.69</v>
      </c>
      <c r="J1198" s="64">
        <v>4.41</v>
      </c>
      <c r="K1198" s="64">
        <v>4.08</v>
      </c>
      <c r="N1198" s="64">
        <v>0.1</v>
      </c>
      <c r="O1198" s="64">
        <v>2.57</v>
      </c>
      <c r="P1198" s="64">
        <v>4.04</v>
      </c>
      <c r="R1198" s="64">
        <v>2.4300000000000002</v>
      </c>
      <c r="S1198" s="64">
        <v>1.95</v>
      </c>
      <c r="U1198" s="64">
        <v>3.88</v>
      </c>
      <c r="V1198" s="64">
        <v>3.98</v>
      </c>
      <c r="W1198" s="64">
        <v>5.58</v>
      </c>
      <c r="X1198" s="64">
        <v>5.07</v>
      </c>
      <c r="Z1198" s="64">
        <v>2.5499999999999998</v>
      </c>
      <c r="AA1198" s="64">
        <v>2.69</v>
      </c>
      <c r="AB1198" s="64">
        <v>4.41</v>
      </c>
      <c r="AC1198" s="64">
        <v>4.08</v>
      </c>
    </row>
    <row r="1199" spans="1:29" hidden="1" x14ac:dyDescent="0.2">
      <c r="A1199" s="2">
        <v>40486</v>
      </c>
      <c r="B1199" s="64">
        <v>3.73</v>
      </c>
      <c r="C1199" s="64">
        <v>3.88</v>
      </c>
      <c r="D1199" s="64">
        <v>5.54</v>
      </c>
      <c r="E1199" s="64">
        <v>5.0599999999999996</v>
      </c>
      <c r="G1199" s="64">
        <v>2.58</v>
      </c>
      <c r="H1199" s="64">
        <v>2.76</v>
      </c>
      <c r="J1199" s="64">
        <v>4.4000000000000004</v>
      </c>
      <c r="K1199" s="64">
        <v>4.09</v>
      </c>
      <c r="N1199" s="64">
        <v>0.1</v>
      </c>
      <c r="O1199" s="64">
        <v>2.4900000000000002</v>
      </c>
      <c r="P1199" s="64">
        <v>4.0599999999999996</v>
      </c>
      <c r="R1199" s="64">
        <v>2.31</v>
      </c>
      <c r="S1199" s="64">
        <v>1.88</v>
      </c>
      <c r="U1199" s="64">
        <v>3.73</v>
      </c>
      <c r="V1199" s="64">
        <v>3.88</v>
      </c>
      <c r="W1199" s="64">
        <v>5.54</v>
      </c>
      <c r="X1199" s="64">
        <v>5.0599999999999996</v>
      </c>
      <c r="Z1199" s="64">
        <v>2.58</v>
      </c>
      <c r="AA1199" s="64">
        <v>2.76</v>
      </c>
      <c r="AB1199" s="64">
        <v>4.4000000000000004</v>
      </c>
      <c r="AC1199" s="64">
        <v>4.09</v>
      </c>
    </row>
    <row r="1200" spans="1:29" hidden="1" x14ac:dyDescent="0.2">
      <c r="A1200" s="2">
        <v>40487</v>
      </c>
      <c r="B1200" s="64">
        <v>3.78</v>
      </c>
      <c r="C1200" s="64">
        <v>3.91</v>
      </c>
      <c r="D1200" s="64">
        <v>5.53</v>
      </c>
      <c r="E1200" s="64">
        <v>5.07</v>
      </c>
      <c r="G1200" s="64">
        <v>2.56</v>
      </c>
      <c r="H1200" s="64">
        <v>2.87</v>
      </c>
      <c r="J1200" s="64">
        <v>4.5599999999999996</v>
      </c>
      <c r="K1200" s="64">
        <v>4.04</v>
      </c>
      <c r="N1200" s="64">
        <v>0.1</v>
      </c>
      <c r="O1200" s="64">
        <v>2.5299999999999998</v>
      </c>
      <c r="P1200" s="64">
        <v>4.12</v>
      </c>
      <c r="R1200" s="64">
        <v>2.34</v>
      </c>
      <c r="S1200" s="64">
        <v>1.98</v>
      </c>
      <c r="U1200" s="64">
        <v>3.78</v>
      </c>
      <c r="V1200" s="64">
        <v>3.91</v>
      </c>
      <c r="W1200" s="64">
        <v>5.53</v>
      </c>
      <c r="X1200" s="64">
        <v>5.07</v>
      </c>
      <c r="Z1200" s="64">
        <v>2.56</v>
      </c>
      <c r="AA1200" s="64">
        <v>2.87</v>
      </c>
      <c r="AB1200" s="64">
        <v>4.5599999999999996</v>
      </c>
      <c r="AC1200" s="64">
        <v>4.04</v>
      </c>
    </row>
    <row r="1201" spans="1:29" hidden="1" x14ac:dyDescent="0.2">
      <c r="A1201" s="2">
        <v>40490</v>
      </c>
      <c r="B1201" s="64">
        <v>3.76</v>
      </c>
      <c r="C1201" s="64">
        <v>3.89</v>
      </c>
      <c r="D1201" s="64">
        <v>5.48</v>
      </c>
      <c r="E1201" s="64">
        <v>4.62</v>
      </c>
      <c r="G1201" s="64">
        <v>2.88</v>
      </c>
      <c r="H1201" s="64">
        <v>2.86</v>
      </c>
      <c r="J1201" s="64">
        <v>4.34</v>
      </c>
      <c r="K1201" s="64">
        <v>4.0599999999999996</v>
      </c>
      <c r="N1201" s="64">
        <v>0.1</v>
      </c>
      <c r="O1201" s="64">
        <v>2.5499999999999998</v>
      </c>
      <c r="P1201" s="64">
        <v>4.12</v>
      </c>
      <c r="R1201" s="64">
        <v>2.34</v>
      </c>
      <c r="S1201" s="64">
        <v>2</v>
      </c>
      <c r="U1201" s="64">
        <v>3.76</v>
      </c>
      <c r="V1201" s="64">
        <v>3.89</v>
      </c>
      <c r="W1201" s="64">
        <v>5.48</v>
      </c>
      <c r="X1201" s="64">
        <v>4.62</v>
      </c>
      <c r="Z1201" s="64">
        <v>2.88</v>
      </c>
      <c r="AA1201" s="64">
        <v>2.86</v>
      </c>
      <c r="AB1201" s="64">
        <v>4.34</v>
      </c>
      <c r="AC1201" s="64">
        <v>4.0599999999999996</v>
      </c>
    </row>
    <row r="1202" spans="1:29" hidden="1" x14ac:dyDescent="0.2">
      <c r="A1202" s="2">
        <v>40491</v>
      </c>
      <c r="B1202" s="64">
        <v>3.85</v>
      </c>
      <c r="C1202" s="64">
        <v>3.95</v>
      </c>
      <c r="D1202" s="64">
        <v>5.63</v>
      </c>
      <c r="E1202" s="64">
        <v>4.6900000000000004</v>
      </c>
      <c r="G1202" s="64">
        <v>3.41</v>
      </c>
      <c r="H1202" s="64">
        <v>2.86</v>
      </c>
      <c r="J1202" s="64">
        <v>4.41</v>
      </c>
      <c r="K1202" s="64">
        <v>4.0999999999999996</v>
      </c>
      <c r="N1202" s="64">
        <v>0.1</v>
      </c>
      <c r="O1202" s="64">
        <v>2.66</v>
      </c>
      <c r="P1202" s="64">
        <v>4.25</v>
      </c>
      <c r="R1202" s="64">
        <v>2.48</v>
      </c>
      <c r="S1202" s="64">
        <v>2.11</v>
      </c>
      <c r="U1202" s="64">
        <v>3.85</v>
      </c>
      <c r="V1202" s="64">
        <v>3.95</v>
      </c>
      <c r="W1202" s="64">
        <v>5.63</v>
      </c>
      <c r="X1202" s="64">
        <v>4.6900000000000004</v>
      </c>
      <c r="Z1202" s="64">
        <v>3.41</v>
      </c>
      <c r="AA1202" s="64">
        <v>2.86</v>
      </c>
      <c r="AB1202" s="64">
        <v>4.41</v>
      </c>
      <c r="AC1202" s="64">
        <v>4.0999999999999996</v>
      </c>
    </row>
    <row r="1203" spans="1:29" hidden="1" x14ac:dyDescent="0.2">
      <c r="A1203" s="2">
        <v>40492</v>
      </c>
      <c r="B1203" s="64">
        <v>3.73</v>
      </c>
      <c r="C1203" s="64">
        <v>3.83</v>
      </c>
      <c r="D1203" s="64">
        <v>5.82</v>
      </c>
      <c r="E1203" s="64">
        <v>4.76</v>
      </c>
      <c r="G1203" s="64">
        <v>3.47</v>
      </c>
      <c r="H1203" s="64">
        <v>2.85</v>
      </c>
      <c r="J1203" s="64">
        <v>4.62</v>
      </c>
      <c r="K1203" s="64">
        <v>4.16</v>
      </c>
      <c r="N1203" s="64">
        <v>0.11</v>
      </c>
      <c r="O1203" s="64">
        <v>2.62</v>
      </c>
      <c r="P1203" s="64">
        <v>4.2300000000000004</v>
      </c>
      <c r="R1203" s="64">
        <v>2.4300000000000002</v>
      </c>
      <c r="S1203" s="64">
        <v>2.11</v>
      </c>
      <c r="U1203" s="64">
        <v>3.73</v>
      </c>
      <c r="V1203" s="64">
        <v>3.83</v>
      </c>
      <c r="W1203" s="64">
        <v>5.82</v>
      </c>
      <c r="X1203" s="64">
        <v>4.76</v>
      </c>
      <c r="Z1203" s="64">
        <v>3.47</v>
      </c>
      <c r="AA1203" s="64">
        <v>2.85</v>
      </c>
      <c r="AB1203" s="64">
        <v>4.62</v>
      </c>
      <c r="AC1203" s="64">
        <v>4.16</v>
      </c>
    </row>
    <row r="1204" spans="1:29" hidden="1" x14ac:dyDescent="0.2">
      <c r="A1204" s="2">
        <v>40494</v>
      </c>
      <c r="B1204" s="64">
        <v>3.85</v>
      </c>
      <c r="C1204" s="64">
        <v>4.03</v>
      </c>
      <c r="D1204" s="64">
        <v>5.72</v>
      </c>
      <c r="E1204" s="64">
        <v>4.68</v>
      </c>
      <c r="G1204" s="64">
        <v>3.63</v>
      </c>
      <c r="H1204" s="64">
        <v>2.96</v>
      </c>
      <c r="J1204" s="64">
        <v>4.2699999999999996</v>
      </c>
      <c r="K1204" s="64">
        <v>4.2</v>
      </c>
      <c r="N1204" s="64">
        <v>0.11</v>
      </c>
      <c r="O1204" s="64">
        <v>2.77</v>
      </c>
      <c r="P1204" s="64">
        <v>4.29</v>
      </c>
      <c r="R1204" s="64">
        <v>2.61</v>
      </c>
      <c r="S1204" s="64">
        <v>2.19</v>
      </c>
      <c r="U1204" s="64">
        <v>3.85</v>
      </c>
      <c r="V1204" s="64">
        <v>4.03</v>
      </c>
      <c r="W1204" s="64">
        <v>5.72</v>
      </c>
      <c r="X1204" s="64">
        <v>4.68</v>
      </c>
      <c r="Z1204" s="64">
        <v>3.63</v>
      </c>
      <c r="AA1204" s="64">
        <v>2.96</v>
      </c>
      <c r="AB1204" s="64">
        <v>4.2699999999999996</v>
      </c>
      <c r="AC1204" s="64">
        <v>4.2</v>
      </c>
    </row>
    <row r="1205" spans="1:29" hidden="1" x14ac:dyDescent="0.2">
      <c r="A1205" s="2">
        <v>40497</v>
      </c>
      <c r="B1205" s="64">
        <v>4</v>
      </c>
      <c r="C1205" s="64">
        <v>4.22</v>
      </c>
      <c r="D1205" s="64">
        <v>5.79</v>
      </c>
      <c r="E1205" s="64">
        <v>4.72</v>
      </c>
      <c r="G1205" s="64">
        <v>3.64</v>
      </c>
      <c r="H1205" s="64">
        <v>2.94</v>
      </c>
      <c r="J1205" s="64">
        <v>4.45</v>
      </c>
      <c r="K1205" s="64">
        <v>4.29</v>
      </c>
      <c r="N1205" s="64">
        <v>0.11</v>
      </c>
      <c r="O1205" s="64">
        <v>2.95</v>
      </c>
      <c r="P1205" s="64">
        <v>4.41</v>
      </c>
      <c r="R1205" s="64">
        <v>2.75</v>
      </c>
      <c r="S1205" s="64">
        <v>2.41</v>
      </c>
      <c r="U1205" s="64">
        <v>4</v>
      </c>
      <c r="V1205" s="64">
        <v>4.22</v>
      </c>
      <c r="W1205" s="64">
        <v>5.79</v>
      </c>
      <c r="X1205" s="64">
        <v>4.72</v>
      </c>
      <c r="Z1205" s="64">
        <v>3.64</v>
      </c>
      <c r="AA1205" s="64">
        <v>2.94</v>
      </c>
      <c r="AB1205" s="64">
        <v>4.45</v>
      </c>
      <c r="AC1205" s="64">
        <v>4.29</v>
      </c>
    </row>
    <row r="1206" spans="1:29" hidden="1" x14ac:dyDescent="0.2">
      <c r="A1206" s="2">
        <v>40498</v>
      </c>
      <c r="B1206" s="64">
        <v>3.94</v>
      </c>
      <c r="C1206" s="64">
        <v>4.08</v>
      </c>
      <c r="D1206" s="64">
        <v>5.85</v>
      </c>
      <c r="E1206" s="64">
        <v>4.78</v>
      </c>
      <c r="G1206" s="64">
        <v>3.75</v>
      </c>
      <c r="H1206" s="64">
        <v>3.02</v>
      </c>
      <c r="J1206" s="64">
        <v>4.8499999999999996</v>
      </c>
      <c r="K1206" s="64">
        <v>4.3</v>
      </c>
      <c r="N1206" s="64">
        <v>0.12</v>
      </c>
      <c r="O1206" s="64">
        <v>2.83</v>
      </c>
      <c r="P1206" s="64">
        <v>4.26</v>
      </c>
      <c r="R1206" s="64">
        <v>2.78</v>
      </c>
      <c r="S1206" s="64">
        <v>2.27</v>
      </c>
      <c r="U1206" s="64">
        <v>3.94</v>
      </c>
      <c r="V1206" s="64">
        <v>4.08</v>
      </c>
      <c r="W1206" s="64">
        <v>5.85</v>
      </c>
      <c r="X1206" s="64">
        <v>4.78</v>
      </c>
      <c r="Z1206" s="64">
        <v>3.75</v>
      </c>
      <c r="AA1206" s="64">
        <v>3.02</v>
      </c>
      <c r="AB1206" s="64">
        <v>4.8499999999999996</v>
      </c>
      <c r="AC1206" s="64">
        <v>4.3</v>
      </c>
    </row>
    <row r="1207" spans="1:29" hidden="1" x14ac:dyDescent="0.2">
      <c r="A1207" s="2">
        <v>40499</v>
      </c>
      <c r="B1207" s="64">
        <v>4</v>
      </c>
      <c r="C1207" s="64">
        <v>4.12</v>
      </c>
      <c r="D1207" s="64">
        <v>5.76</v>
      </c>
      <c r="E1207" s="64">
        <v>4.67</v>
      </c>
      <c r="G1207" s="64">
        <v>3.89</v>
      </c>
      <c r="H1207" s="64">
        <v>3.1</v>
      </c>
      <c r="J1207" s="64">
        <v>5.09</v>
      </c>
      <c r="K1207" s="64">
        <v>4.42</v>
      </c>
      <c r="N1207" s="64">
        <v>0.12</v>
      </c>
      <c r="O1207" s="64">
        <v>2.88</v>
      </c>
      <c r="P1207" s="64">
        <v>4.29</v>
      </c>
      <c r="R1207" s="64">
        <v>2.78</v>
      </c>
      <c r="S1207" s="64">
        <v>2.29</v>
      </c>
      <c r="U1207" s="64">
        <v>4</v>
      </c>
      <c r="V1207" s="64">
        <v>4.12</v>
      </c>
      <c r="W1207" s="64">
        <v>5.76</v>
      </c>
      <c r="X1207" s="64">
        <v>4.67</v>
      </c>
      <c r="Z1207" s="64">
        <v>3.89</v>
      </c>
      <c r="AA1207" s="64">
        <v>3.1</v>
      </c>
      <c r="AB1207" s="64">
        <v>5.09</v>
      </c>
      <c r="AC1207" s="64">
        <v>4.42</v>
      </c>
    </row>
    <row r="1208" spans="1:29" hidden="1" x14ac:dyDescent="0.2">
      <c r="A1208" s="2">
        <v>40500</v>
      </c>
      <c r="B1208" s="64">
        <v>4</v>
      </c>
      <c r="C1208" s="64">
        <v>4.13</v>
      </c>
      <c r="D1208" s="64">
        <v>5.76</v>
      </c>
      <c r="E1208" s="64">
        <v>4.67</v>
      </c>
      <c r="G1208" s="64">
        <v>3.56</v>
      </c>
      <c r="H1208" s="64">
        <v>3.13</v>
      </c>
      <c r="J1208" s="64">
        <v>5.04</v>
      </c>
      <c r="K1208" s="64">
        <v>4.47</v>
      </c>
      <c r="N1208" s="64">
        <v>0.11</v>
      </c>
      <c r="O1208" s="64">
        <v>2.89</v>
      </c>
      <c r="P1208" s="64">
        <v>4.28</v>
      </c>
      <c r="R1208" s="64">
        <v>2.82</v>
      </c>
      <c r="S1208" s="64">
        <v>2.35</v>
      </c>
      <c r="U1208" s="64">
        <v>4</v>
      </c>
      <c r="V1208" s="64">
        <v>4.13</v>
      </c>
      <c r="W1208" s="64">
        <v>5.76</v>
      </c>
      <c r="X1208" s="64">
        <v>4.67</v>
      </c>
      <c r="Z1208" s="64">
        <v>3.56</v>
      </c>
      <c r="AA1208" s="64">
        <v>3.13</v>
      </c>
      <c r="AB1208" s="64">
        <v>5.04</v>
      </c>
      <c r="AC1208" s="64">
        <v>4.47</v>
      </c>
    </row>
    <row r="1209" spans="1:29" hidden="1" x14ac:dyDescent="0.2">
      <c r="A1209" s="2">
        <v>40501</v>
      </c>
      <c r="B1209" s="64">
        <v>3.98</v>
      </c>
      <c r="C1209" s="64">
        <v>4.1100000000000003</v>
      </c>
      <c r="D1209" s="64">
        <v>5.72</v>
      </c>
      <c r="E1209" s="64">
        <v>4.67</v>
      </c>
      <c r="G1209" s="64">
        <v>3.46</v>
      </c>
      <c r="H1209" s="64">
        <v>3.13</v>
      </c>
      <c r="J1209" s="64">
        <v>5.0599999999999996</v>
      </c>
      <c r="K1209" s="64">
        <v>4.4400000000000004</v>
      </c>
      <c r="N1209" s="64">
        <v>0.11</v>
      </c>
      <c r="O1209" s="64">
        <v>2.87</v>
      </c>
      <c r="P1209" s="64">
        <v>4.24</v>
      </c>
      <c r="R1209" s="64">
        <v>2.82</v>
      </c>
      <c r="S1209" s="64">
        <v>2.38</v>
      </c>
      <c r="U1209" s="64">
        <v>3.98</v>
      </c>
      <c r="V1209" s="64">
        <v>4.1100000000000003</v>
      </c>
      <c r="W1209" s="64">
        <v>5.72</v>
      </c>
      <c r="X1209" s="64">
        <v>4.67</v>
      </c>
      <c r="Z1209" s="64">
        <v>3.46</v>
      </c>
      <c r="AA1209" s="64">
        <v>3.13</v>
      </c>
      <c r="AB1209" s="64">
        <v>5.0599999999999996</v>
      </c>
      <c r="AC1209" s="64">
        <v>4.4400000000000004</v>
      </c>
    </row>
    <row r="1210" spans="1:29" hidden="1" x14ac:dyDescent="0.2">
      <c r="A1210" s="2">
        <v>40504</v>
      </c>
      <c r="B1210" s="64">
        <v>4</v>
      </c>
      <c r="C1210" s="64">
        <v>4.0599999999999996</v>
      </c>
      <c r="D1210" s="64">
        <v>5.72</v>
      </c>
      <c r="E1210" s="64">
        <v>4.6900000000000004</v>
      </c>
      <c r="G1210" s="64">
        <v>3.34</v>
      </c>
      <c r="H1210" s="64">
        <v>3.05</v>
      </c>
      <c r="J1210" s="64">
        <v>5.09</v>
      </c>
      <c r="K1210" s="64">
        <v>4.4400000000000004</v>
      </c>
      <c r="N1210" s="64">
        <v>0.1</v>
      </c>
      <c r="O1210" s="64">
        <v>2.8</v>
      </c>
      <c r="P1210" s="64">
        <v>4.2</v>
      </c>
      <c r="R1210" s="64">
        <v>2.73</v>
      </c>
      <c r="S1210" s="64">
        <v>2.35</v>
      </c>
      <c r="U1210" s="64">
        <v>4</v>
      </c>
      <c r="V1210" s="64">
        <v>4.0599999999999996</v>
      </c>
      <c r="W1210" s="64">
        <v>5.72</v>
      </c>
      <c r="X1210" s="64">
        <v>4.6900000000000004</v>
      </c>
      <c r="Z1210" s="64">
        <v>3.34</v>
      </c>
      <c r="AA1210" s="64">
        <v>3.05</v>
      </c>
      <c r="AB1210" s="64">
        <v>5.09</v>
      </c>
      <c r="AC1210" s="64">
        <v>4.4400000000000004</v>
      </c>
    </row>
    <row r="1211" spans="1:29" hidden="1" x14ac:dyDescent="0.2">
      <c r="A1211" s="2">
        <v>40505</v>
      </c>
      <c r="B1211" s="64">
        <v>3.95</v>
      </c>
      <c r="C1211" s="64">
        <v>4.09</v>
      </c>
      <c r="D1211" s="64">
        <v>5.59</v>
      </c>
      <c r="E1211" s="64">
        <v>4.66</v>
      </c>
      <c r="G1211" s="64">
        <v>3.06</v>
      </c>
      <c r="H1211" s="64">
        <v>2.99</v>
      </c>
      <c r="J1211" s="64">
        <v>5.09</v>
      </c>
      <c r="K1211" s="64">
        <v>4.41</v>
      </c>
      <c r="N1211" s="64">
        <v>0.12</v>
      </c>
      <c r="O1211" s="64">
        <v>2.77</v>
      </c>
      <c r="P1211" s="64">
        <v>4.1900000000000004</v>
      </c>
      <c r="R1211" s="64">
        <v>2.71</v>
      </c>
      <c r="S1211" s="64">
        <v>2.3199999999999998</v>
      </c>
      <c r="U1211" s="64">
        <v>3.95</v>
      </c>
      <c r="V1211" s="64">
        <v>4.09</v>
      </c>
      <c r="W1211" s="64">
        <v>5.59</v>
      </c>
      <c r="X1211" s="64">
        <v>4.66</v>
      </c>
      <c r="Z1211" s="64">
        <v>3.06</v>
      </c>
      <c r="AA1211" s="64">
        <v>2.99</v>
      </c>
      <c r="AB1211" s="64">
        <v>5.09</v>
      </c>
      <c r="AC1211" s="64">
        <v>4.41</v>
      </c>
    </row>
    <row r="1212" spans="1:29" hidden="1" x14ac:dyDescent="0.2">
      <c r="A1212" s="2">
        <v>40506</v>
      </c>
      <c r="B1212" s="64">
        <v>4.09</v>
      </c>
      <c r="C1212" s="64">
        <v>4.21</v>
      </c>
      <c r="D1212" s="64">
        <v>5.76</v>
      </c>
      <c r="E1212" s="64">
        <v>4.57</v>
      </c>
      <c r="G1212" s="64">
        <v>3.02</v>
      </c>
      <c r="H1212" s="64">
        <v>2.94</v>
      </c>
      <c r="J1212" s="64">
        <v>5.2</v>
      </c>
      <c r="K1212" s="64">
        <v>4.4400000000000004</v>
      </c>
      <c r="N1212" s="64">
        <v>0.13</v>
      </c>
      <c r="O1212" s="64">
        <v>2.91</v>
      </c>
      <c r="P1212" s="64">
        <v>4.28</v>
      </c>
      <c r="R1212" s="64">
        <v>2.82</v>
      </c>
      <c r="S1212" s="64">
        <v>2.44</v>
      </c>
      <c r="U1212" s="64">
        <v>4.09</v>
      </c>
      <c r="V1212" s="64">
        <v>4.21</v>
      </c>
      <c r="W1212" s="64">
        <v>5.76</v>
      </c>
      <c r="X1212" s="64">
        <v>4.57</v>
      </c>
      <c r="Z1212" s="64">
        <v>3.02</v>
      </c>
      <c r="AA1212" s="64">
        <v>2.94</v>
      </c>
      <c r="AB1212" s="64">
        <v>5.2</v>
      </c>
      <c r="AC1212" s="64">
        <v>4.4400000000000004</v>
      </c>
    </row>
    <row r="1213" spans="1:29" hidden="1" x14ac:dyDescent="0.2">
      <c r="A1213" s="2">
        <v>40508</v>
      </c>
      <c r="B1213" s="64">
        <v>3.88</v>
      </c>
      <c r="C1213" s="64">
        <v>3.9</v>
      </c>
      <c r="D1213" s="64">
        <v>5.54</v>
      </c>
      <c r="E1213" s="64">
        <v>4.57</v>
      </c>
      <c r="G1213" s="64">
        <v>3.02</v>
      </c>
      <c r="H1213" s="64">
        <v>2.9</v>
      </c>
      <c r="J1213" s="64">
        <v>5.42</v>
      </c>
      <c r="K1213" s="64">
        <v>4.4000000000000004</v>
      </c>
      <c r="N1213" s="64">
        <v>0.14000000000000001</v>
      </c>
      <c r="O1213" s="64">
        <v>2.87</v>
      </c>
      <c r="P1213" s="64">
        <v>4.21</v>
      </c>
      <c r="R1213" s="64">
        <v>2.71</v>
      </c>
      <c r="S1213" s="64">
        <v>2.42</v>
      </c>
      <c r="U1213" s="64">
        <v>3.88</v>
      </c>
      <c r="V1213" s="64">
        <v>3.9</v>
      </c>
      <c r="W1213" s="64">
        <v>5.54</v>
      </c>
      <c r="X1213" s="64">
        <v>4.57</v>
      </c>
      <c r="Z1213" s="64">
        <v>3.02</v>
      </c>
      <c r="AA1213" s="64">
        <v>2.9</v>
      </c>
      <c r="AB1213" s="64">
        <v>5.42</v>
      </c>
      <c r="AC1213" s="64">
        <v>4.4000000000000004</v>
      </c>
    </row>
    <row r="1214" spans="1:29" hidden="1" x14ac:dyDescent="0.2">
      <c r="A1214" s="2">
        <v>40511</v>
      </c>
      <c r="B1214" s="64">
        <v>3.98</v>
      </c>
      <c r="C1214" s="64">
        <v>3.95</v>
      </c>
      <c r="D1214" s="64">
        <v>5.71</v>
      </c>
      <c r="E1214" s="64">
        <v>4.57</v>
      </c>
      <c r="G1214" s="64">
        <v>3.89</v>
      </c>
      <c r="H1214" s="64">
        <v>2.95</v>
      </c>
      <c r="J1214" s="64">
        <v>5.12</v>
      </c>
      <c r="K1214" s="64">
        <v>4.3600000000000003</v>
      </c>
      <c r="N1214" s="64">
        <v>0.14000000000000001</v>
      </c>
      <c r="O1214" s="64">
        <v>2.82</v>
      </c>
      <c r="P1214" s="64">
        <v>4.1399999999999997</v>
      </c>
      <c r="R1214" s="64">
        <v>2.8</v>
      </c>
      <c r="S1214" s="64">
        <v>2.4</v>
      </c>
      <c r="U1214" s="64">
        <v>3.98</v>
      </c>
      <c r="V1214" s="64">
        <v>3.95</v>
      </c>
      <c r="W1214" s="64">
        <v>5.71</v>
      </c>
      <c r="X1214" s="64">
        <v>4.57</v>
      </c>
      <c r="Z1214" s="64">
        <v>3.89</v>
      </c>
      <c r="AA1214" s="64">
        <v>2.95</v>
      </c>
      <c r="AB1214" s="64">
        <v>5.12</v>
      </c>
      <c r="AC1214" s="64">
        <v>4.3600000000000003</v>
      </c>
    </row>
    <row r="1215" spans="1:29" hidden="1" x14ac:dyDescent="0.2">
      <c r="A1215" s="2">
        <v>40512</v>
      </c>
      <c r="B1215" s="64">
        <v>3.97</v>
      </c>
      <c r="C1215" s="64">
        <v>3.96</v>
      </c>
      <c r="D1215" s="64">
        <v>5.76</v>
      </c>
      <c r="E1215" s="64">
        <v>4.57</v>
      </c>
      <c r="G1215" s="64">
        <v>3.32</v>
      </c>
      <c r="H1215" s="64">
        <v>2.93</v>
      </c>
      <c r="J1215" s="64">
        <v>5.25</v>
      </c>
      <c r="K1215" s="64">
        <v>4.34</v>
      </c>
      <c r="N1215" s="64">
        <v>0.13</v>
      </c>
      <c r="O1215" s="64">
        <v>2.79</v>
      </c>
      <c r="P1215" s="64">
        <v>4.1100000000000003</v>
      </c>
      <c r="R1215" s="64">
        <v>2.77</v>
      </c>
      <c r="S1215" s="64">
        <v>2.3199999999999998</v>
      </c>
      <c r="U1215" s="64">
        <v>3.97</v>
      </c>
      <c r="V1215" s="64">
        <v>3.96</v>
      </c>
      <c r="W1215" s="64">
        <v>5.76</v>
      </c>
      <c r="X1215" s="64">
        <v>4.57</v>
      </c>
      <c r="Z1215" s="64">
        <v>3.32</v>
      </c>
      <c r="AA1215" s="64">
        <v>2.93</v>
      </c>
      <c r="AB1215" s="64">
        <v>5.25</v>
      </c>
      <c r="AC1215" s="64">
        <v>4.34</v>
      </c>
    </row>
    <row r="1216" spans="1:29" hidden="1" x14ac:dyDescent="0.2">
      <c r="R1216" s="64"/>
      <c r="S1216" s="64"/>
    </row>
    <row r="1217" spans="1:29" hidden="1" x14ac:dyDescent="0.2">
      <c r="A1217" s="3" t="s">
        <v>61</v>
      </c>
      <c r="B1217" s="64">
        <f>AVERAGE(B1196:B1215)</f>
        <v>3.9044999999999996</v>
      </c>
      <c r="C1217" s="64">
        <f>AVERAGE(C1196:C1215)</f>
        <v>4.0194999999999999</v>
      </c>
      <c r="D1217" s="64">
        <f>AVERAGE(D1196:D1215)</f>
        <v>5.6385000000000014</v>
      </c>
      <c r="E1217" s="64">
        <f>AVERAGE(E1196:E1215)</f>
        <v>4.7239999999999984</v>
      </c>
      <c r="G1217" s="64">
        <f>AVERAGE(G1196:G1215)</f>
        <v>3.2359999999999998</v>
      </c>
      <c r="H1217" s="64">
        <f>AVERAGE(H1196:H1215)</f>
        <v>2.9135</v>
      </c>
      <c r="J1217" s="64">
        <f>AVERAGE(J1196:J1215)</f>
        <v>4.7680000000000007</v>
      </c>
      <c r="K1217" s="64">
        <f>AVERAGE(K1196:K1215)</f>
        <v>4.2575000000000003</v>
      </c>
      <c r="N1217" s="64">
        <f>AVERAGE(N1196:N1215)</f>
        <v>0.11200000000000003</v>
      </c>
      <c r="O1217" s="64">
        <f>AVERAGE(O1196:O1215)</f>
        <v>2.7395</v>
      </c>
      <c r="P1217" s="64">
        <f>AVERAGE(P1196:P1215)</f>
        <v>4.1830000000000007</v>
      </c>
      <c r="R1217" s="64">
        <f>AVERAGE(R1196:R1215)</f>
        <v>2.6254999999999997</v>
      </c>
      <c r="S1217" s="64">
        <f>AVERAGE(S1196:S1215)</f>
        <v>2.2094999999999998</v>
      </c>
      <c r="U1217" s="64">
        <f>AVERAGE(U1196:U1215)</f>
        <v>3.9044999999999996</v>
      </c>
      <c r="V1217" s="64">
        <f>AVERAGE(V1196:V1215)</f>
        <v>4.0194999999999999</v>
      </c>
      <c r="W1217" s="64">
        <f>AVERAGE(W1196:W1215)</f>
        <v>5.6385000000000014</v>
      </c>
      <c r="X1217" s="64">
        <f>AVERAGE(X1196:X1215)</f>
        <v>4.7239999999999984</v>
      </c>
      <c r="Z1217" s="64">
        <f>AVERAGE(Z1196:Z1215)</f>
        <v>3.2359999999999998</v>
      </c>
      <c r="AA1217" s="64">
        <f>AVERAGE(AA1196:AA1215)</f>
        <v>2.9135</v>
      </c>
      <c r="AB1217" s="64">
        <f>AVERAGE(AB1196:AB1215)</f>
        <v>4.7680000000000007</v>
      </c>
      <c r="AC1217" s="64">
        <f>AVERAGE(AC1196:AC1215)</f>
        <v>4.2575000000000003</v>
      </c>
    </row>
    <row r="1218" spans="1:29" hidden="1" x14ac:dyDescent="0.2">
      <c r="A1218" s="3" t="s">
        <v>62</v>
      </c>
      <c r="B1218" s="312">
        <f>AVERAGE(B1217:C1217)</f>
        <v>3.9619999999999997</v>
      </c>
      <c r="C1218" s="312"/>
      <c r="D1218" s="312">
        <f>AVERAGE(D1217:E1217)</f>
        <v>5.1812500000000004</v>
      </c>
      <c r="E1218" s="312"/>
      <c r="F1218" s="5"/>
      <c r="G1218" s="312">
        <f>AVERAGE(G1217:H1217)</f>
        <v>3.0747499999999999</v>
      </c>
      <c r="H1218" s="312"/>
      <c r="I1218" s="118"/>
      <c r="J1218" s="312">
        <f>AVERAGE(J1217:K1217)</f>
        <v>4.5127500000000005</v>
      </c>
      <c r="K1218" s="312"/>
      <c r="L1218" s="118"/>
      <c r="M1218" s="5"/>
      <c r="N1218" s="5"/>
      <c r="O1218" s="5"/>
      <c r="P1218" s="5"/>
      <c r="Q1218" s="5"/>
      <c r="R1218" s="312">
        <f>AVERAGE(R1217:S1217)</f>
        <v>2.4174999999999995</v>
      </c>
      <c r="S1218" s="312"/>
      <c r="U1218" s="312">
        <f>AVERAGE(U1217:V1217)</f>
        <v>3.9619999999999997</v>
      </c>
      <c r="V1218" s="312"/>
      <c r="W1218" s="312">
        <f>AVERAGE(W1217:X1217)</f>
        <v>5.1812500000000004</v>
      </c>
      <c r="X1218" s="312"/>
      <c r="Y1218" s="5"/>
      <c r="Z1218" s="312">
        <f>AVERAGE(Z1217:AA1217)</f>
        <v>3.0747499999999999</v>
      </c>
      <c r="AA1218" s="312"/>
      <c r="AB1218" s="312">
        <f>AVERAGE(AB1217:AC1217)</f>
        <v>4.5127500000000005</v>
      </c>
      <c r="AC1218" s="312"/>
    </row>
    <row r="1219" spans="1:29" hidden="1" x14ac:dyDescent="0.2">
      <c r="A1219" s="3" t="s">
        <v>63</v>
      </c>
      <c r="B1219" s="312">
        <f>AVERAGE(B1168,B1193,B1218)</f>
        <v>4.0113373015873011</v>
      </c>
      <c r="C1219" s="312"/>
      <c r="D1219" s="312">
        <f>AVERAGE(D1168,D1193,D1218)</f>
        <v>5.2652341269841276</v>
      </c>
      <c r="E1219" s="312"/>
      <c r="F1219" s="5"/>
      <c r="G1219" s="312">
        <f>AVERAGE(G1168,G1193,G1218)</f>
        <v>2.7864920634920636</v>
      </c>
      <c r="H1219" s="312"/>
      <c r="I1219" s="118"/>
      <c r="J1219" s="312">
        <f>AVERAGE(J1168,J1193,J1218)</f>
        <v>4.2067500000000004</v>
      </c>
      <c r="K1219" s="312"/>
      <c r="L1219" s="118"/>
      <c r="M1219" s="5"/>
      <c r="N1219" s="5"/>
      <c r="O1219" s="5"/>
      <c r="P1219" s="5"/>
      <c r="Q1219" s="5"/>
      <c r="R1219" s="312">
        <f>AVERAGE(R1168,R1193,R1218)</f>
        <v>2.3785595238095234</v>
      </c>
      <c r="S1219" s="312"/>
      <c r="U1219" s="312">
        <f>AVERAGE(U1168,U1193,U1218)</f>
        <v>4.0113373015873011</v>
      </c>
      <c r="V1219" s="312"/>
      <c r="W1219" s="312">
        <f>AVERAGE(W1168,W1193,W1218)</f>
        <v>5.2652341269841276</v>
      </c>
      <c r="X1219" s="312"/>
      <c r="Y1219" s="5"/>
      <c r="Z1219" s="312">
        <f>AVERAGE(Z1168,Z1193,Z1218)</f>
        <v>2.7864920634920636</v>
      </c>
      <c r="AA1219" s="312"/>
      <c r="AB1219" s="312">
        <f>AVERAGE(AB1168,AB1193,AB1218)</f>
        <v>4.2067500000000004</v>
      </c>
      <c r="AC1219" s="312"/>
    </row>
    <row r="1220" spans="1:29" hidden="1" x14ac:dyDescent="0.2">
      <c r="R1220" s="64"/>
      <c r="S1220" s="64"/>
    </row>
    <row r="1221" spans="1:29" hidden="1" x14ac:dyDescent="0.2">
      <c r="A1221" s="2">
        <v>40513</v>
      </c>
      <c r="B1221" s="64">
        <v>4.12</v>
      </c>
      <c r="C1221" s="64">
        <v>4.08</v>
      </c>
      <c r="D1221" s="64">
        <v>5.74</v>
      </c>
      <c r="E1221" s="64">
        <v>4.63</v>
      </c>
      <c r="G1221" s="64">
        <v>3.66</v>
      </c>
      <c r="H1221" s="64">
        <v>2.94</v>
      </c>
      <c r="J1221" s="64">
        <v>5.2</v>
      </c>
      <c r="K1221" s="64">
        <v>4.46</v>
      </c>
      <c r="N1221" s="64">
        <v>0.14000000000000001</v>
      </c>
      <c r="O1221" s="64">
        <v>2.96</v>
      </c>
      <c r="P1221" s="64">
        <v>4.24</v>
      </c>
      <c r="R1221" s="64">
        <v>2.94</v>
      </c>
      <c r="S1221" s="64">
        <v>2.52</v>
      </c>
      <c r="U1221" s="64">
        <v>4.12</v>
      </c>
      <c r="V1221" s="64">
        <v>4.08</v>
      </c>
      <c r="W1221" s="64">
        <v>5.74</v>
      </c>
      <c r="X1221" s="64">
        <v>4.63</v>
      </c>
      <c r="Z1221" s="64">
        <v>3.66</v>
      </c>
      <c r="AA1221" s="64">
        <v>2.94</v>
      </c>
      <c r="AB1221" s="64">
        <v>5.2</v>
      </c>
      <c r="AC1221" s="64">
        <v>4.46</v>
      </c>
    </row>
    <row r="1222" spans="1:29" hidden="1" x14ac:dyDescent="0.2">
      <c r="A1222" s="2">
        <v>40514</v>
      </c>
      <c r="B1222" s="64">
        <v>4.13</v>
      </c>
      <c r="C1222" s="64">
        <v>4</v>
      </c>
      <c r="D1222" s="64">
        <v>5.44</v>
      </c>
      <c r="E1222" s="64">
        <v>4.57</v>
      </c>
      <c r="G1222" s="64">
        <v>3.26</v>
      </c>
      <c r="H1222" s="64">
        <v>2.86</v>
      </c>
      <c r="J1222" s="64">
        <v>5.2</v>
      </c>
      <c r="K1222" s="64">
        <v>4.29</v>
      </c>
      <c r="N1222" s="64">
        <v>0.13</v>
      </c>
      <c r="O1222" s="64">
        <v>2.99</v>
      </c>
      <c r="P1222" s="64">
        <v>4.26</v>
      </c>
      <c r="R1222" s="64">
        <v>2.93</v>
      </c>
      <c r="S1222" s="64">
        <v>2.63</v>
      </c>
      <c r="U1222" s="64">
        <v>4.13</v>
      </c>
      <c r="V1222" s="64">
        <v>4</v>
      </c>
      <c r="W1222" s="64">
        <v>5.44</v>
      </c>
      <c r="X1222" s="64">
        <v>4.57</v>
      </c>
      <c r="Z1222" s="64">
        <v>3.26</v>
      </c>
      <c r="AA1222" s="64">
        <v>2.86</v>
      </c>
      <c r="AB1222" s="64">
        <v>5.2</v>
      </c>
      <c r="AC1222" s="64">
        <v>4.29</v>
      </c>
    </row>
    <row r="1223" spans="1:29" hidden="1" x14ac:dyDescent="0.2">
      <c r="A1223" s="2">
        <v>40515</v>
      </c>
      <c r="B1223" s="64">
        <v>4.16</v>
      </c>
      <c r="C1223" s="64">
        <v>4.04</v>
      </c>
      <c r="D1223" s="64">
        <v>5.42</v>
      </c>
      <c r="E1223" s="64">
        <v>4.59</v>
      </c>
      <c r="G1223" s="64">
        <v>2.8</v>
      </c>
      <c r="H1223" s="64">
        <v>2.77</v>
      </c>
      <c r="J1223" s="64">
        <v>5.21</v>
      </c>
      <c r="K1223" s="64">
        <v>4.46</v>
      </c>
      <c r="N1223" s="64">
        <v>0.11</v>
      </c>
      <c r="O1223" s="64">
        <v>3</v>
      </c>
      <c r="P1223" s="64">
        <v>4.3099999999999996</v>
      </c>
      <c r="R1223" s="64">
        <v>2.87</v>
      </c>
      <c r="S1223" s="64">
        <v>2.6</v>
      </c>
      <c r="U1223" s="64">
        <v>4.16</v>
      </c>
      <c r="V1223" s="64">
        <v>4.04</v>
      </c>
      <c r="W1223" s="64">
        <v>5.42</v>
      </c>
      <c r="X1223" s="64">
        <v>4.59</v>
      </c>
      <c r="Z1223" s="64">
        <v>2.8</v>
      </c>
      <c r="AA1223" s="64">
        <v>2.77</v>
      </c>
      <c r="AB1223" s="64">
        <v>5.21</v>
      </c>
      <c r="AC1223" s="64">
        <v>4.46</v>
      </c>
    </row>
    <row r="1224" spans="1:29" hidden="1" x14ac:dyDescent="0.2">
      <c r="A1224" s="2">
        <v>40518</v>
      </c>
      <c r="B1224" s="64">
        <v>4.08</v>
      </c>
      <c r="C1224" s="64">
        <v>3.94</v>
      </c>
      <c r="D1224" s="64">
        <v>5.34</v>
      </c>
      <c r="E1224" s="64">
        <v>4.59</v>
      </c>
      <c r="G1224" s="64">
        <v>2.1800000000000002</v>
      </c>
      <c r="H1224" s="64">
        <v>2.82</v>
      </c>
      <c r="J1224" s="64">
        <v>5.21</v>
      </c>
      <c r="K1224" s="64">
        <v>4.49</v>
      </c>
      <c r="N1224" s="64">
        <v>0.1</v>
      </c>
      <c r="O1224" s="64">
        <v>2.93</v>
      </c>
      <c r="P1224" s="64">
        <v>4.24</v>
      </c>
      <c r="R1224" s="64">
        <v>2.76</v>
      </c>
      <c r="S1224" s="64">
        <v>2.42</v>
      </c>
      <c r="U1224" s="64">
        <v>4.08</v>
      </c>
      <c r="V1224" s="64">
        <v>3.94</v>
      </c>
      <c r="W1224" s="64">
        <v>5.34</v>
      </c>
      <c r="X1224" s="64">
        <v>4.59</v>
      </c>
      <c r="Z1224" s="64">
        <v>2.1800000000000002</v>
      </c>
      <c r="AA1224" s="64">
        <v>2.82</v>
      </c>
      <c r="AB1224" s="64">
        <v>5.21</v>
      </c>
      <c r="AC1224" s="64">
        <v>4.49</v>
      </c>
    </row>
    <row r="1225" spans="1:29" hidden="1" x14ac:dyDescent="0.2">
      <c r="A1225" s="2">
        <v>40519</v>
      </c>
      <c r="B1225" s="64">
        <v>4.24</v>
      </c>
      <c r="C1225" s="64">
        <v>4.08</v>
      </c>
      <c r="D1225" s="64">
        <v>5.41</v>
      </c>
      <c r="E1225" s="64">
        <v>4.6100000000000003</v>
      </c>
      <c r="G1225" s="64">
        <v>3.36</v>
      </c>
      <c r="H1225" s="64">
        <v>2.87</v>
      </c>
      <c r="J1225" s="64">
        <v>5.25</v>
      </c>
      <c r="K1225" s="64">
        <v>4.4800000000000004</v>
      </c>
      <c r="N1225" s="64">
        <v>0.12</v>
      </c>
      <c r="O1225" s="64">
        <v>3.14</v>
      </c>
      <c r="P1225" s="64">
        <v>4.37</v>
      </c>
      <c r="R1225" s="64">
        <v>2.93</v>
      </c>
      <c r="S1225" s="64">
        <v>2.63</v>
      </c>
      <c r="U1225" s="64">
        <v>4.24</v>
      </c>
      <c r="V1225" s="64">
        <v>4.08</v>
      </c>
      <c r="W1225" s="64">
        <v>5.41</v>
      </c>
      <c r="X1225" s="64">
        <v>4.6100000000000003</v>
      </c>
      <c r="Z1225" s="64">
        <v>3.36</v>
      </c>
      <c r="AA1225" s="64">
        <v>2.87</v>
      </c>
      <c r="AB1225" s="64">
        <v>5.25</v>
      </c>
      <c r="AC1225" s="64">
        <v>4.4800000000000004</v>
      </c>
    </row>
    <row r="1226" spans="1:29" hidden="1" x14ac:dyDescent="0.2">
      <c r="A1226" s="2">
        <v>40520</v>
      </c>
      <c r="B1226" s="64">
        <v>4.2699999999999996</v>
      </c>
      <c r="C1226" s="64">
        <v>4.1399999999999997</v>
      </c>
      <c r="D1226" s="64">
        <v>5.41</v>
      </c>
      <c r="E1226" s="64">
        <v>4.4800000000000004</v>
      </c>
      <c r="G1226" s="64">
        <v>3.09</v>
      </c>
      <c r="H1226" s="64">
        <v>2.9</v>
      </c>
      <c r="J1226" s="64">
        <v>5.14</v>
      </c>
      <c r="K1226" s="64">
        <v>4.54</v>
      </c>
      <c r="N1226" s="64">
        <v>0.12</v>
      </c>
      <c r="O1226" s="64">
        <v>3.27</v>
      </c>
      <c r="P1226" s="64">
        <v>4.45</v>
      </c>
      <c r="R1226" s="64">
        <v>2.94</v>
      </c>
      <c r="S1226" s="64">
        <v>2.73</v>
      </c>
      <c r="U1226" s="64">
        <v>4.2699999999999996</v>
      </c>
      <c r="V1226" s="64">
        <v>4.1399999999999997</v>
      </c>
      <c r="W1226" s="64">
        <v>5.41</v>
      </c>
      <c r="X1226" s="64">
        <v>4.4800000000000004</v>
      </c>
      <c r="Z1226" s="64">
        <v>3.09</v>
      </c>
      <c r="AA1226" s="64">
        <v>2.9</v>
      </c>
      <c r="AB1226" s="64">
        <v>5.14</v>
      </c>
      <c r="AC1226" s="64">
        <v>4.54</v>
      </c>
    </row>
    <row r="1227" spans="1:29" hidden="1" x14ac:dyDescent="0.2">
      <c r="A1227" s="2">
        <v>40521</v>
      </c>
      <c r="B1227" s="64">
        <v>4.26</v>
      </c>
      <c r="C1227" s="64">
        <v>4.1500000000000004</v>
      </c>
      <c r="D1227" s="64">
        <v>5.51</v>
      </c>
      <c r="E1227" s="64">
        <v>4.4800000000000004</v>
      </c>
      <c r="G1227" s="64">
        <v>3.03</v>
      </c>
      <c r="H1227" s="64">
        <v>3.02</v>
      </c>
      <c r="J1227" s="64">
        <v>5.17</v>
      </c>
      <c r="K1227" s="64">
        <v>4.6399999999999997</v>
      </c>
      <c r="N1227" s="64">
        <v>0.12</v>
      </c>
      <c r="O1227" s="64">
        <v>3.2</v>
      </c>
      <c r="P1227" s="64">
        <v>4.4000000000000004</v>
      </c>
      <c r="R1227" s="64">
        <v>3.06</v>
      </c>
      <c r="S1227" s="64">
        <v>2.75</v>
      </c>
      <c r="U1227" s="64">
        <v>4.26</v>
      </c>
      <c r="V1227" s="64">
        <v>4.1500000000000004</v>
      </c>
      <c r="W1227" s="64">
        <v>5.51</v>
      </c>
      <c r="X1227" s="64">
        <v>4.4800000000000004</v>
      </c>
      <c r="Z1227" s="64">
        <v>3.03</v>
      </c>
      <c r="AA1227" s="64">
        <v>3.02</v>
      </c>
      <c r="AB1227" s="64">
        <v>5.17</v>
      </c>
      <c r="AC1227" s="64">
        <v>4.6399999999999997</v>
      </c>
    </row>
    <row r="1228" spans="1:29" hidden="1" x14ac:dyDescent="0.2">
      <c r="A1228" s="2">
        <v>40522</v>
      </c>
      <c r="B1228" s="64">
        <v>4.32</v>
      </c>
      <c r="C1228" s="64">
        <v>4.1900000000000004</v>
      </c>
      <c r="D1228" s="64">
        <v>5.5</v>
      </c>
      <c r="E1228" s="64">
        <v>4.46</v>
      </c>
      <c r="G1228" s="64">
        <v>3.66</v>
      </c>
      <c r="H1228" s="64">
        <v>3.06</v>
      </c>
      <c r="J1228" s="64">
        <v>5.37</v>
      </c>
      <c r="K1228" s="64">
        <v>4.8600000000000003</v>
      </c>
      <c r="N1228" s="64">
        <v>0.09</v>
      </c>
      <c r="O1228" s="64">
        <v>3.32</v>
      </c>
      <c r="P1228" s="64">
        <v>4.43</v>
      </c>
      <c r="R1228" s="64">
        <v>3.07</v>
      </c>
      <c r="S1228" s="64">
        <v>2.79</v>
      </c>
      <c r="U1228" s="64">
        <v>4.32</v>
      </c>
      <c r="V1228" s="64">
        <v>4.1900000000000004</v>
      </c>
      <c r="W1228" s="64">
        <v>5.5</v>
      </c>
      <c r="X1228" s="64">
        <v>4.46</v>
      </c>
      <c r="Z1228" s="64">
        <v>3.66</v>
      </c>
      <c r="AA1228" s="64">
        <v>3.06</v>
      </c>
      <c r="AB1228" s="64">
        <v>5.37</v>
      </c>
      <c r="AC1228" s="64">
        <v>4.8600000000000003</v>
      </c>
    </row>
    <row r="1229" spans="1:29" hidden="1" x14ac:dyDescent="0.2">
      <c r="A1229" s="2">
        <v>40525</v>
      </c>
      <c r="B1229" s="64">
        <v>4.29</v>
      </c>
      <c r="C1229" s="64">
        <v>4.1900000000000004</v>
      </c>
      <c r="D1229" s="64">
        <v>5.48</v>
      </c>
      <c r="E1229" s="64">
        <v>4.5</v>
      </c>
      <c r="G1229" s="64">
        <v>3.27</v>
      </c>
      <c r="H1229" s="64">
        <v>3.05</v>
      </c>
      <c r="J1229" s="64">
        <v>5.36</v>
      </c>
      <c r="K1229" s="64">
        <v>4.88</v>
      </c>
      <c r="N1229" s="64">
        <v>0.1</v>
      </c>
      <c r="O1229" s="64">
        <v>3.27</v>
      </c>
      <c r="P1229" s="64">
        <v>4.41</v>
      </c>
      <c r="R1229" s="64">
        <v>3.05</v>
      </c>
      <c r="S1229" s="64">
        <v>2.76</v>
      </c>
      <c r="U1229" s="64">
        <v>4.29</v>
      </c>
      <c r="V1229" s="64">
        <v>4.1900000000000004</v>
      </c>
      <c r="W1229" s="64">
        <v>5.48</v>
      </c>
      <c r="X1229" s="64">
        <v>4.5</v>
      </c>
      <c r="Z1229" s="64">
        <v>3.27</v>
      </c>
      <c r="AA1229" s="64">
        <v>3.05</v>
      </c>
      <c r="AB1229" s="64">
        <v>5.36</v>
      </c>
      <c r="AC1229" s="64">
        <v>4.88</v>
      </c>
    </row>
    <row r="1230" spans="1:29" hidden="1" x14ac:dyDescent="0.2">
      <c r="A1230" s="2">
        <v>40526</v>
      </c>
      <c r="B1230" s="64">
        <v>4.45</v>
      </c>
      <c r="C1230" s="64">
        <v>4.32</v>
      </c>
      <c r="D1230" s="64">
        <v>5.58</v>
      </c>
      <c r="E1230" s="64">
        <v>4.5</v>
      </c>
      <c r="G1230" s="64">
        <v>3.91</v>
      </c>
      <c r="H1230" s="64">
        <v>3.16</v>
      </c>
      <c r="J1230" s="64">
        <v>5.21</v>
      </c>
      <c r="K1230" s="64">
        <v>4.95</v>
      </c>
      <c r="N1230" s="64">
        <v>0.12</v>
      </c>
      <c r="O1230" s="64">
        <v>3.46</v>
      </c>
      <c r="P1230" s="64">
        <v>4.5199999999999996</v>
      </c>
      <c r="R1230" s="64">
        <v>3.16</v>
      </c>
      <c r="S1230" s="64">
        <v>2.88</v>
      </c>
      <c r="U1230" s="64">
        <v>4.45</v>
      </c>
      <c r="V1230" s="64">
        <v>4.32</v>
      </c>
      <c r="W1230" s="64">
        <v>5.58</v>
      </c>
      <c r="X1230" s="64">
        <v>4.5</v>
      </c>
      <c r="Z1230" s="64">
        <v>3.91</v>
      </c>
      <c r="AA1230" s="64">
        <v>3.16</v>
      </c>
      <c r="AB1230" s="64">
        <v>5.21</v>
      </c>
      <c r="AC1230" s="64">
        <v>4.95</v>
      </c>
    </row>
    <row r="1231" spans="1:29" hidden="1" x14ac:dyDescent="0.2">
      <c r="A1231" s="2">
        <v>40527</v>
      </c>
      <c r="B1231" s="64">
        <v>4.4800000000000004</v>
      </c>
      <c r="C1231" s="64">
        <v>4.3899999999999997</v>
      </c>
      <c r="D1231" s="64">
        <v>5.64</v>
      </c>
      <c r="E1231" s="64">
        <v>4.5</v>
      </c>
      <c r="G1231" s="64">
        <v>3.46</v>
      </c>
      <c r="H1231" s="64">
        <v>3.31</v>
      </c>
      <c r="J1231" s="64">
        <v>5.37</v>
      </c>
      <c r="K1231" s="64">
        <v>5.15</v>
      </c>
      <c r="N1231" s="64">
        <v>0.12</v>
      </c>
      <c r="O1231" s="64">
        <v>3.54</v>
      </c>
      <c r="P1231" s="64">
        <v>4.5999999999999996</v>
      </c>
      <c r="R1231" s="64">
        <v>3.21</v>
      </c>
      <c r="S1231" s="64">
        <v>2.86</v>
      </c>
      <c r="U1231" s="64">
        <v>4.4800000000000004</v>
      </c>
      <c r="V1231" s="64">
        <v>4.3899999999999997</v>
      </c>
      <c r="W1231" s="64">
        <v>5.64</v>
      </c>
      <c r="X1231" s="64">
        <v>4.5</v>
      </c>
      <c r="Z1231" s="64">
        <v>3.46</v>
      </c>
      <c r="AA1231" s="64">
        <v>3.31</v>
      </c>
      <c r="AB1231" s="64">
        <v>5.37</v>
      </c>
      <c r="AC1231" s="64">
        <v>5.15</v>
      </c>
    </row>
    <row r="1232" spans="1:29" hidden="1" x14ac:dyDescent="0.2">
      <c r="A1232" s="2">
        <v>40528</v>
      </c>
      <c r="B1232" s="64">
        <v>4.4000000000000004</v>
      </c>
      <c r="C1232" s="64">
        <v>4.32</v>
      </c>
      <c r="D1232" s="64">
        <v>5.6</v>
      </c>
      <c r="E1232" s="64">
        <v>4.5199999999999996</v>
      </c>
      <c r="G1232" s="64">
        <v>3.08</v>
      </c>
      <c r="H1232" s="64">
        <v>3.21</v>
      </c>
      <c r="J1232" s="64">
        <v>5.31</v>
      </c>
      <c r="K1232" s="64">
        <v>5.0199999999999996</v>
      </c>
      <c r="N1232" s="64">
        <v>0.1</v>
      </c>
      <c r="O1232" s="64">
        <v>3.42</v>
      </c>
      <c r="P1232" s="64">
        <v>4.53</v>
      </c>
      <c r="R1232" s="64">
        <v>3.17</v>
      </c>
      <c r="S1232" s="64">
        <v>2.91</v>
      </c>
      <c r="U1232" s="64">
        <v>4.4000000000000004</v>
      </c>
      <c r="V1232" s="64">
        <v>4.32</v>
      </c>
      <c r="W1232" s="64">
        <v>5.6</v>
      </c>
      <c r="X1232" s="64">
        <v>4.5199999999999996</v>
      </c>
      <c r="Z1232" s="64">
        <v>3.08</v>
      </c>
      <c r="AA1232" s="64">
        <v>3.21</v>
      </c>
      <c r="AB1232" s="64">
        <v>5.31</v>
      </c>
      <c r="AC1232" s="64">
        <v>5.0199999999999996</v>
      </c>
    </row>
    <row r="1233" spans="1:29" hidden="1" x14ac:dyDescent="0.2">
      <c r="A1233" s="2">
        <v>40529</v>
      </c>
      <c r="B1233" s="64">
        <v>4.32</v>
      </c>
      <c r="C1233" s="64">
        <v>4.09</v>
      </c>
      <c r="D1233" s="64">
        <v>5.43</v>
      </c>
      <c r="E1233" s="64">
        <v>4.5199999999999996</v>
      </c>
      <c r="G1233" s="64">
        <v>3.73</v>
      </c>
      <c r="H1233" s="64">
        <v>3.22</v>
      </c>
      <c r="J1233" s="64">
        <v>5.17</v>
      </c>
      <c r="K1233" s="64">
        <v>4.97</v>
      </c>
      <c r="N1233" s="64">
        <v>0.08</v>
      </c>
      <c r="O1233" s="64">
        <v>3.33</v>
      </c>
      <c r="P1233" s="64">
        <v>4.4400000000000004</v>
      </c>
      <c r="R1233" s="64">
        <v>3.09</v>
      </c>
      <c r="S1233" s="64">
        <v>2.85</v>
      </c>
      <c r="U1233" s="64">
        <v>4.32</v>
      </c>
      <c r="V1233" s="64">
        <v>4.09</v>
      </c>
      <c r="W1233" s="64">
        <v>5.43</v>
      </c>
      <c r="X1233" s="64">
        <v>4.5199999999999996</v>
      </c>
      <c r="Z1233" s="64">
        <v>3.73</v>
      </c>
      <c r="AA1233" s="64">
        <v>3.22</v>
      </c>
      <c r="AB1233" s="64">
        <v>5.17</v>
      </c>
      <c r="AC1233" s="64">
        <v>4.97</v>
      </c>
    </row>
    <row r="1234" spans="1:29" hidden="1" x14ac:dyDescent="0.2">
      <c r="A1234" s="2">
        <v>40532</v>
      </c>
      <c r="B1234" s="64">
        <v>4.29</v>
      </c>
      <c r="C1234" s="64">
        <v>4.1100000000000003</v>
      </c>
      <c r="D1234" s="64">
        <v>5.43</v>
      </c>
      <c r="E1234" s="64">
        <v>4.5199999999999996</v>
      </c>
      <c r="G1234" s="64">
        <v>3.39</v>
      </c>
      <c r="H1234" s="64">
        <v>3.18</v>
      </c>
      <c r="J1234" s="64">
        <v>5.26</v>
      </c>
      <c r="K1234" s="64">
        <v>5.25</v>
      </c>
      <c r="N1234" s="64">
        <v>0.08</v>
      </c>
      <c r="O1234" s="64">
        <v>3.33</v>
      </c>
      <c r="P1234" s="64">
        <v>4.4400000000000004</v>
      </c>
      <c r="R1234" s="64">
        <v>3.04</v>
      </c>
      <c r="S1234" s="64">
        <v>2.8</v>
      </c>
      <c r="U1234" s="64">
        <v>4.29</v>
      </c>
      <c r="V1234" s="64">
        <v>4.1100000000000003</v>
      </c>
      <c r="W1234" s="64">
        <v>5.43</v>
      </c>
      <c r="X1234" s="64">
        <v>4.5199999999999996</v>
      </c>
      <c r="Z1234" s="64">
        <v>3.39</v>
      </c>
      <c r="AA1234" s="64">
        <v>3.18</v>
      </c>
      <c r="AB1234" s="64">
        <v>5.26</v>
      </c>
      <c r="AC1234" s="64">
        <v>5.25</v>
      </c>
    </row>
    <row r="1235" spans="1:29" hidden="1" x14ac:dyDescent="0.2">
      <c r="A1235" s="2">
        <v>40533</v>
      </c>
      <c r="B1235" s="64">
        <v>4.2699999999999996</v>
      </c>
      <c r="C1235" s="64">
        <v>4.04</v>
      </c>
      <c r="D1235" s="64">
        <v>5.52</v>
      </c>
      <c r="E1235" s="64">
        <v>4.53</v>
      </c>
      <c r="G1235" s="64">
        <v>3.62</v>
      </c>
      <c r="H1235" s="64">
        <v>3.13</v>
      </c>
      <c r="J1235" s="64">
        <v>5.34</v>
      </c>
      <c r="K1235" s="64">
        <v>5.07</v>
      </c>
      <c r="N1235" s="64">
        <v>0.1</v>
      </c>
      <c r="O1235" s="64">
        <v>3.3</v>
      </c>
      <c r="P1235" s="64">
        <v>4.42</v>
      </c>
      <c r="R1235" s="64">
        <v>3.05</v>
      </c>
      <c r="S1235" s="64">
        <v>2.8</v>
      </c>
      <c r="U1235" s="64">
        <v>4.2699999999999996</v>
      </c>
      <c r="V1235" s="64">
        <v>4.04</v>
      </c>
      <c r="W1235" s="64">
        <v>5.52</v>
      </c>
      <c r="X1235" s="64">
        <v>4.53</v>
      </c>
      <c r="Z1235" s="64">
        <v>3.62</v>
      </c>
      <c r="AA1235" s="64">
        <v>3.13</v>
      </c>
      <c r="AB1235" s="64">
        <v>5.34</v>
      </c>
      <c r="AC1235" s="64">
        <v>5.07</v>
      </c>
    </row>
    <row r="1236" spans="1:29" hidden="1" x14ac:dyDescent="0.2">
      <c r="A1236" s="2">
        <v>40534</v>
      </c>
      <c r="B1236" s="64">
        <v>4.28</v>
      </c>
      <c r="C1236" s="64">
        <v>4.04</v>
      </c>
      <c r="D1236" s="64">
        <v>5.54</v>
      </c>
      <c r="E1236" s="64">
        <v>4.4800000000000004</v>
      </c>
      <c r="G1236" s="64">
        <v>3.4</v>
      </c>
      <c r="H1236" s="64">
        <v>3.1</v>
      </c>
      <c r="J1236" s="64">
        <v>5.25</v>
      </c>
      <c r="K1236" s="64">
        <v>5.18</v>
      </c>
      <c r="N1236" s="64">
        <v>0.11</v>
      </c>
      <c r="O1236" s="64">
        <v>3.34</v>
      </c>
      <c r="P1236" s="64">
        <v>4.4400000000000004</v>
      </c>
      <c r="R1236" s="64">
        <v>3.06</v>
      </c>
      <c r="S1236" s="64">
        <v>2.71</v>
      </c>
      <c r="U1236" s="64">
        <v>4.28</v>
      </c>
      <c r="V1236" s="64">
        <v>4.04</v>
      </c>
      <c r="W1236" s="64">
        <v>5.54</v>
      </c>
      <c r="X1236" s="64">
        <v>4.4800000000000004</v>
      </c>
      <c r="Z1236" s="64">
        <v>3.4</v>
      </c>
      <c r="AA1236" s="64">
        <v>3.1</v>
      </c>
      <c r="AB1236" s="64">
        <v>5.25</v>
      </c>
      <c r="AC1236" s="64">
        <v>5.18</v>
      </c>
    </row>
    <row r="1237" spans="1:29" hidden="1" x14ac:dyDescent="0.2">
      <c r="A1237" s="2">
        <v>40535</v>
      </c>
      <c r="B1237" s="64">
        <v>4.29</v>
      </c>
      <c r="C1237" s="64">
        <v>4.04</v>
      </c>
      <c r="D1237" s="64">
        <v>5.55</v>
      </c>
      <c r="E1237" s="64">
        <v>4.5999999999999996</v>
      </c>
      <c r="G1237" s="64">
        <v>3.71</v>
      </c>
      <c r="H1237" s="64">
        <v>3.01</v>
      </c>
      <c r="J1237" s="64">
        <v>5.38</v>
      </c>
      <c r="K1237" s="64">
        <v>5.27</v>
      </c>
      <c r="N1237" s="64">
        <v>0.12</v>
      </c>
      <c r="O1237" s="64">
        <v>3.38</v>
      </c>
      <c r="P1237" s="64">
        <v>4.46</v>
      </c>
      <c r="R1237" s="64">
        <v>2.97</v>
      </c>
      <c r="S1237" s="64">
        <v>2.75</v>
      </c>
      <c r="U1237" s="64">
        <v>4.29</v>
      </c>
      <c r="V1237" s="64">
        <v>4.04</v>
      </c>
      <c r="W1237" s="64">
        <v>5.55</v>
      </c>
      <c r="X1237" s="64">
        <v>4.5999999999999996</v>
      </c>
      <c r="Z1237" s="64">
        <v>3.71</v>
      </c>
      <c r="AA1237" s="64">
        <v>3.01</v>
      </c>
      <c r="AB1237" s="64">
        <v>5.38</v>
      </c>
      <c r="AC1237" s="64">
        <v>5.27</v>
      </c>
    </row>
    <row r="1238" spans="1:29" hidden="1" x14ac:dyDescent="0.2">
      <c r="A1238" s="2">
        <v>40539</v>
      </c>
      <c r="B1238" s="64">
        <v>4.2699999999999996</v>
      </c>
      <c r="C1238" s="64">
        <v>4.0599999999999996</v>
      </c>
      <c r="D1238" s="64">
        <v>5.57</v>
      </c>
      <c r="E1238" s="64">
        <v>4.82</v>
      </c>
      <c r="G1238" s="64">
        <v>4.51</v>
      </c>
      <c r="H1238" s="64">
        <v>3.76</v>
      </c>
      <c r="J1238" s="64">
        <v>5.43</v>
      </c>
      <c r="K1238" s="64">
        <v>5.15</v>
      </c>
      <c r="N1238" s="64">
        <v>0.1</v>
      </c>
      <c r="O1238" s="64">
        <v>3.33</v>
      </c>
      <c r="P1238" s="64">
        <v>4.3899999999999997</v>
      </c>
      <c r="R1238" s="64">
        <v>3.06</v>
      </c>
      <c r="S1238" s="64">
        <v>2.77</v>
      </c>
      <c r="U1238" s="64">
        <v>4.2699999999999996</v>
      </c>
      <c r="V1238" s="64">
        <v>4.0599999999999996</v>
      </c>
      <c r="W1238" s="64">
        <v>5.57</v>
      </c>
      <c r="X1238" s="64">
        <v>4.82</v>
      </c>
      <c r="Z1238" s="64">
        <v>4.51</v>
      </c>
      <c r="AA1238" s="64">
        <v>3.76</v>
      </c>
      <c r="AB1238" s="64">
        <v>5.43</v>
      </c>
      <c r="AC1238" s="64">
        <v>5.15</v>
      </c>
    </row>
    <row r="1239" spans="1:29" hidden="1" x14ac:dyDescent="0.2">
      <c r="A1239" s="2">
        <v>40540</v>
      </c>
      <c r="B1239" s="64">
        <v>4.3600000000000003</v>
      </c>
      <c r="C1239" s="64">
        <v>4.1399999999999997</v>
      </c>
      <c r="D1239" s="64">
        <v>5.55</v>
      </c>
      <c r="E1239" s="64">
        <v>4.82</v>
      </c>
      <c r="G1239" s="64">
        <v>4.24</v>
      </c>
      <c r="H1239" s="64">
        <v>3.12</v>
      </c>
      <c r="J1239" s="64">
        <v>5.34</v>
      </c>
      <c r="K1239" s="64">
        <v>5.15</v>
      </c>
      <c r="N1239" s="64">
        <v>0.11</v>
      </c>
      <c r="O1239" s="64">
        <v>3.48</v>
      </c>
      <c r="P1239" s="64">
        <v>4.53</v>
      </c>
      <c r="R1239" s="64">
        <v>3.11</v>
      </c>
      <c r="S1239" s="64">
        <v>2.82</v>
      </c>
      <c r="U1239" s="64">
        <v>4.3600000000000003</v>
      </c>
      <c r="V1239" s="64">
        <v>4.1399999999999997</v>
      </c>
      <c r="W1239" s="64">
        <v>5.55</v>
      </c>
      <c r="X1239" s="64">
        <v>4.82</v>
      </c>
      <c r="Z1239" s="64">
        <v>4.24</v>
      </c>
      <c r="AA1239" s="64">
        <v>3.12</v>
      </c>
      <c r="AB1239" s="64">
        <v>5.34</v>
      </c>
      <c r="AC1239" s="64">
        <v>5.15</v>
      </c>
    </row>
    <row r="1240" spans="1:29" hidden="1" x14ac:dyDescent="0.2">
      <c r="A1240" s="2">
        <v>40541</v>
      </c>
      <c r="B1240" s="64">
        <v>4.2300000000000004</v>
      </c>
      <c r="C1240" s="64">
        <v>4.04</v>
      </c>
      <c r="D1240" s="64">
        <v>5.52</v>
      </c>
      <c r="E1240" s="64">
        <v>4.75</v>
      </c>
      <c r="G1240" s="64">
        <v>3.71</v>
      </c>
      <c r="H1240" s="64">
        <v>3.1</v>
      </c>
      <c r="J1240" s="64">
        <v>5.38</v>
      </c>
      <c r="K1240" s="64">
        <v>5.18</v>
      </c>
      <c r="N1240" s="64">
        <v>0.1</v>
      </c>
      <c r="O1240" s="64">
        <v>3.35</v>
      </c>
      <c r="P1240" s="64">
        <v>4.43</v>
      </c>
      <c r="R1240" s="64">
        <v>3.04</v>
      </c>
      <c r="S1240" s="64">
        <v>2.71</v>
      </c>
      <c r="U1240" s="64">
        <v>4.2300000000000004</v>
      </c>
      <c r="V1240" s="64">
        <v>4.04</v>
      </c>
      <c r="W1240" s="64">
        <v>5.52</v>
      </c>
      <c r="X1240" s="64">
        <v>4.75</v>
      </c>
      <c r="Z1240" s="64">
        <v>3.71</v>
      </c>
      <c r="AA1240" s="64">
        <v>3.1</v>
      </c>
      <c r="AB1240" s="64">
        <v>5.38</v>
      </c>
      <c r="AC1240" s="64">
        <v>5.18</v>
      </c>
    </row>
    <row r="1241" spans="1:29" hidden="1" x14ac:dyDescent="0.2">
      <c r="A1241" s="2">
        <v>40542</v>
      </c>
      <c r="B1241" s="64">
        <v>4.3</v>
      </c>
      <c r="C1241" s="64">
        <v>4.17</v>
      </c>
      <c r="D1241" s="64">
        <v>5.53</v>
      </c>
      <c r="E1241" s="64">
        <v>5.03</v>
      </c>
      <c r="G1241" s="64">
        <v>3.36</v>
      </c>
      <c r="H1241" s="64">
        <v>3.04</v>
      </c>
      <c r="J1241" s="64">
        <v>5.35</v>
      </c>
      <c r="K1241" s="64">
        <v>5.28</v>
      </c>
      <c r="N1241" s="64">
        <v>0.09</v>
      </c>
      <c r="O1241" s="64">
        <v>3.36</v>
      </c>
      <c r="P1241" s="64">
        <v>4.42</v>
      </c>
      <c r="R1241" s="64">
        <v>3.07</v>
      </c>
      <c r="S1241" s="64">
        <v>2.77</v>
      </c>
      <c r="U1241" s="64">
        <v>4.3</v>
      </c>
      <c r="V1241" s="64">
        <v>4.17</v>
      </c>
      <c r="W1241" s="64">
        <v>5.53</v>
      </c>
      <c r="X1241" s="64">
        <v>5.03</v>
      </c>
      <c r="Z1241" s="64">
        <v>3.36</v>
      </c>
      <c r="AA1241" s="64">
        <v>3.04</v>
      </c>
      <c r="AB1241" s="64">
        <v>5.35</v>
      </c>
      <c r="AC1241" s="64">
        <v>5.28</v>
      </c>
    </row>
    <row r="1242" spans="1:29" hidden="1" x14ac:dyDescent="0.2">
      <c r="A1242" s="2">
        <v>40543</v>
      </c>
      <c r="B1242" s="64">
        <v>4.16</v>
      </c>
      <c r="C1242" s="64">
        <v>4.17</v>
      </c>
      <c r="D1242" s="64">
        <v>5.48</v>
      </c>
      <c r="E1242" s="64">
        <v>5.04</v>
      </c>
      <c r="G1242" s="64">
        <v>3.64</v>
      </c>
      <c r="H1242" s="64">
        <v>3.82</v>
      </c>
      <c r="J1242" s="64">
        <v>5.4</v>
      </c>
      <c r="K1242" s="64">
        <v>5.38</v>
      </c>
      <c r="N1242" s="64">
        <v>0.1</v>
      </c>
      <c r="O1242" s="64">
        <v>3.28</v>
      </c>
      <c r="P1242" s="64">
        <v>4.33</v>
      </c>
      <c r="R1242" s="64">
        <v>2.88</v>
      </c>
      <c r="S1242" s="64">
        <v>2.72</v>
      </c>
      <c r="U1242" s="64">
        <v>4.16</v>
      </c>
      <c r="V1242" s="64">
        <v>4.17</v>
      </c>
      <c r="W1242" s="64">
        <v>5.48</v>
      </c>
      <c r="X1242" s="64">
        <v>5.04</v>
      </c>
      <c r="Z1242" s="64">
        <v>3.64</v>
      </c>
      <c r="AA1242" s="64">
        <v>3.82</v>
      </c>
      <c r="AB1242" s="64">
        <v>5.4</v>
      </c>
      <c r="AC1242" s="64">
        <v>5.38</v>
      </c>
    </row>
    <row r="1243" spans="1:29" hidden="1" x14ac:dyDescent="0.2">
      <c r="R1243" s="64"/>
      <c r="S1243" s="64"/>
    </row>
    <row r="1244" spans="1:29" hidden="1" x14ac:dyDescent="0.2">
      <c r="A1244" s="3" t="s">
        <v>61</v>
      </c>
      <c r="B1244" s="64">
        <f>AVERAGE(B1221:B1242)</f>
        <v>4.2713636363636374</v>
      </c>
      <c r="C1244" s="64">
        <f>AVERAGE(C1221:C1242)</f>
        <v>4.124545454545455</v>
      </c>
      <c r="D1244" s="64">
        <f>AVERAGE(D1221:D1242)</f>
        <v>5.5086363636363638</v>
      </c>
      <c r="E1244" s="64">
        <f>AVERAGE(E1221:E1242)</f>
        <v>4.6154545454545444</v>
      </c>
      <c r="G1244" s="64">
        <f>AVERAGE(G1221:G1242)</f>
        <v>3.4577272727272717</v>
      </c>
      <c r="H1244" s="64">
        <f>AVERAGE(H1221:H1242)</f>
        <v>3.1113636363636359</v>
      </c>
      <c r="J1244" s="64">
        <f>AVERAGE(J1221:J1242)</f>
        <v>5.286363636363637</v>
      </c>
      <c r="K1244" s="64">
        <f>AVERAGE(K1221:K1242)</f>
        <v>4.9136363636363649</v>
      </c>
      <c r="N1244" s="64">
        <f>AVERAGE(N1221:N1242)</f>
        <v>0.10727272727272728</v>
      </c>
      <c r="O1244" s="64">
        <f>AVERAGE(O1221:O1242)</f>
        <v>3.2718181818181815</v>
      </c>
      <c r="P1244" s="64">
        <f>AVERAGE(P1221:P1242)</f>
        <v>4.4118181818181803</v>
      </c>
      <c r="R1244" s="64">
        <f>AVERAGE(R1221:R1242)</f>
        <v>3.0209090909090914</v>
      </c>
      <c r="S1244" s="64">
        <f>AVERAGE(S1221:S1242)</f>
        <v>2.7354545454545454</v>
      </c>
      <c r="U1244" s="64">
        <f>AVERAGE(U1221:U1242)</f>
        <v>4.2713636363636374</v>
      </c>
      <c r="V1244" s="64">
        <f>AVERAGE(V1221:V1242)</f>
        <v>4.124545454545455</v>
      </c>
      <c r="W1244" s="64">
        <f>AVERAGE(W1221:W1242)</f>
        <v>5.5086363636363638</v>
      </c>
      <c r="X1244" s="64">
        <f>AVERAGE(X1221:X1242)</f>
        <v>4.6154545454545444</v>
      </c>
      <c r="Z1244" s="64">
        <f>AVERAGE(Z1221:Z1242)</f>
        <v>3.4577272727272717</v>
      </c>
      <c r="AA1244" s="64">
        <f>AVERAGE(AA1221:AA1242)</f>
        <v>3.1113636363636359</v>
      </c>
      <c r="AB1244" s="64">
        <f>AVERAGE(AB1221:AB1242)</f>
        <v>5.286363636363637</v>
      </c>
      <c r="AC1244" s="64">
        <f>AVERAGE(AC1221:AC1242)</f>
        <v>4.9136363636363649</v>
      </c>
    </row>
    <row r="1245" spans="1:29" hidden="1" x14ac:dyDescent="0.2">
      <c r="A1245" s="3" t="s">
        <v>62</v>
      </c>
      <c r="B1245" s="312">
        <f>AVERAGE(B1244:C1244)</f>
        <v>4.1979545454545466</v>
      </c>
      <c r="C1245" s="312"/>
      <c r="D1245" s="312">
        <f>AVERAGE(D1244:E1244)</f>
        <v>5.0620454545454541</v>
      </c>
      <c r="E1245" s="312"/>
      <c r="F1245" s="5"/>
      <c r="G1245" s="312">
        <f>AVERAGE(G1244:H1244)</f>
        <v>3.2845454545454538</v>
      </c>
      <c r="H1245" s="312"/>
      <c r="I1245" s="118"/>
      <c r="J1245" s="312">
        <f>AVERAGE(J1244:K1244)</f>
        <v>5.1000000000000014</v>
      </c>
      <c r="K1245" s="312"/>
      <c r="L1245" s="118"/>
      <c r="M1245" s="5"/>
      <c r="N1245" s="5"/>
      <c r="O1245" s="5"/>
      <c r="P1245" s="5"/>
      <c r="Q1245" s="5"/>
      <c r="R1245" s="312">
        <f>AVERAGE(R1244:S1244)</f>
        <v>2.8781818181818184</v>
      </c>
      <c r="S1245" s="312"/>
      <c r="U1245" s="312">
        <f>AVERAGE(U1244:V1244)</f>
        <v>4.1979545454545466</v>
      </c>
      <c r="V1245" s="312"/>
      <c r="W1245" s="312">
        <f>AVERAGE(W1244:X1244)</f>
        <v>5.0620454545454541</v>
      </c>
      <c r="X1245" s="312"/>
      <c r="Y1245" s="5"/>
      <c r="Z1245" s="312">
        <f>AVERAGE(Z1244:AA1244)</f>
        <v>3.2845454545454538</v>
      </c>
      <c r="AA1245" s="312"/>
      <c r="AB1245" s="312">
        <f>AVERAGE(AB1244:AC1244)</f>
        <v>5.1000000000000014</v>
      </c>
      <c r="AC1245" s="312"/>
    </row>
    <row r="1246" spans="1:29" hidden="1" x14ac:dyDescent="0.2">
      <c r="A1246" s="3" t="s">
        <v>63</v>
      </c>
      <c r="B1246" s="312">
        <f>AVERAGE(B1193,B1218,B1245)</f>
        <v>4.0390681818181813</v>
      </c>
      <c r="C1246" s="312"/>
      <c r="D1246" s="312">
        <f>AVERAGE(D1193,D1218,D1245)</f>
        <v>5.0444873737373745</v>
      </c>
      <c r="E1246" s="312"/>
      <c r="F1246" s="5"/>
      <c r="G1246" s="312">
        <f>AVERAGE(G1193,G1218,G1245)</f>
        <v>2.9745151515151513</v>
      </c>
      <c r="H1246" s="312"/>
      <c r="I1246" s="118"/>
      <c r="J1246" s="312">
        <f>AVERAGE(J1193,J1218,J1245)</f>
        <v>4.5517500000000011</v>
      </c>
      <c r="K1246" s="312"/>
      <c r="L1246" s="118"/>
      <c r="M1246" s="5"/>
      <c r="N1246" s="5"/>
      <c r="O1246" s="5"/>
      <c r="P1246" s="5"/>
      <c r="Q1246" s="5"/>
      <c r="R1246" s="312">
        <f>AVERAGE(R1193,R1218,R1245)</f>
        <v>2.5274772727272725</v>
      </c>
      <c r="S1246" s="312"/>
      <c r="U1246" s="312">
        <f>AVERAGE(U1193,U1218,U1245)</f>
        <v>4.0390681818181813</v>
      </c>
      <c r="V1246" s="312"/>
      <c r="W1246" s="312">
        <f>AVERAGE(W1193,W1218,W1245)</f>
        <v>5.0444873737373745</v>
      </c>
      <c r="X1246" s="312"/>
      <c r="Y1246" s="5"/>
      <c r="Z1246" s="312">
        <f>AVERAGE(Z1193,Z1218,Z1245)</f>
        <v>2.9745151515151513</v>
      </c>
      <c r="AA1246" s="312"/>
      <c r="AB1246" s="312">
        <f>AVERAGE(AB1193,AB1218,AB1245)</f>
        <v>4.5517500000000011</v>
      </c>
      <c r="AC1246" s="312"/>
    </row>
    <row r="1247" spans="1:29" hidden="1" x14ac:dyDescent="0.2">
      <c r="R1247" s="64"/>
      <c r="S1247" s="64"/>
    </row>
    <row r="1248" spans="1:29" hidden="1" x14ac:dyDescent="0.2">
      <c r="A1248" s="2">
        <v>40546</v>
      </c>
      <c r="B1248" s="64">
        <v>4.17</v>
      </c>
      <c r="C1248" s="64">
        <v>4.03</v>
      </c>
      <c r="D1248" s="64">
        <v>5.45</v>
      </c>
      <c r="E1248" s="64">
        <v>5.03</v>
      </c>
      <c r="G1248" s="64">
        <v>2.4700000000000002</v>
      </c>
      <c r="H1248" s="64">
        <v>3.14</v>
      </c>
      <c r="J1248" s="64">
        <v>5.33</v>
      </c>
      <c r="K1248" s="64">
        <v>4.78</v>
      </c>
      <c r="N1248" s="64">
        <v>0.1</v>
      </c>
      <c r="O1248" s="64">
        <v>3.33</v>
      </c>
      <c r="P1248" s="64">
        <v>4.4000000000000004</v>
      </c>
      <c r="R1248" s="64">
        <v>2.91</v>
      </c>
      <c r="S1248" s="64">
        <v>2.66</v>
      </c>
      <c r="U1248" s="64">
        <v>4.17</v>
      </c>
      <c r="V1248" s="64">
        <v>4.03</v>
      </c>
      <c r="W1248" s="64">
        <v>5.45</v>
      </c>
      <c r="X1248" s="64">
        <v>5.03</v>
      </c>
      <c r="Z1248" s="64">
        <v>2.4700000000000002</v>
      </c>
      <c r="AA1248" s="64">
        <v>3.14</v>
      </c>
      <c r="AB1248" s="64">
        <v>5.33</v>
      </c>
      <c r="AC1248" s="64">
        <v>4.78</v>
      </c>
    </row>
    <row r="1249" spans="1:29" hidden="1" x14ac:dyDescent="0.2">
      <c r="A1249" s="2">
        <v>40547</v>
      </c>
      <c r="B1249" s="64">
        <v>4.1900000000000004</v>
      </c>
      <c r="C1249" s="64">
        <v>4.04</v>
      </c>
      <c r="D1249" s="64">
        <v>5.45</v>
      </c>
      <c r="E1249" s="64">
        <v>5.03</v>
      </c>
      <c r="G1249" s="64">
        <v>2.35</v>
      </c>
      <c r="H1249" s="64">
        <v>3.09</v>
      </c>
      <c r="J1249" s="64">
        <v>5.46</v>
      </c>
      <c r="K1249" s="64">
        <v>4.78</v>
      </c>
      <c r="N1249" s="64">
        <v>0.11</v>
      </c>
      <c r="O1249" s="64">
        <v>3.33</v>
      </c>
      <c r="P1249" s="64">
        <v>4.41</v>
      </c>
      <c r="R1249" s="64">
        <v>2.91</v>
      </c>
      <c r="S1249" s="64">
        <v>2.64</v>
      </c>
      <c r="U1249" s="64">
        <v>4.1900000000000004</v>
      </c>
      <c r="V1249" s="64">
        <v>4.04</v>
      </c>
      <c r="W1249" s="64">
        <v>5.45</v>
      </c>
      <c r="X1249" s="64">
        <v>5.03</v>
      </c>
      <c r="Z1249" s="64">
        <v>2.35</v>
      </c>
      <c r="AA1249" s="64">
        <v>3.09</v>
      </c>
      <c r="AB1249" s="64">
        <v>5.46</v>
      </c>
      <c r="AC1249" s="64">
        <v>4.78</v>
      </c>
    </row>
    <row r="1250" spans="1:29" hidden="1" x14ac:dyDescent="0.2">
      <c r="A1250" s="2">
        <v>40548</v>
      </c>
      <c r="B1250" s="64">
        <v>4.3499999999999996</v>
      </c>
      <c r="C1250" s="64">
        <v>4.25</v>
      </c>
      <c r="D1250" s="64">
        <v>5.56</v>
      </c>
      <c r="E1250" s="64">
        <v>5.07</v>
      </c>
      <c r="G1250" s="64">
        <v>3.53</v>
      </c>
      <c r="H1250" s="64">
        <v>3.07</v>
      </c>
      <c r="J1250" s="64">
        <v>5.5</v>
      </c>
      <c r="K1250" s="64">
        <v>4.78</v>
      </c>
      <c r="N1250" s="64">
        <v>0.12</v>
      </c>
      <c r="O1250" s="64">
        <v>3.46</v>
      </c>
      <c r="P1250" s="64">
        <v>4.54</v>
      </c>
      <c r="R1250" s="64">
        <v>3.02</v>
      </c>
      <c r="S1250" s="64">
        <v>2.74</v>
      </c>
      <c r="U1250" s="64">
        <v>4.3499999999999996</v>
      </c>
      <c r="V1250" s="64">
        <v>4.25</v>
      </c>
      <c r="W1250" s="64">
        <v>5.56</v>
      </c>
      <c r="X1250" s="64">
        <v>5.07</v>
      </c>
      <c r="Z1250" s="64">
        <v>3.53</v>
      </c>
      <c r="AA1250" s="64">
        <v>3.07</v>
      </c>
      <c r="AB1250" s="64">
        <v>5.5</v>
      </c>
      <c r="AC1250" s="64">
        <v>4.78</v>
      </c>
    </row>
    <row r="1251" spans="1:29" hidden="1" x14ac:dyDescent="0.2">
      <c r="A1251" s="2">
        <v>40549</v>
      </c>
      <c r="B1251" s="64">
        <v>4.3</v>
      </c>
      <c r="C1251" s="64">
        <v>4.32</v>
      </c>
      <c r="D1251" s="64">
        <v>5.52</v>
      </c>
      <c r="E1251" s="64">
        <v>5.07</v>
      </c>
      <c r="G1251" s="64">
        <v>3.38</v>
      </c>
      <c r="H1251" s="64">
        <v>3.06</v>
      </c>
      <c r="J1251" s="64">
        <v>5.5</v>
      </c>
      <c r="K1251" s="64">
        <v>4.79</v>
      </c>
      <c r="N1251" s="64">
        <v>0.12</v>
      </c>
      <c r="O1251" s="64">
        <v>3.4</v>
      </c>
      <c r="P1251" s="64">
        <v>4.51</v>
      </c>
      <c r="R1251" s="64">
        <v>3</v>
      </c>
      <c r="S1251" s="64">
        <v>2.73</v>
      </c>
      <c r="U1251" s="64">
        <v>4.3</v>
      </c>
      <c r="V1251" s="64">
        <v>4.32</v>
      </c>
      <c r="W1251" s="64">
        <v>5.52</v>
      </c>
      <c r="X1251" s="64">
        <v>5.07</v>
      </c>
      <c r="Z1251" s="64">
        <v>3.38</v>
      </c>
      <c r="AA1251" s="64">
        <v>3.06</v>
      </c>
      <c r="AB1251" s="64">
        <v>5.5</v>
      </c>
      <c r="AC1251" s="64">
        <v>4.79</v>
      </c>
    </row>
    <row r="1252" spans="1:29" hidden="1" x14ac:dyDescent="0.2">
      <c r="A1252" s="2">
        <v>40550</v>
      </c>
      <c r="B1252" s="64">
        <v>4.22</v>
      </c>
      <c r="C1252" s="64">
        <v>4.29</v>
      </c>
      <c r="D1252" s="64">
        <v>5.52</v>
      </c>
      <c r="E1252" s="64">
        <v>5.07</v>
      </c>
      <c r="G1252" s="64">
        <v>2.36</v>
      </c>
      <c r="H1252" s="64">
        <v>3.06</v>
      </c>
      <c r="J1252" s="64">
        <v>5.6</v>
      </c>
      <c r="K1252" s="64">
        <v>4.8099999999999996</v>
      </c>
      <c r="N1252" s="64">
        <v>0.12</v>
      </c>
      <c r="O1252" s="64">
        <v>3.32</v>
      </c>
      <c r="P1252" s="64">
        <v>4.4800000000000004</v>
      </c>
      <c r="R1252" s="64">
        <v>2.88</v>
      </c>
      <c r="S1252" s="64">
        <v>2.64</v>
      </c>
      <c r="U1252" s="64">
        <v>4.22</v>
      </c>
      <c r="V1252" s="64">
        <v>4.29</v>
      </c>
      <c r="W1252" s="64">
        <v>5.52</v>
      </c>
      <c r="X1252" s="64">
        <v>5.07</v>
      </c>
      <c r="Z1252" s="64">
        <v>2.36</v>
      </c>
      <c r="AA1252" s="64">
        <v>3.06</v>
      </c>
      <c r="AB1252" s="64">
        <v>5.6</v>
      </c>
      <c r="AC1252" s="64">
        <v>4.8099999999999996</v>
      </c>
    </row>
    <row r="1253" spans="1:29" hidden="1" x14ac:dyDescent="0.2">
      <c r="A1253" s="2">
        <v>40553</v>
      </c>
      <c r="B1253" s="64">
        <v>4.22</v>
      </c>
      <c r="C1253" s="64">
        <v>4.26</v>
      </c>
      <c r="D1253" s="64">
        <v>5.51</v>
      </c>
      <c r="E1253" s="64">
        <v>5.03</v>
      </c>
      <c r="G1253" s="64">
        <v>2.87</v>
      </c>
      <c r="H1253" s="64">
        <v>3.17</v>
      </c>
      <c r="J1253" s="64">
        <v>5.57</v>
      </c>
      <c r="K1253" s="64">
        <v>4.82</v>
      </c>
      <c r="N1253" s="64">
        <v>0.11</v>
      </c>
      <c r="O1253" s="64">
        <v>3.28</v>
      </c>
      <c r="P1253" s="64">
        <v>4.46</v>
      </c>
      <c r="R1253" s="64">
        <v>2.88</v>
      </c>
      <c r="S1253" s="64">
        <v>2.61</v>
      </c>
      <c r="U1253" s="64">
        <v>4.22</v>
      </c>
      <c r="V1253" s="64">
        <v>4.26</v>
      </c>
      <c r="W1253" s="64">
        <v>5.51</v>
      </c>
      <c r="X1253" s="64">
        <v>5.03</v>
      </c>
      <c r="Z1253" s="64">
        <v>2.87</v>
      </c>
      <c r="AA1253" s="64">
        <v>3.17</v>
      </c>
      <c r="AB1253" s="64">
        <v>5.57</v>
      </c>
      <c r="AC1253" s="64">
        <v>4.82</v>
      </c>
    </row>
    <row r="1254" spans="1:29" hidden="1" x14ac:dyDescent="0.2">
      <c r="A1254" s="2">
        <v>40554</v>
      </c>
      <c r="B1254" s="64">
        <v>4.26</v>
      </c>
      <c r="C1254" s="64">
        <v>4.29</v>
      </c>
      <c r="D1254" s="64">
        <v>5.49</v>
      </c>
      <c r="E1254" s="64">
        <v>5.08</v>
      </c>
      <c r="G1254" s="64">
        <v>3.28</v>
      </c>
      <c r="H1254" s="64">
        <v>3.16</v>
      </c>
      <c r="J1254" s="64">
        <v>5.6</v>
      </c>
      <c r="K1254" s="64">
        <v>4.83</v>
      </c>
      <c r="N1254" s="64">
        <v>0.12</v>
      </c>
      <c r="O1254" s="64">
        <v>3.34</v>
      </c>
      <c r="P1254" s="64">
        <v>4.49</v>
      </c>
      <c r="R1254" s="64">
        <v>2.92</v>
      </c>
      <c r="S1254" s="64">
        <v>2.67</v>
      </c>
      <c r="U1254" s="64">
        <v>4.26</v>
      </c>
      <c r="V1254" s="64">
        <v>4.29</v>
      </c>
      <c r="W1254" s="64">
        <v>5.49</v>
      </c>
      <c r="X1254" s="64">
        <v>5.08</v>
      </c>
      <c r="Z1254" s="64">
        <v>3.28</v>
      </c>
      <c r="AA1254" s="64">
        <v>3.16</v>
      </c>
      <c r="AB1254" s="64">
        <v>5.6</v>
      </c>
      <c r="AC1254" s="64">
        <v>4.83</v>
      </c>
    </row>
    <row r="1255" spans="1:29" hidden="1" x14ac:dyDescent="0.2">
      <c r="A1255" s="2">
        <v>40555</v>
      </c>
      <c r="B1255" s="64">
        <v>4.26</v>
      </c>
      <c r="C1255" s="64">
        <v>4.3</v>
      </c>
      <c r="D1255" s="64">
        <v>5.49</v>
      </c>
      <c r="E1255" s="64">
        <v>5.0999999999999996</v>
      </c>
      <c r="G1255" s="64">
        <v>2.92</v>
      </c>
      <c r="H1255" s="64">
        <v>3.2</v>
      </c>
      <c r="J1255" s="64">
        <v>5.6</v>
      </c>
      <c r="K1255" s="64">
        <v>4.84</v>
      </c>
      <c r="N1255" s="64">
        <v>0.13</v>
      </c>
      <c r="O1255" s="64">
        <v>3.36</v>
      </c>
      <c r="P1255" s="64">
        <v>4.53</v>
      </c>
      <c r="R1255" s="64">
        <v>2.92</v>
      </c>
      <c r="S1255" s="64">
        <v>2.66</v>
      </c>
      <c r="U1255" s="64">
        <v>4.26</v>
      </c>
      <c r="V1255" s="64">
        <v>4.3</v>
      </c>
      <c r="W1255" s="64">
        <v>5.49</v>
      </c>
      <c r="X1255" s="64">
        <v>5.0999999999999996</v>
      </c>
      <c r="Z1255" s="64">
        <v>2.92</v>
      </c>
      <c r="AA1255" s="64">
        <v>3.2</v>
      </c>
      <c r="AB1255" s="64">
        <v>5.6</v>
      </c>
      <c r="AC1255" s="64">
        <v>4.84</v>
      </c>
    </row>
    <row r="1256" spans="1:29" hidden="1" x14ac:dyDescent="0.2">
      <c r="A1256" s="2">
        <v>40556</v>
      </c>
      <c r="B1256" s="64">
        <v>4.38</v>
      </c>
      <c r="C1256" s="64">
        <v>4.28</v>
      </c>
      <c r="D1256" s="64">
        <v>5.45</v>
      </c>
      <c r="E1256" s="64">
        <v>5.05</v>
      </c>
      <c r="G1256" s="64">
        <v>2.96</v>
      </c>
      <c r="H1256" s="64">
        <v>3.3</v>
      </c>
      <c r="J1256" s="64">
        <v>5.75</v>
      </c>
      <c r="K1256" s="64">
        <v>4.9400000000000004</v>
      </c>
      <c r="N1256" s="64">
        <v>0.12</v>
      </c>
      <c r="O1256" s="64">
        <v>3.3</v>
      </c>
      <c r="P1256" s="64">
        <v>4.5</v>
      </c>
      <c r="R1256" s="64">
        <v>2.82</v>
      </c>
      <c r="S1256" s="64">
        <v>2.58</v>
      </c>
      <c r="U1256" s="64">
        <v>4.38</v>
      </c>
      <c r="V1256" s="64">
        <v>4.28</v>
      </c>
      <c r="W1256" s="64">
        <v>5.45</v>
      </c>
      <c r="X1256" s="64">
        <v>5.05</v>
      </c>
      <c r="Z1256" s="64">
        <v>2.96</v>
      </c>
      <c r="AA1256" s="64">
        <v>3.3</v>
      </c>
      <c r="AB1256" s="64">
        <v>5.75</v>
      </c>
      <c r="AC1256" s="64">
        <v>4.9400000000000004</v>
      </c>
    </row>
    <row r="1257" spans="1:29" hidden="1" x14ac:dyDescent="0.2">
      <c r="A1257" s="2">
        <v>40557</v>
      </c>
      <c r="B1257" s="64">
        <v>4.38</v>
      </c>
      <c r="C1257" s="64">
        <v>4.28</v>
      </c>
      <c r="D1257" s="64">
        <v>5.45</v>
      </c>
      <c r="E1257" s="64">
        <v>5.07</v>
      </c>
      <c r="G1257" s="64">
        <v>3.13</v>
      </c>
      <c r="H1257" s="64">
        <v>3.32</v>
      </c>
      <c r="J1257" s="64">
        <v>5.61</v>
      </c>
      <c r="K1257" s="64">
        <v>5.04</v>
      </c>
      <c r="N1257" s="64">
        <v>0.12</v>
      </c>
      <c r="O1257" s="64">
        <v>3.33</v>
      </c>
      <c r="P1257" s="64">
        <v>4.53</v>
      </c>
      <c r="R1257" s="64">
        <v>2.85</v>
      </c>
      <c r="S1257" s="64">
        <v>2.63</v>
      </c>
      <c r="U1257" s="64">
        <v>4.38</v>
      </c>
      <c r="V1257" s="64">
        <v>4.28</v>
      </c>
      <c r="W1257" s="64">
        <v>5.45</v>
      </c>
      <c r="X1257" s="64">
        <v>5.07</v>
      </c>
      <c r="Z1257" s="64">
        <v>3.13</v>
      </c>
      <c r="AA1257" s="64">
        <v>3.32</v>
      </c>
      <c r="AB1257" s="64">
        <v>5.61</v>
      </c>
      <c r="AC1257" s="64">
        <v>5.04</v>
      </c>
    </row>
    <row r="1258" spans="1:29" hidden="1" x14ac:dyDescent="0.2">
      <c r="A1258" s="2">
        <v>40561</v>
      </c>
      <c r="B1258" s="64">
        <v>4.25</v>
      </c>
      <c r="C1258" s="64">
        <v>4.17</v>
      </c>
      <c r="D1258" s="64">
        <v>5.53</v>
      </c>
      <c r="E1258" s="64">
        <v>5.0999999999999996</v>
      </c>
      <c r="G1258" s="64">
        <v>3.54</v>
      </c>
      <c r="H1258" s="64">
        <v>3.37</v>
      </c>
      <c r="J1258" s="64">
        <v>5.63</v>
      </c>
      <c r="K1258" s="64">
        <v>4.9800000000000004</v>
      </c>
      <c r="N1258" s="64">
        <v>0.12</v>
      </c>
      <c r="O1258" s="64">
        <v>3.37</v>
      </c>
      <c r="P1258" s="64">
        <v>4.5599999999999996</v>
      </c>
      <c r="R1258" s="64">
        <v>2.9</v>
      </c>
      <c r="S1258" s="64">
        <v>2.67</v>
      </c>
      <c r="U1258" s="64">
        <v>4.25</v>
      </c>
      <c r="V1258" s="64">
        <v>4.17</v>
      </c>
      <c r="W1258" s="64">
        <v>5.53</v>
      </c>
      <c r="X1258" s="64">
        <v>5.0999999999999996</v>
      </c>
      <c r="Z1258" s="64">
        <v>3.54</v>
      </c>
      <c r="AA1258" s="64">
        <v>3.37</v>
      </c>
      <c r="AB1258" s="64">
        <v>5.63</v>
      </c>
      <c r="AC1258" s="64">
        <v>4.9800000000000004</v>
      </c>
    </row>
    <row r="1259" spans="1:29" hidden="1" x14ac:dyDescent="0.2">
      <c r="A1259" s="2">
        <v>40562</v>
      </c>
      <c r="B1259" s="64">
        <v>4.4000000000000004</v>
      </c>
      <c r="C1259" s="64">
        <v>4.1500000000000004</v>
      </c>
      <c r="D1259" s="64">
        <v>5.49</v>
      </c>
      <c r="E1259" s="64">
        <v>5.08</v>
      </c>
      <c r="G1259" s="64">
        <v>3.3</v>
      </c>
      <c r="H1259" s="64">
        <v>3.39</v>
      </c>
      <c r="J1259" s="64">
        <v>5.75</v>
      </c>
      <c r="K1259" s="64">
        <v>4.88</v>
      </c>
      <c r="N1259" s="64">
        <v>0.14000000000000001</v>
      </c>
      <c r="O1259" s="64">
        <v>3.34</v>
      </c>
      <c r="P1259" s="64">
        <v>4.53</v>
      </c>
      <c r="R1259" s="64">
        <v>2.83</v>
      </c>
      <c r="S1259" s="64">
        <v>2.63</v>
      </c>
      <c r="U1259" s="64">
        <v>4.4000000000000004</v>
      </c>
      <c r="V1259" s="64">
        <v>4.1500000000000004</v>
      </c>
      <c r="W1259" s="64">
        <v>5.49</v>
      </c>
      <c r="X1259" s="64">
        <v>5.08</v>
      </c>
      <c r="Z1259" s="64">
        <v>3.3</v>
      </c>
      <c r="AA1259" s="64">
        <v>3.39</v>
      </c>
      <c r="AB1259" s="64">
        <v>5.75</v>
      </c>
      <c r="AC1259" s="64">
        <v>4.88</v>
      </c>
    </row>
    <row r="1260" spans="1:29" hidden="1" x14ac:dyDescent="0.2">
      <c r="A1260" s="2">
        <v>40563</v>
      </c>
      <c r="B1260" s="64">
        <v>4.51</v>
      </c>
      <c r="C1260" s="64">
        <v>4.3499999999999996</v>
      </c>
      <c r="D1260" s="64">
        <v>5.59</v>
      </c>
      <c r="E1260" s="64">
        <v>5.19</v>
      </c>
      <c r="G1260" s="64">
        <v>4.51</v>
      </c>
      <c r="H1260" s="64">
        <v>3.37</v>
      </c>
      <c r="J1260" s="64">
        <v>5.79</v>
      </c>
      <c r="K1260" s="64">
        <v>4.92</v>
      </c>
      <c r="N1260" s="64">
        <v>0.14000000000000001</v>
      </c>
      <c r="O1260" s="64">
        <v>3.45</v>
      </c>
      <c r="P1260" s="64">
        <v>4.6100000000000003</v>
      </c>
      <c r="R1260" s="64">
        <v>2.93</v>
      </c>
      <c r="S1260" s="64">
        <v>2.75</v>
      </c>
      <c r="U1260" s="64">
        <v>4.51</v>
      </c>
      <c r="V1260" s="64">
        <v>4.3499999999999996</v>
      </c>
      <c r="W1260" s="64">
        <v>5.59</v>
      </c>
      <c r="X1260" s="64">
        <v>5.19</v>
      </c>
      <c r="Z1260" s="64">
        <v>4.51</v>
      </c>
      <c r="AA1260" s="64">
        <v>3.37</v>
      </c>
      <c r="AB1260" s="64">
        <v>5.79</v>
      </c>
      <c r="AC1260" s="64">
        <v>4.92</v>
      </c>
    </row>
    <row r="1261" spans="1:29" hidden="1" x14ac:dyDescent="0.2">
      <c r="A1261" s="2">
        <v>40564</v>
      </c>
      <c r="B1261" s="64">
        <v>4.4800000000000004</v>
      </c>
      <c r="C1261" s="64">
        <v>4.3499999999999996</v>
      </c>
      <c r="D1261" s="64">
        <v>5.54</v>
      </c>
      <c r="E1261" s="64">
        <v>5.13</v>
      </c>
      <c r="G1261" s="64">
        <v>3.62</v>
      </c>
      <c r="H1261" s="64">
        <v>3.4</v>
      </c>
      <c r="J1261" s="64">
        <v>5.65</v>
      </c>
      <c r="K1261" s="64">
        <v>4.87</v>
      </c>
      <c r="N1261" s="64">
        <v>0.13</v>
      </c>
      <c r="O1261" s="64">
        <v>3.41</v>
      </c>
      <c r="P1261" s="64">
        <v>4.5599999999999996</v>
      </c>
      <c r="R1261" s="64">
        <v>2.9</v>
      </c>
      <c r="S1261" s="64">
        <v>2.72</v>
      </c>
      <c r="U1261" s="64">
        <v>4.4800000000000004</v>
      </c>
      <c r="V1261" s="64">
        <v>4.3499999999999996</v>
      </c>
      <c r="W1261" s="64">
        <v>5.54</v>
      </c>
      <c r="X1261" s="64">
        <v>5.13</v>
      </c>
      <c r="Z1261" s="64">
        <v>3.62</v>
      </c>
      <c r="AA1261" s="64">
        <v>3.4</v>
      </c>
      <c r="AB1261" s="64">
        <v>5.65</v>
      </c>
      <c r="AC1261" s="64">
        <v>4.87</v>
      </c>
    </row>
    <row r="1262" spans="1:29" hidden="1" x14ac:dyDescent="0.2">
      <c r="A1262" s="2">
        <v>40567</v>
      </c>
      <c r="B1262" s="64">
        <v>4.51</v>
      </c>
      <c r="C1262" s="64">
        <v>4.38</v>
      </c>
      <c r="D1262" s="64">
        <v>5.52</v>
      </c>
      <c r="E1262" s="64">
        <v>5.12</v>
      </c>
      <c r="G1262" s="64">
        <v>3.84</v>
      </c>
      <c r="H1262" s="64">
        <v>3.36</v>
      </c>
      <c r="J1262" s="64">
        <v>5.58</v>
      </c>
      <c r="K1262" s="64">
        <v>4.88</v>
      </c>
      <c r="N1262" s="64">
        <v>0.13</v>
      </c>
      <c r="O1262" s="64">
        <v>3.4</v>
      </c>
      <c r="P1262" s="64">
        <v>4.5599999999999996</v>
      </c>
      <c r="R1262" s="64">
        <v>2.94</v>
      </c>
      <c r="S1262" s="64">
        <v>2.7</v>
      </c>
      <c r="U1262" s="64">
        <v>4.51</v>
      </c>
      <c r="V1262" s="64">
        <v>4.38</v>
      </c>
      <c r="W1262" s="64">
        <v>5.52</v>
      </c>
      <c r="X1262" s="64">
        <v>5.12</v>
      </c>
      <c r="Z1262" s="64">
        <v>3.84</v>
      </c>
      <c r="AA1262" s="64">
        <v>3.36</v>
      </c>
      <c r="AB1262" s="64">
        <v>5.58</v>
      </c>
      <c r="AC1262" s="64">
        <v>4.88</v>
      </c>
    </row>
    <row r="1263" spans="1:29" hidden="1" x14ac:dyDescent="0.2">
      <c r="A1263" s="2">
        <v>40568</v>
      </c>
      <c r="B1263" s="64">
        <v>4.4400000000000004</v>
      </c>
      <c r="C1263" s="64">
        <v>4.22</v>
      </c>
      <c r="D1263" s="64">
        <v>5.48</v>
      </c>
      <c r="E1263" s="64">
        <v>5.08</v>
      </c>
      <c r="G1263" s="64">
        <v>4.66</v>
      </c>
      <c r="H1263" s="64">
        <v>3.32</v>
      </c>
      <c r="J1263" s="64">
        <v>5.6</v>
      </c>
      <c r="K1263" s="64">
        <v>4.8499999999999996</v>
      </c>
      <c r="N1263" s="64">
        <v>0.13</v>
      </c>
      <c r="O1263" s="64">
        <v>3.33</v>
      </c>
      <c r="P1263" s="64">
        <v>4.49</v>
      </c>
      <c r="R1263" s="64">
        <v>2.87</v>
      </c>
      <c r="S1263" s="64">
        <v>2.65</v>
      </c>
      <c r="U1263" s="64">
        <v>4.4400000000000004</v>
      </c>
      <c r="V1263" s="64">
        <v>4.22</v>
      </c>
      <c r="W1263" s="64">
        <v>5.48</v>
      </c>
      <c r="X1263" s="64">
        <v>5.08</v>
      </c>
      <c r="Z1263" s="64">
        <v>4.66</v>
      </c>
      <c r="AA1263" s="64">
        <v>3.32</v>
      </c>
      <c r="AB1263" s="64">
        <v>5.6</v>
      </c>
      <c r="AC1263" s="64">
        <v>4.8499999999999996</v>
      </c>
    </row>
    <row r="1264" spans="1:29" hidden="1" x14ac:dyDescent="0.2">
      <c r="A1264" s="2">
        <v>40569</v>
      </c>
      <c r="B1264" s="64">
        <v>4.54</v>
      </c>
      <c r="C1264" s="64">
        <v>4.51</v>
      </c>
      <c r="D1264" s="64">
        <v>5.56</v>
      </c>
      <c r="E1264" s="64">
        <v>5.24</v>
      </c>
      <c r="G1264" s="64">
        <v>4.74</v>
      </c>
      <c r="H1264" s="64">
        <v>3.27</v>
      </c>
      <c r="J1264" s="64">
        <v>5.67</v>
      </c>
      <c r="K1264" s="64">
        <v>4.8</v>
      </c>
      <c r="N1264" s="64">
        <v>0.14000000000000001</v>
      </c>
      <c r="O1264" s="64">
        <v>3.42</v>
      </c>
      <c r="P1264" s="64">
        <v>4.59</v>
      </c>
      <c r="R1264" s="64">
        <v>2.93</v>
      </c>
      <c r="S1264" s="64">
        <v>2.71</v>
      </c>
      <c r="U1264" s="64">
        <v>4.54</v>
      </c>
      <c r="V1264" s="64">
        <v>4.51</v>
      </c>
      <c r="W1264" s="64">
        <v>5.56</v>
      </c>
      <c r="X1264" s="64">
        <v>5.24</v>
      </c>
      <c r="Z1264" s="64">
        <v>4.74</v>
      </c>
      <c r="AA1264" s="64">
        <v>3.27</v>
      </c>
      <c r="AB1264" s="64">
        <v>5.67</v>
      </c>
      <c r="AC1264" s="64">
        <v>4.8</v>
      </c>
    </row>
    <row r="1265" spans="1:29" hidden="1" x14ac:dyDescent="0.2">
      <c r="A1265" s="2">
        <v>40570</v>
      </c>
      <c r="B1265" s="64">
        <v>4.54</v>
      </c>
      <c r="C1265" s="64">
        <v>4.53</v>
      </c>
      <c r="D1265" s="64">
        <v>5.57</v>
      </c>
      <c r="E1265" s="64">
        <v>5.25</v>
      </c>
      <c r="G1265" s="64">
        <v>4.74</v>
      </c>
      <c r="H1265" s="64">
        <v>3.25</v>
      </c>
      <c r="J1265" s="64">
        <v>5.57</v>
      </c>
      <c r="K1265" s="64">
        <v>4.79</v>
      </c>
      <c r="N1265" s="64">
        <v>0.12</v>
      </c>
      <c r="O1265" s="64">
        <v>3.39</v>
      </c>
      <c r="P1265" s="64">
        <v>4.57</v>
      </c>
      <c r="R1265" s="64">
        <v>2.88</v>
      </c>
      <c r="S1265" s="64">
        <v>2.69</v>
      </c>
      <c r="U1265" s="64">
        <v>4.54</v>
      </c>
      <c r="V1265" s="64">
        <v>4.53</v>
      </c>
      <c r="W1265" s="64">
        <v>5.57</v>
      </c>
      <c r="X1265" s="64">
        <v>5.25</v>
      </c>
      <c r="Z1265" s="64">
        <v>4.74</v>
      </c>
      <c r="AA1265" s="64">
        <v>3.25</v>
      </c>
      <c r="AB1265" s="64">
        <v>5.57</v>
      </c>
      <c r="AC1265" s="64">
        <v>4.79</v>
      </c>
    </row>
    <row r="1266" spans="1:29" hidden="1" x14ac:dyDescent="0.2">
      <c r="A1266" s="2">
        <v>40571</v>
      </c>
      <c r="B1266" s="64">
        <v>4.4800000000000004</v>
      </c>
      <c r="C1266" s="64">
        <v>4.45</v>
      </c>
      <c r="D1266" s="64">
        <v>5.56</v>
      </c>
      <c r="E1266" s="64">
        <v>5.24</v>
      </c>
      <c r="G1266" s="64">
        <v>3.95</v>
      </c>
      <c r="H1266" s="64">
        <v>3.2</v>
      </c>
      <c r="J1266" s="64">
        <v>5.56</v>
      </c>
      <c r="K1266" s="64">
        <v>4.83</v>
      </c>
      <c r="N1266" s="64">
        <v>0.12</v>
      </c>
      <c r="O1266" s="64">
        <v>3.32</v>
      </c>
      <c r="P1266" s="64">
        <v>4.53</v>
      </c>
      <c r="R1266" s="64">
        <v>2.82</v>
      </c>
      <c r="S1266" s="64">
        <v>2.64</v>
      </c>
      <c r="U1266" s="64">
        <v>4.4800000000000004</v>
      </c>
      <c r="V1266" s="64">
        <v>4.45</v>
      </c>
      <c r="W1266" s="64">
        <v>5.56</v>
      </c>
      <c r="X1266" s="64">
        <v>5.24</v>
      </c>
      <c r="Z1266" s="64">
        <v>3.95</v>
      </c>
      <c r="AA1266" s="64">
        <v>3.2</v>
      </c>
      <c r="AB1266" s="64">
        <v>5.56</v>
      </c>
      <c r="AC1266" s="64">
        <v>4.83</v>
      </c>
    </row>
    <row r="1267" spans="1:29" hidden="1" x14ac:dyDescent="0.2">
      <c r="A1267" s="2">
        <v>40574</v>
      </c>
      <c r="B1267" s="64">
        <v>4.5199999999999996</v>
      </c>
      <c r="C1267" s="64">
        <v>4.5</v>
      </c>
      <c r="D1267" s="64">
        <v>5.62</v>
      </c>
      <c r="E1267" s="64">
        <v>5.3</v>
      </c>
      <c r="G1267" s="64">
        <v>3.81</v>
      </c>
      <c r="H1267" s="64">
        <v>3.16</v>
      </c>
      <c r="J1267" s="64">
        <v>5.88</v>
      </c>
      <c r="K1267" s="64">
        <v>4.75</v>
      </c>
      <c r="N1267" s="64">
        <v>0.13</v>
      </c>
      <c r="O1267" s="64">
        <v>3.37</v>
      </c>
      <c r="P1267" s="64">
        <v>4.57</v>
      </c>
      <c r="R1267" s="64">
        <v>2.84</v>
      </c>
      <c r="S1267" s="64">
        <v>2.64</v>
      </c>
      <c r="U1267" s="64">
        <v>4.5199999999999996</v>
      </c>
      <c r="V1267" s="64">
        <v>4.5</v>
      </c>
      <c r="W1267" s="64">
        <v>5.62</v>
      </c>
      <c r="X1267" s="64">
        <v>5.3</v>
      </c>
      <c r="Z1267" s="64">
        <v>3.81</v>
      </c>
      <c r="AA1267" s="64">
        <v>3.16</v>
      </c>
      <c r="AB1267" s="64">
        <v>5.88</v>
      </c>
      <c r="AC1267" s="64">
        <v>4.75</v>
      </c>
    </row>
    <row r="1268" spans="1:29" hidden="1" x14ac:dyDescent="0.2">
      <c r="R1268" s="64"/>
      <c r="S1268" s="64"/>
    </row>
    <row r="1269" spans="1:29" hidden="1" x14ac:dyDescent="0.2">
      <c r="A1269" s="3" t="s">
        <v>61</v>
      </c>
      <c r="B1269" s="64">
        <f>AVERAGE(B1248:B1267)</f>
        <v>4.37</v>
      </c>
      <c r="C1269" s="64">
        <f>AVERAGE(C1248:C1267)</f>
        <v>4.2975000000000012</v>
      </c>
      <c r="D1269" s="64">
        <f>AVERAGE(D1248:D1267)</f>
        <v>5.517500000000001</v>
      </c>
      <c r="E1269" s="64">
        <f>AVERAGE(E1248:E1267)</f>
        <v>5.1164999999999994</v>
      </c>
      <c r="G1269" s="64">
        <f>AVERAGE(G1248:G1267)</f>
        <v>3.4980000000000002</v>
      </c>
      <c r="H1269" s="64">
        <f>AVERAGE(H1248:H1267)</f>
        <v>3.2330000000000005</v>
      </c>
      <c r="J1269" s="64">
        <f>AVERAGE(J1248:J1267)</f>
        <v>5.6100000000000012</v>
      </c>
      <c r="K1269" s="64">
        <f>AVERAGE(K1248:K1267)</f>
        <v>4.847999999999999</v>
      </c>
      <c r="N1269" s="64">
        <f>AVERAGE(N1248:N1267)</f>
        <v>0.12350000000000001</v>
      </c>
      <c r="O1269" s="64">
        <f>AVERAGE(O1248:O1267)</f>
        <v>3.3624999999999998</v>
      </c>
      <c r="P1269" s="64">
        <f>AVERAGE(P1248:P1267)</f>
        <v>4.520999999999999</v>
      </c>
      <c r="R1269" s="64">
        <f>AVERAGE(R1248:R1267)</f>
        <v>2.8974999999999995</v>
      </c>
      <c r="S1269" s="64">
        <f>AVERAGE(S1248:S1267)</f>
        <v>2.6680000000000001</v>
      </c>
      <c r="U1269" s="64">
        <f>AVERAGE(U1248:U1267)</f>
        <v>4.37</v>
      </c>
      <c r="V1269" s="64">
        <f>AVERAGE(V1248:V1267)</f>
        <v>4.2975000000000012</v>
      </c>
      <c r="W1269" s="64">
        <f>AVERAGE(W1248:W1267)</f>
        <v>5.517500000000001</v>
      </c>
      <c r="X1269" s="64">
        <f>AVERAGE(X1248:X1267)</f>
        <v>5.1164999999999994</v>
      </c>
      <c r="Z1269" s="64">
        <f>AVERAGE(Z1248:Z1267)</f>
        <v>3.4980000000000002</v>
      </c>
      <c r="AA1269" s="64">
        <f>AVERAGE(AA1248:AA1267)</f>
        <v>3.2330000000000005</v>
      </c>
      <c r="AB1269" s="64">
        <f>AVERAGE(AB1248:AB1267)</f>
        <v>5.6100000000000012</v>
      </c>
      <c r="AC1269" s="64">
        <f>AVERAGE(AC1248:AC1267)</f>
        <v>4.847999999999999</v>
      </c>
    </row>
    <row r="1270" spans="1:29" hidden="1" x14ac:dyDescent="0.2">
      <c r="A1270" s="3" t="s">
        <v>62</v>
      </c>
      <c r="B1270" s="312">
        <f>AVERAGE(B1269:C1269)</f>
        <v>4.3337500000000002</v>
      </c>
      <c r="C1270" s="312"/>
      <c r="D1270" s="312">
        <f>AVERAGE(D1269:E1269)</f>
        <v>5.3170000000000002</v>
      </c>
      <c r="E1270" s="312"/>
      <c r="F1270" s="5"/>
      <c r="G1270" s="312">
        <f>AVERAGE(G1269:H1269)</f>
        <v>3.3655000000000004</v>
      </c>
      <c r="H1270" s="312"/>
      <c r="I1270" s="118"/>
      <c r="J1270" s="312">
        <f>AVERAGE(J1269:K1269)</f>
        <v>5.2290000000000001</v>
      </c>
      <c r="K1270" s="312"/>
      <c r="L1270" s="118"/>
      <c r="M1270" s="5"/>
      <c r="N1270" s="5"/>
      <c r="O1270" s="5"/>
      <c r="P1270" s="5"/>
      <c r="Q1270" s="5"/>
      <c r="R1270" s="312">
        <f>AVERAGE(R1269:S1269)</f>
        <v>2.7827500000000001</v>
      </c>
      <c r="S1270" s="312"/>
      <c r="U1270" s="312">
        <f>AVERAGE(U1269:V1269)</f>
        <v>4.3337500000000002</v>
      </c>
      <c r="V1270" s="312"/>
      <c r="W1270" s="312">
        <f>AVERAGE(W1269:X1269)</f>
        <v>5.3170000000000002</v>
      </c>
      <c r="X1270" s="312"/>
      <c r="Y1270" s="5"/>
      <c r="Z1270" s="312">
        <f>AVERAGE(Z1269:AA1269)</f>
        <v>3.3655000000000004</v>
      </c>
      <c r="AA1270" s="312"/>
      <c r="AB1270" s="312">
        <f>AVERAGE(AB1269:AC1269)</f>
        <v>5.2290000000000001</v>
      </c>
      <c r="AC1270" s="312"/>
    </row>
    <row r="1271" spans="1:29" hidden="1" x14ac:dyDescent="0.2">
      <c r="A1271" s="3" t="s">
        <v>63</v>
      </c>
      <c r="B1271" s="312">
        <f>AVERAGE(B1218,B1245,B1270)</f>
        <v>4.1645681818181819</v>
      </c>
      <c r="C1271" s="312"/>
      <c r="D1271" s="312">
        <f>AVERAGE(D1218,D1245,D1270)</f>
        <v>5.1867651515151509</v>
      </c>
      <c r="E1271" s="312"/>
      <c r="F1271" s="5"/>
      <c r="G1271" s="312">
        <f>AVERAGE(G1218,G1245,G1270)</f>
        <v>3.2415984848484847</v>
      </c>
      <c r="H1271" s="312"/>
      <c r="I1271" s="118"/>
      <c r="J1271" s="312">
        <f>AVERAGE(J1218,J1245,J1270)</f>
        <v>4.9472500000000004</v>
      </c>
      <c r="K1271" s="312"/>
      <c r="L1271" s="118"/>
      <c r="M1271" s="5"/>
      <c r="N1271" s="5"/>
      <c r="O1271" s="5"/>
      <c r="P1271" s="5"/>
      <c r="Q1271" s="5"/>
      <c r="R1271" s="312">
        <f>AVERAGE(R1218,R1245,R1270)</f>
        <v>2.6928106060606058</v>
      </c>
      <c r="S1271" s="312"/>
      <c r="U1271" s="312">
        <f>AVERAGE(U1218,U1245,U1270)</f>
        <v>4.1645681818181819</v>
      </c>
      <c r="V1271" s="312"/>
      <c r="W1271" s="312">
        <f>AVERAGE(W1218,W1245,W1270)</f>
        <v>5.1867651515151509</v>
      </c>
      <c r="X1271" s="312"/>
      <c r="Y1271" s="5"/>
      <c r="Z1271" s="312">
        <f>AVERAGE(Z1218,Z1245,Z1270)</f>
        <v>3.2415984848484847</v>
      </c>
      <c r="AA1271" s="312"/>
      <c r="AB1271" s="312">
        <f>AVERAGE(AB1218,AB1245,AB1270)</f>
        <v>4.9472500000000004</v>
      </c>
      <c r="AC1271" s="312"/>
    </row>
    <row r="1272" spans="1:29" hidden="1" x14ac:dyDescent="0.2">
      <c r="R1272" s="64"/>
      <c r="S1272" s="64"/>
    </row>
    <row r="1273" spans="1:29" hidden="1" x14ac:dyDescent="0.2">
      <c r="A1273" s="2">
        <v>40575</v>
      </c>
      <c r="B1273" s="64">
        <v>4.5199999999999996</v>
      </c>
      <c r="C1273" s="64">
        <v>4.49</v>
      </c>
      <c r="D1273" s="64">
        <v>5.62</v>
      </c>
      <c r="E1273" s="64">
        <v>5.3</v>
      </c>
      <c r="G1273" s="64">
        <v>3.39</v>
      </c>
      <c r="H1273" s="64">
        <v>3.22</v>
      </c>
      <c r="J1273" s="64">
        <v>5.78</v>
      </c>
      <c r="K1273" s="64">
        <v>4.5999999999999996</v>
      </c>
      <c r="N1273" s="64">
        <v>0.13</v>
      </c>
      <c r="O1273" s="64">
        <v>3.43</v>
      </c>
      <c r="P1273" s="64">
        <v>4.6100000000000003</v>
      </c>
      <c r="R1273" s="64">
        <v>2.88</v>
      </c>
      <c r="S1273" s="64">
        <v>2.69</v>
      </c>
      <c r="U1273" s="64">
        <v>4.5199999999999996</v>
      </c>
      <c r="V1273" s="64">
        <v>4.49</v>
      </c>
      <c r="W1273" s="64">
        <v>5.62</v>
      </c>
      <c r="X1273" s="64">
        <v>5.3</v>
      </c>
      <c r="Z1273" s="64">
        <v>3.39</v>
      </c>
      <c r="AA1273" s="64">
        <v>3.22</v>
      </c>
      <c r="AB1273" s="64">
        <v>5.78</v>
      </c>
      <c r="AC1273" s="64">
        <v>4.5999999999999996</v>
      </c>
    </row>
    <row r="1274" spans="1:29" hidden="1" x14ac:dyDescent="0.2">
      <c r="A1274" s="2">
        <v>40576</v>
      </c>
      <c r="B1274" s="64">
        <v>4.5999999999999996</v>
      </c>
      <c r="C1274" s="64">
        <v>4.59</v>
      </c>
      <c r="D1274" s="64">
        <v>5.65</v>
      </c>
      <c r="E1274" s="64">
        <v>5.33</v>
      </c>
      <c r="G1274" s="64">
        <v>3.43</v>
      </c>
      <c r="H1274" s="64">
        <v>3.32</v>
      </c>
      <c r="J1274" s="64">
        <v>5.67</v>
      </c>
      <c r="K1274" s="64">
        <v>4.76</v>
      </c>
      <c r="N1274" s="64">
        <v>0.13</v>
      </c>
      <c r="O1274" s="64">
        <v>3.48</v>
      </c>
      <c r="P1274" s="64">
        <v>4.62</v>
      </c>
      <c r="R1274" s="64">
        <v>2.97</v>
      </c>
      <c r="S1274" s="64">
        <v>2.75</v>
      </c>
      <c r="U1274" s="64">
        <v>4.5999999999999996</v>
      </c>
      <c r="V1274" s="64">
        <v>4.59</v>
      </c>
      <c r="W1274" s="64">
        <v>5.65</v>
      </c>
      <c r="X1274" s="64">
        <v>5.33</v>
      </c>
      <c r="Z1274" s="64">
        <v>3.43</v>
      </c>
      <c r="AA1274" s="64">
        <v>3.32</v>
      </c>
      <c r="AB1274" s="64">
        <v>5.67</v>
      </c>
      <c r="AC1274" s="64">
        <v>4.76</v>
      </c>
    </row>
    <row r="1275" spans="1:29" hidden="1" x14ac:dyDescent="0.2">
      <c r="A1275" s="2">
        <v>40577</v>
      </c>
      <c r="B1275" s="64">
        <v>4.6900000000000004</v>
      </c>
      <c r="C1275" s="64">
        <v>4.6399999999999997</v>
      </c>
      <c r="D1275" s="64">
        <v>5.68</v>
      </c>
      <c r="E1275" s="64">
        <v>5.36</v>
      </c>
      <c r="G1275" s="64">
        <v>2.97</v>
      </c>
      <c r="H1275" s="64">
        <v>3.38</v>
      </c>
      <c r="J1275" s="64">
        <v>5.59</v>
      </c>
      <c r="K1275" s="64">
        <v>4.72</v>
      </c>
      <c r="N1275" s="64">
        <v>0.13</v>
      </c>
      <c r="O1275" s="64">
        <v>3.55</v>
      </c>
      <c r="P1275" s="64">
        <v>4.66</v>
      </c>
      <c r="R1275" s="64">
        <v>3.02</v>
      </c>
      <c r="S1275" s="64">
        <v>2.82</v>
      </c>
      <c r="U1275" s="64">
        <v>4.6900000000000004</v>
      </c>
      <c r="V1275" s="64">
        <v>4.6399999999999997</v>
      </c>
      <c r="W1275" s="64">
        <v>5.68</v>
      </c>
      <c r="X1275" s="64">
        <v>5.36</v>
      </c>
      <c r="Z1275" s="64">
        <v>2.97</v>
      </c>
      <c r="AA1275" s="64">
        <v>3.38</v>
      </c>
      <c r="AB1275" s="64">
        <v>5.59</v>
      </c>
      <c r="AC1275" s="64">
        <v>4.72</v>
      </c>
    </row>
    <row r="1276" spans="1:29" hidden="1" x14ac:dyDescent="0.2">
      <c r="A1276" s="2">
        <v>40578</v>
      </c>
      <c r="B1276" s="64">
        <v>4.7300000000000004</v>
      </c>
      <c r="C1276" s="64">
        <v>4.7</v>
      </c>
      <c r="D1276" s="64">
        <v>5.7</v>
      </c>
      <c r="E1276" s="64">
        <v>5.38</v>
      </c>
      <c r="G1276" s="64">
        <v>3.22</v>
      </c>
      <c r="H1276" s="64">
        <v>3.38</v>
      </c>
      <c r="J1276" s="64">
        <v>5.62</v>
      </c>
      <c r="K1276" s="64">
        <v>4.82</v>
      </c>
      <c r="N1276" s="64">
        <v>0.13</v>
      </c>
      <c r="O1276" s="64">
        <v>3.63</v>
      </c>
      <c r="P1276" s="64">
        <v>4.7300000000000004</v>
      </c>
      <c r="R1276" s="64">
        <v>3.08</v>
      </c>
      <c r="S1276" s="64">
        <v>2.85</v>
      </c>
      <c r="U1276" s="64">
        <v>4.7300000000000004</v>
      </c>
      <c r="V1276" s="64">
        <v>4.7</v>
      </c>
      <c r="W1276" s="64">
        <v>5.7</v>
      </c>
      <c r="X1276" s="64">
        <v>5.38</v>
      </c>
      <c r="Z1276" s="64">
        <v>3.22</v>
      </c>
      <c r="AA1276" s="64">
        <v>3.38</v>
      </c>
      <c r="AB1276" s="64">
        <v>5.62</v>
      </c>
      <c r="AC1276" s="64">
        <v>4.82</v>
      </c>
    </row>
    <row r="1277" spans="1:29" hidden="1" x14ac:dyDescent="0.2">
      <c r="A1277" s="2">
        <v>40581</v>
      </c>
      <c r="B1277" s="64">
        <v>4.76</v>
      </c>
      <c r="C1277" s="64">
        <v>4.74</v>
      </c>
      <c r="D1277" s="64">
        <v>5.69</v>
      </c>
      <c r="E1277" s="64">
        <v>5.37</v>
      </c>
      <c r="G1277" s="64">
        <v>3.47</v>
      </c>
      <c r="H1277" s="64">
        <v>3.39</v>
      </c>
      <c r="J1277" s="64">
        <v>5.59</v>
      </c>
      <c r="K1277" s="64">
        <v>4.6500000000000004</v>
      </c>
      <c r="N1277" s="64">
        <v>0.13</v>
      </c>
      <c r="O1277" s="64">
        <v>3.63</v>
      </c>
      <c r="P1277" s="64">
        <v>4.7</v>
      </c>
      <c r="R1277" s="64">
        <v>3.11</v>
      </c>
      <c r="S1277" s="64">
        <v>2.89</v>
      </c>
      <c r="U1277" s="64">
        <v>4.76</v>
      </c>
      <c r="V1277" s="64">
        <v>4.74</v>
      </c>
      <c r="W1277" s="64">
        <v>5.69</v>
      </c>
      <c r="X1277" s="64">
        <v>5.37</v>
      </c>
      <c r="Z1277" s="64">
        <v>3.47</v>
      </c>
      <c r="AA1277" s="64">
        <v>3.39</v>
      </c>
      <c r="AB1277" s="64">
        <v>5.59</v>
      </c>
      <c r="AC1277" s="64">
        <v>4.6500000000000004</v>
      </c>
    </row>
    <row r="1278" spans="1:29" hidden="1" x14ac:dyDescent="0.2">
      <c r="A1278" s="2">
        <v>40582</v>
      </c>
      <c r="B1278" s="64">
        <v>4.83</v>
      </c>
      <c r="C1278" s="64">
        <v>4.79</v>
      </c>
      <c r="D1278" s="64">
        <v>5.65</v>
      </c>
      <c r="E1278" s="64">
        <v>5.01</v>
      </c>
      <c r="G1278" s="64">
        <v>2.99</v>
      </c>
      <c r="H1278" s="64">
        <v>3.43</v>
      </c>
      <c r="J1278" s="64">
        <v>5.61</v>
      </c>
      <c r="K1278" s="64">
        <v>4.71</v>
      </c>
      <c r="N1278" s="64">
        <v>0.12</v>
      </c>
      <c r="O1278" s="64">
        <v>3.74</v>
      </c>
      <c r="P1278" s="64">
        <v>4.76</v>
      </c>
      <c r="R1278" s="64">
        <v>3.23</v>
      </c>
      <c r="S1278" s="64">
        <v>2.98</v>
      </c>
      <c r="U1278" s="64">
        <v>4.83</v>
      </c>
      <c r="V1278" s="64">
        <v>4.79</v>
      </c>
      <c r="W1278" s="64">
        <v>5.65</v>
      </c>
      <c r="X1278" s="64">
        <v>5.01</v>
      </c>
      <c r="Z1278" s="64">
        <v>2.99</v>
      </c>
      <c r="AA1278" s="64">
        <v>3.43</v>
      </c>
      <c r="AB1278" s="64">
        <v>5.61</v>
      </c>
      <c r="AC1278" s="64">
        <v>4.71</v>
      </c>
    </row>
    <row r="1279" spans="1:29" hidden="1" x14ac:dyDescent="0.2">
      <c r="A1279" s="2">
        <v>40583</v>
      </c>
      <c r="B1279" s="64">
        <v>4.7300000000000004</v>
      </c>
      <c r="C1279" s="64">
        <v>4.67</v>
      </c>
      <c r="D1279" s="64">
        <v>5.65</v>
      </c>
      <c r="E1279" s="64">
        <v>5.01</v>
      </c>
      <c r="G1279" s="64">
        <v>3.56</v>
      </c>
      <c r="H1279" s="64">
        <v>3.43</v>
      </c>
      <c r="J1279" s="64">
        <v>5.62</v>
      </c>
      <c r="K1279" s="64">
        <v>4.72</v>
      </c>
      <c r="N1279" s="64">
        <v>0.12</v>
      </c>
      <c r="O1279" s="64">
        <v>3.65</v>
      </c>
      <c r="P1279" s="64">
        <v>4.71</v>
      </c>
      <c r="R1279" s="64">
        <v>3.19</v>
      </c>
      <c r="S1279" s="64">
        <v>3</v>
      </c>
      <c r="U1279" s="64">
        <v>4.7300000000000004</v>
      </c>
      <c r="V1279" s="64">
        <v>4.67</v>
      </c>
      <c r="W1279" s="64">
        <v>5.65</v>
      </c>
      <c r="X1279" s="64">
        <v>5.01</v>
      </c>
      <c r="Z1279" s="64">
        <v>3.56</v>
      </c>
      <c r="AA1279" s="64">
        <v>3.43</v>
      </c>
      <c r="AB1279" s="64">
        <v>5.62</v>
      </c>
      <c r="AC1279" s="64">
        <v>4.72</v>
      </c>
    </row>
    <row r="1280" spans="1:29" hidden="1" x14ac:dyDescent="0.2">
      <c r="A1280" s="2">
        <v>40584</v>
      </c>
      <c r="B1280" s="64">
        <v>4.7699999999999996</v>
      </c>
      <c r="C1280" s="64">
        <v>4.75</v>
      </c>
      <c r="D1280" s="64">
        <v>5.79</v>
      </c>
      <c r="E1280" s="64">
        <v>5.16</v>
      </c>
      <c r="G1280" s="64">
        <v>3.77</v>
      </c>
      <c r="H1280" s="64">
        <v>3.45</v>
      </c>
      <c r="J1280" s="64">
        <v>5.74</v>
      </c>
      <c r="K1280" s="64">
        <v>4.84</v>
      </c>
      <c r="N1280" s="64">
        <v>0.09</v>
      </c>
      <c r="O1280" s="64">
        <v>3.69</v>
      </c>
      <c r="P1280" s="64">
        <v>4.76</v>
      </c>
      <c r="R1280" s="64">
        <v>3.24</v>
      </c>
      <c r="S1280" s="64">
        <v>3.09</v>
      </c>
      <c r="U1280" s="64">
        <v>4.7699999999999996</v>
      </c>
      <c r="V1280" s="64">
        <v>4.75</v>
      </c>
      <c r="W1280" s="64">
        <v>5.79</v>
      </c>
      <c r="X1280" s="64">
        <v>5.16</v>
      </c>
      <c r="Z1280" s="64">
        <v>3.77</v>
      </c>
      <c r="AA1280" s="64">
        <v>3.45</v>
      </c>
      <c r="AB1280" s="64">
        <v>5.74</v>
      </c>
      <c r="AC1280" s="64">
        <v>4.84</v>
      </c>
    </row>
    <row r="1281" spans="1:29" hidden="1" x14ac:dyDescent="0.2">
      <c r="A1281" s="2">
        <v>40585</v>
      </c>
      <c r="B1281" s="64">
        <v>4.59</v>
      </c>
      <c r="C1281" s="64">
        <v>4.4800000000000004</v>
      </c>
      <c r="D1281" s="64">
        <v>5.7</v>
      </c>
      <c r="E1281" s="64">
        <v>5.0599999999999996</v>
      </c>
      <c r="G1281" s="64">
        <v>3.94</v>
      </c>
      <c r="H1281" s="64">
        <v>3.33</v>
      </c>
      <c r="J1281" s="64">
        <v>5.69</v>
      </c>
      <c r="K1281" s="64">
        <v>4.84</v>
      </c>
      <c r="N1281" s="64">
        <v>0.09</v>
      </c>
      <c r="O1281" s="64">
        <v>3.63</v>
      </c>
      <c r="P1281" s="64">
        <v>4.7</v>
      </c>
      <c r="R1281" s="64">
        <v>3.2</v>
      </c>
      <c r="S1281" s="64">
        <v>2.94</v>
      </c>
      <c r="U1281" s="64">
        <v>4.59</v>
      </c>
      <c r="V1281" s="64">
        <v>4.4800000000000004</v>
      </c>
      <c r="W1281" s="64">
        <v>5.7</v>
      </c>
      <c r="X1281" s="64">
        <v>5.0599999999999996</v>
      </c>
      <c r="Z1281" s="64">
        <v>3.94</v>
      </c>
      <c r="AA1281" s="64">
        <v>3.33</v>
      </c>
      <c r="AB1281" s="64">
        <v>5.69</v>
      </c>
      <c r="AC1281" s="64">
        <v>4.84</v>
      </c>
    </row>
    <row r="1282" spans="1:29" hidden="1" x14ac:dyDescent="0.2">
      <c r="A1282" s="2">
        <v>40588</v>
      </c>
      <c r="B1282" s="64">
        <v>4.6399999999999997</v>
      </c>
      <c r="C1282" s="64">
        <v>4.66</v>
      </c>
      <c r="D1282" s="64">
        <v>5.71</v>
      </c>
      <c r="E1282" s="64">
        <v>5.47</v>
      </c>
      <c r="G1282" s="64">
        <v>3.5</v>
      </c>
      <c r="H1282" s="64">
        <v>3.46</v>
      </c>
      <c r="J1282" s="64">
        <v>5.59</v>
      </c>
      <c r="K1282" s="64">
        <v>4.75</v>
      </c>
      <c r="N1282" s="64">
        <v>0.09</v>
      </c>
      <c r="O1282" s="64">
        <v>3.62</v>
      </c>
      <c r="P1282" s="64">
        <v>4.67</v>
      </c>
      <c r="R1282" s="64">
        <v>3.18</v>
      </c>
      <c r="S1282" s="64">
        <v>2.92</v>
      </c>
      <c r="U1282" s="64">
        <v>4.6399999999999997</v>
      </c>
      <c r="V1282" s="64">
        <v>4.66</v>
      </c>
      <c r="W1282" s="64">
        <v>5.71</v>
      </c>
      <c r="X1282" s="64">
        <v>5.47</v>
      </c>
      <c r="Z1282" s="64">
        <v>3.5</v>
      </c>
      <c r="AA1282" s="64">
        <v>3.46</v>
      </c>
      <c r="AB1282" s="64">
        <v>5.59</v>
      </c>
      <c r="AC1282" s="64">
        <v>4.75</v>
      </c>
    </row>
    <row r="1283" spans="1:29" hidden="1" x14ac:dyDescent="0.2">
      <c r="A1283" s="2">
        <v>40589</v>
      </c>
      <c r="B1283" s="64">
        <v>4.7</v>
      </c>
      <c r="C1283" s="64">
        <v>4.7</v>
      </c>
      <c r="D1283" s="64">
        <v>5.71</v>
      </c>
      <c r="E1283" s="64">
        <v>5.48</v>
      </c>
      <c r="G1283" s="64">
        <v>3.53</v>
      </c>
      <c r="H1283" s="64">
        <v>3.51</v>
      </c>
      <c r="J1283" s="64">
        <v>5.79</v>
      </c>
      <c r="K1283" s="64">
        <v>4.67</v>
      </c>
      <c r="N1283" s="64">
        <v>0.1</v>
      </c>
      <c r="O1283" s="64">
        <v>3.6</v>
      </c>
      <c r="P1283" s="64">
        <v>4.66</v>
      </c>
      <c r="R1283" s="64">
        <v>3.16</v>
      </c>
      <c r="S1283" s="64">
        <v>2.89</v>
      </c>
      <c r="U1283" s="64">
        <v>4.7</v>
      </c>
      <c r="V1283" s="64">
        <v>4.7</v>
      </c>
      <c r="W1283" s="64">
        <v>5.71</v>
      </c>
      <c r="X1283" s="64">
        <v>5.48</v>
      </c>
      <c r="Z1283" s="64">
        <v>3.53</v>
      </c>
      <c r="AA1283" s="64">
        <v>3.51</v>
      </c>
      <c r="AB1283" s="64">
        <v>5.79</v>
      </c>
      <c r="AC1283" s="64">
        <v>4.67</v>
      </c>
    </row>
    <row r="1284" spans="1:29" hidden="1" x14ac:dyDescent="0.2">
      <c r="A1284" s="2">
        <v>40590</v>
      </c>
      <c r="B1284" s="64">
        <v>4.74</v>
      </c>
      <c r="C1284" s="64">
        <v>4.76</v>
      </c>
      <c r="D1284" s="64">
        <v>5.72</v>
      </c>
      <c r="E1284" s="64">
        <v>5.49</v>
      </c>
      <c r="G1284" s="64">
        <v>3.79</v>
      </c>
      <c r="H1284" s="64">
        <v>3.35</v>
      </c>
      <c r="J1284" s="64">
        <v>5.86</v>
      </c>
      <c r="K1284" s="64">
        <v>4.5999999999999996</v>
      </c>
      <c r="N1284" s="64">
        <v>0.09</v>
      </c>
      <c r="O1284" s="64">
        <v>3.62</v>
      </c>
      <c r="P1284" s="64">
        <v>4.68</v>
      </c>
      <c r="R1284" s="64">
        <v>3.19</v>
      </c>
      <c r="S1284" s="64">
        <v>2.99</v>
      </c>
      <c r="U1284" s="64">
        <v>4.74</v>
      </c>
      <c r="V1284" s="64">
        <v>4.76</v>
      </c>
      <c r="W1284" s="64">
        <v>5.72</v>
      </c>
      <c r="X1284" s="64">
        <v>5.49</v>
      </c>
      <c r="Z1284" s="64">
        <v>3.79</v>
      </c>
      <c r="AA1284" s="64">
        <v>3.35</v>
      </c>
      <c r="AB1284" s="64">
        <v>5.86</v>
      </c>
      <c r="AC1284" s="64">
        <v>4.5999999999999996</v>
      </c>
    </row>
    <row r="1285" spans="1:29" hidden="1" x14ac:dyDescent="0.2">
      <c r="A1285" s="2">
        <v>40591</v>
      </c>
      <c r="B1285" s="64">
        <v>4.74</v>
      </c>
      <c r="C1285" s="64">
        <v>4.74</v>
      </c>
      <c r="D1285" s="64">
        <v>5.7</v>
      </c>
      <c r="E1285" s="64">
        <v>5.49</v>
      </c>
      <c r="G1285" s="64">
        <v>4.13</v>
      </c>
      <c r="H1285" s="64">
        <v>3.35</v>
      </c>
      <c r="J1285" s="64">
        <v>6.01</v>
      </c>
      <c r="K1285" s="64">
        <v>4.46</v>
      </c>
      <c r="N1285" s="64">
        <v>7.0000000000000007E-2</v>
      </c>
      <c r="O1285" s="64">
        <v>3.57</v>
      </c>
      <c r="P1285" s="64">
        <v>4.67</v>
      </c>
      <c r="R1285" s="64">
        <v>3.12</v>
      </c>
      <c r="S1285" s="64">
        <v>2.92</v>
      </c>
      <c r="U1285" s="64">
        <v>4.74</v>
      </c>
      <c r="V1285" s="64">
        <v>4.74</v>
      </c>
      <c r="W1285" s="64">
        <v>5.7</v>
      </c>
      <c r="X1285" s="64">
        <v>5.49</v>
      </c>
      <c r="Z1285" s="64">
        <v>4.13</v>
      </c>
      <c r="AA1285" s="64">
        <v>3.35</v>
      </c>
      <c r="AB1285" s="64">
        <v>6.01</v>
      </c>
      <c r="AC1285" s="64">
        <v>4.46</v>
      </c>
    </row>
    <row r="1286" spans="1:29" hidden="1" x14ac:dyDescent="0.2">
      <c r="A1286" s="2">
        <v>40592</v>
      </c>
      <c r="B1286" s="64">
        <v>4.71</v>
      </c>
      <c r="C1286" s="64">
        <v>4.74</v>
      </c>
      <c r="D1286" s="64">
        <v>5.68</v>
      </c>
      <c r="E1286" s="64">
        <v>5.48</v>
      </c>
      <c r="G1286" s="64">
        <v>3.59</v>
      </c>
      <c r="H1286" s="64">
        <v>3.34</v>
      </c>
      <c r="J1286" s="64">
        <v>5.94</v>
      </c>
      <c r="K1286" s="64">
        <v>4.5199999999999996</v>
      </c>
      <c r="N1286" s="64">
        <v>7.0000000000000007E-2</v>
      </c>
      <c r="O1286" s="64">
        <v>3.58</v>
      </c>
      <c r="P1286" s="64">
        <v>4.6900000000000004</v>
      </c>
      <c r="R1286" s="64">
        <v>3.11</v>
      </c>
      <c r="S1286" s="64">
        <v>2.94</v>
      </c>
      <c r="U1286" s="64">
        <v>4.71</v>
      </c>
      <c r="V1286" s="64">
        <v>4.74</v>
      </c>
      <c r="W1286" s="64">
        <v>5.68</v>
      </c>
      <c r="X1286" s="64">
        <v>5.48</v>
      </c>
      <c r="Z1286" s="64">
        <v>3.59</v>
      </c>
      <c r="AA1286" s="64">
        <v>3.34</v>
      </c>
      <c r="AB1286" s="64">
        <v>5.94</v>
      </c>
      <c r="AC1286" s="64">
        <v>4.5199999999999996</v>
      </c>
    </row>
    <row r="1287" spans="1:29" hidden="1" x14ac:dyDescent="0.2">
      <c r="A1287" s="2">
        <v>40596</v>
      </c>
      <c r="B1287" s="64">
        <v>4.63</v>
      </c>
      <c r="C1287" s="64">
        <v>4.68</v>
      </c>
      <c r="D1287" s="64">
        <v>5.6</v>
      </c>
      <c r="E1287" s="64">
        <v>5.41</v>
      </c>
      <c r="G1287" s="64">
        <v>3.97</v>
      </c>
      <c r="H1287" s="64">
        <v>3.3</v>
      </c>
      <c r="J1287" s="64">
        <v>5.76</v>
      </c>
      <c r="K1287" s="64">
        <v>4.51</v>
      </c>
      <c r="N1287" s="64">
        <v>0.08</v>
      </c>
      <c r="O1287" s="64">
        <v>3.46</v>
      </c>
      <c r="P1287" s="64">
        <v>4.5999999999999996</v>
      </c>
      <c r="R1287" s="64">
        <v>2.98</v>
      </c>
      <c r="S1287" s="64">
        <v>2.78</v>
      </c>
      <c r="U1287" s="64">
        <v>4.63</v>
      </c>
      <c r="V1287" s="64">
        <v>4.68</v>
      </c>
      <c r="W1287" s="64">
        <v>5.6</v>
      </c>
      <c r="X1287" s="64">
        <v>5.41</v>
      </c>
      <c r="Z1287" s="64">
        <v>3.97</v>
      </c>
      <c r="AA1287" s="64">
        <v>3.3</v>
      </c>
      <c r="AB1287" s="64">
        <v>5.76</v>
      </c>
      <c r="AC1287" s="64">
        <v>4.51</v>
      </c>
    </row>
    <row r="1288" spans="1:29" hidden="1" x14ac:dyDescent="0.2">
      <c r="A1288" s="2">
        <v>40597</v>
      </c>
      <c r="B1288" s="64">
        <v>4.67</v>
      </c>
      <c r="C1288" s="64">
        <v>4.71</v>
      </c>
      <c r="D1288" s="64">
        <v>5.61</v>
      </c>
      <c r="E1288" s="64">
        <v>5.42</v>
      </c>
      <c r="G1288" s="64">
        <v>3.91</v>
      </c>
      <c r="H1288" s="64">
        <v>3.3</v>
      </c>
      <c r="J1288" s="64">
        <v>5.59</v>
      </c>
      <c r="K1288" s="64">
        <v>4.46</v>
      </c>
      <c r="N1288" s="64">
        <v>0.1</v>
      </c>
      <c r="O1288" s="64">
        <v>3.48</v>
      </c>
      <c r="P1288" s="64">
        <v>4.58</v>
      </c>
      <c r="R1288" s="64">
        <v>3.04</v>
      </c>
      <c r="S1288" s="64">
        <v>2.86</v>
      </c>
      <c r="U1288" s="64">
        <v>4.67</v>
      </c>
      <c r="V1288" s="64">
        <v>4.71</v>
      </c>
      <c r="W1288" s="64">
        <v>5.61</v>
      </c>
      <c r="X1288" s="64">
        <v>5.42</v>
      </c>
      <c r="Z1288" s="64">
        <v>3.91</v>
      </c>
      <c r="AA1288" s="64">
        <v>3.3</v>
      </c>
      <c r="AB1288" s="64">
        <v>5.59</v>
      </c>
      <c r="AC1288" s="64">
        <v>4.46</v>
      </c>
    </row>
    <row r="1289" spans="1:29" hidden="1" x14ac:dyDescent="0.2">
      <c r="A1289" s="2">
        <v>40598</v>
      </c>
      <c r="B1289" s="64">
        <v>4.7300000000000004</v>
      </c>
      <c r="C1289" s="64">
        <v>4.7</v>
      </c>
      <c r="D1289" s="64">
        <v>5.66</v>
      </c>
      <c r="E1289" s="64">
        <v>5.46</v>
      </c>
      <c r="G1289" s="64">
        <v>3.83</v>
      </c>
      <c r="H1289" s="64">
        <v>3.28</v>
      </c>
      <c r="J1289" s="64">
        <v>5.68</v>
      </c>
      <c r="K1289" s="64">
        <v>4.42</v>
      </c>
      <c r="N1289" s="64">
        <v>0.1</v>
      </c>
      <c r="O1289" s="64">
        <v>3.45</v>
      </c>
      <c r="P1289" s="64">
        <v>4.54</v>
      </c>
      <c r="R1289" s="64">
        <v>3.09</v>
      </c>
      <c r="S1289" s="64">
        <v>2.89</v>
      </c>
      <c r="U1289" s="64">
        <v>4.7300000000000004</v>
      </c>
      <c r="V1289" s="64">
        <v>4.7</v>
      </c>
      <c r="W1289" s="64">
        <v>5.66</v>
      </c>
      <c r="X1289" s="64">
        <v>5.46</v>
      </c>
      <c r="Z1289" s="64">
        <v>3.83</v>
      </c>
      <c r="AA1289" s="64">
        <v>3.28</v>
      </c>
      <c r="AB1289" s="64">
        <v>5.68</v>
      </c>
      <c r="AC1289" s="64">
        <v>4.42</v>
      </c>
    </row>
    <row r="1290" spans="1:29" hidden="1" x14ac:dyDescent="0.2">
      <c r="A1290" s="2">
        <v>40599</v>
      </c>
      <c r="B1290" s="64">
        <v>4.45</v>
      </c>
      <c r="C1290" s="64">
        <v>4.3899999999999997</v>
      </c>
      <c r="D1290" s="64">
        <v>5.62</v>
      </c>
      <c r="E1290" s="64">
        <v>5.42</v>
      </c>
      <c r="G1290" s="64">
        <v>3.82</v>
      </c>
      <c r="H1290" s="64">
        <v>3.24</v>
      </c>
      <c r="J1290" s="64">
        <v>5.58</v>
      </c>
      <c r="K1290" s="64">
        <v>4.54</v>
      </c>
      <c r="N1290" s="64">
        <v>0.11</v>
      </c>
      <c r="O1290" s="64">
        <v>3.41</v>
      </c>
      <c r="P1290" s="64">
        <v>4.5</v>
      </c>
      <c r="R1290" s="64">
        <v>2.99</v>
      </c>
      <c r="S1290" s="64">
        <v>2.79</v>
      </c>
      <c r="U1290" s="64">
        <v>4.45</v>
      </c>
      <c r="V1290" s="64">
        <v>4.3899999999999997</v>
      </c>
      <c r="W1290" s="64">
        <v>5.62</v>
      </c>
      <c r="X1290" s="64">
        <v>5.42</v>
      </c>
      <c r="Z1290" s="64">
        <v>3.82</v>
      </c>
      <c r="AA1290" s="64">
        <v>3.24</v>
      </c>
      <c r="AB1290" s="64">
        <v>5.58</v>
      </c>
      <c r="AC1290" s="64">
        <v>4.54</v>
      </c>
    </row>
    <row r="1291" spans="1:29" hidden="1" x14ac:dyDescent="0.2">
      <c r="A1291" s="2">
        <v>40602</v>
      </c>
      <c r="B1291" s="64">
        <v>4.4800000000000004</v>
      </c>
      <c r="C1291" s="64">
        <v>4.3899999999999997</v>
      </c>
      <c r="D1291" s="64">
        <v>5.58</v>
      </c>
      <c r="E1291" s="64">
        <v>5.38</v>
      </c>
      <c r="G1291" s="64">
        <v>3.8</v>
      </c>
      <c r="H1291" s="64">
        <v>3.08</v>
      </c>
      <c r="J1291" s="64">
        <v>5.41</v>
      </c>
      <c r="K1291" s="64">
        <v>4.51</v>
      </c>
      <c r="N1291" s="64">
        <v>0.12</v>
      </c>
      <c r="O1291" s="64">
        <v>3.42</v>
      </c>
      <c r="P1291" s="64">
        <v>4.49</v>
      </c>
      <c r="R1291" s="64">
        <v>2.97</v>
      </c>
      <c r="S1291" s="64">
        <v>2.77</v>
      </c>
      <c r="U1291" s="64">
        <v>4.4800000000000004</v>
      </c>
      <c r="V1291" s="64">
        <v>4.3899999999999997</v>
      </c>
      <c r="W1291" s="64">
        <v>5.58</v>
      </c>
      <c r="X1291" s="64">
        <v>5.38</v>
      </c>
      <c r="Z1291" s="64">
        <v>3.8</v>
      </c>
      <c r="AA1291" s="64">
        <v>3.08</v>
      </c>
      <c r="AB1291" s="64">
        <v>5.41</v>
      </c>
      <c r="AC1291" s="64">
        <v>4.51</v>
      </c>
    </row>
    <row r="1292" spans="1:29" hidden="1" x14ac:dyDescent="0.2">
      <c r="R1292" s="64"/>
      <c r="S1292" s="64"/>
    </row>
    <row r="1293" spans="1:29" hidden="1" x14ac:dyDescent="0.2">
      <c r="A1293" s="3" t="s">
        <v>61</v>
      </c>
      <c r="B1293" s="64">
        <f>AVERAGE(B1273:B1291)</f>
        <v>4.668947368421053</v>
      </c>
      <c r="C1293" s="64">
        <f>AVERAGE(C1273:C1291)</f>
        <v>4.648421052631579</v>
      </c>
      <c r="D1293" s="64">
        <f>AVERAGE(D1273:D1291)</f>
        <v>5.6694736842105264</v>
      </c>
      <c r="E1293" s="64">
        <f>AVERAGE(E1273:E1291)</f>
        <v>5.3410526315789477</v>
      </c>
      <c r="G1293" s="64">
        <f>AVERAGE(G1273:G1291)</f>
        <v>3.6110526315789464</v>
      </c>
      <c r="H1293" s="64">
        <f>AVERAGE(H1273:H1291)</f>
        <v>3.3442105263157895</v>
      </c>
      <c r="J1293" s="64">
        <f>AVERAGE(J1273:J1291)</f>
        <v>5.6905263157894748</v>
      </c>
      <c r="K1293" s="64">
        <f>AVERAGE(K1273:K1291)</f>
        <v>4.6368421052631588</v>
      </c>
      <c r="N1293" s="64">
        <f>AVERAGE(N1273:N1291)</f>
        <v>0.10526315789473689</v>
      </c>
      <c r="O1293" s="64">
        <f>AVERAGE(O1273:O1291)</f>
        <v>3.56</v>
      </c>
      <c r="P1293" s="64">
        <f>AVERAGE(P1273:P1291)</f>
        <v>4.6489473684210525</v>
      </c>
      <c r="R1293" s="64">
        <f>AVERAGE(R1273:R1291)</f>
        <v>3.0921052631578942</v>
      </c>
      <c r="S1293" s="64">
        <f>AVERAGE(S1273:S1291)</f>
        <v>2.8821052631578952</v>
      </c>
      <c r="U1293" s="64">
        <f>AVERAGE(U1273:U1291)</f>
        <v>4.668947368421053</v>
      </c>
      <c r="V1293" s="64">
        <f>AVERAGE(V1273:V1291)</f>
        <v>4.648421052631579</v>
      </c>
      <c r="W1293" s="64">
        <f>AVERAGE(W1273:W1291)</f>
        <v>5.6694736842105264</v>
      </c>
      <c r="X1293" s="64">
        <f>AVERAGE(X1273:X1291)</f>
        <v>5.3410526315789477</v>
      </c>
      <c r="Z1293" s="64">
        <f>AVERAGE(Z1273:Z1291)</f>
        <v>3.6110526315789464</v>
      </c>
      <c r="AA1293" s="64">
        <f>AVERAGE(AA1273:AA1291)</f>
        <v>3.3442105263157895</v>
      </c>
      <c r="AB1293" s="64">
        <f>AVERAGE(AB1273:AB1291)</f>
        <v>5.6905263157894748</v>
      </c>
      <c r="AC1293" s="64">
        <f>AVERAGE(AC1273:AC1291)</f>
        <v>4.6368421052631588</v>
      </c>
    </row>
    <row r="1294" spans="1:29" hidden="1" x14ac:dyDescent="0.2">
      <c r="A1294" s="3" t="s">
        <v>62</v>
      </c>
      <c r="B1294" s="312">
        <f>AVERAGE(B1293:C1293)</f>
        <v>4.6586842105263155</v>
      </c>
      <c r="C1294" s="312"/>
      <c r="D1294" s="312">
        <f>AVERAGE(D1293:E1293)</f>
        <v>5.5052631578947366</v>
      </c>
      <c r="E1294" s="312"/>
      <c r="F1294" s="5"/>
      <c r="G1294" s="312">
        <f>AVERAGE(G1293:H1293)</f>
        <v>3.477631578947368</v>
      </c>
      <c r="H1294" s="312"/>
      <c r="I1294" s="118"/>
      <c r="J1294" s="312">
        <f>AVERAGE(J1293:K1293)</f>
        <v>5.1636842105263163</v>
      </c>
      <c r="K1294" s="312"/>
      <c r="L1294" s="118"/>
      <c r="M1294" s="5"/>
      <c r="N1294" s="5"/>
      <c r="O1294" s="5"/>
      <c r="P1294" s="5"/>
      <c r="Q1294" s="5"/>
      <c r="R1294" s="312">
        <f>AVERAGE(R1293:S1293)</f>
        <v>2.9871052631578947</v>
      </c>
      <c r="S1294" s="312"/>
      <c r="U1294" s="312">
        <f>AVERAGE(U1293:V1293)</f>
        <v>4.6586842105263155</v>
      </c>
      <c r="V1294" s="312"/>
      <c r="W1294" s="312">
        <f>AVERAGE(W1293:X1293)</f>
        <v>5.5052631578947366</v>
      </c>
      <c r="X1294" s="312"/>
      <c r="Y1294" s="5"/>
      <c r="Z1294" s="312">
        <f>AVERAGE(Z1293:AA1293)</f>
        <v>3.477631578947368</v>
      </c>
      <c r="AA1294" s="312"/>
      <c r="AB1294" s="312">
        <f>AVERAGE(AB1293:AC1293)</f>
        <v>5.1636842105263163</v>
      </c>
      <c r="AC1294" s="312"/>
    </row>
    <row r="1295" spans="1:29" hidden="1" x14ac:dyDescent="0.2">
      <c r="A1295" s="3" t="s">
        <v>63</v>
      </c>
      <c r="B1295" s="312">
        <f>AVERAGE(B1245,B1270,B1294)</f>
        <v>4.3967962519936208</v>
      </c>
      <c r="C1295" s="312"/>
      <c r="D1295" s="312">
        <f>AVERAGE(D1245,D1270,D1294)</f>
        <v>5.2947695374800636</v>
      </c>
      <c r="E1295" s="312"/>
      <c r="F1295" s="5"/>
      <c r="G1295" s="312">
        <f>AVERAGE(G1245,G1270,G1294)</f>
        <v>3.3758923444976077</v>
      </c>
      <c r="H1295" s="312"/>
      <c r="I1295" s="118"/>
      <c r="J1295" s="312">
        <f>AVERAGE(J1245,J1270,J1294)</f>
        <v>5.1642280701754393</v>
      </c>
      <c r="K1295" s="312"/>
      <c r="L1295" s="118"/>
      <c r="M1295" s="5"/>
      <c r="N1295" s="5"/>
      <c r="O1295" s="5"/>
      <c r="P1295" s="5"/>
      <c r="Q1295" s="5"/>
      <c r="R1295" s="312">
        <f>AVERAGE(R1245,R1270,R1294)</f>
        <v>2.8826790271132379</v>
      </c>
      <c r="S1295" s="312"/>
      <c r="U1295" s="312">
        <f>AVERAGE(U1245,U1270,U1294)</f>
        <v>4.3967962519936208</v>
      </c>
      <c r="V1295" s="312"/>
      <c r="W1295" s="312">
        <f>AVERAGE(W1245,W1270,W1294)</f>
        <v>5.2947695374800636</v>
      </c>
      <c r="X1295" s="312"/>
      <c r="Y1295" s="5"/>
      <c r="Z1295" s="312">
        <f>AVERAGE(Z1245,Z1270,Z1294)</f>
        <v>3.3758923444976077</v>
      </c>
      <c r="AA1295" s="312"/>
      <c r="AB1295" s="312">
        <f>AVERAGE(AB1245,AB1270,AB1294)</f>
        <v>5.1642280701754393</v>
      </c>
      <c r="AC1295" s="312"/>
    </row>
    <row r="1296" spans="1:29" hidden="1" x14ac:dyDescent="0.2">
      <c r="R1296" s="64"/>
      <c r="S1296" s="64"/>
    </row>
    <row r="1297" spans="1:29" hidden="1" x14ac:dyDescent="0.2">
      <c r="A1297" s="2">
        <v>40603</v>
      </c>
      <c r="B1297" s="64">
        <v>4.57</v>
      </c>
      <c r="C1297" s="64">
        <v>4.57</v>
      </c>
      <c r="D1297" s="64">
        <v>5.53</v>
      </c>
      <c r="E1297" s="64">
        <v>5.33</v>
      </c>
      <c r="G1297" s="64">
        <v>3.85</v>
      </c>
      <c r="H1297" s="64">
        <v>3.06</v>
      </c>
      <c r="J1297" s="64">
        <v>5.42</v>
      </c>
      <c r="K1297" s="64">
        <v>4.57</v>
      </c>
      <c r="N1297" s="64">
        <v>0.11</v>
      </c>
      <c r="O1297" s="64">
        <v>3.39</v>
      </c>
      <c r="P1297" s="64">
        <v>4.4800000000000004</v>
      </c>
      <c r="R1297" s="64">
        <v>2.98</v>
      </c>
      <c r="S1297" s="64">
        <v>2.77</v>
      </c>
      <c r="U1297" s="64">
        <v>4.57</v>
      </c>
      <c r="V1297" s="64">
        <v>4.57</v>
      </c>
      <c r="W1297" s="64">
        <v>5.53</v>
      </c>
      <c r="X1297" s="64">
        <v>5.33</v>
      </c>
      <c r="Z1297" s="64">
        <v>3.85</v>
      </c>
      <c r="AA1297" s="64">
        <v>3.06</v>
      </c>
      <c r="AB1297" s="64">
        <v>5.42</v>
      </c>
      <c r="AC1297" s="64">
        <v>4.57</v>
      </c>
    </row>
    <row r="1298" spans="1:29" hidden="1" x14ac:dyDescent="0.2">
      <c r="A1298" s="2">
        <v>40604</v>
      </c>
      <c r="B1298" s="64">
        <v>4.6500000000000004</v>
      </c>
      <c r="C1298" s="64">
        <v>4.6399999999999997</v>
      </c>
      <c r="D1298" s="64">
        <v>5.55</v>
      </c>
      <c r="E1298" s="64">
        <v>5.35</v>
      </c>
      <c r="G1298" s="64">
        <v>3.76</v>
      </c>
      <c r="H1298" s="64">
        <v>2.93</v>
      </c>
      <c r="J1298" s="64">
        <v>5.7</v>
      </c>
      <c r="K1298" s="64">
        <v>4.5999999999999996</v>
      </c>
      <c r="N1298" s="64">
        <v>0.1</v>
      </c>
      <c r="O1298" s="64">
        <v>3.47</v>
      </c>
      <c r="P1298" s="64">
        <v>4.5599999999999996</v>
      </c>
      <c r="R1298" s="64">
        <v>3.04</v>
      </c>
      <c r="S1298" s="64">
        <v>2.83</v>
      </c>
      <c r="U1298" s="64">
        <v>4.6500000000000004</v>
      </c>
      <c r="V1298" s="64">
        <v>4.6399999999999997</v>
      </c>
      <c r="W1298" s="64">
        <v>5.55</v>
      </c>
      <c r="X1298" s="64">
        <v>5.35</v>
      </c>
      <c r="Z1298" s="64">
        <v>3.76</v>
      </c>
      <c r="AA1298" s="64">
        <v>2.93</v>
      </c>
      <c r="AB1298" s="64">
        <v>5.7</v>
      </c>
      <c r="AC1298" s="64">
        <v>4.5999999999999996</v>
      </c>
    </row>
    <row r="1299" spans="1:29" hidden="1" x14ac:dyDescent="0.2">
      <c r="A1299" s="2">
        <v>40605</v>
      </c>
      <c r="B1299" s="64">
        <v>4.83</v>
      </c>
      <c r="C1299" s="64">
        <v>4.78</v>
      </c>
      <c r="D1299" s="64">
        <v>5.54</v>
      </c>
      <c r="E1299" s="64">
        <v>5.35</v>
      </c>
      <c r="G1299" s="64">
        <v>3.46</v>
      </c>
      <c r="H1299" s="64">
        <v>3.1</v>
      </c>
      <c r="J1299" s="64">
        <v>5.56</v>
      </c>
      <c r="K1299" s="64">
        <v>4.7</v>
      </c>
      <c r="N1299" s="64">
        <v>0.11</v>
      </c>
      <c r="O1299" s="64">
        <v>3.55</v>
      </c>
      <c r="P1299" s="64">
        <v>4.62</v>
      </c>
      <c r="R1299" s="64">
        <v>3.15</v>
      </c>
      <c r="S1299" s="64">
        <v>2.97</v>
      </c>
      <c r="U1299" s="64">
        <v>4.83</v>
      </c>
      <c r="V1299" s="64">
        <v>4.78</v>
      </c>
      <c r="W1299" s="64">
        <v>5.54</v>
      </c>
      <c r="X1299" s="64">
        <v>5.35</v>
      </c>
      <c r="Z1299" s="64">
        <v>3.46</v>
      </c>
      <c r="AA1299" s="64">
        <v>3.1</v>
      </c>
      <c r="AB1299" s="64">
        <v>5.56</v>
      </c>
      <c r="AC1299" s="64">
        <v>4.7</v>
      </c>
    </row>
    <row r="1300" spans="1:29" hidden="1" x14ac:dyDescent="0.2">
      <c r="A1300" s="2">
        <v>40606</v>
      </c>
      <c r="B1300" s="64">
        <v>4.78</v>
      </c>
      <c r="C1300" s="64">
        <v>4.74</v>
      </c>
      <c r="D1300" s="64">
        <v>5.5</v>
      </c>
      <c r="E1300" s="64">
        <v>5.3</v>
      </c>
      <c r="G1300" s="64">
        <v>3.28</v>
      </c>
      <c r="H1300" s="64">
        <v>3.17</v>
      </c>
      <c r="J1300" s="64">
        <v>5.55</v>
      </c>
      <c r="K1300" s="64">
        <v>4.7</v>
      </c>
      <c r="N1300" s="64">
        <v>0.1</v>
      </c>
      <c r="O1300" s="64">
        <v>3.49</v>
      </c>
      <c r="P1300" s="64">
        <v>4.5999999999999996</v>
      </c>
      <c r="R1300" s="64">
        <v>3.02</v>
      </c>
      <c r="S1300" s="64">
        <v>2.81</v>
      </c>
      <c r="U1300" s="64">
        <v>4.78</v>
      </c>
      <c r="V1300" s="64">
        <v>4.74</v>
      </c>
      <c r="W1300" s="64">
        <v>5.5</v>
      </c>
      <c r="X1300" s="64">
        <v>5.3</v>
      </c>
      <c r="Z1300" s="64">
        <v>3.28</v>
      </c>
      <c r="AA1300" s="64">
        <v>3.17</v>
      </c>
      <c r="AB1300" s="64">
        <v>5.55</v>
      </c>
      <c r="AC1300" s="64">
        <v>4.7</v>
      </c>
    </row>
    <row r="1301" spans="1:29" hidden="1" x14ac:dyDescent="0.2">
      <c r="A1301" s="2">
        <v>40609</v>
      </c>
      <c r="B1301" s="64">
        <v>4.8499999999999996</v>
      </c>
      <c r="C1301" s="64">
        <v>4.79</v>
      </c>
      <c r="D1301" s="64">
        <v>5.64</v>
      </c>
      <c r="E1301" s="64">
        <v>5.44</v>
      </c>
      <c r="G1301" s="64">
        <v>3.38</v>
      </c>
      <c r="H1301" s="64">
        <v>3.21</v>
      </c>
      <c r="J1301" s="64">
        <v>5.54</v>
      </c>
      <c r="K1301" s="64">
        <v>4.7</v>
      </c>
      <c r="N1301" s="64">
        <v>0.09</v>
      </c>
      <c r="O1301" s="64">
        <v>3.51</v>
      </c>
      <c r="P1301" s="64">
        <v>4.62</v>
      </c>
      <c r="R1301" s="64">
        <v>3.05</v>
      </c>
      <c r="S1301" s="64">
        <v>2.84</v>
      </c>
      <c r="U1301" s="64">
        <v>4.8499999999999996</v>
      </c>
      <c r="V1301" s="64">
        <v>4.79</v>
      </c>
      <c r="W1301" s="64">
        <v>5.64</v>
      </c>
      <c r="X1301" s="64">
        <v>5.44</v>
      </c>
      <c r="Z1301" s="64">
        <v>3.38</v>
      </c>
      <c r="AA1301" s="64">
        <v>3.21</v>
      </c>
      <c r="AB1301" s="64">
        <v>5.54</v>
      </c>
      <c r="AC1301" s="64">
        <v>4.7</v>
      </c>
    </row>
    <row r="1302" spans="1:29" hidden="1" x14ac:dyDescent="0.2">
      <c r="A1302" s="2">
        <v>40610</v>
      </c>
      <c r="B1302" s="64">
        <v>4.8499999999999996</v>
      </c>
      <c r="C1302" s="64">
        <v>4.82</v>
      </c>
      <c r="D1302" s="64">
        <v>5.73</v>
      </c>
      <c r="E1302" s="64">
        <v>5.53</v>
      </c>
      <c r="G1302" s="64">
        <v>3.4</v>
      </c>
      <c r="H1302" s="64">
        <v>3.12</v>
      </c>
      <c r="J1302" s="64">
        <v>5.51</v>
      </c>
      <c r="K1302" s="64">
        <v>4.62</v>
      </c>
      <c r="N1302" s="64">
        <v>0.09</v>
      </c>
      <c r="O1302" s="64">
        <v>3.55</v>
      </c>
      <c r="P1302" s="64">
        <v>4.66</v>
      </c>
      <c r="R1302" s="64">
        <v>3.11</v>
      </c>
      <c r="S1302" s="64">
        <v>2.88</v>
      </c>
      <c r="U1302" s="64">
        <v>4.8499999999999996</v>
      </c>
      <c r="V1302" s="64">
        <v>4.82</v>
      </c>
      <c r="W1302" s="64">
        <v>5.73</v>
      </c>
      <c r="X1302" s="64">
        <v>5.53</v>
      </c>
      <c r="Z1302" s="64">
        <v>3.4</v>
      </c>
      <c r="AA1302" s="64">
        <v>3.12</v>
      </c>
      <c r="AB1302" s="64">
        <v>5.51</v>
      </c>
      <c r="AC1302" s="64">
        <v>4.62</v>
      </c>
    </row>
    <row r="1303" spans="1:29" hidden="1" x14ac:dyDescent="0.2">
      <c r="A1303" s="2">
        <v>40611</v>
      </c>
      <c r="B1303" s="64">
        <v>4.75</v>
      </c>
      <c r="C1303" s="64">
        <v>4.7699999999999996</v>
      </c>
      <c r="D1303" s="64">
        <v>5.43</v>
      </c>
      <c r="E1303" s="64">
        <v>5.23</v>
      </c>
      <c r="G1303" s="64">
        <v>3.4</v>
      </c>
      <c r="H1303" s="64">
        <v>3.06</v>
      </c>
      <c r="J1303" s="64">
        <v>5.6</v>
      </c>
      <c r="K1303" s="64">
        <v>4.62</v>
      </c>
      <c r="N1303" s="64">
        <v>7.0000000000000007E-2</v>
      </c>
      <c r="O1303" s="64">
        <v>3.47</v>
      </c>
      <c r="P1303" s="64">
        <v>4.5999999999999996</v>
      </c>
      <c r="R1303" s="64">
        <v>3.03</v>
      </c>
      <c r="S1303" s="64">
        <v>2.82</v>
      </c>
      <c r="U1303" s="64">
        <v>4.75</v>
      </c>
      <c r="V1303" s="64">
        <v>4.7699999999999996</v>
      </c>
      <c r="W1303" s="64">
        <v>5.43</v>
      </c>
      <c r="X1303" s="64">
        <v>5.23</v>
      </c>
      <c r="Z1303" s="64">
        <v>3.4</v>
      </c>
      <c r="AA1303" s="64">
        <v>3.06</v>
      </c>
      <c r="AB1303" s="64">
        <v>5.6</v>
      </c>
      <c r="AC1303" s="64">
        <v>4.62</v>
      </c>
    </row>
    <row r="1304" spans="1:29" hidden="1" x14ac:dyDescent="0.2">
      <c r="A1304" s="2">
        <v>40612</v>
      </c>
      <c r="B1304" s="64">
        <v>4.68</v>
      </c>
      <c r="C1304" s="64">
        <v>4.7300000000000004</v>
      </c>
      <c r="D1304" s="64">
        <v>5.49</v>
      </c>
      <c r="E1304" s="64">
        <v>5.29</v>
      </c>
      <c r="G1304" s="64">
        <v>3.41</v>
      </c>
      <c r="H1304" s="64">
        <v>3.07</v>
      </c>
      <c r="J1304" s="64">
        <v>5.49</v>
      </c>
      <c r="K1304" s="64">
        <v>4.76</v>
      </c>
      <c r="N1304" s="64">
        <v>0.05</v>
      </c>
      <c r="O1304" s="64">
        <v>3.36</v>
      </c>
      <c r="P1304" s="64">
        <v>4.5</v>
      </c>
      <c r="R1304" s="64">
        <v>2.95</v>
      </c>
      <c r="S1304" s="64">
        <v>2.72</v>
      </c>
      <c r="U1304" s="64">
        <v>4.68</v>
      </c>
      <c r="V1304" s="64">
        <v>4.7300000000000004</v>
      </c>
      <c r="W1304" s="64">
        <v>5.49</v>
      </c>
      <c r="X1304" s="64">
        <v>5.29</v>
      </c>
      <c r="Z1304" s="64">
        <v>3.41</v>
      </c>
      <c r="AA1304" s="64">
        <v>3.07</v>
      </c>
      <c r="AB1304" s="64">
        <v>5.49</v>
      </c>
      <c r="AC1304" s="64">
        <v>4.76</v>
      </c>
    </row>
    <row r="1305" spans="1:29" hidden="1" x14ac:dyDescent="0.2">
      <c r="A1305" s="2">
        <v>40613</v>
      </c>
      <c r="B1305" s="64">
        <v>4.63</v>
      </c>
      <c r="C1305" s="64">
        <v>4.68</v>
      </c>
      <c r="D1305" s="64">
        <v>5.31</v>
      </c>
      <c r="E1305" s="64">
        <v>5.1100000000000003</v>
      </c>
      <c r="G1305" s="64">
        <v>3.29</v>
      </c>
      <c r="H1305" s="64">
        <v>3.06</v>
      </c>
      <c r="J1305" s="64">
        <v>5.27</v>
      </c>
      <c r="K1305" s="64">
        <v>4.63</v>
      </c>
      <c r="N1305" s="64">
        <v>0.05</v>
      </c>
      <c r="O1305" s="64">
        <v>3.4</v>
      </c>
      <c r="P1305" s="64">
        <v>4.55</v>
      </c>
      <c r="R1305" s="64">
        <v>2.94</v>
      </c>
      <c r="S1305" s="64">
        <v>2.76</v>
      </c>
      <c r="U1305" s="64">
        <v>4.63</v>
      </c>
      <c r="V1305" s="64">
        <v>4.68</v>
      </c>
      <c r="W1305" s="64">
        <v>5.31</v>
      </c>
      <c r="X1305" s="64">
        <v>5.1100000000000003</v>
      </c>
      <c r="Z1305" s="64">
        <v>3.29</v>
      </c>
      <c r="AA1305" s="64">
        <v>3.06</v>
      </c>
      <c r="AB1305" s="64">
        <v>5.27</v>
      </c>
      <c r="AC1305" s="64">
        <v>4.63</v>
      </c>
    </row>
    <row r="1306" spans="1:29" hidden="1" x14ac:dyDescent="0.2">
      <c r="A1306" s="2">
        <v>40616</v>
      </c>
      <c r="B1306" s="64">
        <v>4.62</v>
      </c>
      <c r="C1306" s="64">
        <v>4.66</v>
      </c>
      <c r="D1306" s="64">
        <v>5.39</v>
      </c>
      <c r="E1306" s="64">
        <v>5.19</v>
      </c>
      <c r="G1306" s="64">
        <v>3.43</v>
      </c>
      <c r="H1306" s="64">
        <v>3.04</v>
      </c>
      <c r="J1306" s="64">
        <v>5.33</v>
      </c>
      <c r="K1306" s="64">
        <v>4.6100000000000003</v>
      </c>
      <c r="N1306" s="64">
        <v>0.05</v>
      </c>
      <c r="O1306" s="64">
        <v>3.36</v>
      </c>
      <c r="P1306" s="64">
        <v>4.54</v>
      </c>
      <c r="R1306" s="64">
        <v>2.9</v>
      </c>
      <c r="S1306" s="64">
        <v>2.7</v>
      </c>
      <c r="U1306" s="64">
        <v>4.62</v>
      </c>
      <c r="V1306" s="64">
        <v>4.66</v>
      </c>
      <c r="W1306" s="64">
        <v>5.39</v>
      </c>
      <c r="X1306" s="64">
        <v>5.19</v>
      </c>
      <c r="Z1306" s="64">
        <v>3.43</v>
      </c>
      <c r="AA1306" s="64">
        <v>3.04</v>
      </c>
      <c r="AB1306" s="64">
        <v>5.33</v>
      </c>
      <c r="AC1306" s="64">
        <v>4.6100000000000003</v>
      </c>
    </row>
    <row r="1307" spans="1:29" hidden="1" x14ac:dyDescent="0.2">
      <c r="A1307" s="2">
        <v>40617</v>
      </c>
      <c r="B1307" s="64">
        <v>4.68</v>
      </c>
      <c r="C1307" s="64">
        <v>4.7</v>
      </c>
      <c r="D1307" s="64">
        <v>5.31</v>
      </c>
      <c r="E1307" s="64">
        <v>5.1100000000000003</v>
      </c>
      <c r="G1307" s="64">
        <v>3.34</v>
      </c>
      <c r="H1307" s="64">
        <v>3.09</v>
      </c>
      <c r="J1307" s="64">
        <v>5.29</v>
      </c>
      <c r="K1307" s="64">
        <v>4.62</v>
      </c>
      <c r="N1307" s="64">
        <v>7.0000000000000007E-2</v>
      </c>
      <c r="O1307" s="64">
        <v>3.3</v>
      </c>
      <c r="P1307" s="64">
        <v>4.45</v>
      </c>
      <c r="R1307" s="64">
        <v>2.97</v>
      </c>
      <c r="S1307" s="64">
        <v>2.8</v>
      </c>
      <c r="U1307" s="64">
        <v>4.68</v>
      </c>
      <c r="V1307" s="64">
        <v>4.7</v>
      </c>
      <c r="W1307" s="64">
        <v>5.31</v>
      </c>
      <c r="X1307" s="64">
        <v>5.1100000000000003</v>
      </c>
      <c r="Z1307" s="64">
        <v>3.34</v>
      </c>
      <c r="AA1307" s="64">
        <v>3.09</v>
      </c>
      <c r="AB1307" s="64">
        <v>5.29</v>
      </c>
      <c r="AC1307" s="64">
        <v>4.62</v>
      </c>
    </row>
    <row r="1308" spans="1:29" hidden="1" x14ac:dyDescent="0.2">
      <c r="A1308" s="2">
        <v>40618</v>
      </c>
      <c r="B1308" s="64">
        <v>4.58</v>
      </c>
      <c r="C1308" s="64">
        <v>4.63</v>
      </c>
      <c r="D1308" s="64">
        <v>5.24</v>
      </c>
      <c r="E1308" s="64">
        <v>5.04</v>
      </c>
      <c r="G1308" s="64">
        <v>3.18</v>
      </c>
      <c r="H1308" s="64">
        <v>2.97</v>
      </c>
      <c r="J1308" s="64">
        <v>5.29</v>
      </c>
      <c r="K1308" s="64">
        <v>4.4800000000000004</v>
      </c>
      <c r="N1308" s="64">
        <v>0.06</v>
      </c>
      <c r="O1308" s="64">
        <v>3.2</v>
      </c>
      <c r="P1308" s="64">
        <v>4.38</v>
      </c>
      <c r="R1308" s="64">
        <v>2.89</v>
      </c>
      <c r="S1308" s="64">
        <v>2.77</v>
      </c>
      <c r="U1308" s="64">
        <v>4.58</v>
      </c>
      <c r="V1308" s="64">
        <v>4.63</v>
      </c>
      <c r="W1308" s="64">
        <v>5.24</v>
      </c>
      <c r="X1308" s="64">
        <v>5.04</v>
      </c>
      <c r="Z1308" s="64">
        <v>3.18</v>
      </c>
      <c r="AA1308" s="64">
        <v>2.97</v>
      </c>
      <c r="AB1308" s="64">
        <v>5.29</v>
      </c>
      <c r="AC1308" s="64">
        <v>4.4800000000000004</v>
      </c>
    </row>
    <row r="1309" spans="1:29" hidden="1" x14ac:dyDescent="0.2">
      <c r="A1309" s="2">
        <v>40619</v>
      </c>
      <c r="B1309" s="64">
        <v>4.5599999999999996</v>
      </c>
      <c r="C1309" s="64">
        <v>4.59</v>
      </c>
      <c r="D1309" s="64">
        <v>5.22</v>
      </c>
      <c r="E1309" s="64">
        <v>5.43</v>
      </c>
      <c r="G1309" s="64">
        <v>3.28</v>
      </c>
      <c r="H1309" s="64">
        <v>3.02</v>
      </c>
      <c r="J1309" s="64">
        <v>5.26</v>
      </c>
      <c r="K1309" s="64">
        <v>4.46</v>
      </c>
      <c r="N1309" s="64">
        <v>0.05</v>
      </c>
      <c r="O1309" s="64">
        <v>3.25</v>
      </c>
      <c r="P1309" s="64">
        <v>4.43</v>
      </c>
      <c r="R1309" s="64">
        <v>2.89</v>
      </c>
      <c r="S1309" s="64">
        <v>2.83</v>
      </c>
      <c r="U1309" s="64">
        <v>4.5599999999999996</v>
      </c>
      <c r="V1309" s="64">
        <v>4.59</v>
      </c>
      <c r="W1309" s="64">
        <v>5.22</v>
      </c>
      <c r="X1309" s="64">
        <v>5.43</v>
      </c>
      <c r="Z1309" s="64">
        <v>3.28</v>
      </c>
      <c r="AA1309" s="64">
        <v>3.02</v>
      </c>
      <c r="AB1309" s="64">
        <v>5.26</v>
      </c>
      <c r="AC1309" s="64">
        <v>4.46</v>
      </c>
    </row>
    <row r="1310" spans="1:29" hidden="1" x14ac:dyDescent="0.2">
      <c r="A1310" s="2">
        <v>40620</v>
      </c>
      <c r="B1310" s="64">
        <v>4.45</v>
      </c>
      <c r="C1310" s="64">
        <v>4.5599999999999996</v>
      </c>
      <c r="D1310" s="64">
        <v>5.89</v>
      </c>
      <c r="E1310" s="64">
        <v>6.1</v>
      </c>
      <c r="G1310" s="64">
        <v>3.21</v>
      </c>
      <c r="H1310" s="64">
        <v>2.96</v>
      </c>
      <c r="J1310" s="64">
        <v>5.24</v>
      </c>
      <c r="K1310" s="64">
        <v>4.46</v>
      </c>
      <c r="N1310" s="64">
        <v>0.04</v>
      </c>
      <c r="O1310" s="64">
        <v>3.27</v>
      </c>
      <c r="P1310" s="64">
        <v>4.41</v>
      </c>
      <c r="R1310" s="64">
        <v>2.89</v>
      </c>
      <c r="S1310" s="64">
        <v>2.8</v>
      </c>
      <c r="U1310" s="64">
        <v>4.45</v>
      </c>
      <c r="V1310" s="64">
        <v>4.5599999999999996</v>
      </c>
      <c r="W1310" s="64">
        <v>5.89</v>
      </c>
      <c r="X1310" s="64">
        <v>6.1</v>
      </c>
      <c r="Z1310" s="64">
        <v>3.21</v>
      </c>
      <c r="AA1310" s="64">
        <v>2.96</v>
      </c>
      <c r="AB1310" s="64">
        <v>5.24</v>
      </c>
      <c r="AC1310" s="64">
        <v>4.46</v>
      </c>
    </row>
    <row r="1311" spans="1:29" hidden="1" x14ac:dyDescent="0.2">
      <c r="A1311" s="2">
        <v>40623</v>
      </c>
      <c r="B1311" s="64">
        <v>4.55</v>
      </c>
      <c r="C1311" s="64">
        <v>4.59</v>
      </c>
      <c r="D1311" s="64">
        <v>5.37</v>
      </c>
      <c r="E1311" s="64">
        <v>5.58</v>
      </c>
      <c r="G1311" s="64">
        <v>3.22</v>
      </c>
      <c r="H1311" s="64">
        <v>3.11</v>
      </c>
      <c r="J1311" s="64">
        <v>5.26</v>
      </c>
      <c r="K1311" s="64">
        <v>4.3</v>
      </c>
      <c r="N1311" s="64">
        <v>0.05</v>
      </c>
      <c r="O1311" s="64">
        <v>3.32</v>
      </c>
      <c r="P1311" s="64">
        <v>4.45</v>
      </c>
      <c r="R1311" s="64">
        <v>2.93</v>
      </c>
      <c r="S1311" s="64">
        <v>2.83</v>
      </c>
      <c r="U1311" s="64">
        <v>4.55</v>
      </c>
      <c r="V1311" s="64">
        <v>4.59</v>
      </c>
      <c r="W1311" s="64">
        <v>5.37</v>
      </c>
      <c r="X1311" s="64">
        <v>5.58</v>
      </c>
      <c r="Z1311" s="64">
        <v>3.22</v>
      </c>
      <c r="AA1311" s="64">
        <v>3.11</v>
      </c>
      <c r="AB1311" s="64">
        <v>5.26</v>
      </c>
      <c r="AC1311" s="64">
        <v>4.3</v>
      </c>
    </row>
    <row r="1312" spans="1:29" hidden="1" x14ac:dyDescent="0.2">
      <c r="A1312" s="2">
        <v>40624</v>
      </c>
      <c r="B1312" s="64">
        <v>4.57</v>
      </c>
      <c r="C1312" s="64">
        <v>4.6100000000000003</v>
      </c>
      <c r="D1312" s="64">
        <v>5.37</v>
      </c>
      <c r="E1312" s="64">
        <v>5.58</v>
      </c>
      <c r="G1312" s="64">
        <v>3.4</v>
      </c>
      <c r="H1312" s="64">
        <v>3.23</v>
      </c>
      <c r="J1312" s="64">
        <v>5.26</v>
      </c>
      <c r="K1312" s="64">
        <v>4.46</v>
      </c>
      <c r="N1312" s="64">
        <v>7.0000000000000007E-2</v>
      </c>
      <c r="O1312" s="64">
        <v>3.32</v>
      </c>
      <c r="P1312" s="64">
        <v>4.43</v>
      </c>
      <c r="R1312" s="64">
        <v>3.01</v>
      </c>
      <c r="S1312" s="64">
        <v>2.88</v>
      </c>
      <c r="U1312" s="64">
        <v>4.57</v>
      </c>
      <c r="V1312" s="64">
        <v>4.6100000000000003</v>
      </c>
      <c r="W1312" s="64">
        <v>5.37</v>
      </c>
      <c r="X1312" s="64">
        <v>5.58</v>
      </c>
      <c r="Z1312" s="64">
        <v>3.4</v>
      </c>
      <c r="AA1312" s="64">
        <v>3.23</v>
      </c>
      <c r="AB1312" s="64">
        <v>5.26</v>
      </c>
      <c r="AC1312" s="64">
        <v>4.46</v>
      </c>
    </row>
    <row r="1313" spans="1:29" hidden="1" x14ac:dyDescent="0.2">
      <c r="A1313" s="2">
        <v>40625</v>
      </c>
      <c r="B1313" s="64">
        <v>4.62</v>
      </c>
      <c r="C1313" s="64">
        <v>4.6399999999999997</v>
      </c>
      <c r="D1313" s="64">
        <v>5.25</v>
      </c>
      <c r="E1313" s="64">
        <v>5.46</v>
      </c>
      <c r="G1313" s="64">
        <v>3.52</v>
      </c>
      <c r="H1313" s="64">
        <v>3.15</v>
      </c>
      <c r="J1313" s="64">
        <v>5.33</v>
      </c>
      <c r="K1313" s="64">
        <v>4.62</v>
      </c>
      <c r="N1313" s="64">
        <v>7.0000000000000007E-2</v>
      </c>
      <c r="O1313" s="64">
        <v>3.34</v>
      </c>
      <c r="P1313" s="64">
        <v>4.4400000000000004</v>
      </c>
      <c r="R1313" s="64">
        <v>3.03</v>
      </c>
      <c r="S1313" s="64">
        <v>2.92</v>
      </c>
      <c r="U1313" s="64">
        <v>4.62</v>
      </c>
      <c r="V1313" s="64">
        <v>4.6399999999999997</v>
      </c>
      <c r="W1313" s="64">
        <v>5.25</v>
      </c>
      <c r="X1313" s="64">
        <v>5.46</v>
      </c>
      <c r="Z1313" s="64">
        <v>3.52</v>
      </c>
      <c r="AA1313" s="64">
        <v>3.15</v>
      </c>
      <c r="AB1313" s="64">
        <v>5.33</v>
      </c>
      <c r="AC1313" s="64">
        <v>4.62</v>
      </c>
    </row>
    <row r="1314" spans="1:29" hidden="1" x14ac:dyDescent="0.2">
      <c r="A1314" s="2">
        <v>40626</v>
      </c>
      <c r="B1314" s="64">
        <v>4.66</v>
      </c>
      <c r="C1314" s="64">
        <v>4.66</v>
      </c>
      <c r="D1314" s="64">
        <v>5.36</v>
      </c>
      <c r="E1314" s="64">
        <v>5.57</v>
      </c>
      <c r="G1314" s="64">
        <v>3.38</v>
      </c>
      <c r="H1314" s="64">
        <v>3.18</v>
      </c>
      <c r="J1314" s="64">
        <v>5.32</v>
      </c>
      <c r="K1314" s="64">
        <v>4.57</v>
      </c>
      <c r="N1314" s="64">
        <v>0.06</v>
      </c>
      <c r="O1314" s="64">
        <v>3.4</v>
      </c>
      <c r="P1314" s="64">
        <v>4.4800000000000004</v>
      </c>
      <c r="R1314" s="64">
        <v>3.07</v>
      </c>
      <c r="S1314" s="64">
        <v>2.94</v>
      </c>
      <c r="U1314" s="64">
        <v>4.66</v>
      </c>
      <c r="V1314" s="64">
        <v>4.66</v>
      </c>
      <c r="W1314" s="64">
        <v>5.36</v>
      </c>
      <c r="X1314" s="64">
        <v>5.57</v>
      </c>
      <c r="Z1314" s="64">
        <v>3.38</v>
      </c>
      <c r="AA1314" s="64">
        <v>3.18</v>
      </c>
      <c r="AB1314" s="64">
        <v>5.32</v>
      </c>
      <c r="AC1314" s="64">
        <v>4.57</v>
      </c>
    </row>
    <row r="1315" spans="1:29" hidden="1" x14ac:dyDescent="0.2">
      <c r="A1315" s="2">
        <v>40627</v>
      </c>
      <c r="B1315" s="64">
        <v>4.66</v>
      </c>
      <c r="C1315" s="64">
        <v>4.6399999999999997</v>
      </c>
      <c r="D1315" s="64">
        <v>5.35</v>
      </c>
      <c r="E1315" s="64">
        <v>5.37</v>
      </c>
      <c r="G1315" s="64">
        <v>3.46</v>
      </c>
      <c r="H1315" s="64">
        <v>3.2</v>
      </c>
      <c r="J1315" s="64">
        <v>5.31</v>
      </c>
      <c r="K1315" s="64">
        <v>4.42</v>
      </c>
      <c r="N1315" s="64">
        <v>7.0000000000000007E-2</v>
      </c>
      <c r="O1315" s="64">
        <v>3.44</v>
      </c>
      <c r="P1315" s="64">
        <v>4.5</v>
      </c>
      <c r="R1315" s="64">
        <v>3.09</v>
      </c>
      <c r="S1315" s="64">
        <v>2.99</v>
      </c>
      <c r="U1315" s="64">
        <v>4.66</v>
      </c>
      <c r="V1315" s="64">
        <v>4.6399999999999997</v>
      </c>
      <c r="W1315" s="64">
        <v>5.35</v>
      </c>
      <c r="X1315" s="64">
        <v>5.37</v>
      </c>
      <c r="Z1315" s="64">
        <v>3.46</v>
      </c>
      <c r="AA1315" s="64">
        <v>3.2</v>
      </c>
      <c r="AB1315" s="64">
        <v>5.31</v>
      </c>
      <c r="AC1315" s="64">
        <v>4.42</v>
      </c>
    </row>
    <row r="1316" spans="1:29" hidden="1" x14ac:dyDescent="0.2">
      <c r="A1316" s="2">
        <v>40630</v>
      </c>
      <c r="B1316" s="64">
        <v>4.71</v>
      </c>
      <c r="C1316" s="64">
        <v>4.6900000000000004</v>
      </c>
      <c r="D1316" s="64">
        <v>5.37</v>
      </c>
      <c r="E1316" s="64">
        <v>5.37</v>
      </c>
      <c r="G1316" s="64">
        <v>3.43</v>
      </c>
      <c r="H1316" s="64">
        <v>3.21</v>
      </c>
      <c r="J1316" s="64">
        <v>5.4</v>
      </c>
      <c r="K1316" s="64">
        <v>4.3099999999999996</v>
      </c>
      <c r="N1316" s="64">
        <v>0.06</v>
      </c>
      <c r="O1316" s="64">
        <v>3.44</v>
      </c>
      <c r="P1316" s="64">
        <v>4.49</v>
      </c>
      <c r="R1316" s="64">
        <v>3.13</v>
      </c>
      <c r="S1316" s="64">
        <v>3.02</v>
      </c>
      <c r="U1316" s="64">
        <v>4.71</v>
      </c>
      <c r="V1316" s="64">
        <v>4.6900000000000004</v>
      </c>
      <c r="W1316" s="64">
        <v>5.37</v>
      </c>
      <c r="X1316" s="64">
        <v>5.37</v>
      </c>
      <c r="Z1316" s="64">
        <v>3.43</v>
      </c>
      <c r="AA1316" s="64">
        <v>3.21</v>
      </c>
      <c r="AB1316" s="64">
        <v>5.4</v>
      </c>
      <c r="AC1316" s="64">
        <v>4.3099999999999996</v>
      </c>
    </row>
    <row r="1317" spans="1:29" hidden="1" x14ac:dyDescent="0.2">
      <c r="A1317" s="2">
        <v>40631</v>
      </c>
      <c r="B1317" s="64">
        <v>4.71</v>
      </c>
      <c r="C1317" s="64">
        <v>4.72</v>
      </c>
      <c r="D1317" s="64">
        <v>5.35</v>
      </c>
      <c r="E1317" s="64">
        <v>5.38</v>
      </c>
      <c r="G1317" s="64">
        <v>3.5</v>
      </c>
      <c r="H1317" s="64">
        <v>3.19</v>
      </c>
      <c r="J1317" s="64">
        <v>5.32</v>
      </c>
      <c r="K1317" s="64">
        <v>4.29</v>
      </c>
      <c r="N1317" s="64">
        <v>7.0000000000000007E-2</v>
      </c>
      <c r="O1317" s="64">
        <v>3.49</v>
      </c>
      <c r="P1317" s="64">
        <v>4.54</v>
      </c>
      <c r="R1317" s="64">
        <v>3.16</v>
      </c>
      <c r="S1317" s="64">
        <v>3.06</v>
      </c>
      <c r="U1317" s="64">
        <v>4.71</v>
      </c>
      <c r="V1317" s="64">
        <v>4.72</v>
      </c>
      <c r="W1317" s="64">
        <v>5.35</v>
      </c>
      <c r="X1317" s="64">
        <v>5.38</v>
      </c>
      <c r="Z1317" s="64">
        <v>3.5</v>
      </c>
      <c r="AA1317" s="64">
        <v>3.19</v>
      </c>
      <c r="AB1317" s="64">
        <v>5.32</v>
      </c>
      <c r="AC1317" s="64">
        <v>4.29</v>
      </c>
    </row>
    <row r="1318" spans="1:29" hidden="1" x14ac:dyDescent="0.2">
      <c r="A1318" s="2">
        <v>40632</v>
      </c>
      <c r="B1318" s="64">
        <v>4.68</v>
      </c>
      <c r="C1318" s="64">
        <v>4.7</v>
      </c>
      <c r="D1318" s="64">
        <v>5.3</v>
      </c>
      <c r="E1318" s="64">
        <v>5.37</v>
      </c>
      <c r="G1318" s="64">
        <v>3.88</v>
      </c>
      <c r="H1318" s="64">
        <v>3.26</v>
      </c>
      <c r="J1318" s="64">
        <v>5.38</v>
      </c>
      <c r="K1318" s="64">
        <v>4.38</v>
      </c>
      <c r="N1318" s="64">
        <v>7.0000000000000007E-2</v>
      </c>
      <c r="O1318" s="64">
        <v>3.44</v>
      </c>
      <c r="P1318" s="64">
        <v>4.5</v>
      </c>
      <c r="R1318" s="64">
        <v>3.12</v>
      </c>
      <c r="S1318" s="64">
        <v>3.05</v>
      </c>
      <c r="U1318" s="64">
        <v>4.68</v>
      </c>
      <c r="V1318" s="64">
        <v>4.7</v>
      </c>
      <c r="W1318" s="64">
        <v>5.3</v>
      </c>
      <c r="X1318" s="64">
        <v>5.37</v>
      </c>
      <c r="Z1318" s="64">
        <v>3.88</v>
      </c>
      <c r="AA1318" s="64">
        <v>3.26</v>
      </c>
      <c r="AB1318" s="64">
        <v>5.38</v>
      </c>
      <c r="AC1318" s="64">
        <v>4.38</v>
      </c>
    </row>
    <row r="1319" spans="1:29" hidden="1" x14ac:dyDescent="0.2">
      <c r="A1319" s="2">
        <v>40633</v>
      </c>
      <c r="B1319" s="64">
        <v>4.6900000000000004</v>
      </c>
      <c r="C1319" s="64">
        <v>4.67</v>
      </c>
      <c r="D1319" s="64">
        <v>5.35</v>
      </c>
      <c r="E1319" s="64">
        <v>5.38</v>
      </c>
      <c r="G1319" s="64">
        <v>3.53</v>
      </c>
      <c r="H1319" s="64">
        <v>3.2</v>
      </c>
      <c r="J1319" s="64">
        <v>5.43</v>
      </c>
      <c r="K1319" s="64">
        <v>4.74</v>
      </c>
      <c r="N1319" s="64">
        <v>7.0000000000000007E-2</v>
      </c>
      <c r="O1319" s="64">
        <v>3.46</v>
      </c>
      <c r="P1319" s="64">
        <v>4.51</v>
      </c>
      <c r="R1319" s="64">
        <v>3.17</v>
      </c>
      <c r="S1319" s="64">
        <v>3.11</v>
      </c>
      <c r="U1319" s="64">
        <v>4.6900000000000004</v>
      </c>
      <c r="V1319" s="64">
        <v>4.67</v>
      </c>
      <c r="W1319" s="64">
        <v>5.35</v>
      </c>
      <c r="X1319" s="64">
        <v>5.38</v>
      </c>
      <c r="Z1319" s="64">
        <v>3.53</v>
      </c>
      <c r="AA1319" s="64">
        <v>3.2</v>
      </c>
      <c r="AB1319" s="64">
        <v>5.43</v>
      </c>
      <c r="AC1319" s="64">
        <v>4.74</v>
      </c>
    </row>
    <row r="1320" spans="1:29" hidden="1" x14ac:dyDescent="0.2">
      <c r="R1320" s="64"/>
      <c r="S1320" s="64"/>
    </row>
    <row r="1321" spans="1:29" hidden="1" x14ac:dyDescent="0.2">
      <c r="A1321" s="3" t="s">
        <v>61</v>
      </c>
      <c r="B1321" s="64">
        <f>AVERAGE(B1297:B1319)</f>
        <v>4.6665217391304337</v>
      </c>
      <c r="C1321" s="64">
        <f>AVERAGE(C1297:C1319)</f>
        <v>4.677391304347827</v>
      </c>
      <c r="D1321" s="64">
        <f>AVERAGE(D1297:D1319)</f>
        <v>5.4278260869565216</v>
      </c>
      <c r="E1321" s="64">
        <f>AVERAGE(E1297:E1319)</f>
        <v>5.3852173913043471</v>
      </c>
      <c r="G1321" s="64">
        <f>AVERAGE(G1297:G1319)</f>
        <v>3.4343478260869569</v>
      </c>
      <c r="H1321" s="64">
        <f>AVERAGE(H1297:H1319)</f>
        <v>3.1126086956521739</v>
      </c>
      <c r="J1321" s="64">
        <f>AVERAGE(J1297:J1319)</f>
        <v>5.3939130434782614</v>
      </c>
      <c r="K1321" s="64">
        <f>AVERAGE(K1297:K1319)</f>
        <v>4.5486956521739126</v>
      </c>
      <c r="N1321" s="64">
        <f>AVERAGE(N1297:N1319)</f>
        <v>7.0869565217391337E-2</v>
      </c>
      <c r="O1321" s="64">
        <f>AVERAGE(O1297:O1319)</f>
        <v>3.4008695652173908</v>
      </c>
      <c r="P1321" s="64">
        <f>AVERAGE(P1297:P1319)</f>
        <v>4.5104347826086961</v>
      </c>
      <c r="R1321" s="64">
        <f>AVERAGE(R1297:R1319)</f>
        <v>3.0226086956521745</v>
      </c>
      <c r="S1321" s="64">
        <f>AVERAGE(S1297:S1319)</f>
        <v>2.8739130434782614</v>
      </c>
      <c r="U1321" s="64">
        <f>AVERAGE(U1297:U1319)</f>
        <v>4.6665217391304337</v>
      </c>
      <c r="V1321" s="64">
        <f>AVERAGE(V1297:V1319)</f>
        <v>4.677391304347827</v>
      </c>
      <c r="W1321" s="64">
        <f>AVERAGE(W1297:W1319)</f>
        <v>5.4278260869565216</v>
      </c>
      <c r="X1321" s="64">
        <f>AVERAGE(X1297:X1319)</f>
        <v>5.3852173913043471</v>
      </c>
      <c r="Z1321" s="64">
        <f>AVERAGE(Z1297:Z1319)</f>
        <v>3.4343478260869569</v>
      </c>
      <c r="AA1321" s="64">
        <f>AVERAGE(AA1297:AA1319)</f>
        <v>3.1126086956521739</v>
      </c>
      <c r="AB1321" s="64">
        <f>AVERAGE(AB1297:AB1319)</f>
        <v>5.3939130434782614</v>
      </c>
      <c r="AC1321" s="64">
        <f>AVERAGE(AC1297:AC1319)</f>
        <v>4.5486956521739126</v>
      </c>
    </row>
    <row r="1322" spans="1:29" hidden="1" x14ac:dyDescent="0.2">
      <c r="A1322" s="3" t="s">
        <v>62</v>
      </c>
      <c r="B1322" s="312">
        <f>AVERAGE(B1321:C1321)</f>
        <v>4.6719565217391299</v>
      </c>
      <c r="C1322" s="312"/>
      <c r="D1322" s="312">
        <f>AVERAGE(D1321:E1321)</f>
        <v>5.4065217391304348</v>
      </c>
      <c r="E1322" s="312"/>
      <c r="F1322" s="5"/>
      <c r="G1322" s="312">
        <f>AVERAGE(G1321:H1321)</f>
        <v>3.2734782608695654</v>
      </c>
      <c r="H1322" s="312"/>
      <c r="I1322" s="118"/>
      <c r="J1322" s="312">
        <f>AVERAGE(J1321:K1321)</f>
        <v>4.971304347826087</v>
      </c>
      <c r="K1322" s="312"/>
      <c r="L1322" s="118"/>
      <c r="M1322" s="5"/>
      <c r="N1322" s="5"/>
      <c r="O1322" s="5"/>
      <c r="P1322" s="5"/>
      <c r="Q1322" s="5"/>
      <c r="R1322" s="312">
        <f>AVERAGE(R1321:S1321)</f>
        <v>2.9482608695652179</v>
      </c>
      <c r="S1322" s="312"/>
      <c r="U1322" s="312">
        <f>AVERAGE(U1321:V1321)</f>
        <v>4.6719565217391299</v>
      </c>
      <c r="V1322" s="312"/>
      <c r="W1322" s="312">
        <f>AVERAGE(W1321:X1321)</f>
        <v>5.4065217391304348</v>
      </c>
      <c r="X1322" s="312"/>
      <c r="Y1322" s="5"/>
      <c r="Z1322" s="312">
        <f>AVERAGE(Z1321:AA1321)</f>
        <v>3.2734782608695654</v>
      </c>
      <c r="AA1322" s="312"/>
      <c r="AB1322" s="312">
        <f>AVERAGE(AB1321:AC1321)</f>
        <v>4.971304347826087</v>
      </c>
      <c r="AC1322" s="312"/>
    </row>
    <row r="1323" spans="1:29" hidden="1" x14ac:dyDescent="0.2">
      <c r="A1323" s="3" t="s">
        <v>63</v>
      </c>
      <c r="B1323" s="312">
        <f>AVERAGE(B1270,B1294,B1322)</f>
        <v>4.5547969107551483</v>
      </c>
      <c r="C1323" s="312"/>
      <c r="D1323" s="312">
        <f>AVERAGE(D1270,D1294,D1322)</f>
        <v>5.4095949656750575</v>
      </c>
      <c r="E1323" s="312"/>
      <c r="F1323" s="5"/>
      <c r="G1323" s="312">
        <f>AVERAGE(G1270,G1294,G1322)</f>
        <v>3.3722032799389776</v>
      </c>
      <c r="H1323" s="312"/>
      <c r="I1323" s="118"/>
      <c r="J1323" s="312">
        <f>AVERAGE(J1270,J1294,J1322)</f>
        <v>5.1213295194508008</v>
      </c>
      <c r="K1323" s="312"/>
      <c r="L1323" s="118"/>
      <c r="M1323" s="5"/>
      <c r="N1323" s="5"/>
      <c r="O1323" s="5"/>
      <c r="P1323" s="5"/>
      <c r="Q1323" s="5"/>
      <c r="R1323" s="312">
        <f>AVERAGE(R1270,R1294,R1322)</f>
        <v>2.9060387109077044</v>
      </c>
      <c r="S1323" s="312"/>
      <c r="U1323" s="312">
        <f>AVERAGE(U1270,U1294,U1322)</f>
        <v>4.5547969107551483</v>
      </c>
      <c r="V1323" s="312"/>
      <c r="W1323" s="312">
        <f>AVERAGE(W1270,W1294,W1322)</f>
        <v>5.4095949656750575</v>
      </c>
      <c r="X1323" s="312"/>
      <c r="Y1323" s="5"/>
      <c r="Z1323" s="312">
        <f>AVERAGE(Z1270,Z1294,Z1322)</f>
        <v>3.3722032799389776</v>
      </c>
      <c r="AA1323" s="312"/>
      <c r="AB1323" s="312">
        <f>AVERAGE(AB1270,AB1294,AB1322)</f>
        <v>5.1213295194508008</v>
      </c>
      <c r="AC1323" s="312"/>
    </row>
    <row r="1324" spans="1:29" hidden="1" x14ac:dyDescent="0.2">
      <c r="R1324" s="64"/>
      <c r="S1324" s="64"/>
    </row>
    <row r="1325" spans="1:29" hidden="1" x14ac:dyDescent="0.2">
      <c r="A1325" s="2">
        <v>40634</v>
      </c>
      <c r="B1325" s="64">
        <v>4.5599999999999996</v>
      </c>
      <c r="C1325" s="64">
        <v>4.6399999999999997</v>
      </c>
      <c r="D1325" s="64">
        <v>5.27</v>
      </c>
      <c r="E1325" s="64">
        <v>5.38</v>
      </c>
      <c r="G1325" s="64">
        <v>3.86</v>
      </c>
      <c r="H1325" s="64">
        <v>3.36</v>
      </c>
      <c r="J1325" s="64">
        <v>5.45</v>
      </c>
      <c r="K1325" s="64">
        <v>4.62</v>
      </c>
      <c r="N1325" s="64">
        <v>0.03</v>
      </c>
      <c r="O1325" s="64">
        <v>3.44</v>
      </c>
      <c r="P1325" s="64">
        <v>4.4800000000000004</v>
      </c>
      <c r="R1325" s="64">
        <v>3.17</v>
      </c>
      <c r="S1325" s="64">
        <v>3.13</v>
      </c>
      <c r="U1325" s="64">
        <v>4.5599999999999996</v>
      </c>
      <c r="V1325" s="64">
        <v>4.6399999999999997</v>
      </c>
      <c r="W1325" s="64">
        <v>5.27</v>
      </c>
      <c r="X1325" s="64">
        <v>5.38</v>
      </c>
      <c r="Z1325" s="64">
        <v>3.86</v>
      </c>
      <c r="AA1325" s="64">
        <v>3.36</v>
      </c>
      <c r="AB1325" s="64">
        <v>5.45</v>
      </c>
      <c r="AC1325" s="64">
        <v>4.62</v>
      </c>
    </row>
    <row r="1326" spans="1:29" hidden="1" x14ac:dyDescent="0.2">
      <c r="A1326" s="2">
        <v>40637</v>
      </c>
      <c r="B1326" s="64">
        <v>4.57</v>
      </c>
      <c r="C1326" s="64">
        <v>4.54</v>
      </c>
      <c r="D1326" s="64">
        <v>5.3</v>
      </c>
      <c r="E1326" s="64">
        <v>5.38</v>
      </c>
      <c r="G1326" s="64">
        <v>3.78</v>
      </c>
      <c r="H1326" s="64">
        <v>3.48</v>
      </c>
      <c r="J1326" s="64">
        <v>5.49</v>
      </c>
      <c r="K1326" s="64">
        <v>4.88</v>
      </c>
      <c r="N1326" s="64">
        <v>0.01</v>
      </c>
      <c r="O1326" s="64">
        <v>3.42</v>
      </c>
      <c r="P1326" s="64">
        <v>4.4800000000000004</v>
      </c>
      <c r="R1326" s="64">
        <v>3.08</v>
      </c>
      <c r="S1326" s="64">
        <v>3.06</v>
      </c>
      <c r="U1326" s="64">
        <v>4.57</v>
      </c>
      <c r="V1326" s="64">
        <v>4.54</v>
      </c>
      <c r="W1326" s="64">
        <v>5.3</v>
      </c>
      <c r="X1326" s="64">
        <v>5.38</v>
      </c>
      <c r="Z1326" s="64">
        <v>3.78</v>
      </c>
      <c r="AA1326" s="64">
        <v>3.48</v>
      </c>
      <c r="AB1326" s="64">
        <v>5.49</v>
      </c>
      <c r="AC1326" s="64">
        <v>4.88</v>
      </c>
    </row>
    <row r="1327" spans="1:29" hidden="1" x14ac:dyDescent="0.2">
      <c r="A1327" s="2">
        <v>40638</v>
      </c>
      <c r="B1327" s="64">
        <v>4.59</v>
      </c>
      <c r="C1327" s="64">
        <v>4.57</v>
      </c>
      <c r="D1327" s="64">
        <v>5.37</v>
      </c>
      <c r="E1327" s="64">
        <v>5.39</v>
      </c>
      <c r="G1327" s="64">
        <v>3.83</v>
      </c>
      <c r="H1327" s="64">
        <v>3.43</v>
      </c>
      <c r="J1327" s="64">
        <v>5.45</v>
      </c>
      <c r="K1327" s="64">
        <v>4.83</v>
      </c>
      <c r="N1327" s="64">
        <v>0.04</v>
      </c>
      <c r="O1327" s="64">
        <v>3.48</v>
      </c>
      <c r="P1327" s="64">
        <v>4.5</v>
      </c>
      <c r="R1327" s="64">
        <v>3.16</v>
      </c>
      <c r="S1327" s="64">
        <v>3.12</v>
      </c>
      <c r="U1327" s="64">
        <v>4.59</v>
      </c>
      <c r="V1327" s="64">
        <v>4.57</v>
      </c>
      <c r="W1327" s="64">
        <v>5.37</v>
      </c>
      <c r="X1327" s="64">
        <v>5.39</v>
      </c>
      <c r="Z1327" s="64">
        <v>3.83</v>
      </c>
      <c r="AA1327" s="64">
        <v>3.43</v>
      </c>
      <c r="AB1327" s="64">
        <v>5.45</v>
      </c>
      <c r="AC1327" s="64">
        <v>4.83</v>
      </c>
    </row>
    <row r="1328" spans="1:29" hidden="1" x14ac:dyDescent="0.2">
      <c r="A1328" s="2">
        <v>40639</v>
      </c>
      <c r="B1328" s="64">
        <v>4.58</v>
      </c>
      <c r="C1328" s="64">
        <v>4.5999999999999996</v>
      </c>
      <c r="D1328" s="64">
        <v>5.37</v>
      </c>
      <c r="E1328" s="64">
        <v>5.42</v>
      </c>
      <c r="G1328" s="64">
        <v>3.87</v>
      </c>
      <c r="H1328" s="64">
        <v>3.43</v>
      </c>
      <c r="J1328" s="64">
        <v>5.44</v>
      </c>
      <c r="K1328" s="64">
        <v>4.82</v>
      </c>
      <c r="N1328" s="64">
        <v>0.04</v>
      </c>
      <c r="O1328" s="64">
        <v>3.54</v>
      </c>
      <c r="P1328" s="64">
        <v>4.59</v>
      </c>
      <c r="R1328" s="64">
        <v>3.21</v>
      </c>
      <c r="S1328" s="64">
        <v>3.17</v>
      </c>
      <c r="U1328" s="64">
        <v>4.58</v>
      </c>
      <c r="V1328" s="64">
        <v>4.5999999999999996</v>
      </c>
      <c r="W1328" s="64">
        <v>5.37</v>
      </c>
      <c r="X1328" s="64">
        <v>5.42</v>
      </c>
      <c r="Z1328" s="64">
        <v>3.87</v>
      </c>
      <c r="AA1328" s="64">
        <v>3.43</v>
      </c>
      <c r="AB1328" s="64">
        <v>5.44</v>
      </c>
      <c r="AC1328" s="64">
        <v>4.82</v>
      </c>
    </row>
    <row r="1329" spans="1:29" hidden="1" x14ac:dyDescent="0.2">
      <c r="A1329" s="2">
        <v>40640</v>
      </c>
      <c r="B1329" s="64">
        <v>4.54</v>
      </c>
      <c r="C1329" s="64">
        <v>4.6100000000000003</v>
      </c>
      <c r="D1329" s="64">
        <v>5.37</v>
      </c>
      <c r="E1329" s="64">
        <v>5.44</v>
      </c>
      <c r="G1329" s="64">
        <v>3.82</v>
      </c>
      <c r="H1329" s="64">
        <v>3.36</v>
      </c>
      <c r="J1329" s="64">
        <v>5.43</v>
      </c>
      <c r="K1329" s="64">
        <v>4.8499999999999996</v>
      </c>
      <c r="N1329" s="64">
        <v>0.01</v>
      </c>
      <c r="O1329" s="64">
        <v>3.54</v>
      </c>
      <c r="P1329" s="64">
        <v>4.6100000000000003</v>
      </c>
      <c r="R1329" s="64">
        <v>3.12</v>
      </c>
      <c r="S1329" s="64">
        <v>3.09</v>
      </c>
      <c r="U1329" s="64">
        <v>4.54</v>
      </c>
      <c r="V1329" s="64">
        <v>4.6100000000000003</v>
      </c>
      <c r="W1329" s="64">
        <v>5.37</v>
      </c>
      <c r="X1329" s="64">
        <v>5.44</v>
      </c>
      <c r="Z1329" s="64">
        <v>3.82</v>
      </c>
      <c r="AA1329" s="64">
        <v>3.36</v>
      </c>
      <c r="AB1329" s="64">
        <v>5.43</v>
      </c>
      <c r="AC1329" s="64">
        <v>4.8499999999999996</v>
      </c>
    </row>
    <row r="1330" spans="1:29" hidden="1" x14ac:dyDescent="0.2">
      <c r="A1330" s="2">
        <v>40641</v>
      </c>
      <c r="B1330" s="64">
        <v>4.5599999999999996</v>
      </c>
      <c r="C1330" s="64">
        <v>4.6100000000000003</v>
      </c>
      <c r="D1330" s="64">
        <v>5.7</v>
      </c>
      <c r="E1330" s="64">
        <v>5.45</v>
      </c>
      <c r="G1330" s="64">
        <v>4.0999999999999996</v>
      </c>
      <c r="H1330" s="64">
        <v>3.46</v>
      </c>
      <c r="J1330" s="64">
        <v>5.46</v>
      </c>
      <c r="K1330" s="64">
        <v>4.88</v>
      </c>
      <c r="N1330" s="64">
        <v>0.01</v>
      </c>
      <c r="O1330" s="64">
        <v>3.58</v>
      </c>
      <c r="P1330" s="64">
        <v>4.6399999999999997</v>
      </c>
      <c r="R1330" s="64">
        <v>3.17</v>
      </c>
      <c r="S1330" s="64">
        <v>3.14</v>
      </c>
      <c r="U1330" s="64">
        <v>4.5599999999999996</v>
      </c>
      <c r="V1330" s="64">
        <v>4.6100000000000003</v>
      </c>
      <c r="W1330" s="64">
        <v>5.7</v>
      </c>
      <c r="X1330" s="64">
        <v>5.45</v>
      </c>
      <c r="Z1330" s="64">
        <v>4.0999999999999996</v>
      </c>
      <c r="AA1330" s="64">
        <v>3.46</v>
      </c>
      <c r="AB1330" s="64">
        <v>5.46</v>
      </c>
      <c r="AC1330" s="64">
        <v>4.88</v>
      </c>
    </row>
    <row r="1331" spans="1:29" hidden="1" x14ac:dyDescent="0.2">
      <c r="A1331" s="2">
        <v>40644</v>
      </c>
      <c r="B1331" s="64">
        <v>4.57</v>
      </c>
      <c r="C1331" s="64">
        <v>4.6100000000000003</v>
      </c>
      <c r="D1331" s="64">
        <v>5.42</v>
      </c>
      <c r="E1331" s="64">
        <v>5.45</v>
      </c>
      <c r="G1331" s="64">
        <v>4.0999999999999996</v>
      </c>
      <c r="H1331" s="64">
        <v>3.51</v>
      </c>
      <c r="J1331" s="64">
        <v>5.57</v>
      </c>
      <c r="K1331" s="64">
        <v>4.88</v>
      </c>
      <c r="N1331" s="64">
        <v>0.01</v>
      </c>
      <c r="O1331" s="64">
        <v>3.58</v>
      </c>
      <c r="P1331" s="64">
        <v>4.6500000000000004</v>
      </c>
      <c r="R1331" s="64">
        <v>3.17</v>
      </c>
      <c r="S1331" s="64">
        <v>3.14</v>
      </c>
      <c r="U1331" s="64">
        <v>4.57</v>
      </c>
      <c r="V1331" s="64">
        <v>4.6100000000000003</v>
      </c>
      <c r="W1331" s="64">
        <v>5.42</v>
      </c>
      <c r="X1331" s="64">
        <v>5.45</v>
      </c>
      <c r="Z1331" s="64">
        <v>4.0999999999999996</v>
      </c>
      <c r="AA1331" s="64">
        <v>3.51</v>
      </c>
      <c r="AB1331" s="64">
        <v>5.57</v>
      </c>
      <c r="AC1331" s="64">
        <v>4.88</v>
      </c>
    </row>
    <row r="1332" spans="1:29" hidden="1" x14ac:dyDescent="0.2">
      <c r="A1332" s="2">
        <v>40645</v>
      </c>
      <c r="B1332" s="64">
        <v>4.5</v>
      </c>
      <c r="C1332" s="64">
        <v>4.51</v>
      </c>
      <c r="D1332" s="64">
        <v>5.34</v>
      </c>
      <c r="E1332" s="64">
        <v>5.43</v>
      </c>
      <c r="G1332" s="64">
        <v>4.12</v>
      </c>
      <c r="H1332" s="64">
        <v>3.55</v>
      </c>
      <c r="J1332" s="64">
        <v>5.64</v>
      </c>
      <c r="K1332" s="64">
        <v>4.84</v>
      </c>
      <c r="N1332" s="64">
        <v>0.03</v>
      </c>
      <c r="O1332" s="64">
        <v>3.49</v>
      </c>
      <c r="P1332" s="64">
        <v>4.58</v>
      </c>
      <c r="R1332" s="64">
        <v>3.07</v>
      </c>
      <c r="S1332" s="64">
        <v>3.07</v>
      </c>
      <c r="U1332" s="64">
        <v>4.5</v>
      </c>
      <c r="V1332" s="64">
        <v>4.51</v>
      </c>
      <c r="W1332" s="64">
        <v>5.34</v>
      </c>
      <c r="X1332" s="64">
        <v>5.43</v>
      </c>
      <c r="Z1332" s="64">
        <v>4.12</v>
      </c>
      <c r="AA1332" s="64">
        <v>3.55</v>
      </c>
      <c r="AB1332" s="64">
        <v>5.64</v>
      </c>
      <c r="AC1332" s="64">
        <v>4.84</v>
      </c>
    </row>
    <row r="1333" spans="1:29" hidden="1" x14ac:dyDescent="0.2">
      <c r="A1333" s="2">
        <v>40646</v>
      </c>
      <c r="B1333" s="64">
        <v>4.49</v>
      </c>
      <c r="C1333" s="64">
        <v>4.5</v>
      </c>
      <c r="D1333" s="64">
        <v>5.3</v>
      </c>
      <c r="E1333" s="64">
        <v>5.34</v>
      </c>
      <c r="G1333" s="64">
        <v>4.1399999999999997</v>
      </c>
      <c r="H1333" s="64">
        <v>3.53</v>
      </c>
      <c r="J1333" s="64">
        <v>5.65</v>
      </c>
      <c r="K1333" s="64">
        <v>4.82</v>
      </c>
      <c r="N1333" s="64">
        <v>0.03</v>
      </c>
      <c r="O1333" s="64">
        <v>3.46</v>
      </c>
      <c r="P1333" s="64">
        <v>4.54</v>
      </c>
      <c r="R1333" s="64">
        <v>3.03</v>
      </c>
      <c r="S1333" s="64">
        <v>3.03</v>
      </c>
      <c r="U1333" s="64">
        <v>4.49</v>
      </c>
      <c r="V1333" s="64">
        <v>4.5</v>
      </c>
      <c r="W1333" s="64">
        <v>5.3</v>
      </c>
      <c r="X1333" s="64">
        <v>5.34</v>
      </c>
      <c r="Z1333" s="64">
        <v>4.1399999999999997</v>
      </c>
      <c r="AA1333" s="64">
        <v>3.53</v>
      </c>
      <c r="AB1333" s="64">
        <v>5.65</v>
      </c>
      <c r="AC1333" s="64">
        <v>4.82</v>
      </c>
    </row>
    <row r="1334" spans="1:29" hidden="1" x14ac:dyDescent="0.2">
      <c r="A1334" s="2">
        <v>40647</v>
      </c>
      <c r="B1334" s="64">
        <v>4.53</v>
      </c>
      <c r="C1334" s="64">
        <v>4.55</v>
      </c>
      <c r="D1334" s="64">
        <v>5.32</v>
      </c>
      <c r="E1334" s="64">
        <v>5.33</v>
      </c>
      <c r="G1334" s="64">
        <v>4.09</v>
      </c>
      <c r="H1334" s="64">
        <v>3.51</v>
      </c>
      <c r="J1334" s="64">
        <v>5.64</v>
      </c>
      <c r="K1334" s="64">
        <v>4.63</v>
      </c>
      <c r="N1334" s="64">
        <v>0.05</v>
      </c>
      <c r="O1334" s="64">
        <v>3.5</v>
      </c>
      <c r="P1334" s="64">
        <v>4.55</v>
      </c>
      <c r="R1334" s="64">
        <v>3.09</v>
      </c>
      <c r="S1334" s="64">
        <v>3.07</v>
      </c>
      <c r="U1334" s="64">
        <v>4.53</v>
      </c>
      <c r="V1334" s="64">
        <v>4.55</v>
      </c>
      <c r="W1334" s="64">
        <v>5.32</v>
      </c>
      <c r="X1334" s="64">
        <v>5.33</v>
      </c>
      <c r="Z1334" s="64">
        <v>4.09</v>
      </c>
      <c r="AA1334" s="64">
        <v>3.51</v>
      </c>
      <c r="AB1334" s="64">
        <v>5.64</v>
      </c>
      <c r="AC1334" s="64">
        <v>4.63</v>
      </c>
    </row>
    <row r="1335" spans="1:29" hidden="1" x14ac:dyDescent="0.2">
      <c r="A1335" s="2">
        <v>40648</v>
      </c>
      <c r="B1335" s="64">
        <v>4.4000000000000004</v>
      </c>
      <c r="C1335" s="64">
        <v>4.45</v>
      </c>
      <c r="D1335" s="64">
        <v>5.29</v>
      </c>
      <c r="E1335" s="64">
        <v>5.36</v>
      </c>
      <c r="G1335" s="64">
        <v>4</v>
      </c>
      <c r="H1335" s="64">
        <v>3.49</v>
      </c>
      <c r="J1335" s="64">
        <v>5.63</v>
      </c>
      <c r="K1335" s="64">
        <v>4.6399999999999997</v>
      </c>
      <c r="N1335" s="64">
        <v>0.04</v>
      </c>
      <c r="O1335" s="64">
        <v>3.41</v>
      </c>
      <c r="P1335" s="64">
        <v>4.47</v>
      </c>
      <c r="R1335" s="64">
        <v>3.01</v>
      </c>
      <c r="S1335" s="64">
        <v>3</v>
      </c>
      <c r="U1335" s="64">
        <v>4.4000000000000004</v>
      </c>
      <c r="V1335" s="64">
        <v>4.45</v>
      </c>
      <c r="W1335" s="64">
        <v>5.29</v>
      </c>
      <c r="X1335" s="64">
        <v>5.36</v>
      </c>
      <c r="Z1335" s="64">
        <v>4</v>
      </c>
      <c r="AA1335" s="64">
        <v>3.49</v>
      </c>
      <c r="AB1335" s="64">
        <v>5.63</v>
      </c>
      <c r="AC1335" s="64">
        <v>4.6399999999999997</v>
      </c>
    </row>
    <row r="1336" spans="1:29" hidden="1" x14ac:dyDescent="0.2">
      <c r="A1336" s="2">
        <v>40651</v>
      </c>
      <c r="B1336" s="64">
        <v>4.41</v>
      </c>
      <c r="C1336" s="64">
        <v>4.5999999999999996</v>
      </c>
      <c r="D1336" s="64">
        <v>5.26</v>
      </c>
      <c r="E1336" s="64">
        <v>5.35</v>
      </c>
      <c r="G1336" s="64">
        <v>4.01</v>
      </c>
      <c r="H1336" s="64">
        <v>3.4</v>
      </c>
      <c r="J1336" s="64">
        <v>5.6</v>
      </c>
      <c r="K1336" s="64">
        <v>4.6500000000000004</v>
      </c>
      <c r="N1336" s="64">
        <v>0.03</v>
      </c>
      <c r="O1336" s="64">
        <v>3.37</v>
      </c>
      <c r="P1336" s="64">
        <v>4.46</v>
      </c>
      <c r="R1336" s="64">
        <v>3.05</v>
      </c>
      <c r="S1336" s="64">
        <v>3</v>
      </c>
      <c r="U1336" s="64">
        <v>4.41</v>
      </c>
      <c r="V1336" s="64">
        <v>4.5999999999999996</v>
      </c>
      <c r="W1336" s="64">
        <v>5.26</v>
      </c>
      <c r="X1336" s="64">
        <v>5.35</v>
      </c>
      <c r="Z1336" s="64">
        <v>4.01</v>
      </c>
      <c r="AA1336" s="64">
        <v>3.4</v>
      </c>
      <c r="AB1336" s="64">
        <v>5.6</v>
      </c>
      <c r="AC1336" s="64">
        <v>4.6500000000000004</v>
      </c>
    </row>
    <row r="1337" spans="1:29" hidden="1" x14ac:dyDescent="0.2">
      <c r="A1337" s="2">
        <v>40652</v>
      </c>
      <c r="B1337" s="64">
        <v>4.38</v>
      </c>
      <c r="C1337" s="64">
        <v>4.47</v>
      </c>
      <c r="D1337" s="64">
        <v>5.27</v>
      </c>
      <c r="E1337" s="64">
        <v>5.34</v>
      </c>
      <c r="G1337" s="64">
        <v>3.87</v>
      </c>
      <c r="H1337" s="64">
        <v>3.37</v>
      </c>
      <c r="J1337" s="64">
        <v>5.57</v>
      </c>
      <c r="K1337" s="64">
        <v>4.93</v>
      </c>
      <c r="N1337" s="64">
        <v>0.03</v>
      </c>
      <c r="O1337" s="64">
        <v>3.36</v>
      </c>
      <c r="P1337" s="64">
        <v>4.43</v>
      </c>
      <c r="R1337" s="64">
        <v>3.02</v>
      </c>
      <c r="S1337" s="64">
        <v>2.97</v>
      </c>
      <c r="U1337" s="64">
        <v>4.38</v>
      </c>
      <c r="V1337" s="64">
        <v>4.47</v>
      </c>
      <c r="W1337" s="64">
        <v>5.27</v>
      </c>
      <c r="X1337" s="64">
        <v>5.34</v>
      </c>
      <c r="Z1337" s="64">
        <v>3.87</v>
      </c>
      <c r="AA1337" s="64">
        <v>3.37</v>
      </c>
      <c r="AB1337" s="64">
        <v>5.57</v>
      </c>
      <c r="AC1337" s="64">
        <v>4.93</v>
      </c>
    </row>
    <row r="1338" spans="1:29" hidden="1" x14ac:dyDescent="0.2">
      <c r="A1338" s="2">
        <v>40653</v>
      </c>
      <c r="B1338" s="64">
        <v>4.41</v>
      </c>
      <c r="C1338" s="64">
        <v>4.53</v>
      </c>
      <c r="D1338" s="64">
        <v>5.29</v>
      </c>
      <c r="E1338" s="64">
        <v>5.35</v>
      </c>
      <c r="G1338" s="64">
        <v>3.81</v>
      </c>
      <c r="H1338" s="64">
        <v>3.31</v>
      </c>
      <c r="J1338" s="64">
        <v>5.56</v>
      </c>
      <c r="K1338" s="64">
        <v>4.6100000000000003</v>
      </c>
      <c r="N1338" s="64">
        <v>0.04</v>
      </c>
      <c r="O1338" s="64">
        <v>3.41</v>
      </c>
      <c r="P1338" s="64">
        <v>4.46</v>
      </c>
      <c r="R1338" s="64">
        <v>3.06</v>
      </c>
      <c r="S1338" s="64">
        <v>3.02</v>
      </c>
      <c r="U1338" s="64">
        <v>4.41</v>
      </c>
      <c r="V1338" s="64">
        <v>4.53</v>
      </c>
      <c r="W1338" s="64">
        <v>5.29</v>
      </c>
      <c r="X1338" s="64">
        <v>5.35</v>
      </c>
      <c r="Z1338" s="64">
        <v>3.81</v>
      </c>
      <c r="AA1338" s="64">
        <v>3.31</v>
      </c>
      <c r="AB1338" s="64">
        <v>5.56</v>
      </c>
      <c r="AC1338" s="64">
        <v>4.6100000000000003</v>
      </c>
    </row>
    <row r="1339" spans="1:29" hidden="1" x14ac:dyDescent="0.2">
      <c r="A1339" s="2">
        <v>40654</v>
      </c>
      <c r="B1339" s="64">
        <v>4.34</v>
      </c>
      <c r="C1339" s="64">
        <v>4.3899999999999997</v>
      </c>
      <c r="D1339" s="64">
        <v>5.3</v>
      </c>
      <c r="E1339" s="64">
        <v>5.36</v>
      </c>
      <c r="G1339" s="64">
        <v>3.79</v>
      </c>
      <c r="H1339" s="64">
        <v>3.31</v>
      </c>
      <c r="J1339" s="64">
        <v>5.54</v>
      </c>
      <c r="K1339" s="64">
        <v>4.9400000000000004</v>
      </c>
      <c r="N1339" s="64">
        <v>0.03</v>
      </c>
      <c r="O1339" s="64">
        <v>3.4</v>
      </c>
      <c r="P1339" s="64">
        <v>4.47</v>
      </c>
      <c r="R1339" s="64">
        <v>3.07</v>
      </c>
      <c r="S1339" s="64">
        <v>3.01</v>
      </c>
      <c r="U1339" s="64">
        <v>4.34</v>
      </c>
      <c r="V1339" s="64">
        <v>4.3899999999999997</v>
      </c>
      <c r="W1339" s="64">
        <v>5.3</v>
      </c>
      <c r="X1339" s="64">
        <v>5.36</v>
      </c>
      <c r="Z1339" s="64">
        <v>3.79</v>
      </c>
      <c r="AA1339" s="64">
        <v>3.31</v>
      </c>
      <c r="AB1339" s="64">
        <v>5.54</v>
      </c>
      <c r="AC1339" s="64">
        <v>4.9400000000000004</v>
      </c>
    </row>
    <row r="1340" spans="1:29" hidden="1" x14ac:dyDescent="0.2">
      <c r="A1340" s="2">
        <v>40658</v>
      </c>
      <c r="B1340" s="64">
        <v>4.29</v>
      </c>
      <c r="C1340" s="64">
        <v>4.3600000000000003</v>
      </c>
      <c r="D1340" s="64">
        <v>5.29</v>
      </c>
      <c r="E1340" s="64">
        <v>5.35</v>
      </c>
      <c r="G1340" s="64">
        <v>3.75</v>
      </c>
      <c r="H1340" s="64">
        <v>3.36</v>
      </c>
      <c r="J1340" s="64">
        <v>5.63</v>
      </c>
      <c r="K1340" s="64">
        <v>4.93</v>
      </c>
      <c r="N1340" s="64">
        <v>0.03</v>
      </c>
      <c r="O1340" s="64">
        <v>3.36</v>
      </c>
      <c r="P1340" s="64">
        <v>4.45</v>
      </c>
      <c r="R1340" s="64">
        <v>3</v>
      </c>
      <c r="S1340" s="64">
        <v>2.85</v>
      </c>
      <c r="U1340" s="64">
        <v>4.29</v>
      </c>
      <c r="V1340" s="64">
        <v>4.3600000000000003</v>
      </c>
      <c r="W1340" s="64">
        <v>5.29</v>
      </c>
      <c r="X1340" s="64">
        <v>5.35</v>
      </c>
      <c r="Z1340" s="64">
        <v>3.75</v>
      </c>
      <c r="AA1340" s="64">
        <v>3.36</v>
      </c>
      <c r="AB1340" s="64">
        <v>5.63</v>
      </c>
      <c r="AC1340" s="64">
        <v>4.93</v>
      </c>
    </row>
    <row r="1341" spans="1:29" hidden="1" x14ac:dyDescent="0.2">
      <c r="A1341" s="2">
        <v>40659</v>
      </c>
      <c r="B1341" s="64">
        <v>4.1900000000000004</v>
      </c>
      <c r="C1341" s="64">
        <v>4.33</v>
      </c>
      <c r="D1341" s="64">
        <v>5.22</v>
      </c>
      <c r="E1341" s="64">
        <v>5.33</v>
      </c>
      <c r="G1341" s="64">
        <v>3.76</v>
      </c>
      <c r="H1341" s="64">
        <v>3.35</v>
      </c>
      <c r="J1341" s="64">
        <v>5.53</v>
      </c>
      <c r="K1341" s="64">
        <v>4.63</v>
      </c>
      <c r="N1341" s="64">
        <v>0.03</v>
      </c>
      <c r="O1341" s="64">
        <v>3.3</v>
      </c>
      <c r="P1341" s="64">
        <v>4.3899999999999997</v>
      </c>
      <c r="R1341" s="64">
        <v>2.96</v>
      </c>
      <c r="S1341" s="64">
        <v>2.83</v>
      </c>
      <c r="U1341" s="64">
        <v>4.1900000000000004</v>
      </c>
      <c r="V1341" s="64">
        <v>4.33</v>
      </c>
      <c r="W1341" s="64">
        <v>5.22</v>
      </c>
      <c r="X1341" s="64">
        <v>5.33</v>
      </c>
      <c r="Z1341" s="64">
        <v>3.76</v>
      </c>
      <c r="AA1341" s="64">
        <v>3.35</v>
      </c>
      <c r="AB1341" s="64">
        <v>5.53</v>
      </c>
      <c r="AC1341" s="64">
        <v>4.63</v>
      </c>
    </row>
    <row r="1342" spans="1:29" hidden="1" x14ac:dyDescent="0.2">
      <c r="A1342" s="2">
        <v>40660</v>
      </c>
      <c r="B1342" s="64">
        <v>4.25</v>
      </c>
      <c r="C1342" s="64">
        <v>4.38</v>
      </c>
      <c r="D1342" s="64">
        <v>5.23</v>
      </c>
      <c r="E1342" s="64">
        <v>5.35</v>
      </c>
      <c r="G1342" s="64">
        <v>3.63</v>
      </c>
      <c r="H1342" s="64">
        <v>3.34</v>
      </c>
      <c r="J1342" s="64">
        <v>5.69</v>
      </c>
      <c r="K1342" s="64">
        <v>4.71</v>
      </c>
      <c r="N1342" s="64">
        <v>0.03</v>
      </c>
      <c r="O1342" s="64">
        <v>3.35</v>
      </c>
      <c r="P1342" s="64">
        <v>4.45</v>
      </c>
      <c r="R1342" s="64">
        <v>2.95</v>
      </c>
      <c r="S1342" s="64">
        <v>2.88</v>
      </c>
      <c r="U1342" s="64">
        <v>4.25</v>
      </c>
      <c r="V1342" s="64">
        <v>4.38</v>
      </c>
      <c r="W1342" s="64">
        <v>5.23</v>
      </c>
      <c r="X1342" s="64">
        <v>5.35</v>
      </c>
      <c r="Z1342" s="64">
        <v>3.63</v>
      </c>
      <c r="AA1342" s="64">
        <v>3.34</v>
      </c>
      <c r="AB1342" s="64">
        <v>5.69</v>
      </c>
      <c r="AC1342" s="64">
        <v>4.71</v>
      </c>
    </row>
    <row r="1343" spans="1:29" hidden="1" x14ac:dyDescent="0.2">
      <c r="A1343" s="2">
        <v>40661</v>
      </c>
      <c r="B1343" s="64">
        <v>4.21</v>
      </c>
      <c r="C1343" s="64">
        <v>4.34</v>
      </c>
      <c r="D1343" s="64">
        <v>5.29</v>
      </c>
      <c r="E1343" s="64">
        <v>5.34</v>
      </c>
      <c r="G1343" s="64">
        <v>3.72</v>
      </c>
      <c r="H1343" s="64">
        <v>3.35</v>
      </c>
      <c r="J1343" s="64">
        <v>5.53</v>
      </c>
      <c r="K1343" s="64">
        <v>4.68</v>
      </c>
      <c r="N1343" s="64">
        <v>0.01</v>
      </c>
      <c r="O1343" s="64">
        <v>3.31</v>
      </c>
      <c r="P1343" s="64">
        <v>4.41</v>
      </c>
      <c r="R1343" s="64">
        <v>2.91</v>
      </c>
      <c r="S1343" s="64">
        <v>2.78</v>
      </c>
      <c r="U1343" s="64">
        <v>4.21</v>
      </c>
      <c r="V1343" s="64">
        <v>4.34</v>
      </c>
      <c r="W1343" s="64">
        <v>5.29</v>
      </c>
      <c r="X1343" s="64">
        <v>5.34</v>
      </c>
      <c r="Z1343" s="64">
        <v>3.72</v>
      </c>
      <c r="AA1343" s="64">
        <v>3.35</v>
      </c>
      <c r="AB1343" s="64">
        <v>5.53</v>
      </c>
      <c r="AC1343" s="64">
        <v>4.68</v>
      </c>
    </row>
    <row r="1344" spans="1:29" hidden="1" x14ac:dyDescent="0.2">
      <c r="A1344" s="2">
        <v>40662</v>
      </c>
      <c r="B1344" s="64">
        <v>4.1900000000000004</v>
      </c>
      <c r="C1344" s="64">
        <v>4.3600000000000003</v>
      </c>
      <c r="D1344" s="64">
        <v>5.18</v>
      </c>
      <c r="E1344" s="64">
        <v>5.23</v>
      </c>
      <c r="G1344" s="64">
        <v>3.57</v>
      </c>
      <c r="H1344" s="64">
        <v>3.33</v>
      </c>
      <c r="J1344" s="64">
        <v>5.55</v>
      </c>
      <c r="K1344" s="64">
        <v>4.7300000000000004</v>
      </c>
      <c r="N1344" s="64">
        <v>0.02</v>
      </c>
      <c r="O1344" s="64">
        <v>3.29</v>
      </c>
      <c r="P1344" s="64">
        <v>4.4000000000000004</v>
      </c>
      <c r="R1344" s="64">
        <v>2.87</v>
      </c>
      <c r="S1344" s="64">
        <v>2.72</v>
      </c>
      <c r="U1344" s="64">
        <v>4.1900000000000004</v>
      </c>
      <c r="V1344" s="64">
        <v>4.3600000000000003</v>
      </c>
      <c r="W1344" s="64">
        <v>5.18</v>
      </c>
      <c r="X1344" s="64">
        <v>5.23</v>
      </c>
      <c r="Z1344" s="64">
        <v>3.57</v>
      </c>
      <c r="AA1344" s="64">
        <v>3.33</v>
      </c>
      <c r="AB1344" s="64">
        <v>5.55</v>
      </c>
      <c r="AC1344" s="64">
        <v>4.7300000000000004</v>
      </c>
    </row>
    <row r="1345" spans="1:29" hidden="1" x14ac:dyDescent="0.2">
      <c r="R1345" s="64"/>
      <c r="S1345" s="64"/>
    </row>
    <row r="1346" spans="1:29" hidden="1" x14ac:dyDescent="0.2">
      <c r="A1346" s="3" t="s">
        <v>61</v>
      </c>
      <c r="B1346" s="64">
        <f>AVERAGE(B1325:B1344)</f>
        <v>4.4279999999999999</v>
      </c>
      <c r="C1346" s="64">
        <f>AVERAGE(C1325:C1344)</f>
        <v>4.4974999999999996</v>
      </c>
      <c r="D1346" s="64">
        <f>AVERAGE(D1325:D1344)</f>
        <v>5.3190000000000008</v>
      </c>
      <c r="E1346" s="64">
        <f>AVERAGE(E1325:E1344)</f>
        <v>5.3684999999999992</v>
      </c>
      <c r="G1346" s="64">
        <f>AVERAGE(G1325:G1344)</f>
        <v>3.8809999999999989</v>
      </c>
      <c r="H1346" s="64">
        <f>AVERAGE(H1325:H1344)</f>
        <v>3.4115000000000002</v>
      </c>
      <c r="J1346" s="64">
        <f>AVERAGE(J1325:J1344)</f>
        <v>5.5525000000000002</v>
      </c>
      <c r="K1346" s="64">
        <f>AVERAGE(K1325:K1344)</f>
        <v>4.7749999999999995</v>
      </c>
      <c r="N1346" s="64">
        <f>AVERAGE(N1325:N1344)</f>
        <v>2.7500000000000004E-2</v>
      </c>
      <c r="O1346" s="64">
        <f>AVERAGE(O1325:O1344)</f>
        <v>3.4295</v>
      </c>
      <c r="P1346" s="64">
        <f>AVERAGE(P1325:P1344)</f>
        <v>4.5005000000000006</v>
      </c>
      <c r="R1346" s="64">
        <f>AVERAGE(R1325:R1344)</f>
        <v>3.0585000000000004</v>
      </c>
      <c r="S1346" s="64">
        <f>AVERAGE(S1325:S1344)</f>
        <v>3.004</v>
      </c>
      <c r="U1346" s="64">
        <f>AVERAGE(U1325:U1344)</f>
        <v>4.4279999999999999</v>
      </c>
      <c r="V1346" s="64">
        <f>AVERAGE(V1325:V1344)</f>
        <v>4.4974999999999996</v>
      </c>
      <c r="W1346" s="64">
        <f>AVERAGE(W1325:W1344)</f>
        <v>5.3190000000000008</v>
      </c>
      <c r="X1346" s="64">
        <f>AVERAGE(X1325:X1344)</f>
        <v>5.3684999999999992</v>
      </c>
      <c r="Z1346" s="64">
        <f>AVERAGE(Z1325:Z1344)</f>
        <v>3.8809999999999989</v>
      </c>
      <c r="AA1346" s="64">
        <f>AVERAGE(AA1325:AA1344)</f>
        <v>3.4115000000000002</v>
      </c>
      <c r="AB1346" s="64">
        <f>AVERAGE(AB1325:AB1344)</f>
        <v>5.5525000000000002</v>
      </c>
      <c r="AC1346" s="64">
        <f>AVERAGE(AC1325:AC1344)</f>
        <v>4.7749999999999995</v>
      </c>
    </row>
    <row r="1347" spans="1:29" hidden="1" x14ac:dyDescent="0.2">
      <c r="A1347" s="3" t="s">
        <v>62</v>
      </c>
      <c r="B1347" s="312">
        <f>AVERAGE(B1346:C1346)</f>
        <v>4.4627499999999998</v>
      </c>
      <c r="C1347" s="312"/>
      <c r="D1347" s="312">
        <f>AVERAGE(D1346:E1346)</f>
        <v>5.34375</v>
      </c>
      <c r="E1347" s="312"/>
      <c r="F1347" s="5"/>
      <c r="G1347" s="312">
        <f>AVERAGE(G1346:H1346)</f>
        <v>3.6462499999999993</v>
      </c>
      <c r="H1347" s="312"/>
      <c r="I1347" s="118"/>
      <c r="J1347" s="312">
        <f>AVERAGE(J1346:K1346)</f>
        <v>5.1637500000000003</v>
      </c>
      <c r="K1347" s="312"/>
      <c r="L1347" s="118"/>
      <c r="M1347" s="5"/>
      <c r="N1347" s="5"/>
      <c r="O1347" s="5"/>
      <c r="P1347" s="5"/>
      <c r="Q1347" s="5"/>
      <c r="R1347" s="312">
        <f>AVERAGE(R1346:S1346)</f>
        <v>3.03125</v>
      </c>
      <c r="S1347" s="312"/>
      <c r="U1347" s="312">
        <f>AVERAGE(U1346:V1346)</f>
        <v>4.4627499999999998</v>
      </c>
      <c r="V1347" s="312"/>
      <c r="W1347" s="312">
        <f>AVERAGE(W1346:X1346)</f>
        <v>5.34375</v>
      </c>
      <c r="X1347" s="312"/>
      <c r="Y1347" s="5"/>
      <c r="Z1347" s="312">
        <f>AVERAGE(Z1346:AA1346)</f>
        <v>3.6462499999999993</v>
      </c>
      <c r="AA1347" s="312"/>
      <c r="AB1347" s="312">
        <f>AVERAGE(AB1346:AC1346)</f>
        <v>5.1637500000000003</v>
      </c>
      <c r="AC1347" s="312"/>
    </row>
    <row r="1348" spans="1:29" hidden="1" x14ac:dyDescent="0.2">
      <c r="A1348" s="3" t="s">
        <v>63</v>
      </c>
      <c r="B1348" s="312">
        <f>AVERAGE(B1294,B1322,B1347)</f>
        <v>4.5977969107551484</v>
      </c>
      <c r="C1348" s="312"/>
      <c r="D1348" s="312">
        <f>AVERAGE(D1294,D1322,D1347)</f>
        <v>5.4185116323417235</v>
      </c>
      <c r="E1348" s="312"/>
      <c r="F1348" s="5"/>
      <c r="G1348" s="312">
        <f>AVERAGE(G1294,G1322,G1347)</f>
        <v>3.4657866132723107</v>
      </c>
      <c r="H1348" s="312"/>
      <c r="I1348" s="118"/>
      <c r="J1348" s="312">
        <f>AVERAGE(J1294,J1322,J1347)</f>
        <v>5.0995795194508018</v>
      </c>
      <c r="K1348" s="312"/>
      <c r="L1348" s="118"/>
      <c r="M1348" s="5"/>
      <c r="N1348" s="5"/>
      <c r="O1348" s="5"/>
      <c r="P1348" s="5"/>
      <c r="Q1348" s="5"/>
      <c r="R1348" s="312">
        <f>AVERAGE(R1294,R1322,R1347)</f>
        <v>2.9888720442410377</v>
      </c>
      <c r="S1348" s="312"/>
      <c r="U1348" s="312">
        <f>AVERAGE(U1294,U1322,U1347)</f>
        <v>4.5977969107551484</v>
      </c>
      <c r="V1348" s="312"/>
      <c r="W1348" s="312">
        <f>AVERAGE(W1294,W1322,W1347)</f>
        <v>5.4185116323417235</v>
      </c>
      <c r="X1348" s="312"/>
      <c r="Y1348" s="5"/>
      <c r="Z1348" s="312">
        <f>AVERAGE(Z1294,Z1322,Z1347)</f>
        <v>3.4657866132723107</v>
      </c>
      <c r="AA1348" s="312"/>
      <c r="AB1348" s="312">
        <f>AVERAGE(AB1294,AB1322,AB1347)</f>
        <v>5.0995795194508018</v>
      </c>
      <c r="AC1348" s="312"/>
    </row>
    <row r="1349" spans="1:29" hidden="1" x14ac:dyDescent="0.2">
      <c r="R1349" s="64"/>
      <c r="S1349" s="64"/>
    </row>
    <row r="1350" spans="1:29" hidden="1" x14ac:dyDescent="0.2">
      <c r="A1350" s="2">
        <v>40665</v>
      </c>
      <c r="B1350" s="64">
        <v>4.18</v>
      </c>
      <c r="C1350" s="64">
        <v>4.41</v>
      </c>
      <c r="D1350" s="64">
        <v>5.19</v>
      </c>
      <c r="E1350" s="64">
        <v>5.24</v>
      </c>
      <c r="G1350" s="64">
        <v>3.59</v>
      </c>
      <c r="H1350" s="64">
        <v>3.24</v>
      </c>
      <c r="J1350" s="64">
        <v>5.53</v>
      </c>
      <c r="K1350" s="64">
        <v>5.54</v>
      </c>
      <c r="N1350" s="64">
        <v>0.01</v>
      </c>
      <c r="O1350" s="64">
        <v>3.28</v>
      </c>
      <c r="P1350" s="64">
        <v>4.38</v>
      </c>
      <c r="R1350" s="64">
        <v>2.9</v>
      </c>
      <c r="S1350" s="64">
        <v>2.71</v>
      </c>
      <c r="U1350" s="64">
        <v>4.18</v>
      </c>
      <c r="V1350" s="64">
        <v>4.41</v>
      </c>
      <c r="W1350" s="64">
        <v>5.19</v>
      </c>
      <c r="X1350" s="64">
        <v>5.24</v>
      </c>
      <c r="Z1350" s="64">
        <v>3.59</v>
      </c>
      <c r="AA1350" s="64">
        <v>3.24</v>
      </c>
      <c r="AB1350" s="64">
        <v>5.53</v>
      </c>
      <c r="AC1350" s="64">
        <v>5.54</v>
      </c>
    </row>
    <row r="1351" spans="1:29" hidden="1" x14ac:dyDescent="0.2">
      <c r="A1351" s="2">
        <v>40666</v>
      </c>
      <c r="B1351" s="64">
        <v>4.1399999999999997</v>
      </c>
      <c r="C1351" s="64">
        <v>4.37</v>
      </c>
      <c r="D1351" s="64">
        <v>5.17</v>
      </c>
      <c r="E1351" s="64">
        <v>5.22</v>
      </c>
      <c r="G1351" s="64">
        <v>3.64</v>
      </c>
      <c r="H1351" s="64">
        <v>3.29</v>
      </c>
      <c r="J1351" s="64">
        <v>5.53</v>
      </c>
      <c r="K1351" s="64">
        <v>5.52</v>
      </c>
      <c r="N1351" s="64">
        <v>0.01</v>
      </c>
      <c r="O1351" s="64">
        <v>3.24</v>
      </c>
      <c r="P1351" s="64">
        <v>4.3499999999999996</v>
      </c>
      <c r="R1351" s="64">
        <v>2.89</v>
      </c>
      <c r="S1351" s="64">
        <v>2.69</v>
      </c>
      <c r="U1351" s="64">
        <v>4.1399999999999997</v>
      </c>
      <c r="V1351" s="64">
        <v>4.37</v>
      </c>
      <c r="W1351" s="64">
        <v>5.17</v>
      </c>
      <c r="X1351" s="64">
        <v>5.22</v>
      </c>
      <c r="Z1351" s="64">
        <v>3.64</v>
      </c>
      <c r="AA1351" s="64">
        <v>3.29</v>
      </c>
      <c r="AB1351" s="64">
        <v>5.53</v>
      </c>
      <c r="AC1351" s="64">
        <v>5.52</v>
      </c>
    </row>
    <row r="1352" spans="1:29" hidden="1" x14ac:dyDescent="0.2">
      <c r="A1352" s="2">
        <v>40667</v>
      </c>
      <c r="B1352" s="64">
        <v>4.12</v>
      </c>
      <c r="C1352" s="64">
        <v>4.33</v>
      </c>
      <c r="D1352" s="64">
        <v>5.17</v>
      </c>
      <c r="E1352" s="64">
        <v>5.22</v>
      </c>
      <c r="G1352" s="64">
        <v>3.63</v>
      </c>
      <c r="H1352" s="64">
        <v>3.28</v>
      </c>
      <c r="J1352" s="64">
        <v>5.41</v>
      </c>
      <c r="K1352" s="64">
        <v>5.49</v>
      </c>
      <c r="N1352" s="64">
        <v>0.01</v>
      </c>
      <c r="O1352" s="64">
        <v>3.22</v>
      </c>
      <c r="P1352" s="64">
        <v>4.32</v>
      </c>
      <c r="R1352" s="64">
        <v>2.88</v>
      </c>
      <c r="S1352" s="64">
        <v>2.67</v>
      </c>
      <c r="U1352" s="64">
        <v>4.12</v>
      </c>
      <c r="V1352" s="64">
        <v>4.33</v>
      </c>
      <c r="W1352" s="64">
        <v>5.17</v>
      </c>
      <c r="X1352" s="64">
        <v>5.22</v>
      </c>
      <c r="Z1352" s="64">
        <v>3.63</v>
      </c>
      <c r="AA1352" s="64">
        <v>3.28</v>
      </c>
      <c r="AB1352" s="64">
        <v>5.41</v>
      </c>
      <c r="AC1352" s="64">
        <v>5.49</v>
      </c>
    </row>
    <row r="1353" spans="1:29" hidden="1" x14ac:dyDescent="0.2">
      <c r="A1353" s="2">
        <v>40668</v>
      </c>
      <c r="B1353" s="64">
        <v>4.04</v>
      </c>
      <c r="C1353" s="64">
        <v>4.2699999999999996</v>
      </c>
      <c r="D1353" s="64">
        <v>5.03</v>
      </c>
      <c r="E1353" s="64">
        <v>5.08</v>
      </c>
      <c r="G1353" s="64">
        <v>3.61</v>
      </c>
      <c r="H1353" s="64">
        <v>3.19</v>
      </c>
      <c r="J1353" s="64">
        <v>5.5</v>
      </c>
      <c r="K1353" s="64">
        <v>5.43</v>
      </c>
      <c r="N1353" s="64">
        <v>0.01</v>
      </c>
      <c r="O1353" s="64">
        <v>3.15</v>
      </c>
      <c r="P1353" s="64">
        <v>4.26</v>
      </c>
      <c r="R1353" s="64">
        <v>2.82</v>
      </c>
      <c r="S1353" s="64">
        <v>2.61</v>
      </c>
      <c r="U1353" s="64">
        <v>4.04</v>
      </c>
      <c r="V1353" s="64">
        <v>4.2699999999999996</v>
      </c>
      <c r="W1353" s="64">
        <v>5.03</v>
      </c>
      <c r="X1353" s="64">
        <v>5.08</v>
      </c>
      <c r="Z1353" s="64">
        <v>3.61</v>
      </c>
      <c r="AA1353" s="64">
        <v>3.19</v>
      </c>
      <c r="AB1353" s="64">
        <v>5.5</v>
      </c>
      <c r="AC1353" s="64">
        <v>5.43</v>
      </c>
    </row>
    <row r="1354" spans="1:29" hidden="1" x14ac:dyDescent="0.2">
      <c r="A1354" s="2">
        <v>40669</v>
      </c>
      <c r="B1354" s="64">
        <v>4.07</v>
      </c>
      <c r="C1354" s="64">
        <v>4.25</v>
      </c>
      <c r="D1354" s="64">
        <v>5.0599999999999996</v>
      </c>
      <c r="E1354" s="64">
        <v>5.1100000000000003</v>
      </c>
      <c r="G1354" s="64">
        <v>3.28</v>
      </c>
      <c r="H1354" s="64">
        <v>3.18</v>
      </c>
      <c r="J1354" s="64">
        <v>5.35</v>
      </c>
      <c r="K1354" s="64">
        <v>4.88</v>
      </c>
      <c r="N1354" s="64">
        <v>0.01</v>
      </c>
      <c r="O1354" s="64">
        <v>3.15</v>
      </c>
      <c r="P1354" s="64">
        <v>4.28</v>
      </c>
      <c r="R1354" s="64">
        <v>2.8</v>
      </c>
      <c r="S1354" s="64">
        <v>2.68</v>
      </c>
      <c r="U1354" s="64">
        <v>4.07</v>
      </c>
      <c r="V1354" s="64">
        <v>4.25</v>
      </c>
      <c r="W1354" s="64">
        <v>5.0599999999999996</v>
      </c>
      <c r="X1354" s="64">
        <v>5.1100000000000003</v>
      </c>
      <c r="Z1354" s="64">
        <v>3.28</v>
      </c>
      <c r="AA1354" s="64">
        <v>3.18</v>
      </c>
      <c r="AB1354" s="64">
        <v>5.35</v>
      </c>
      <c r="AC1354" s="64">
        <v>4.88</v>
      </c>
    </row>
    <row r="1355" spans="1:29" hidden="1" x14ac:dyDescent="0.2">
      <c r="A1355" s="2">
        <v>40672</v>
      </c>
      <c r="B1355" s="64">
        <v>4.0599999999999996</v>
      </c>
      <c r="C1355" s="64">
        <v>4.26</v>
      </c>
      <c r="D1355" s="64">
        <v>5.08</v>
      </c>
      <c r="E1355" s="64">
        <v>5.13</v>
      </c>
      <c r="G1355" s="64">
        <v>3.53</v>
      </c>
      <c r="H1355" s="64">
        <v>3.06</v>
      </c>
      <c r="J1355" s="64">
        <v>5.56</v>
      </c>
      <c r="K1355" s="64">
        <v>5.28</v>
      </c>
      <c r="N1355" s="64">
        <v>0.01</v>
      </c>
      <c r="O1355" s="64">
        <v>3.15</v>
      </c>
      <c r="P1355" s="64">
        <v>4.3099999999999996</v>
      </c>
      <c r="R1355" s="64">
        <v>2.78</v>
      </c>
      <c r="S1355" s="64">
        <v>2.68</v>
      </c>
      <c r="U1355" s="64">
        <v>4.0599999999999996</v>
      </c>
      <c r="V1355" s="64">
        <v>4.26</v>
      </c>
      <c r="W1355" s="64">
        <v>5.08</v>
      </c>
      <c r="X1355" s="64">
        <v>5.13</v>
      </c>
      <c r="Z1355" s="64">
        <v>3.53</v>
      </c>
      <c r="AA1355" s="64">
        <v>3.06</v>
      </c>
      <c r="AB1355" s="64">
        <v>5.56</v>
      </c>
      <c r="AC1355" s="64">
        <v>5.28</v>
      </c>
    </row>
    <row r="1356" spans="1:29" hidden="1" x14ac:dyDescent="0.2">
      <c r="A1356" s="2">
        <v>40673</v>
      </c>
      <c r="B1356" s="64">
        <v>4.13</v>
      </c>
      <c r="C1356" s="64">
        <v>4.32</v>
      </c>
      <c r="D1356" s="64">
        <v>5.16</v>
      </c>
      <c r="E1356" s="64">
        <v>5.21</v>
      </c>
      <c r="G1356" s="64">
        <v>3.5</v>
      </c>
      <c r="H1356" s="64">
        <v>3.04</v>
      </c>
      <c r="J1356" s="64">
        <v>5.45</v>
      </c>
      <c r="K1356" s="64">
        <v>5.18</v>
      </c>
      <c r="N1356" s="64">
        <v>0.01</v>
      </c>
      <c r="O1356" s="64">
        <v>3.21</v>
      </c>
      <c r="P1356" s="64">
        <v>4.3499999999999996</v>
      </c>
      <c r="R1356" s="64">
        <v>2.83</v>
      </c>
      <c r="S1356" s="64">
        <v>2.73</v>
      </c>
      <c r="U1356" s="64">
        <v>4.13</v>
      </c>
      <c r="V1356" s="64">
        <v>4.32</v>
      </c>
      <c r="W1356" s="64">
        <v>5.16</v>
      </c>
      <c r="X1356" s="64">
        <v>5.21</v>
      </c>
      <c r="Z1356" s="64">
        <v>3.5</v>
      </c>
      <c r="AA1356" s="64">
        <v>3.04</v>
      </c>
      <c r="AB1356" s="64">
        <v>5.45</v>
      </c>
      <c r="AC1356" s="64">
        <v>5.18</v>
      </c>
    </row>
    <row r="1357" spans="1:29" hidden="1" x14ac:dyDescent="0.2">
      <c r="A1357" s="2">
        <v>40674</v>
      </c>
      <c r="B1357" s="64">
        <v>4.09</v>
      </c>
      <c r="C1357" s="64">
        <v>4.24</v>
      </c>
      <c r="D1357" s="64">
        <v>5.1100000000000003</v>
      </c>
      <c r="E1357" s="64">
        <v>5.16</v>
      </c>
      <c r="G1357" s="64">
        <v>3.43</v>
      </c>
      <c r="H1357" s="64">
        <v>3.17</v>
      </c>
      <c r="J1357" s="64">
        <v>5.07</v>
      </c>
      <c r="K1357" s="64">
        <v>5.36</v>
      </c>
      <c r="N1357" s="64">
        <v>0.01</v>
      </c>
      <c r="O1357" s="64">
        <v>3.15</v>
      </c>
      <c r="P1357" s="64">
        <v>4.3</v>
      </c>
      <c r="R1357" s="64">
        <v>2.79</v>
      </c>
      <c r="S1357" s="64">
        <v>2.71</v>
      </c>
      <c r="U1357" s="64">
        <v>4.09</v>
      </c>
      <c r="V1357" s="64">
        <v>4.24</v>
      </c>
      <c r="W1357" s="64">
        <v>5.1100000000000003</v>
      </c>
      <c r="X1357" s="64">
        <v>5.16</v>
      </c>
      <c r="Z1357" s="64">
        <v>3.43</v>
      </c>
      <c r="AA1357" s="64">
        <v>3.17</v>
      </c>
      <c r="AB1357" s="64">
        <v>5.07</v>
      </c>
      <c r="AC1357" s="64">
        <v>5.36</v>
      </c>
    </row>
    <row r="1358" spans="1:29" hidden="1" x14ac:dyDescent="0.2">
      <c r="A1358" s="2">
        <v>40675</v>
      </c>
      <c r="B1358" s="64">
        <v>4.18</v>
      </c>
      <c r="C1358" s="64">
        <v>4.28</v>
      </c>
      <c r="D1358" s="64">
        <v>5.18</v>
      </c>
      <c r="E1358" s="64">
        <v>5.23</v>
      </c>
      <c r="G1358" s="64">
        <v>3.26</v>
      </c>
      <c r="H1358" s="64">
        <v>2.98</v>
      </c>
      <c r="J1358" s="64">
        <v>5.25</v>
      </c>
      <c r="K1358" s="64">
        <v>5.26</v>
      </c>
      <c r="N1358" s="64">
        <v>0.01</v>
      </c>
      <c r="O1358" s="64">
        <v>3.22</v>
      </c>
      <c r="P1358" s="64">
        <v>4.3499999999999996</v>
      </c>
      <c r="R1358" s="64">
        <v>2.79</v>
      </c>
      <c r="S1358" s="64">
        <v>2.71</v>
      </c>
      <c r="U1358" s="64">
        <v>4.18</v>
      </c>
      <c r="V1358" s="64">
        <v>4.28</v>
      </c>
      <c r="W1358" s="64">
        <v>5.18</v>
      </c>
      <c r="X1358" s="64">
        <v>5.23</v>
      </c>
      <c r="Z1358" s="64">
        <v>3.26</v>
      </c>
      <c r="AA1358" s="64">
        <v>2.98</v>
      </c>
      <c r="AB1358" s="64">
        <v>5.25</v>
      </c>
      <c r="AC1358" s="64">
        <v>5.26</v>
      </c>
    </row>
    <row r="1359" spans="1:29" hidden="1" x14ac:dyDescent="0.2">
      <c r="A1359" s="2">
        <v>40676</v>
      </c>
      <c r="B1359" s="64">
        <v>4.18</v>
      </c>
      <c r="C1359" s="64">
        <v>4.1900000000000004</v>
      </c>
      <c r="D1359" s="64">
        <v>5.05</v>
      </c>
      <c r="E1359" s="64">
        <v>5.0999999999999996</v>
      </c>
      <c r="G1359" s="64">
        <v>3.31</v>
      </c>
      <c r="H1359" s="64">
        <v>3.02</v>
      </c>
      <c r="J1359" s="64">
        <v>4.97</v>
      </c>
      <c r="K1359" s="64">
        <v>5.23</v>
      </c>
      <c r="N1359" s="64">
        <v>0.01</v>
      </c>
      <c r="O1359" s="64">
        <v>3.17</v>
      </c>
      <c r="P1359" s="64">
        <v>4.3099999999999996</v>
      </c>
      <c r="R1359" s="64">
        <v>2.81</v>
      </c>
      <c r="S1359" s="64">
        <v>2.7</v>
      </c>
      <c r="U1359" s="64">
        <v>4.18</v>
      </c>
      <c r="V1359" s="64">
        <v>4.1900000000000004</v>
      </c>
      <c r="W1359" s="64">
        <v>5.05</v>
      </c>
      <c r="X1359" s="64">
        <v>5.0999999999999996</v>
      </c>
      <c r="Z1359" s="64">
        <v>3.31</v>
      </c>
      <c r="AA1359" s="64">
        <v>3.02</v>
      </c>
      <c r="AB1359" s="64">
        <v>4.97</v>
      </c>
      <c r="AC1359" s="64">
        <v>5.23</v>
      </c>
    </row>
    <row r="1360" spans="1:29" hidden="1" x14ac:dyDescent="0.2">
      <c r="A1360" s="2">
        <v>40679</v>
      </c>
      <c r="B1360" s="64">
        <v>4.17</v>
      </c>
      <c r="C1360" s="64">
        <v>4.24</v>
      </c>
      <c r="D1360" s="64">
        <v>5.08</v>
      </c>
      <c r="E1360" s="64">
        <v>5.13</v>
      </c>
      <c r="G1360" s="64">
        <v>3.32</v>
      </c>
      <c r="H1360" s="64">
        <v>2.99</v>
      </c>
      <c r="J1360" s="64">
        <v>5.0999999999999996</v>
      </c>
      <c r="K1360" s="64">
        <v>5.3</v>
      </c>
      <c r="N1360" s="64">
        <v>0.01</v>
      </c>
      <c r="O1360" s="64">
        <v>3.15</v>
      </c>
      <c r="P1360" s="64">
        <v>4.2699999999999996</v>
      </c>
      <c r="R1360" s="64">
        <v>2.82</v>
      </c>
      <c r="S1360" s="64">
        <v>2.69</v>
      </c>
      <c r="U1360" s="64">
        <v>4.17</v>
      </c>
      <c r="V1360" s="64">
        <v>4.24</v>
      </c>
      <c r="W1360" s="64">
        <v>5.08</v>
      </c>
      <c r="X1360" s="64">
        <v>5.13</v>
      </c>
      <c r="Z1360" s="64">
        <v>3.32</v>
      </c>
      <c r="AA1360" s="64">
        <v>2.99</v>
      </c>
      <c r="AB1360" s="64">
        <v>5.0999999999999996</v>
      </c>
      <c r="AC1360" s="64">
        <v>5.3</v>
      </c>
    </row>
    <row r="1361" spans="1:29" hidden="1" x14ac:dyDescent="0.2">
      <c r="A1361" s="2">
        <v>40680</v>
      </c>
      <c r="B1361" s="64">
        <v>4.04</v>
      </c>
      <c r="C1361" s="64">
        <v>4.18</v>
      </c>
      <c r="D1361" s="64">
        <v>5.05</v>
      </c>
      <c r="E1361" s="64">
        <v>5.0999999999999996</v>
      </c>
      <c r="G1361" s="64">
        <v>3.33</v>
      </c>
      <c r="H1361" s="64">
        <v>3.03</v>
      </c>
      <c r="J1361" s="64">
        <v>5.24</v>
      </c>
      <c r="K1361" s="64">
        <v>5.36</v>
      </c>
      <c r="N1361" s="64">
        <v>0.01</v>
      </c>
      <c r="O1361" s="64">
        <v>3.11</v>
      </c>
      <c r="P1361" s="64">
        <v>4.22</v>
      </c>
      <c r="R1361" s="64">
        <v>2.82</v>
      </c>
      <c r="S1361" s="64">
        <v>2.6</v>
      </c>
      <c r="U1361" s="64">
        <v>4.04</v>
      </c>
      <c r="V1361" s="64">
        <v>4.18</v>
      </c>
      <c r="W1361" s="64">
        <v>5.05</v>
      </c>
      <c r="X1361" s="64">
        <v>5.0999999999999996</v>
      </c>
      <c r="Z1361" s="64">
        <v>3.33</v>
      </c>
      <c r="AA1361" s="64">
        <v>3.03</v>
      </c>
      <c r="AB1361" s="64">
        <v>5.24</v>
      </c>
      <c r="AC1361" s="64">
        <v>5.36</v>
      </c>
    </row>
    <row r="1362" spans="1:29" hidden="1" x14ac:dyDescent="0.2">
      <c r="A1362" s="2">
        <v>40681</v>
      </c>
      <c r="B1362" s="64">
        <v>4.1500000000000004</v>
      </c>
      <c r="C1362" s="64">
        <v>4.18</v>
      </c>
      <c r="D1362" s="64">
        <v>5.1100000000000003</v>
      </c>
      <c r="E1362" s="64">
        <v>5.16</v>
      </c>
      <c r="G1362" s="64">
        <v>3.03</v>
      </c>
      <c r="H1362" s="64">
        <v>3.01</v>
      </c>
      <c r="J1362" s="64">
        <v>5.0599999999999996</v>
      </c>
      <c r="K1362" s="64">
        <v>5.3</v>
      </c>
      <c r="N1362" s="64">
        <v>0.02</v>
      </c>
      <c r="O1362" s="64">
        <v>3.18</v>
      </c>
      <c r="P1362" s="64">
        <v>4.29</v>
      </c>
      <c r="R1362" s="64">
        <v>2.85</v>
      </c>
      <c r="S1362" s="64">
        <v>2.71</v>
      </c>
      <c r="U1362" s="64">
        <v>4.1500000000000004</v>
      </c>
      <c r="V1362" s="64">
        <v>4.18</v>
      </c>
      <c r="W1362" s="64">
        <v>5.1100000000000003</v>
      </c>
      <c r="X1362" s="64">
        <v>5.16</v>
      </c>
      <c r="Z1362" s="64">
        <v>3.03</v>
      </c>
      <c r="AA1362" s="64">
        <v>3.01</v>
      </c>
      <c r="AB1362" s="64">
        <v>5.0599999999999996</v>
      </c>
      <c r="AC1362" s="64">
        <v>5.3</v>
      </c>
    </row>
    <row r="1363" spans="1:29" hidden="1" x14ac:dyDescent="0.2">
      <c r="A1363" s="2">
        <v>40682</v>
      </c>
      <c r="B1363" s="64">
        <v>4.08</v>
      </c>
      <c r="C1363" s="64">
        <v>4.17</v>
      </c>
      <c r="D1363" s="64">
        <v>5.12</v>
      </c>
      <c r="E1363" s="64">
        <v>5.17</v>
      </c>
      <c r="G1363" s="64">
        <v>3.12</v>
      </c>
      <c r="H1363" s="64">
        <v>3.03</v>
      </c>
      <c r="J1363" s="64">
        <v>5.16</v>
      </c>
      <c r="K1363" s="64">
        <v>5.36</v>
      </c>
      <c r="N1363" s="64">
        <v>0.02</v>
      </c>
      <c r="O1363" s="64">
        <v>3.17</v>
      </c>
      <c r="P1363" s="64">
        <v>4.3</v>
      </c>
      <c r="R1363" s="64">
        <v>2.84</v>
      </c>
      <c r="S1363" s="64">
        <v>2.6</v>
      </c>
      <c r="U1363" s="64">
        <v>4.08</v>
      </c>
      <c r="V1363" s="64">
        <v>4.17</v>
      </c>
      <c r="W1363" s="64">
        <v>5.12</v>
      </c>
      <c r="X1363" s="64">
        <v>5.17</v>
      </c>
      <c r="Z1363" s="64">
        <v>3.12</v>
      </c>
      <c r="AA1363" s="64">
        <v>3.03</v>
      </c>
      <c r="AB1363" s="64">
        <v>5.16</v>
      </c>
      <c r="AC1363" s="64">
        <v>5.36</v>
      </c>
    </row>
    <row r="1364" spans="1:29" hidden="1" x14ac:dyDescent="0.2">
      <c r="A1364" s="2">
        <v>40683</v>
      </c>
      <c r="B1364" s="64">
        <v>4.1100000000000003</v>
      </c>
      <c r="C1364" s="64">
        <v>4.1500000000000004</v>
      </c>
      <c r="D1364" s="64">
        <v>5.16</v>
      </c>
      <c r="E1364" s="64">
        <v>5.21</v>
      </c>
      <c r="G1364" s="64">
        <v>3.34</v>
      </c>
      <c r="H1364" s="64">
        <v>3.03</v>
      </c>
      <c r="J1364" s="64">
        <v>5.37</v>
      </c>
      <c r="K1364" s="64">
        <v>5.46</v>
      </c>
      <c r="N1364" s="64">
        <v>0.02</v>
      </c>
      <c r="O1364" s="64">
        <v>3.14</v>
      </c>
      <c r="P1364" s="64">
        <v>4.3</v>
      </c>
      <c r="R1364" s="64">
        <v>2.82</v>
      </c>
      <c r="S1364" s="64">
        <v>2.63</v>
      </c>
      <c r="U1364" s="64">
        <v>4.1100000000000003</v>
      </c>
      <c r="V1364" s="64">
        <v>4.1500000000000004</v>
      </c>
      <c r="W1364" s="64">
        <v>5.16</v>
      </c>
      <c r="X1364" s="64">
        <v>5.21</v>
      </c>
      <c r="Z1364" s="64">
        <v>3.34</v>
      </c>
      <c r="AA1364" s="64">
        <v>3.03</v>
      </c>
      <c r="AB1364" s="64">
        <v>5.37</v>
      </c>
      <c r="AC1364" s="64">
        <v>5.46</v>
      </c>
    </row>
    <row r="1365" spans="1:29" hidden="1" x14ac:dyDescent="0.2">
      <c r="A1365" s="2">
        <v>40686</v>
      </c>
      <c r="B1365" s="64">
        <v>4.04</v>
      </c>
      <c r="C1365" s="64">
        <v>4.0999999999999996</v>
      </c>
      <c r="D1365" s="64">
        <v>5.13</v>
      </c>
      <c r="E1365" s="64">
        <v>5.18</v>
      </c>
      <c r="G1365" s="64">
        <v>3.19</v>
      </c>
      <c r="H1365" s="64">
        <v>3.05</v>
      </c>
      <c r="J1365" s="64">
        <v>5.2</v>
      </c>
      <c r="K1365" s="64">
        <v>5.27</v>
      </c>
      <c r="N1365" s="64">
        <v>0.02</v>
      </c>
      <c r="O1365" s="64">
        <v>3.13</v>
      </c>
      <c r="P1365" s="64">
        <v>4.2699999999999996</v>
      </c>
      <c r="R1365" s="64">
        <v>2.84</v>
      </c>
      <c r="S1365" s="64">
        <v>2.56</v>
      </c>
      <c r="U1365" s="64">
        <v>4.04</v>
      </c>
      <c r="V1365" s="64">
        <v>4.0999999999999996</v>
      </c>
      <c r="W1365" s="64">
        <v>5.13</v>
      </c>
      <c r="X1365" s="64">
        <v>5.18</v>
      </c>
      <c r="Z1365" s="64">
        <v>3.19</v>
      </c>
      <c r="AA1365" s="64">
        <v>3.05</v>
      </c>
      <c r="AB1365" s="64">
        <v>5.2</v>
      </c>
      <c r="AC1365" s="64">
        <v>5.27</v>
      </c>
    </row>
    <row r="1366" spans="1:29" hidden="1" x14ac:dyDescent="0.2">
      <c r="A1366" s="2">
        <v>40687</v>
      </c>
      <c r="B1366" s="64">
        <v>4.0999999999999996</v>
      </c>
      <c r="C1366" s="64">
        <v>4.1100000000000003</v>
      </c>
      <c r="D1366" s="64">
        <v>5.0599999999999996</v>
      </c>
      <c r="E1366" s="64">
        <v>5.1100000000000003</v>
      </c>
      <c r="G1366" s="64">
        <v>3.27</v>
      </c>
      <c r="H1366" s="64">
        <v>3.04</v>
      </c>
      <c r="J1366" s="64">
        <v>5.0199999999999996</v>
      </c>
      <c r="K1366" s="64">
        <v>5.26</v>
      </c>
      <c r="N1366" s="64">
        <v>0.03</v>
      </c>
      <c r="O1366" s="64">
        <v>3.11</v>
      </c>
      <c r="P1366" s="64">
        <v>4.25</v>
      </c>
      <c r="R1366" s="64">
        <v>2.86</v>
      </c>
      <c r="S1366" s="64">
        <v>2.66</v>
      </c>
      <c r="U1366" s="64">
        <v>4.0999999999999996</v>
      </c>
      <c r="V1366" s="64">
        <v>4.1100000000000003</v>
      </c>
      <c r="W1366" s="64">
        <v>5.0599999999999996</v>
      </c>
      <c r="X1366" s="64">
        <v>5.1100000000000003</v>
      </c>
      <c r="Z1366" s="64">
        <v>3.27</v>
      </c>
      <c r="AA1366" s="64">
        <v>3.04</v>
      </c>
      <c r="AB1366" s="64">
        <v>5.0199999999999996</v>
      </c>
      <c r="AC1366" s="64">
        <v>5.26</v>
      </c>
    </row>
    <row r="1367" spans="1:29" hidden="1" x14ac:dyDescent="0.2">
      <c r="A1367" s="2">
        <v>40688</v>
      </c>
      <c r="B1367" s="64">
        <v>4.0599999999999996</v>
      </c>
      <c r="C1367" s="64">
        <v>4.1500000000000004</v>
      </c>
      <c r="D1367" s="64">
        <v>5.08</v>
      </c>
      <c r="E1367" s="64">
        <v>5.13</v>
      </c>
      <c r="G1367" s="64">
        <v>3.26</v>
      </c>
      <c r="H1367" s="64">
        <v>3.05</v>
      </c>
      <c r="J1367" s="64">
        <v>5.05</v>
      </c>
      <c r="K1367" s="64">
        <v>5.2</v>
      </c>
      <c r="N1367" s="64">
        <v>0.02</v>
      </c>
      <c r="O1367" s="64">
        <v>3.13</v>
      </c>
      <c r="P1367" s="64">
        <v>4.28</v>
      </c>
      <c r="R1367" s="64">
        <v>2.86</v>
      </c>
      <c r="S1367" s="64">
        <v>2.54</v>
      </c>
      <c r="U1367" s="64">
        <v>4.0599999999999996</v>
      </c>
      <c r="V1367" s="64">
        <v>4.1500000000000004</v>
      </c>
      <c r="W1367" s="64">
        <v>5.08</v>
      </c>
      <c r="X1367" s="64">
        <v>5.13</v>
      </c>
      <c r="Z1367" s="64">
        <v>3.26</v>
      </c>
      <c r="AA1367" s="64">
        <v>3.05</v>
      </c>
      <c r="AB1367" s="64">
        <v>5.05</v>
      </c>
      <c r="AC1367" s="64">
        <v>5.2</v>
      </c>
    </row>
    <row r="1368" spans="1:29" hidden="1" x14ac:dyDescent="0.2">
      <c r="A1368" s="2">
        <v>40689</v>
      </c>
      <c r="B1368" s="64">
        <v>4</v>
      </c>
      <c r="C1368" s="64">
        <v>4.08</v>
      </c>
      <c r="D1368" s="64">
        <v>5.0999999999999996</v>
      </c>
      <c r="E1368" s="64">
        <v>5.15</v>
      </c>
      <c r="G1368" s="64">
        <v>3.28</v>
      </c>
      <c r="H1368" s="64">
        <v>3.08</v>
      </c>
      <c r="J1368" s="64">
        <v>5.1100000000000003</v>
      </c>
      <c r="K1368" s="64">
        <v>5.31</v>
      </c>
      <c r="N1368" s="64">
        <v>0.02</v>
      </c>
      <c r="O1368" s="64">
        <v>3.06</v>
      </c>
      <c r="P1368" s="64">
        <v>4.22</v>
      </c>
      <c r="R1368" s="64">
        <v>2.8</v>
      </c>
      <c r="S1368" s="64">
        <v>2.4700000000000002</v>
      </c>
      <c r="U1368" s="64">
        <v>4</v>
      </c>
      <c r="V1368" s="64">
        <v>4.08</v>
      </c>
      <c r="W1368" s="64">
        <v>5.0999999999999996</v>
      </c>
      <c r="X1368" s="64">
        <v>5.15</v>
      </c>
      <c r="Z1368" s="64">
        <v>3.28</v>
      </c>
      <c r="AA1368" s="64">
        <v>3.08</v>
      </c>
      <c r="AB1368" s="64">
        <v>5.1100000000000003</v>
      </c>
      <c r="AC1368" s="64">
        <v>5.31</v>
      </c>
    </row>
    <row r="1369" spans="1:29" hidden="1" x14ac:dyDescent="0.2">
      <c r="A1369" s="2">
        <v>40690</v>
      </c>
      <c r="B1369" s="64">
        <v>4.04</v>
      </c>
      <c r="C1369" s="64">
        <v>4.07</v>
      </c>
      <c r="D1369" s="64">
        <v>5.0599999999999996</v>
      </c>
      <c r="E1369" s="64">
        <v>5.1100000000000003</v>
      </c>
      <c r="G1369" s="64">
        <v>3.7</v>
      </c>
      <c r="H1369" s="64">
        <v>3.24</v>
      </c>
      <c r="J1369" s="64">
        <v>5.28</v>
      </c>
      <c r="K1369" s="64">
        <v>5.5</v>
      </c>
      <c r="N1369" s="64">
        <v>0.02</v>
      </c>
      <c r="O1369" s="64">
        <v>3.07</v>
      </c>
      <c r="P1369" s="64">
        <v>4.24</v>
      </c>
      <c r="R1369" s="64">
        <v>2.79</v>
      </c>
      <c r="S1369" s="64">
        <v>2.44</v>
      </c>
      <c r="U1369" s="64">
        <v>4.04</v>
      </c>
      <c r="V1369" s="64">
        <v>4.07</v>
      </c>
      <c r="W1369" s="64">
        <v>5.0599999999999996</v>
      </c>
      <c r="X1369" s="64">
        <v>5.1100000000000003</v>
      </c>
      <c r="Z1369" s="64">
        <v>3.7</v>
      </c>
      <c r="AA1369" s="64">
        <v>3.24</v>
      </c>
      <c r="AB1369" s="64">
        <v>5.28</v>
      </c>
      <c r="AC1369" s="64">
        <v>5.5</v>
      </c>
    </row>
    <row r="1370" spans="1:29" hidden="1" x14ac:dyDescent="0.2">
      <c r="A1370" s="2">
        <v>40694</v>
      </c>
      <c r="B1370" s="64">
        <v>4.01</v>
      </c>
      <c r="C1370" s="64">
        <v>4.08</v>
      </c>
      <c r="D1370" s="64">
        <v>5.03</v>
      </c>
      <c r="E1370" s="64">
        <v>5.08</v>
      </c>
      <c r="G1370" s="64">
        <v>3.32</v>
      </c>
      <c r="H1370" s="64">
        <v>2.99</v>
      </c>
      <c r="J1370" s="64">
        <v>5.03</v>
      </c>
      <c r="K1370" s="64">
        <v>5.27</v>
      </c>
      <c r="N1370" s="64">
        <v>0.03</v>
      </c>
      <c r="O1370" s="64">
        <v>3.06</v>
      </c>
      <c r="P1370" s="64">
        <v>4.22</v>
      </c>
      <c r="R1370" s="64">
        <v>2.66</v>
      </c>
      <c r="S1370" s="64">
        <v>2.4300000000000002</v>
      </c>
      <c r="U1370" s="64">
        <v>4.01</v>
      </c>
      <c r="V1370" s="64">
        <v>4.08</v>
      </c>
      <c r="W1370" s="64">
        <v>5.03</v>
      </c>
      <c r="X1370" s="64">
        <v>5.08</v>
      </c>
      <c r="Z1370" s="64">
        <v>3.32</v>
      </c>
      <c r="AA1370" s="64">
        <v>2.99</v>
      </c>
      <c r="AB1370" s="64">
        <v>5.03</v>
      </c>
      <c r="AC1370" s="64">
        <v>5.27</v>
      </c>
    </row>
    <row r="1371" spans="1:29" hidden="1" x14ac:dyDescent="0.2">
      <c r="R1371" s="64"/>
      <c r="S1371" s="64"/>
    </row>
    <row r="1372" spans="1:29" hidden="1" x14ac:dyDescent="0.2">
      <c r="A1372" s="3" t="s">
        <v>61</v>
      </c>
      <c r="B1372" s="64">
        <f>AVERAGE(B1350:B1370)</f>
        <v>4.0947619047619055</v>
      </c>
      <c r="C1372" s="64">
        <f>AVERAGE(C1350:C1370)</f>
        <v>4.2109523809523806</v>
      </c>
      <c r="D1372" s="64">
        <f>AVERAGE(D1350:D1370)</f>
        <v>5.1038095238095238</v>
      </c>
      <c r="E1372" s="64">
        <f>AVERAGE(E1350:E1370)</f>
        <v>5.1538095238095236</v>
      </c>
      <c r="G1372" s="64">
        <f>AVERAGE(G1350:G1370)</f>
        <v>3.3780952380952378</v>
      </c>
      <c r="H1372" s="64">
        <f>AVERAGE(H1350:H1370)</f>
        <v>3.0947619047619046</v>
      </c>
      <c r="J1372" s="64">
        <f>AVERAGE(J1350:J1370)</f>
        <v>5.2495238095238097</v>
      </c>
      <c r="K1372" s="64">
        <f>AVERAGE(K1350:K1370)</f>
        <v>5.3219047619047606</v>
      </c>
      <c r="N1372" s="64">
        <f>AVERAGE(N1350:N1370)</f>
        <v>1.5238095238095236E-2</v>
      </c>
      <c r="O1372" s="64">
        <f>AVERAGE(O1350:O1370)</f>
        <v>3.1547619047619047</v>
      </c>
      <c r="P1372" s="64">
        <f>AVERAGE(P1350:P1370)</f>
        <v>4.2890476190476186</v>
      </c>
      <c r="R1372" s="64">
        <f>AVERAGE(R1350:R1370)</f>
        <v>2.8214285714285707</v>
      </c>
      <c r="S1372" s="64">
        <f>AVERAGE(S1350:S1370)</f>
        <v>2.6295238095238096</v>
      </c>
      <c r="U1372" s="64">
        <f>AVERAGE(U1350:U1370)</f>
        <v>4.0947619047619055</v>
      </c>
      <c r="V1372" s="64">
        <f>AVERAGE(V1350:V1370)</f>
        <v>4.2109523809523806</v>
      </c>
      <c r="W1372" s="64">
        <f>AVERAGE(W1350:W1370)</f>
        <v>5.1038095238095238</v>
      </c>
      <c r="X1372" s="64">
        <f>AVERAGE(X1350:X1370)</f>
        <v>5.1538095238095236</v>
      </c>
      <c r="Z1372" s="64">
        <f>AVERAGE(Z1350:Z1370)</f>
        <v>3.3780952380952378</v>
      </c>
      <c r="AA1372" s="64">
        <f>AVERAGE(AA1350:AA1370)</f>
        <v>3.0947619047619046</v>
      </c>
      <c r="AB1372" s="64">
        <f>AVERAGE(AB1350:AB1370)</f>
        <v>5.2495238095238097</v>
      </c>
      <c r="AC1372" s="64">
        <f>AVERAGE(AC1350:AC1370)</f>
        <v>5.3219047619047606</v>
      </c>
    </row>
    <row r="1373" spans="1:29" hidden="1" x14ac:dyDescent="0.2">
      <c r="A1373" s="3" t="s">
        <v>62</v>
      </c>
      <c r="B1373" s="312">
        <f>AVERAGE(B1372:C1372)</f>
        <v>4.152857142857143</v>
      </c>
      <c r="C1373" s="312"/>
      <c r="D1373" s="312">
        <f>AVERAGE(D1372:E1372)</f>
        <v>5.1288095238095242</v>
      </c>
      <c r="E1373" s="312"/>
      <c r="F1373" s="5"/>
      <c r="G1373" s="312">
        <f>AVERAGE(G1372:H1372)</f>
        <v>3.2364285714285712</v>
      </c>
      <c r="H1373" s="312"/>
      <c r="I1373" s="118"/>
      <c r="J1373" s="312">
        <f>AVERAGE(J1372:K1372)</f>
        <v>5.2857142857142847</v>
      </c>
      <c r="K1373" s="312"/>
      <c r="L1373" s="118"/>
      <c r="M1373" s="5"/>
      <c r="N1373" s="5"/>
      <c r="O1373" s="5"/>
      <c r="P1373" s="5"/>
      <c r="Q1373" s="5"/>
      <c r="R1373" s="312">
        <f>AVERAGE(R1372:S1372)</f>
        <v>2.7254761904761899</v>
      </c>
      <c r="S1373" s="312"/>
      <c r="U1373" s="312">
        <f>AVERAGE(U1372:V1372)</f>
        <v>4.152857142857143</v>
      </c>
      <c r="V1373" s="312"/>
      <c r="W1373" s="312">
        <f>AVERAGE(W1372:X1372)</f>
        <v>5.1288095238095242</v>
      </c>
      <c r="X1373" s="312"/>
      <c r="Y1373" s="5"/>
      <c r="Z1373" s="312">
        <f>AVERAGE(Z1372:AA1372)</f>
        <v>3.2364285714285712</v>
      </c>
      <c r="AA1373" s="312"/>
      <c r="AB1373" s="312">
        <f>AVERAGE(AB1372:AC1372)</f>
        <v>5.2857142857142847</v>
      </c>
      <c r="AC1373" s="312"/>
    </row>
    <row r="1374" spans="1:29" hidden="1" x14ac:dyDescent="0.2">
      <c r="A1374" s="3" t="s">
        <v>63</v>
      </c>
      <c r="B1374" s="312">
        <f>AVERAGE(B1322,B1347,B1373)</f>
        <v>4.4291878881987579</v>
      </c>
      <c r="C1374" s="312"/>
      <c r="D1374" s="312">
        <f>AVERAGE(D1322,D1347,D1373)</f>
        <v>5.293027087646653</v>
      </c>
      <c r="E1374" s="312"/>
      <c r="F1374" s="5"/>
      <c r="G1374" s="312">
        <f>AVERAGE(G1322,G1347,G1373)</f>
        <v>3.3853856107660456</v>
      </c>
      <c r="H1374" s="312"/>
      <c r="I1374" s="118"/>
      <c r="J1374" s="312">
        <f>AVERAGE(J1322,J1347,J1373)</f>
        <v>5.140256211180124</v>
      </c>
      <c r="K1374" s="312"/>
      <c r="L1374" s="118"/>
      <c r="M1374" s="5"/>
      <c r="N1374" s="5"/>
      <c r="O1374" s="5"/>
      <c r="P1374" s="5"/>
      <c r="Q1374" s="5"/>
      <c r="R1374" s="312">
        <f>AVERAGE(R1322,R1347,R1373)</f>
        <v>2.901662353347136</v>
      </c>
      <c r="S1374" s="312"/>
      <c r="U1374" s="312">
        <f>AVERAGE(U1322,U1347,U1373)</f>
        <v>4.4291878881987579</v>
      </c>
      <c r="V1374" s="312"/>
      <c r="W1374" s="312">
        <f>AVERAGE(W1322,W1347,W1373)</f>
        <v>5.293027087646653</v>
      </c>
      <c r="X1374" s="312"/>
      <c r="Y1374" s="5"/>
      <c r="Z1374" s="312">
        <f>AVERAGE(Z1322,Z1347,Z1373)</f>
        <v>3.3853856107660456</v>
      </c>
      <c r="AA1374" s="312"/>
      <c r="AB1374" s="312">
        <f>AVERAGE(AB1322,AB1347,AB1373)</f>
        <v>5.140256211180124</v>
      </c>
      <c r="AC1374" s="312"/>
    </row>
    <row r="1375" spans="1:29" hidden="1" x14ac:dyDescent="0.2">
      <c r="R1375" s="64"/>
      <c r="S1375" s="64"/>
    </row>
    <row r="1376" spans="1:29" hidden="1" x14ac:dyDescent="0.2">
      <c r="A1376" s="2">
        <v>40695</v>
      </c>
      <c r="B1376" s="64">
        <v>3.91</v>
      </c>
      <c r="C1376" s="64">
        <v>4</v>
      </c>
      <c r="D1376" s="64">
        <v>4.95</v>
      </c>
      <c r="E1376" s="64">
        <v>5</v>
      </c>
      <c r="G1376" s="64">
        <v>3.28</v>
      </c>
      <c r="H1376" s="64">
        <v>3.05</v>
      </c>
      <c r="J1376" s="64">
        <v>5.29</v>
      </c>
      <c r="K1376" s="64">
        <v>5.33</v>
      </c>
      <c r="N1376" s="64">
        <v>0.01</v>
      </c>
      <c r="O1376" s="64">
        <v>2.94</v>
      </c>
      <c r="P1376" s="64">
        <v>4.1399999999999997</v>
      </c>
      <c r="R1376" s="64">
        <v>2.56</v>
      </c>
      <c r="S1376" s="64">
        <v>2.35</v>
      </c>
      <c r="U1376" s="64">
        <v>3.91</v>
      </c>
      <c r="V1376" s="64">
        <v>4</v>
      </c>
      <c r="W1376" s="64">
        <v>4.95</v>
      </c>
      <c r="X1376" s="64">
        <v>5</v>
      </c>
      <c r="Z1376" s="64">
        <v>3.28</v>
      </c>
      <c r="AA1376" s="64">
        <v>3.05</v>
      </c>
      <c r="AB1376" s="64">
        <v>5.29</v>
      </c>
      <c r="AC1376" s="64">
        <v>5.33</v>
      </c>
    </row>
    <row r="1377" spans="1:29" hidden="1" x14ac:dyDescent="0.2">
      <c r="A1377" s="2">
        <v>40696</v>
      </c>
      <c r="B1377" s="64">
        <v>4.09</v>
      </c>
      <c r="C1377" s="64">
        <v>4.08</v>
      </c>
      <c r="D1377" s="64">
        <v>4.9800000000000004</v>
      </c>
      <c r="E1377" s="64">
        <v>5.03</v>
      </c>
      <c r="G1377" s="64">
        <v>3.18</v>
      </c>
      <c r="H1377" s="64">
        <v>3.07</v>
      </c>
      <c r="J1377" s="64">
        <v>5.35</v>
      </c>
      <c r="K1377" s="64">
        <v>5.43</v>
      </c>
      <c r="N1377" s="64">
        <v>0.01</v>
      </c>
      <c r="O1377" s="64">
        <v>3.03</v>
      </c>
      <c r="P1377" s="64">
        <v>4.24</v>
      </c>
      <c r="R1377" s="64">
        <v>2.62</v>
      </c>
      <c r="S1377" s="64">
        <v>2.37</v>
      </c>
      <c r="U1377" s="64">
        <v>4.09</v>
      </c>
      <c r="V1377" s="64">
        <v>4.08</v>
      </c>
      <c r="W1377" s="64">
        <v>4.9800000000000004</v>
      </c>
      <c r="X1377" s="64">
        <v>5.03</v>
      </c>
      <c r="Z1377" s="64">
        <v>3.18</v>
      </c>
      <c r="AA1377" s="64">
        <v>3.07</v>
      </c>
      <c r="AB1377" s="64">
        <v>5.35</v>
      </c>
      <c r="AC1377" s="64">
        <v>5.43</v>
      </c>
    </row>
    <row r="1378" spans="1:29" hidden="1" x14ac:dyDescent="0.2">
      <c r="A1378" s="2">
        <v>40697</v>
      </c>
      <c r="B1378" s="64">
        <v>4.0199999999999996</v>
      </c>
      <c r="C1378" s="64">
        <v>4.0599999999999996</v>
      </c>
      <c r="D1378" s="64">
        <v>4.9400000000000004</v>
      </c>
      <c r="E1378" s="64">
        <v>4.99</v>
      </c>
      <c r="G1378" s="64">
        <v>3.29</v>
      </c>
      <c r="H1378" s="64">
        <v>3.14</v>
      </c>
      <c r="J1378" s="64">
        <v>5.23</v>
      </c>
      <c r="K1378" s="64">
        <v>5.3</v>
      </c>
      <c r="N1378" s="64">
        <v>0.01</v>
      </c>
      <c r="O1378" s="64">
        <v>2.99</v>
      </c>
      <c r="P1378" s="64">
        <v>4.22</v>
      </c>
      <c r="R1378" s="64">
        <v>2.6</v>
      </c>
      <c r="S1378" s="64">
        <v>2.35</v>
      </c>
      <c r="U1378" s="64">
        <v>4.0199999999999996</v>
      </c>
      <c r="V1378" s="64">
        <v>4.0599999999999996</v>
      </c>
      <c r="W1378" s="64">
        <v>4.9400000000000004</v>
      </c>
      <c r="X1378" s="64">
        <v>4.99</v>
      </c>
      <c r="Z1378" s="64">
        <v>3.29</v>
      </c>
      <c r="AA1378" s="64">
        <v>3.14</v>
      </c>
      <c r="AB1378" s="64">
        <v>5.23</v>
      </c>
      <c r="AC1378" s="64">
        <v>5.3</v>
      </c>
    </row>
    <row r="1379" spans="1:29" hidden="1" x14ac:dyDescent="0.2">
      <c r="A1379" s="2">
        <v>40700</v>
      </c>
      <c r="B1379" s="64">
        <v>4.1100000000000003</v>
      </c>
      <c r="C1379" s="64">
        <v>4.1100000000000003</v>
      </c>
      <c r="D1379" s="64">
        <v>5</v>
      </c>
      <c r="E1379" s="64">
        <v>5.05</v>
      </c>
      <c r="G1379" s="64">
        <v>3.2</v>
      </c>
      <c r="H1379" s="64">
        <v>3.02</v>
      </c>
      <c r="J1379" s="64">
        <v>5.29</v>
      </c>
      <c r="K1379" s="64">
        <v>5.41</v>
      </c>
      <c r="N1379" s="64">
        <v>0</v>
      </c>
      <c r="O1379" s="64">
        <v>2.99</v>
      </c>
      <c r="P1379" s="64">
        <v>4.26</v>
      </c>
      <c r="R1379" s="64">
        <v>2.62</v>
      </c>
      <c r="S1379" s="64">
        <v>2.34</v>
      </c>
      <c r="U1379" s="64">
        <v>4.1100000000000003</v>
      </c>
      <c r="V1379" s="64">
        <v>4.1100000000000003</v>
      </c>
      <c r="W1379" s="64">
        <v>5</v>
      </c>
      <c r="X1379" s="64">
        <v>5.05</v>
      </c>
      <c r="Z1379" s="64">
        <v>3.2</v>
      </c>
      <c r="AA1379" s="64">
        <v>3.02</v>
      </c>
      <c r="AB1379" s="64">
        <v>5.29</v>
      </c>
      <c r="AC1379" s="64">
        <v>5.41</v>
      </c>
    </row>
    <row r="1380" spans="1:29" hidden="1" x14ac:dyDescent="0.2">
      <c r="A1380" s="2">
        <v>40701</v>
      </c>
      <c r="B1380" s="64">
        <v>4.09</v>
      </c>
      <c r="C1380" s="64">
        <v>4.09</v>
      </c>
      <c r="D1380" s="64">
        <v>5.0199999999999996</v>
      </c>
      <c r="E1380" s="64">
        <v>5.07</v>
      </c>
      <c r="G1380" s="64">
        <v>3.23</v>
      </c>
      <c r="H1380" s="64">
        <v>3.04</v>
      </c>
      <c r="J1380" s="64">
        <v>5.04</v>
      </c>
      <c r="K1380" s="64">
        <v>5.35</v>
      </c>
      <c r="N1380" s="64">
        <v>0.02</v>
      </c>
      <c r="O1380" s="64">
        <v>2.99</v>
      </c>
      <c r="P1380" s="64">
        <v>4.25</v>
      </c>
      <c r="R1380" s="64">
        <v>2.63</v>
      </c>
      <c r="S1380" s="64">
        <v>2.33</v>
      </c>
      <c r="U1380" s="64">
        <v>4.09</v>
      </c>
      <c r="V1380" s="64">
        <v>4.09</v>
      </c>
      <c r="W1380" s="64">
        <v>5.0199999999999996</v>
      </c>
      <c r="X1380" s="64">
        <v>5.07</v>
      </c>
      <c r="Z1380" s="64">
        <v>3.23</v>
      </c>
      <c r="AA1380" s="64">
        <v>3.04</v>
      </c>
      <c r="AB1380" s="64">
        <v>5.04</v>
      </c>
      <c r="AC1380" s="64">
        <v>5.35</v>
      </c>
    </row>
    <row r="1381" spans="1:29" hidden="1" x14ac:dyDescent="0.2">
      <c r="A1381" s="2">
        <v>40702</v>
      </c>
      <c r="B1381" s="64">
        <v>4.08</v>
      </c>
      <c r="C1381" s="64">
        <v>4.07</v>
      </c>
      <c r="D1381" s="64">
        <v>4.96</v>
      </c>
      <c r="E1381" s="64">
        <v>5.01</v>
      </c>
      <c r="G1381" s="64">
        <v>3.29</v>
      </c>
      <c r="H1381" s="64">
        <v>3.02</v>
      </c>
      <c r="J1381" s="64">
        <v>5.16</v>
      </c>
      <c r="K1381" s="64">
        <v>5.35</v>
      </c>
      <c r="N1381" s="64">
        <v>0.02</v>
      </c>
      <c r="O1381" s="64">
        <v>2.94</v>
      </c>
      <c r="P1381" s="64">
        <v>4.1900000000000004</v>
      </c>
      <c r="R1381" s="64">
        <v>2.57</v>
      </c>
      <c r="S1381" s="64">
        <v>2.29</v>
      </c>
      <c r="U1381" s="64">
        <v>4.08</v>
      </c>
      <c r="V1381" s="64">
        <v>4.07</v>
      </c>
      <c r="W1381" s="64">
        <v>4.96</v>
      </c>
      <c r="X1381" s="64">
        <v>5.01</v>
      </c>
      <c r="Z1381" s="64">
        <v>3.29</v>
      </c>
      <c r="AA1381" s="64">
        <v>3.02</v>
      </c>
      <c r="AB1381" s="64">
        <v>5.16</v>
      </c>
      <c r="AC1381" s="64">
        <v>5.35</v>
      </c>
    </row>
    <row r="1382" spans="1:29" hidden="1" x14ac:dyDescent="0.2">
      <c r="A1382" s="2">
        <v>40703</v>
      </c>
      <c r="B1382" s="64">
        <v>4.1500000000000004</v>
      </c>
      <c r="C1382" s="64">
        <v>4.1399999999999997</v>
      </c>
      <c r="D1382" s="64">
        <v>4.96</v>
      </c>
      <c r="E1382" s="64">
        <v>5.01</v>
      </c>
      <c r="G1382" s="64">
        <v>3.26</v>
      </c>
      <c r="H1382" s="64">
        <v>3</v>
      </c>
      <c r="J1382" s="64">
        <v>5.13</v>
      </c>
      <c r="K1382" s="64">
        <v>5.36</v>
      </c>
      <c r="N1382" s="64">
        <v>0.02</v>
      </c>
      <c r="O1382" s="64">
        <v>2.99</v>
      </c>
      <c r="P1382" s="64">
        <v>4.21</v>
      </c>
      <c r="R1382" s="64">
        <v>2.7</v>
      </c>
      <c r="S1382" s="64">
        <v>2.36</v>
      </c>
      <c r="U1382" s="64">
        <v>4.1500000000000004</v>
      </c>
      <c r="V1382" s="64">
        <v>4.1399999999999997</v>
      </c>
      <c r="W1382" s="64">
        <v>4.96</v>
      </c>
      <c r="X1382" s="64">
        <v>5.01</v>
      </c>
      <c r="Z1382" s="64">
        <v>3.26</v>
      </c>
      <c r="AA1382" s="64">
        <v>3</v>
      </c>
      <c r="AB1382" s="64">
        <v>5.13</v>
      </c>
      <c r="AC1382" s="64">
        <v>5.36</v>
      </c>
    </row>
    <row r="1383" spans="1:29" hidden="1" x14ac:dyDescent="0.2">
      <c r="A1383" s="2">
        <v>40704</v>
      </c>
      <c r="B1383" s="64">
        <v>4.09</v>
      </c>
      <c r="C1383" s="64">
        <v>4.12</v>
      </c>
      <c r="D1383" s="64">
        <v>4.92</v>
      </c>
      <c r="E1383" s="64">
        <v>4.97</v>
      </c>
      <c r="G1383" s="64">
        <v>3.41</v>
      </c>
      <c r="H1383" s="64">
        <v>3.02</v>
      </c>
      <c r="J1383" s="64">
        <v>5.04</v>
      </c>
      <c r="K1383" s="64">
        <v>5.28</v>
      </c>
      <c r="N1383" s="64">
        <v>0.02</v>
      </c>
      <c r="O1383" s="64">
        <v>2.97</v>
      </c>
      <c r="P1383" s="64">
        <v>4.18</v>
      </c>
      <c r="R1383" s="64">
        <v>2.64</v>
      </c>
      <c r="S1383" s="64">
        <v>2.37</v>
      </c>
      <c r="U1383" s="64">
        <v>4.09</v>
      </c>
      <c r="V1383" s="64">
        <v>4.12</v>
      </c>
      <c r="W1383" s="64">
        <v>4.92</v>
      </c>
      <c r="X1383" s="64">
        <v>4.97</v>
      </c>
      <c r="Z1383" s="64">
        <v>3.41</v>
      </c>
      <c r="AA1383" s="64">
        <v>3.02</v>
      </c>
      <c r="AB1383" s="64">
        <v>5.04</v>
      </c>
      <c r="AC1383" s="64">
        <v>5.28</v>
      </c>
    </row>
    <row r="1384" spans="1:29" hidden="1" x14ac:dyDescent="0.2">
      <c r="A1384" s="2">
        <v>40707</v>
      </c>
      <c r="B1384" s="64">
        <v>4.1100000000000003</v>
      </c>
      <c r="C1384" s="64">
        <v>4.13</v>
      </c>
      <c r="D1384" s="64">
        <v>5.0599999999999996</v>
      </c>
      <c r="E1384" s="64">
        <v>5.1100000000000003</v>
      </c>
      <c r="G1384" s="64">
        <v>3.52</v>
      </c>
      <c r="H1384" s="64">
        <v>2.98</v>
      </c>
      <c r="J1384" s="64">
        <v>5.05</v>
      </c>
      <c r="K1384" s="64">
        <v>5.33</v>
      </c>
      <c r="N1384" s="64">
        <v>0.02</v>
      </c>
      <c r="O1384" s="64">
        <v>2.98</v>
      </c>
      <c r="P1384" s="64">
        <v>4.2</v>
      </c>
      <c r="R1384" s="64">
        <v>2.72</v>
      </c>
      <c r="S1384" s="64">
        <v>2.39</v>
      </c>
      <c r="U1384" s="64">
        <v>4.1100000000000003</v>
      </c>
      <c r="V1384" s="64">
        <v>4.13</v>
      </c>
      <c r="W1384" s="64">
        <v>5.0599999999999996</v>
      </c>
      <c r="X1384" s="64">
        <v>5.1100000000000003</v>
      </c>
      <c r="Z1384" s="64">
        <v>3.52</v>
      </c>
      <c r="AA1384" s="64">
        <v>2.98</v>
      </c>
      <c r="AB1384" s="64">
        <v>5.05</v>
      </c>
      <c r="AC1384" s="64">
        <v>5.33</v>
      </c>
    </row>
    <row r="1385" spans="1:29" hidden="1" x14ac:dyDescent="0.2">
      <c r="A1385" s="2">
        <v>40708</v>
      </c>
      <c r="B1385" s="64">
        <v>4.2</v>
      </c>
      <c r="C1385" s="64">
        <v>4.2</v>
      </c>
      <c r="D1385" s="64">
        <v>5.14</v>
      </c>
      <c r="E1385" s="64">
        <v>5.19</v>
      </c>
      <c r="G1385" s="64">
        <v>3.33</v>
      </c>
      <c r="H1385" s="64">
        <v>3.02</v>
      </c>
      <c r="J1385" s="64">
        <v>5.12</v>
      </c>
      <c r="K1385" s="64">
        <v>5.28</v>
      </c>
      <c r="N1385" s="64">
        <v>0.02</v>
      </c>
      <c r="O1385" s="64">
        <v>3.1</v>
      </c>
      <c r="P1385" s="64">
        <v>4.3</v>
      </c>
      <c r="R1385" s="64">
        <v>2.78</v>
      </c>
      <c r="S1385" s="64">
        <v>2.4500000000000002</v>
      </c>
      <c r="U1385" s="64">
        <v>4.2</v>
      </c>
      <c r="V1385" s="64">
        <v>4.2</v>
      </c>
      <c r="W1385" s="64">
        <v>5.14</v>
      </c>
      <c r="X1385" s="64">
        <v>5.19</v>
      </c>
      <c r="Z1385" s="64">
        <v>3.33</v>
      </c>
      <c r="AA1385" s="64">
        <v>3.02</v>
      </c>
      <c r="AB1385" s="64">
        <v>5.12</v>
      </c>
      <c r="AC1385" s="64">
        <v>5.28</v>
      </c>
    </row>
    <row r="1386" spans="1:29" hidden="1" x14ac:dyDescent="0.2">
      <c r="A1386" s="2">
        <v>40709</v>
      </c>
      <c r="B1386" s="64">
        <v>4.0199999999999996</v>
      </c>
      <c r="C1386" s="64">
        <v>4.07</v>
      </c>
      <c r="D1386" s="64">
        <v>5.13</v>
      </c>
      <c r="E1386" s="64">
        <v>5.18</v>
      </c>
      <c r="G1386" s="64">
        <v>3.53</v>
      </c>
      <c r="H1386" s="64">
        <v>3.01</v>
      </c>
      <c r="J1386" s="64">
        <v>5.17</v>
      </c>
      <c r="K1386" s="64">
        <v>5.19</v>
      </c>
      <c r="N1386" s="64">
        <v>0.03</v>
      </c>
      <c r="O1386" s="64">
        <v>2.97</v>
      </c>
      <c r="P1386" s="64">
        <v>4.2</v>
      </c>
      <c r="R1386" s="64">
        <v>2.81</v>
      </c>
      <c r="S1386" s="64">
        <v>2.37</v>
      </c>
      <c r="U1386" s="64">
        <v>4.0199999999999996</v>
      </c>
      <c r="V1386" s="64">
        <v>4.07</v>
      </c>
      <c r="W1386" s="64">
        <v>5.13</v>
      </c>
      <c r="X1386" s="64">
        <v>5.18</v>
      </c>
      <c r="Z1386" s="64">
        <v>3.53</v>
      </c>
      <c r="AA1386" s="64">
        <v>3.01</v>
      </c>
      <c r="AB1386" s="64">
        <v>5.17</v>
      </c>
      <c r="AC1386" s="64">
        <v>5.19</v>
      </c>
    </row>
    <row r="1387" spans="1:29" hidden="1" x14ac:dyDescent="0.2">
      <c r="A1387" s="2">
        <v>40710</v>
      </c>
      <c r="B1387" s="64">
        <v>3.99</v>
      </c>
      <c r="C1387" s="64">
        <v>4.08</v>
      </c>
      <c r="D1387" s="64">
        <v>4.9800000000000004</v>
      </c>
      <c r="E1387" s="64">
        <v>5.03</v>
      </c>
      <c r="G1387" s="64">
        <v>3.59</v>
      </c>
      <c r="H1387" s="64">
        <v>3.02</v>
      </c>
      <c r="J1387" s="64">
        <v>5.35</v>
      </c>
      <c r="K1387" s="64">
        <v>5.18</v>
      </c>
      <c r="N1387" s="64">
        <v>0.01</v>
      </c>
      <c r="O1387" s="64">
        <v>2.92</v>
      </c>
      <c r="P1387" s="64">
        <v>4.17</v>
      </c>
      <c r="R1387" s="64">
        <v>2.77</v>
      </c>
      <c r="S1387" s="64">
        <v>2.38</v>
      </c>
      <c r="U1387" s="64">
        <v>3.99</v>
      </c>
      <c r="V1387" s="64">
        <v>4.08</v>
      </c>
      <c r="W1387" s="64">
        <v>4.9800000000000004</v>
      </c>
      <c r="X1387" s="64">
        <v>5.03</v>
      </c>
      <c r="Z1387" s="64">
        <v>3.59</v>
      </c>
      <c r="AA1387" s="64">
        <v>3.02</v>
      </c>
      <c r="AB1387" s="64">
        <v>5.35</v>
      </c>
      <c r="AC1387" s="64">
        <v>5.18</v>
      </c>
    </row>
    <row r="1388" spans="1:29" hidden="1" x14ac:dyDescent="0.2">
      <c r="A1388" s="2">
        <v>40711</v>
      </c>
      <c r="B1388" s="64">
        <v>4.03</v>
      </c>
      <c r="C1388" s="64">
        <v>4.0999999999999996</v>
      </c>
      <c r="D1388" s="64">
        <v>5.08</v>
      </c>
      <c r="E1388" s="64">
        <v>5.13</v>
      </c>
      <c r="G1388" s="64">
        <v>3.47</v>
      </c>
      <c r="H1388" s="64">
        <v>3.02</v>
      </c>
      <c r="J1388" s="64">
        <v>5.17</v>
      </c>
      <c r="K1388" s="64">
        <v>5.17</v>
      </c>
      <c r="N1388" s="64">
        <v>0</v>
      </c>
      <c r="O1388" s="64">
        <v>2.94</v>
      </c>
      <c r="P1388" s="64">
        <v>4.21</v>
      </c>
      <c r="R1388" s="64">
        <v>2.85</v>
      </c>
      <c r="S1388" s="64">
        <v>2.38</v>
      </c>
      <c r="U1388" s="64">
        <v>4.03</v>
      </c>
      <c r="V1388" s="64">
        <v>4.0999999999999996</v>
      </c>
      <c r="W1388" s="64">
        <v>5.08</v>
      </c>
      <c r="X1388" s="64">
        <v>5.13</v>
      </c>
      <c r="Z1388" s="64">
        <v>3.47</v>
      </c>
      <c r="AA1388" s="64">
        <v>3.02</v>
      </c>
      <c r="AB1388" s="64">
        <v>5.17</v>
      </c>
      <c r="AC1388" s="64">
        <v>5.17</v>
      </c>
    </row>
    <row r="1389" spans="1:29" hidden="1" x14ac:dyDescent="0.2">
      <c r="A1389" s="2">
        <v>40714</v>
      </c>
      <c r="B1389" s="64">
        <v>4.05</v>
      </c>
      <c r="C1389" s="64">
        <v>4.1399999999999997</v>
      </c>
      <c r="D1389" s="64">
        <v>5.0199999999999996</v>
      </c>
      <c r="E1389" s="64">
        <v>5.07</v>
      </c>
      <c r="G1389" s="64">
        <v>3.45</v>
      </c>
      <c r="H1389" s="64">
        <v>2.99</v>
      </c>
      <c r="J1389" s="64">
        <v>5.2</v>
      </c>
      <c r="K1389" s="64">
        <v>5.35</v>
      </c>
      <c r="N1389" s="64">
        <v>0</v>
      </c>
      <c r="O1389" s="64">
        <v>2.95</v>
      </c>
      <c r="P1389" s="64">
        <v>4.2</v>
      </c>
      <c r="R1389" s="64">
        <v>2.67</v>
      </c>
      <c r="S1389" s="64">
        <v>2.37</v>
      </c>
      <c r="U1389" s="64">
        <v>4.05</v>
      </c>
      <c r="V1389" s="64">
        <v>4.1399999999999997</v>
      </c>
      <c r="W1389" s="64">
        <v>5.0199999999999996</v>
      </c>
      <c r="X1389" s="64">
        <v>5.07</v>
      </c>
      <c r="Z1389" s="64">
        <v>3.45</v>
      </c>
      <c r="AA1389" s="64">
        <v>2.99</v>
      </c>
      <c r="AB1389" s="64">
        <v>5.2</v>
      </c>
      <c r="AC1389" s="64">
        <v>5.35</v>
      </c>
    </row>
    <row r="1390" spans="1:29" hidden="1" x14ac:dyDescent="0.2">
      <c r="A1390" s="2">
        <v>40715</v>
      </c>
      <c r="B1390" s="64">
        <v>4.07</v>
      </c>
      <c r="C1390" s="64">
        <v>4.1100000000000003</v>
      </c>
      <c r="D1390" s="64">
        <v>5.04</v>
      </c>
      <c r="E1390" s="64">
        <v>5.09</v>
      </c>
      <c r="G1390" s="64">
        <v>3.47</v>
      </c>
      <c r="H1390" s="64">
        <v>3.03</v>
      </c>
      <c r="J1390" s="64">
        <v>4.99</v>
      </c>
      <c r="K1390" s="64">
        <v>5.47</v>
      </c>
      <c r="N1390" s="64">
        <v>0</v>
      </c>
      <c r="O1390" s="64">
        <v>2.98</v>
      </c>
      <c r="P1390" s="64">
        <v>4.21</v>
      </c>
      <c r="R1390" s="64">
        <v>2.68</v>
      </c>
      <c r="S1390" s="64">
        <v>2.37</v>
      </c>
      <c r="U1390" s="64">
        <v>4.07</v>
      </c>
      <c r="V1390" s="64">
        <v>4.1100000000000003</v>
      </c>
      <c r="W1390" s="64">
        <v>5.04</v>
      </c>
      <c r="X1390" s="64">
        <v>5.09</v>
      </c>
      <c r="Z1390" s="64">
        <v>3.47</v>
      </c>
      <c r="AA1390" s="64">
        <v>3.03</v>
      </c>
      <c r="AB1390" s="64">
        <v>4.99</v>
      </c>
      <c r="AC1390" s="64">
        <v>5.47</v>
      </c>
    </row>
    <row r="1391" spans="1:29" hidden="1" x14ac:dyDescent="0.2">
      <c r="A1391" s="2">
        <v>40716</v>
      </c>
      <c r="B1391" s="64">
        <v>4.04</v>
      </c>
      <c r="C1391" s="64">
        <v>4.1100000000000003</v>
      </c>
      <c r="D1391" s="64">
        <v>5.0599999999999996</v>
      </c>
      <c r="E1391" s="64">
        <v>5.1100000000000003</v>
      </c>
      <c r="G1391" s="64">
        <v>3.46</v>
      </c>
      <c r="H1391" s="64">
        <v>3.02</v>
      </c>
      <c r="J1391" s="64">
        <v>5</v>
      </c>
      <c r="K1391" s="64">
        <v>5.45</v>
      </c>
      <c r="N1391" s="64">
        <v>0</v>
      </c>
      <c r="O1391" s="64">
        <v>2.98</v>
      </c>
      <c r="P1391" s="64">
        <v>4.22</v>
      </c>
      <c r="R1391" s="64">
        <v>2.69</v>
      </c>
      <c r="S1391" s="64">
        <v>2.4700000000000002</v>
      </c>
      <c r="U1391" s="64">
        <v>4.04</v>
      </c>
      <c r="V1391" s="64">
        <v>4.1100000000000003</v>
      </c>
      <c r="W1391" s="64">
        <v>5.0599999999999996</v>
      </c>
      <c r="X1391" s="64">
        <v>5.1100000000000003</v>
      </c>
      <c r="Z1391" s="64">
        <v>3.46</v>
      </c>
      <c r="AA1391" s="64">
        <v>3.02</v>
      </c>
      <c r="AB1391" s="64">
        <v>5</v>
      </c>
      <c r="AC1391" s="64">
        <v>5.45</v>
      </c>
    </row>
    <row r="1392" spans="1:29" hidden="1" x14ac:dyDescent="0.2">
      <c r="A1392" s="2">
        <v>40717</v>
      </c>
      <c r="B1392" s="64">
        <v>3.98</v>
      </c>
      <c r="C1392" s="64">
        <v>4.07</v>
      </c>
      <c r="D1392" s="64">
        <v>5.01</v>
      </c>
      <c r="E1392" s="64">
        <v>5.19</v>
      </c>
      <c r="G1392" s="64">
        <v>3.54</v>
      </c>
      <c r="H1392" s="64">
        <v>3.01</v>
      </c>
      <c r="J1392" s="64">
        <v>5.15</v>
      </c>
      <c r="K1392" s="64">
        <v>5.49</v>
      </c>
      <c r="N1392" s="64">
        <v>0</v>
      </c>
      <c r="O1392" s="64">
        <v>2.91</v>
      </c>
      <c r="P1392" s="64">
        <v>4.17</v>
      </c>
      <c r="R1392" s="64">
        <v>2.58</v>
      </c>
      <c r="S1392" s="64">
        <v>2.42</v>
      </c>
      <c r="U1392" s="64">
        <v>3.98</v>
      </c>
      <c r="V1392" s="64">
        <v>4.07</v>
      </c>
      <c r="W1392" s="64">
        <v>5.01</v>
      </c>
      <c r="X1392" s="64">
        <v>5.19</v>
      </c>
      <c r="Z1392" s="64">
        <v>3.54</v>
      </c>
      <c r="AA1392" s="64">
        <v>3.01</v>
      </c>
      <c r="AB1392" s="64">
        <v>5.15</v>
      </c>
      <c r="AC1392" s="64">
        <v>5.49</v>
      </c>
    </row>
    <row r="1393" spans="1:29" hidden="1" x14ac:dyDescent="0.2">
      <c r="A1393" s="2">
        <v>40718</v>
      </c>
      <c r="B1393" s="64">
        <v>3.9</v>
      </c>
      <c r="C1393" s="64">
        <v>4.0199999999999996</v>
      </c>
      <c r="D1393" s="64">
        <v>5.0199999999999996</v>
      </c>
      <c r="E1393" s="64">
        <v>5.19</v>
      </c>
      <c r="G1393" s="64">
        <v>3.44</v>
      </c>
      <c r="H1393" s="64">
        <v>3.01</v>
      </c>
      <c r="J1393" s="64">
        <v>5.16</v>
      </c>
      <c r="K1393" s="64">
        <v>5.32</v>
      </c>
      <c r="N1393" s="64">
        <v>0</v>
      </c>
      <c r="O1393" s="64">
        <v>2.86</v>
      </c>
      <c r="P1393" s="64">
        <v>4.1900000000000004</v>
      </c>
      <c r="R1393" s="64">
        <v>2.62</v>
      </c>
      <c r="S1393" s="64">
        <v>2.3199999999999998</v>
      </c>
      <c r="U1393" s="64">
        <v>3.9</v>
      </c>
      <c r="V1393" s="64">
        <v>4.0199999999999996</v>
      </c>
      <c r="W1393" s="64">
        <v>5.0199999999999996</v>
      </c>
      <c r="X1393" s="64">
        <v>5.19</v>
      </c>
      <c r="Z1393" s="64">
        <v>3.44</v>
      </c>
      <c r="AA1393" s="64">
        <v>3.01</v>
      </c>
      <c r="AB1393" s="64">
        <v>5.16</v>
      </c>
      <c r="AC1393" s="64">
        <v>5.32</v>
      </c>
    </row>
    <row r="1394" spans="1:29" hidden="1" x14ac:dyDescent="0.2">
      <c r="A1394" s="2">
        <v>40721</v>
      </c>
      <c r="B1394" s="64">
        <v>4</v>
      </c>
      <c r="C1394" s="64">
        <v>4.1100000000000003</v>
      </c>
      <c r="D1394" s="64">
        <v>5.2</v>
      </c>
      <c r="E1394" s="64">
        <v>5.38</v>
      </c>
      <c r="G1394" s="64">
        <v>3.15</v>
      </c>
      <c r="H1394" s="64">
        <v>3.02</v>
      </c>
      <c r="J1394" s="64">
        <v>5.18</v>
      </c>
      <c r="K1394" s="64">
        <v>5.45</v>
      </c>
      <c r="N1394" s="64">
        <v>0</v>
      </c>
      <c r="O1394" s="64">
        <v>2.93</v>
      </c>
      <c r="P1394" s="64">
        <v>4.29</v>
      </c>
      <c r="R1394" s="64">
        <v>2.78</v>
      </c>
      <c r="S1394" s="64">
        <v>2.5</v>
      </c>
      <c r="U1394" s="64">
        <v>4</v>
      </c>
      <c r="V1394" s="64">
        <v>4.1100000000000003</v>
      </c>
      <c r="W1394" s="64">
        <v>5.2</v>
      </c>
      <c r="X1394" s="64">
        <v>5.38</v>
      </c>
      <c r="Z1394" s="64">
        <v>3.15</v>
      </c>
      <c r="AA1394" s="64">
        <v>3.02</v>
      </c>
      <c r="AB1394" s="64">
        <v>5.18</v>
      </c>
      <c r="AC1394" s="64">
        <v>5.45</v>
      </c>
    </row>
    <row r="1395" spans="1:29" hidden="1" x14ac:dyDescent="0.2">
      <c r="A1395" s="2">
        <v>40722</v>
      </c>
      <c r="B1395" s="64">
        <v>4.0999999999999996</v>
      </c>
      <c r="C1395" s="64">
        <v>4.2</v>
      </c>
      <c r="D1395" s="64">
        <v>5.25</v>
      </c>
      <c r="E1395" s="64">
        <v>5.43</v>
      </c>
      <c r="G1395" s="64">
        <v>3.11</v>
      </c>
      <c r="H1395" s="64">
        <v>3</v>
      </c>
      <c r="J1395" s="64">
        <v>5.19</v>
      </c>
      <c r="K1395" s="64">
        <v>5.25</v>
      </c>
      <c r="N1395" s="64">
        <v>0.01</v>
      </c>
      <c r="O1395" s="64">
        <v>3.03</v>
      </c>
      <c r="P1395" s="64">
        <v>4.32</v>
      </c>
      <c r="R1395" s="64">
        <v>2.83</v>
      </c>
      <c r="S1395" s="64">
        <v>2.65</v>
      </c>
      <c r="U1395" s="64">
        <v>4.0999999999999996</v>
      </c>
      <c r="V1395" s="64">
        <v>4.2</v>
      </c>
      <c r="W1395" s="64">
        <v>5.25</v>
      </c>
      <c r="X1395" s="64">
        <v>5.43</v>
      </c>
      <c r="Z1395" s="64">
        <v>3.11</v>
      </c>
      <c r="AA1395" s="64">
        <v>3</v>
      </c>
      <c r="AB1395" s="64">
        <v>5.19</v>
      </c>
      <c r="AC1395" s="64">
        <v>5.25</v>
      </c>
    </row>
    <row r="1396" spans="1:29" hidden="1" x14ac:dyDescent="0.2">
      <c r="A1396" s="2">
        <v>40723</v>
      </c>
      <c r="B1396" s="64">
        <v>4.1500000000000004</v>
      </c>
      <c r="C1396" s="64">
        <v>4.24</v>
      </c>
      <c r="D1396" s="64">
        <v>5.16</v>
      </c>
      <c r="E1396" s="64">
        <v>5.33</v>
      </c>
      <c r="G1396" s="64">
        <v>3.37</v>
      </c>
      <c r="H1396" s="64">
        <v>3.01</v>
      </c>
      <c r="J1396" s="64">
        <v>5.19</v>
      </c>
      <c r="K1396" s="64">
        <v>5.4</v>
      </c>
      <c r="N1396" s="64">
        <v>0</v>
      </c>
      <c r="O1396" s="64">
        <v>3.11</v>
      </c>
      <c r="P1396" s="64">
        <v>4.38</v>
      </c>
      <c r="R1396" s="64">
        <v>2.82</v>
      </c>
      <c r="S1396" s="64">
        <v>2.64</v>
      </c>
      <c r="U1396" s="64">
        <v>4.1500000000000004</v>
      </c>
      <c r="V1396" s="64">
        <v>4.24</v>
      </c>
      <c r="W1396" s="64">
        <v>5.16</v>
      </c>
      <c r="X1396" s="64">
        <v>5.33</v>
      </c>
      <c r="Z1396" s="64">
        <v>3.37</v>
      </c>
      <c r="AA1396" s="64">
        <v>3.01</v>
      </c>
      <c r="AB1396" s="64">
        <v>5.19</v>
      </c>
      <c r="AC1396" s="64">
        <v>5.4</v>
      </c>
    </row>
    <row r="1397" spans="1:29" hidden="1" x14ac:dyDescent="0.2">
      <c r="A1397" s="2">
        <v>40724</v>
      </c>
      <c r="B1397" s="64">
        <v>4.21</v>
      </c>
      <c r="C1397" s="64">
        <v>4.22</v>
      </c>
      <c r="D1397" s="64">
        <v>5.65</v>
      </c>
      <c r="E1397" s="64">
        <v>5.83</v>
      </c>
      <c r="G1397" s="64">
        <v>3.52</v>
      </c>
      <c r="H1397" s="64">
        <v>3.13</v>
      </c>
      <c r="J1397" s="64">
        <v>5.38</v>
      </c>
      <c r="K1397" s="64">
        <v>5.47</v>
      </c>
      <c r="N1397" s="64">
        <v>0</v>
      </c>
      <c r="O1397" s="64">
        <v>3.16</v>
      </c>
      <c r="P1397" s="64">
        <v>4.37</v>
      </c>
      <c r="R1397" s="64">
        <v>2.88</v>
      </c>
      <c r="S1397" s="64">
        <v>2.71</v>
      </c>
      <c r="U1397" s="64">
        <v>4.21</v>
      </c>
      <c r="V1397" s="64">
        <v>4.22</v>
      </c>
      <c r="W1397" s="64">
        <v>5.65</v>
      </c>
      <c r="X1397" s="64">
        <v>5.83</v>
      </c>
      <c r="Z1397" s="64">
        <v>3.52</v>
      </c>
      <c r="AA1397" s="64">
        <v>3.13</v>
      </c>
      <c r="AB1397" s="64">
        <v>5.38</v>
      </c>
      <c r="AC1397" s="64">
        <v>5.47</v>
      </c>
    </row>
    <row r="1398" spans="1:29" hidden="1" x14ac:dyDescent="0.2">
      <c r="R1398" s="64"/>
      <c r="S1398" s="64"/>
    </row>
    <row r="1399" spans="1:29" hidden="1" x14ac:dyDescent="0.2">
      <c r="A1399" s="3" t="s">
        <v>61</v>
      </c>
      <c r="B1399" s="64">
        <f>AVERAGE(B1376:B1397)</f>
        <v>4.0631818181818184</v>
      </c>
      <c r="C1399" s="64">
        <f>AVERAGE(C1376:C1397)</f>
        <v>4.1122727272727273</v>
      </c>
      <c r="D1399" s="64">
        <f>AVERAGE(D1376:D1397)</f>
        <v>5.0695454545454552</v>
      </c>
      <c r="E1399" s="64">
        <f>AVERAGE(E1376:E1397)</f>
        <v>5.1540909090909084</v>
      </c>
      <c r="G1399" s="64">
        <f>AVERAGE(G1376:G1397)</f>
        <v>3.3677272727272727</v>
      </c>
      <c r="H1399" s="64">
        <f>AVERAGE(H1376:H1397)</f>
        <v>3.0286363636363642</v>
      </c>
      <c r="J1399" s="64">
        <f>AVERAGE(J1376:J1397)</f>
        <v>5.174090909090908</v>
      </c>
      <c r="K1399" s="64">
        <f>AVERAGE(K1376:K1397)</f>
        <v>5.3459090909090907</v>
      </c>
      <c r="N1399" s="64">
        <f>AVERAGE(N1376:N1397)</f>
        <v>9.0909090909090922E-3</v>
      </c>
      <c r="O1399" s="64">
        <f>AVERAGE(O1376:O1397)</f>
        <v>2.9845454545454548</v>
      </c>
      <c r="P1399" s="64">
        <f>AVERAGE(P1376:P1397)</f>
        <v>4.2327272727272733</v>
      </c>
      <c r="R1399" s="64">
        <f>AVERAGE(R1376:R1397)</f>
        <v>2.7009090909090907</v>
      </c>
      <c r="S1399" s="64">
        <f>AVERAGE(S1376:S1397)</f>
        <v>2.4172727272727275</v>
      </c>
      <c r="U1399" s="64">
        <f>AVERAGE(U1376:U1397)</f>
        <v>4.0631818181818184</v>
      </c>
      <c r="V1399" s="64">
        <f>AVERAGE(V1376:V1397)</f>
        <v>4.1122727272727273</v>
      </c>
      <c r="W1399" s="64">
        <f>AVERAGE(W1376:W1397)</f>
        <v>5.0695454545454552</v>
      </c>
      <c r="X1399" s="64">
        <f>AVERAGE(X1376:X1397)</f>
        <v>5.1540909090909084</v>
      </c>
      <c r="Z1399" s="64">
        <f>AVERAGE(Z1376:Z1397)</f>
        <v>3.3677272727272727</v>
      </c>
      <c r="AA1399" s="64">
        <f>AVERAGE(AA1376:AA1397)</f>
        <v>3.0286363636363642</v>
      </c>
      <c r="AB1399" s="64">
        <f>AVERAGE(AB1376:AB1397)</f>
        <v>5.174090909090908</v>
      </c>
      <c r="AC1399" s="64">
        <f>AVERAGE(AC1376:AC1397)</f>
        <v>5.3459090909090907</v>
      </c>
    </row>
    <row r="1400" spans="1:29" hidden="1" x14ac:dyDescent="0.2">
      <c r="A1400" s="3" t="s">
        <v>62</v>
      </c>
      <c r="B1400" s="312">
        <f>AVERAGE(B1399:C1399)</f>
        <v>4.0877272727272729</v>
      </c>
      <c r="C1400" s="312"/>
      <c r="D1400" s="312">
        <f>AVERAGE(D1399:E1399)</f>
        <v>5.1118181818181814</v>
      </c>
      <c r="E1400" s="312"/>
      <c r="F1400" s="5"/>
      <c r="G1400" s="312">
        <f>AVERAGE(G1399:H1399)</f>
        <v>3.1981818181818182</v>
      </c>
      <c r="H1400" s="312"/>
      <c r="I1400" s="118"/>
      <c r="J1400" s="312">
        <f>AVERAGE(J1399:K1399)</f>
        <v>5.26</v>
      </c>
      <c r="K1400" s="312"/>
      <c r="L1400" s="118"/>
      <c r="M1400" s="5"/>
      <c r="N1400" s="5"/>
      <c r="O1400" s="5"/>
      <c r="P1400" s="5"/>
      <c r="Q1400" s="5"/>
      <c r="R1400" s="312">
        <f>AVERAGE(R1399:S1399)</f>
        <v>2.5590909090909091</v>
      </c>
      <c r="S1400" s="312"/>
      <c r="U1400" s="312">
        <f>AVERAGE(U1399:V1399)</f>
        <v>4.0877272727272729</v>
      </c>
      <c r="V1400" s="312"/>
      <c r="W1400" s="312">
        <f>AVERAGE(W1399:X1399)</f>
        <v>5.1118181818181814</v>
      </c>
      <c r="X1400" s="312"/>
      <c r="Y1400" s="5"/>
      <c r="Z1400" s="312">
        <f>AVERAGE(Z1399:AA1399)</f>
        <v>3.1981818181818182</v>
      </c>
      <c r="AA1400" s="312"/>
      <c r="AB1400" s="312">
        <f>AVERAGE(AB1399:AC1399)</f>
        <v>5.26</v>
      </c>
      <c r="AC1400" s="312"/>
    </row>
    <row r="1401" spans="1:29" hidden="1" x14ac:dyDescent="0.2">
      <c r="A1401" s="3" t="s">
        <v>63</v>
      </c>
      <c r="B1401" s="312">
        <f>AVERAGE(B1347,B1373,B1400)</f>
        <v>4.2344448051948058</v>
      </c>
      <c r="C1401" s="312"/>
      <c r="D1401" s="312">
        <f>AVERAGE(D1347,D1373,D1400)</f>
        <v>5.1947925685425682</v>
      </c>
      <c r="E1401" s="312"/>
      <c r="F1401" s="5"/>
      <c r="G1401" s="312">
        <f>AVERAGE(G1347,G1373,G1400)</f>
        <v>3.3602867965367964</v>
      </c>
      <c r="H1401" s="312"/>
      <c r="I1401" s="118"/>
      <c r="J1401" s="312">
        <f>AVERAGE(J1347,J1373,J1400)</f>
        <v>5.2364880952380952</v>
      </c>
      <c r="K1401" s="312"/>
      <c r="L1401" s="118"/>
      <c r="M1401" s="5"/>
      <c r="N1401" s="5"/>
      <c r="O1401" s="5"/>
      <c r="P1401" s="5"/>
      <c r="Q1401" s="5"/>
      <c r="R1401" s="312">
        <f>AVERAGE(R1347,R1373,R1400)</f>
        <v>2.771939033189033</v>
      </c>
      <c r="S1401" s="312"/>
      <c r="U1401" s="312">
        <f>AVERAGE(U1347,U1373,U1400)</f>
        <v>4.2344448051948058</v>
      </c>
      <c r="V1401" s="312"/>
      <c r="W1401" s="312">
        <f>AVERAGE(W1347,W1373,W1400)</f>
        <v>5.1947925685425682</v>
      </c>
      <c r="X1401" s="312"/>
      <c r="Y1401" s="5"/>
      <c r="Z1401" s="312">
        <f>AVERAGE(Z1347,Z1373,Z1400)</f>
        <v>3.3602867965367964</v>
      </c>
      <c r="AA1401" s="312"/>
      <c r="AB1401" s="312">
        <f>AVERAGE(AB1347,AB1373,AB1400)</f>
        <v>5.2364880952380952</v>
      </c>
      <c r="AC1401" s="312"/>
    </row>
    <row r="1402" spans="1:29" hidden="1" x14ac:dyDescent="0.2">
      <c r="R1402" s="64"/>
      <c r="S1402" s="64"/>
    </row>
    <row r="1403" spans="1:29" hidden="1" x14ac:dyDescent="0.2">
      <c r="A1403" s="2">
        <v>40725</v>
      </c>
      <c r="B1403" s="64">
        <v>4.1500000000000004</v>
      </c>
      <c r="C1403" s="64">
        <v>4.13</v>
      </c>
      <c r="D1403" s="64">
        <v>5.42</v>
      </c>
      <c r="E1403" s="64">
        <v>5.6</v>
      </c>
      <c r="G1403" s="64">
        <v>3.71</v>
      </c>
      <c r="H1403" s="64">
        <v>3.2</v>
      </c>
      <c r="J1403" s="64">
        <v>5.32</v>
      </c>
      <c r="K1403" s="64">
        <v>5.57</v>
      </c>
      <c r="N1403" s="64">
        <v>0</v>
      </c>
      <c r="O1403" s="64">
        <v>3.18</v>
      </c>
      <c r="P1403" s="64">
        <v>4.3899999999999997</v>
      </c>
      <c r="R1403" s="64">
        <v>2.8</v>
      </c>
      <c r="S1403" s="64">
        <v>2.62</v>
      </c>
      <c r="U1403" s="64">
        <v>4.1500000000000004</v>
      </c>
      <c r="V1403" s="64">
        <v>4.13</v>
      </c>
      <c r="W1403" s="64">
        <v>5.42</v>
      </c>
      <c r="X1403" s="64">
        <v>5.6</v>
      </c>
      <c r="Z1403" s="64">
        <v>3.71</v>
      </c>
      <c r="AA1403" s="64">
        <v>3.2</v>
      </c>
      <c r="AB1403" s="64">
        <v>5.32</v>
      </c>
      <c r="AC1403" s="64">
        <v>5.57</v>
      </c>
    </row>
    <row r="1404" spans="1:29" hidden="1" x14ac:dyDescent="0.2">
      <c r="A1404" s="2">
        <v>40729</v>
      </c>
      <c r="B1404" s="64">
        <v>4.16</v>
      </c>
      <c r="C1404" s="64">
        <v>4.0999999999999996</v>
      </c>
      <c r="D1404" s="64">
        <v>5.56</v>
      </c>
      <c r="E1404" s="64">
        <v>5.74</v>
      </c>
      <c r="G1404" s="64">
        <v>3.22</v>
      </c>
      <c r="H1404" s="64">
        <v>3.07</v>
      </c>
      <c r="J1404" s="64">
        <v>5.4</v>
      </c>
      <c r="K1404" s="64">
        <v>5.63</v>
      </c>
      <c r="N1404" s="64">
        <v>0</v>
      </c>
      <c r="O1404" s="64">
        <v>3.12</v>
      </c>
      <c r="P1404" s="64">
        <v>4.37</v>
      </c>
      <c r="R1404" s="64">
        <v>2.84</v>
      </c>
      <c r="S1404" s="64">
        <v>2.65</v>
      </c>
      <c r="U1404" s="64">
        <v>4.16</v>
      </c>
      <c r="V1404" s="64">
        <v>4.0999999999999996</v>
      </c>
      <c r="W1404" s="64">
        <v>5.56</v>
      </c>
      <c r="X1404" s="64">
        <v>5.74</v>
      </c>
      <c r="Z1404" s="64">
        <v>3.22</v>
      </c>
      <c r="AA1404" s="64">
        <v>3.07</v>
      </c>
      <c r="AB1404" s="64">
        <v>5.4</v>
      </c>
      <c r="AC1404" s="64">
        <v>5.63</v>
      </c>
    </row>
    <row r="1405" spans="1:29" hidden="1" x14ac:dyDescent="0.2">
      <c r="A1405" s="2">
        <v>40730</v>
      </c>
      <c r="B1405" s="64">
        <v>4.07</v>
      </c>
      <c r="C1405" s="64">
        <v>3.98</v>
      </c>
      <c r="D1405" s="64">
        <v>5.44</v>
      </c>
      <c r="E1405" s="64">
        <v>5.62</v>
      </c>
      <c r="G1405" s="64">
        <v>3.27</v>
      </c>
      <c r="H1405" s="64">
        <v>3.09</v>
      </c>
      <c r="J1405" s="64">
        <v>5.17</v>
      </c>
      <c r="K1405" s="64">
        <v>5.67</v>
      </c>
      <c r="N1405" s="64">
        <v>0</v>
      </c>
      <c r="O1405" s="64">
        <v>3.11</v>
      </c>
      <c r="P1405" s="64">
        <v>4.3600000000000003</v>
      </c>
      <c r="R1405" s="64">
        <v>2.79</v>
      </c>
      <c r="S1405" s="64">
        <v>2.63</v>
      </c>
      <c r="U1405" s="64">
        <v>4.07</v>
      </c>
      <c r="V1405" s="64">
        <v>3.98</v>
      </c>
      <c r="W1405" s="64">
        <v>5.44</v>
      </c>
      <c r="X1405" s="64">
        <v>5.62</v>
      </c>
      <c r="Z1405" s="64">
        <v>3.27</v>
      </c>
      <c r="AA1405" s="64">
        <v>3.09</v>
      </c>
      <c r="AB1405" s="64">
        <v>5.17</v>
      </c>
      <c r="AC1405" s="64">
        <v>5.67</v>
      </c>
    </row>
    <row r="1406" spans="1:29" hidden="1" x14ac:dyDescent="0.2">
      <c r="A1406" s="2">
        <v>40731</v>
      </c>
      <c r="B1406" s="64">
        <v>4.1500000000000004</v>
      </c>
      <c r="C1406" s="64">
        <v>4.04</v>
      </c>
      <c r="D1406" s="64">
        <v>5.7</v>
      </c>
      <c r="E1406" s="64">
        <v>5.88</v>
      </c>
      <c r="G1406" s="64">
        <v>3.23</v>
      </c>
      <c r="H1406" s="64">
        <v>3.08</v>
      </c>
      <c r="J1406" s="64">
        <v>5.21</v>
      </c>
      <c r="K1406" s="64">
        <v>5.72</v>
      </c>
      <c r="N1406" s="64">
        <v>0</v>
      </c>
      <c r="O1406" s="64">
        <v>3.14</v>
      </c>
      <c r="P1406" s="64">
        <v>4.37</v>
      </c>
      <c r="R1406" s="64">
        <v>2.92</v>
      </c>
      <c r="S1406" s="64">
        <v>2.63</v>
      </c>
      <c r="U1406" s="64">
        <v>4.1500000000000004</v>
      </c>
      <c r="V1406" s="64">
        <v>4.04</v>
      </c>
      <c r="W1406" s="64">
        <v>5.7</v>
      </c>
      <c r="X1406" s="64">
        <v>5.88</v>
      </c>
      <c r="Z1406" s="64">
        <v>3.23</v>
      </c>
      <c r="AA1406" s="64">
        <v>3.08</v>
      </c>
      <c r="AB1406" s="64">
        <v>5.21</v>
      </c>
      <c r="AC1406" s="64">
        <v>5.72</v>
      </c>
    </row>
    <row r="1407" spans="1:29" hidden="1" x14ac:dyDescent="0.2">
      <c r="A1407" s="2">
        <v>40732</v>
      </c>
      <c r="B1407" s="64">
        <v>3.91</v>
      </c>
      <c r="C1407" s="64">
        <v>3.91</v>
      </c>
      <c r="D1407" s="64">
        <v>5.0199999999999996</v>
      </c>
      <c r="E1407" s="64">
        <v>5.2</v>
      </c>
      <c r="G1407" s="64">
        <v>3.27</v>
      </c>
      <c r="H1407" s="64">
        <v>3.08</v>
      </c>
      <c r="J1407" s="64">
        <v>4.9400000000000004</v>
      </c>
      <c r="K1407" s="64">
        <v>6</v>
      </c>
      <c r="N1407" s="64">
        <v>0</v>
      </c>
      <c r="O1407" s="64">
        <v>3.02</v>
      </c>
      <c r="P1407" s="64">
        <v>4.28</v>
      </c>
      <c r="R1407" s="64">
        <v>2.69</v>
      </c>
      <c r="S1407" s="64">
        <v>2.5099999999999998</v>
      </c>
      <c r="U1407" s="64">
        <v>3.91</v>
      </c>
      <c r="V1407" s="64">
        <v>3.91</v>
      </c>
      <c r="W1407" s="64">
        <v>5.0199999999999996</v>
      </c>
      <c r="X1407" s="64">
        <v>5.2</v>
      </c>
      <c r="Z1407" s="64">
        <v>3.27</v>
      </c>
      <c r="AA1407" s="64">
        <v>3.08</v>
      </c>
      <c r="AB1407" s="64">
        <v>4.9400000000000004</v>
      </c>
      <c r="AC1407" s="64">
        <v>6</v>
      </c>
    </row>
    <row r="1408" spans="1:29" hidden="1" x14ac:dyDescent="0.2">
      <c r="A1408" s="2">
        <v>40735</v>
      </c>
      <c r="B1408" s="64">
        <v>3.85</v>
      </c>
      <c r="C1408" s="64">
        <v>3.91</v>
      </c>
      <c r="D1408" s="64">
        <v>5.3</v>
      </c>
      <c r="E1408" s="64">
        <v>5.48</v>
      </c>
      <c r="G1408" s="64">
        <v>3.48</v>
      </c>
      <c r="H1408" s="64">
        <v>3.05</v>
      </c>
      <c r="J1408" s="64">
        <v>5.29</v>
      </c>
      <c r="K1408" s="64">
        <v>5.8</v>
      </c>
      <c r="N1408" s="64">
        <v>0</v>
      </c>
      <c r="O1408" s="64">
        <v>2.92</v>
      </c>
      <c r="P1408" s="64">
        <v>4.21</v>
      </c>
      <c r="R1408" s="64">
        <v>2.76</v>
      </c>
      <c r="S1408" s="64">
        <v>2.48</v>
      </c>
      <c r="U1408" s="64">
        <v>3.85</v>
      </c>
      <c r="V1408" s="64">
        <v>3.91</v>
      </c>
      <c r="W1408" s="64">
        <v>5.3</v>
      </c>
      <c r="X1408" s="64">
        <v>5.48</v>
      </c>
      <c r="Z1408" s="64">
        <v>3.48</v>
      </c>
      <c r="AA1408" s="64">
        <v>3.05</v>
      </c>
      <c r="AB1408" s="64">
        <v>5.29</v>
      </c>
      <c r="AC1408" s="64">
        <v>5.8</v>
      </c>
    </row>
    <row r="1409" spans="1:29" hidden="1" x14ac:dyDescent="0.2">
      <c r="A1409" s="2">
        <v>40736</v>
      </c>
      <c r="B1409" s="64">
        <v>3.86</v>
      </c>
      <c r="C1409" s="64">
        <v>3.87</v>
      </c>
      <c r="D1409" s="64">
        <v>5.08</v>
      </c>
      <c r="E1409" s="64">
        <v>5.25</v>
      </c>
      <c r="G1409" s="64">
        <v>3.16</v>
      </c>
      <c r="H1409" s="64">
        <v>2.99</v>
      </c>
      <c r="J1409" s="64">
        <v>5.5</v>
      </c>
      <c r="K1409" s="64">
        <v>5.86</v>
      </c>
      <c r="N1409" s="64">
        <v>0.01</v>
      </c>
      <c r="O1409" s="64">
        <v>2.88</v>
      </c>
      <c r="P1409" s="64">
        <v>4.17</v>
      </c>
      <c r="R1409" s="64">
        <v>2.76</v>
      </c>
      <c r="S1409" s="64">
        <v>2.4300000000000002</v>
      </c>
      <c r="U1409" s="64">
        <v>3.86</v>
      </c>
      <c r="V1409" s="64">
        <v>3.87</v>
      </c>
      <c r="W1409" s="64">
        <v>5.08</v>
      </c>
      <c r="X1409" s="64">
        <v>5.25</v>
      </c>
      <c r="Z1409" s="64">
        <v>3.16</v>
      </c>
      <c r="AA1409" s="64">
        <v>2.99</v>
      </c>
      <c r="AB1409" s="64">
        <v>5.5</v>
      </c>
      <c r="AC1409" s="64">
        <v>5.86</v>
      </c>
    </row>
    <row r="1410" spans="1:29" hidden="1" x14ac:dyDescent="0.2">
      <c r="A1410" s="2">
        <v>40737</v>
      </c>
      <c r="B1410" s="64">
        <v>3.83</v>
      </c>
      <c r="C1410" s="64">
        <v>3.9</v>
      </c>
      <c r="D1410" s="64">
        <v>5.14</v>
      </c>
      <c r="E1410" s="64">
        <v>5.32</v>
      </c>
      <c r="G1410" s="64">
        <v>3.23</v>
      </c>
      <c r="H1410" s="64">
        <v>3</v>
      </c>
      <c r="J1410" s="64">
        <v>5.37</v>
      </c>
      <c r="K1410" s="64">
        <v>5.84</v>
      </c>
      <c r="N1410" s="64">
        <v>0</v>
      </c>
      <c r="O1410" s="64">
        <v>2.88</v>
      </c>
      <c r="P1410" s="64">
        <v>4.17</v>
      </c>
      <c r="R1410" s="64">
        <v>2.79</v>
      </c>
      <c r="S1410" s="64">
        <v>2.42</v>
      </c>
      <c r="U1410" s="64">
        <v>3.83</v>
      </c>
      <c r="V1410" s="64">
        <v>3.9</v>
      </c>
      <c r="W1410" s="64">
        <v>5.14</v>
      </c>
      <c r="X1410" s="64">
        <v>5.32</v>
      </c>
      <c r="Z1410" s="64">
        <v>3.23</v>
      </c>
      <c r="AA1410" s="64">
        <v>3</v>
      </c>
      <c r="AB1410" s="64">
        <v>5.37</v>
      </c>
      <c r="AC1410" s="64">
        <v>5.84</v>
      </c>
    </row>
    <row r="1411" spans="1:29" hidden="1" x14ac:dyDescent="0.2">
      <c r="A1411" s="2">
        <v>40738</v>
      </c>
      <c r="B1411" s="64">
        <v>3.91</v>
      </c>
      <c r="C1411" s="64">
        <v>3.92</v>
      </c>
      <c r="D1411" s="64">
        <v>5.0999999999999996</v>
      </c>
      <c r="E1411" s="64">
        <v>5.27</v>
      </c>
      <c r="G1411" s="64">
        <v>3.19</v>
      </c>
      <c r="H1411" s="64">
        <v>2.96</v>
      </c>
      <c r="J1411" s="64">
        <v>5.21</v>
      </c>
      <c r="K1411" s="64">
        <v>5.97</v>
      </c>
      <c r="N1411" s="64">
        <v>0</v>
      </c>
      <c r="O1411" s="64">
        <v>2.95</v>
      </c>
      <c r="P1411" s="64">
        <v>4.25</v>
      </c>
      <c r="R1411" s="64">
        <v>2.88</v>
      </c>
      <c r="S1411" s="64">
        <v>2.48</v>
      </c>
      <c r="U1411" s="64">
        <v>3.91</v>
      </c>
      <c r="V1411" s="64">
        <v>3.92</v>
      </c>
      <c r="W1411" s="64">
        <v>5.0999999999999996</v>
      </c>
      <c r="X1411" s="64">
        <v>5.27</v>
      </c>
      <c r="Z1411" s="64">
        <v>3.19</v>
      </c>
      <c r="AA1411" s="64">
        <v>2.96</v>
      </c>
      <c r="AB1411" s="64">
        <v>5.21</v>
      </c>
      <c r="AC1411" s="64">
        <v>5.97</v>
      </c>
    </row>
    <row r="1412" spans="1:29" hidden="1" x14ac:dyDescent="0.2">
      <c r="A1412" s="2">
        <v>40739</v>
      </c>
      <c r="B1412" s="64">
        <v>3.87</v>
      </c>
      <c r="C1412" s="64">
        <v>3.93</v>
      </c>
      <c r="D1412" s="64">
        <v>5.13</v>
      </c>
      <c r="E1412" s="64">
        <v>5.31</v>
      </c>
      <c r="G1412" s="64">
        <v>3.13</v>
      </c>
      <c r="H1412" s="64">
        <v>2.82</v>
      </c>
      <c r="J1412" s="64">
        <v>5.08</v>
      </c>
      <c r="K1412" s="64">
        <v>6.4</v>
      </c>
      <c r="N1412" s="64">
        <v>0</v>
      </c>
      <c r="O1412" s="64">
        <v>2.91</v>
      </c>
      <c r="P1412" s="64">
        <v>4.24</v>
      </c>
      <c r="R1412" s="64">
        <v>2.8</v>
      </c>
      <c r="S1412" s="64">
        <v>2.48</v>
      </c>
      <c r="U1412" s="64">
        <v>3.87</v>
      </c>
      <c r="V1412" s="64">
        <v>3.93</v>
      </c>
      <c r="W1412" s="64">
        <v>5.13</v>
      </c>
      <c r="X1412" s="64">
        <v>5.31</v>
      </c>
      <c r="Z1412" s="64">
        <v>3.13</v>
      </c>
      <c r="AA1412" s="64">
        <v>2.82</v>
      </c>
      <c r="AB1412" s="64">
        <v>5.08</v>
      </c>
      <c r="AC1412" s="64">
        <v>6.4</v>
      </c>
    </row>
    <row r="1413" spans="1:29" hidden="1" x14ac:dyDescent="0.2">
      <c r="A1413" s="2">
        <v>40742</v>
      </c>
      <c r="B1413" s="64">
        <v>3.91</v>
      </c>
      <c r="C1413" s="64">
        <v>4.12</v>
      </c>
      <c r="D1413" s="64">
        <v>5.26</v>
      </c>
      <c r="E1413" s="64">
        <v>5.44</v>
      </c>
      <c r="G1413" s="64">
        <v>3.2</v>
      </c>
      <c r="H1413" s="64">
        <v>2.92</v>
      </c>
      <c r="J1413" s="64">
        <v>5.0999999999999996</v>
      </c>
      <c r="K1413" s="64">
        <v>6</v>
      </c>
      <c r="N1413" s="64">
        <v>0</v>
      </c>
      <c r="O1413" s="64">
        <v>2.92</v>
      </c>
      <c r="P1413" s="64">
        <v>4.3099999999999996</v>
      </c>
      <c r="R1413" s="64">
        <v>2.94</v>
      </c>
      <c r="S1413" s="64">
        <v>2.5499999999999998</v>
      </c>
      <c r="U1413" s="64">
        <v>3.91</v>
      </c>
      <c r="V1413" s="64">
        <v>4.12</v>
      </c>
      <c r="W1413" s="64">
        <v>5.26</v>
      </c>
      <c r="X1413" s="64">
        <v>5.44</v>
      </c>
      <c r="Z1413" s="64">
        <v>3.2</v>
      </c>
      <c r="AA1413" s="64">
        <v>2.92</v>
      </c>
      <c r="AB1413" s="64">
        <v>5.0999999999999996</v>
      </c>
      <c r="AC1413" s="64">
        <v>6</v>
      </c>
    </row>
    <row r="1414" spans="1:29" hidden="1" x14ac:dyDescent="0.2">
      <c r="A1414" s="2">
        <v>40743</v>
      </c>
      <c r="B1414" s="64">
        <v>3.85</v>
      </c>
      <c r="C1414" s="64">
        <v>4.12</v>
      </c>
      <c r="D1414" s="64">
        <v>5.12</v>
      </c>
      <c r="E1414" s="64">
        <v>5.3</v>
      </c>
      <c r="G1414" s="64">
        <v>3.26</v>
      </c>
      <c r="H1414" s="64">
        <v>2.92</v>
      </c>
      <c r="J1414" s="64">
        <v>5.15</v>
      </c>
      <c r="K1414" s="64">
        <v>5.85</v>
      </c>
      <c r="N1414" s="64">
        <v>0</v>
      </c>
      <c r="O1414" s="64">
        <v>2.87</v>
      </c>
      <c r="P1414" s="64">
        <v>4.1900000000000004</v>
      </c>
      <c r="R1414" s="64">
        <v>2.92</v>
      </c>
      <c r="S1414" s="64">
        <v>2.58</v>
      </c>
      <c r="U1414" s="64">
        <v>3.85</v>
      </c>
      <c r="V1414" s="64">
        <v>4.12</v>
      </c>
      <c r="W1414" s="64">
        <v>5.12</v>
      </c>
      <c r="X1414" s="64">
        <v>5.3</v>
      </c>
      <c r="Z1414" s="64">
        <v>3.26</v>
      </c>
      <c r="AA1414" s="64">
        <v>2.92</v>
      </c>
      <c r="AB1414" s="64">
        <v>5.15</v>
      </c>
      <c r="AC1414" s="64">
        <v>5.85</v>
      </c>
    </row>
    <row r="1415" spans="1:29" hidden="1" x14ac:dyDescent="0.2">
      <c r="A1415" s="2">
        <v>40744</v>
      </c>
      <c r="B1415" s="64">
        <v>3.85</v>
      </c>
      <c r="C1415" s="64">
        <v>3.95</v>
      </c>
      <c r="D1415" s="64">
        <v>5.26</v>
      </c>
      <c r="E1415" s="64">
        <v>5.44</v>
      </c>
      <c r="G1415" s="64">
        <v>3.24</v>
      </c>
      <c r="H1415" s="64">
        <v>2.92</v>
      </c>
      <c r="J1415" s="64">
        <v>5.09</v>
      </c>
      <c r="K1415" s="64">
        <v>5.95</v>
      </c>
      <c r="N1415" s="64">
        <v>0</v>
      </c>
      <c r="O1415" s="64">
        <v>2.93</v>
      </c>
      <c r="P1415" s="64">
        <v>4.25</v>
      </c>
      <c r="R1415" s="64">
        <v>2.83</v>
      </c>
      <c r="S1415" s="64">
        <v>2.66</v>
      </c>
      <c r="U1415" s="64">
        <v>3.85</v>
      </c>
      <c r="V1415" s="64">
        <v>3.95</v>
      </c>
      <c r="W1415" s="64">
        <v>5.26</v>
      </c>
      <c r="X1415" s="64">
        <v>5.44</v>
      </c>
      <c r="Z1415" s="64">
        <v>3.24</v>
      </c>
      <c r="AA1415" s="64">
        <v>2.92</v>
      </c>
      <c r="AB1415" s="64">
        <v>5.09</v>
      </c>
      <c r="AC1415" s="64">
        <v>5.95</v>
      </c>
    </row>
    <row r="1416" spans="1:29" hidden="1" x14ac:dyDescent="0.2">
      <c r="A1416" s="2">
        <v>40745</v>
      </c>
      <c r="B1416" s="64">
        <v>3.92</v>
      </c>
      <c r="C1416" s="64">
        <v>4</v>
      </c>
      <c r="D1416" s="64">
        <v>5.28</v>
      </c>
      <c r="E1416" s="64">
        <v>5.46</v>
      </c>
      <c r="G1416" s="64">
        <v>3.22</v>
      </c>
      <c r="H1416" s="64">
        <v>2.9</v>
      </c>
      <c r="J1416" s="64">
        <v>5.0199999999999996</v>
      </c>
      <c r="K1416" s="64">
        <v>5.81</v>
      </c>
      <c r="N1416" s="64">
        <v>0.01</v>
      </c>
      <c r="O1416" s="64">
        <v>3.01</v>
      </c>
      <c r="P1416" s="64">
        <v>4.3099999999999996</v>
      </c>
      <c r="R1416" s="64">
        <v>2.89</v>
      </c>
      <c r="S1416" s="64">
        <v>2.71</v>
      </c>
      <c r="U1416" s="64">
        <v>3.92</v>
      </c>
      <c r="V1416" s="64">
        <v>4</v>
      </c>
      <c r="W1416" s="64">
        <v>5.28</v>
      </c>
      <c r="X1416" s="64">
        <v>5.46</v>
      </c>
      <c r="Z1416" s="64">
        <v>3.22</v>
      </c>
      <c r="AA1416" s="64">
        <v>2.9</v>
      </c>
      <c r="AB1416" s="64">
        <v>5.0199999999999996</v>
      </c>
      <c r="AC1416" s="64">
        <v>5.81</v>
      </c>
    </row>
    <row r="1417" spans="1:29" hidden="1" x14ac:dyDescent="0.2">
      <c r="A1417" s="2">
        <v>40746</v>
      </c>
      <c r="B1417" s="64">
        <v>3.87</v>
      </c>
      <c r="C1417" s="64">
        <v>3.98</v>
      </c>
      <c r="D1417" s="64">
        <v>5.26</v>
      </c>
      <c r="E1417" s="64">
        <v>5.44</v>
      </c>
      <c r="G1417" s="64">
        <v>3.18</v>
      </c>
      <c r="H1417" s="64">
        <v>2.95</v>
      </c>
      <c r="J1417" s="64">
        <v>5.14</v>
      </c>
      <c r="K1417" s="64">
        <v>5.68</v>
      </c>
      <c r="N1417" s="64">
        <v>0.01</v>
      </c>
      <c r="O1417" s="64">
        <v>2.96</v>
      </c>
      <c r="P1417" s="64">
        <v>4.26</v>
      </c>
      <c r="R1417" s="64">
        <v>2.87</v>
      </c>
      <c r="S1417" s="64">
        <v>2.68</v>
      </c>
      <c r="U1417" s="64">
        <v>3.87</v>
      </c>
      <c r="V1417" s="64">
        <v>3.98</v>
      </c>
      <c r="W1417" s="64">
        <v>5.26</v>
      </c>
      <c r="X1417" s="64">
        <v>5.44</v>
      </c>
      <c r="Z1417" s="64">
        <v>3.18</v>
      </c>
      <c r="AA1417" s="64">
        <v>2.95</v>
      </c>
      <c r="AB1417" s="64">
        <v>5.14</v>
      </c>
      <c r="AC1417" s="64">
        <v>5.68</v>
      </c>
    </row>
    <row r="1418" spans="1:29" hidden="1" x14ac:dyDescent="0.2">
      <c r="A1418" s="2">
        <v>40749</v>
      </c>
      <c r="B1418" s="64">
        <v>3.92</v>
      </c>
      <c r="C1418" s="64">
        <v>4.04</v>
      </c>
      <c r="D1418" s="64">
        <v>5.22</v>
      </c>
      <c r="E1418" s="64">
        <v>5.4</v>
      </c>
      <c r="G1418" s="64">
        <v>3.2</v>
      </c>
      <c r="H1418" s="64">
        <v>2.98</v>
      </c>
      <c r="J1418" s="64">
        <v>4.9400000000000004</v>
      </c>
      <c r="K1418" s="64">
        <v>5.8</v>
      </c>
      <c r="N1418" s="64">
        <v>0.01</v>
      </c>
      <c r="O1418" s="64">
        <v>3</v>
      </c>
      <c r="P1418" s="64">
        <v>4.3099999999999996</v>
      </c>
      <c r="R1418" s="64">
        <v>2.9</v>
      </c>
      <c r="S1418" s="64">
        <v>2.71</v>
      </c>
      <c r="U1418" s="64">
        <v>3.92</v>
      </c>
      <c r="V1418" s="64">
        <v>4.04</v>
      </c>
      <c r="W1418" s="64">
        <v>5.22</v>
      </c>
      <c r="X1418" s="64">
        <v>5.4</v>
      </c>
      <c r="Z1418" s="64">
        <v>3.2</v>
      </c>
      <c r="AA1418" s="64">
        <v>2.98</v>
      </c>
      <c r="AB1418" s="64">
        <v>4.9400000000000004</v>
      </c>
      <c r="AC1418" s="64">
        <v>5.8</v>
      </c>
    </row>
    <row r="1419" spans="1:29" hidden="1" x14ac:dyDescent="0.2">
      <c r="A1419" s="2">
        <v>40750</v>
      </c>
      <c r="B1419" s="64">
        <v>3.88</v>
      </c>
      <c r="C1419" s="64">
        <v>3.99</v>
      </c>
      <c r="D1419" s="64">
        <v>5.29</v>
      </c>
      <c r="E1419" s="64">
        <v>5.47</v>
      </c>
      <c r="G1419" s="64">
        <v>3.03</v>
      </c>
      <c r="H1419" s="64">
        <v>2.94</v>
      </c>
      <c r="J1419" s="64">
        <v>5</v>
      </c>
      <c r="K1419" s="64">
        <v>5.77</v>
      </c>
      <c r="N1419" s="64">
        <v>0.04</v>
      </c>
      <c r="O1419" s="64">
        <v>2.95</v>
      </c>
      <c r="P1419" s="64">
        <v>4.28</v>
      </c>
      <c r="R1419" s="64">
        <v>2.86</v>
      </c>
      <c r="S1419" s="64">
        <v>2.64</v>
      </c>
      <c r="U1419" s="64">
        <v>3.88</v>
      </c>
      <c r="V1419" s="64">
        <v>3.99</v>
      </c>
      <c r="W1419" s="64">
        <v>5.29</v>
      </c>
      <c r="X1419" s="64">
        <v>5.47</v>
      </c>
      <c r="Z1419" s="64">
        <v>3.03</v>
      </c>
      <c r="AA1419" s="64">
        <v>2.94</v>
      </c>
      <c r="AB1419" s="64">
        <v>5</v>
      </c>
      <c r="AC1419" s="64">
        <v>5.77</v>
      </c>
    </row>
    <row r="1420" spans="1:29" hidden="1" x14ac:dyDescent="0.2">
      <c r="A1420" s="2">
        <v>40751</v>
      </c>
      <c r="B1420" s="64">
        <v>4.1399999999999997</v>
      </c>
      <c r="C1420" s="64">
        <v>4.05</v>
      </c>
      <c r="D1420" s="64">
        <v>5.29</v>
      </c>
      <c r="E1420" s="64">
        <v>5.47</v>
      </c>
      <c r="G1420" s="64">
        <v>3.24</v>
      </c>
      <c r="H1420" s="64">
        <v>2.9</v>
      </c>
      <c r="J1420" s="64">
        <v>5.18</v>
      </c>
      <c r="K1420" s="64">
        <v>5.88</v>
      </c>
      <c r="N1420" s="64">
        <v>0.05</v>
      </c>
      <c r="O1420" s="64">
        <v>2.98</v>
      </c>
      <c r="P1420" s="64">
        <v>4.28</v>
      </c>
      <c r="R1420" s="64">
        <v>2.89</v>
      </c>
      <c r="S1420" s="64">
        <v>2.66</v>
      </c>
      <c r="U1420" s="64">
        <v>4.1399999999999997</v>
      </c>
      <c r="V1420" s="64">
        <v>4.05</v>
      </c>
      <c r="W1420" s="64">
        <v>5.29</v>
      </c>
      <c r="X1420" s="64">
        <v>5.47</v>
      </c>
      <c r="Z1420" s="64">
        <v>3.24</v>
      </c>
      <c r="AA1420" s="64">
        <v>2.9</v>
      </c>
      <c r="AB1420" s="64">
        <v>5.18</v>
      </c>
      <c r="AC1420" s="64">
        <v>5.88</v>
      </c>
    </row>
    <row r="1421" spans="1:29" hidden="1" x14ac:dyDescent="0.2">
      <c r="A1421" s="2">
        <v>40752</v>
      </c>
      <c r="B1421" s="64">
        <v>4.0999999999999996</v>
      </c>
      <c r="C1421" s="64">
        <v>4.03</v>
      </c>
      <c r="D1421" s="64">
        <v>5.27</v>
      </c>
      <c r="E1421" s="64">
        <v>5.14</v>
      </c>
      <c r="G1421" s="64">
        <v>2.93</v>
      </c>
      <c r="H1421" s="64">
        <v>2.91</v>
      </c>
      <c r="J1421" s="64">
        <v>5.37</v>
      </c>
      <c r="K1421" s="64">
        <v>5.67</v>
      </c>
      <c r="N1421" s="64">
        <v>0.05</v>
      </c>
      <c r="O1421" s="64">
        <v>2.94</v>
      </c>
      <c r="P1421" s="64">
        <v>4.25</v>
      </c>
      <c r="R1421" s="64">
        <v>2.91</v>
      </c>
      <c r="S1421" s="64">
        <v>2.62</v>
      </c>
      <c r="U1421" s="64">
        <v>4.0999999999999996</v>
      </c>
      <c r="V1421" s="64">
        <v>4.03</v>
      </c>
      <c r="W1421" s="64">
        <v>5.27</v>
      </c>
      <c r="X1421" s="64">
        <v>5.14</v>
      </c>
      <c r="Z1421" s="64">
        <v>2.93</v>
      </c>
      <c r="AA1421" s="64">
        <v>2.91</v>
      </c>
      <c r="AB1421" s="64">
        <v>5.37</v>
      </c>
      <c r="AC1421" s="64">
        <v>5.67</v>
      </c>
    </row>
    <row r="1422" spans="1:29" hidden="1" x14ac:dyDescent="0.2">
      <c r="A1422" s="2">
        <v>40753</v>
      </c>
      <c r="B1422" s="64">
        <v>3.94</v>
      </c>
      <c r="C1422" s="64">
        <v>3.89</v>
      </c>
      <c r="D1422" s="64">
        <v>5.07</v>
      </c>
      <c r="E1422" s="64">
        <v>5.14</v>
      </c>
      <c r="G1422" s="64">
        <v>3.09</v>
      </c>
      <c r="H1422" s="64">
        <v>2.94</v>
      </c>
      <c r="J1422" s="64">
        <v>5.18</v>
      </c>
      <c r="K1422" s="64">
        <v>5.6</v>
      </c>
      <c r="N1422" s="64">
        <v>7.0000000000000007E-2</v>
      </c>
      <c r="O1422" s="64">
        <v>2.8</v>
      </c>
      <c r="P1422" s="64">
        <v>4.12</v>
      </c>
      <c r="R1422" s="64">
        <v>2.66</v>
      </c>
      <c r="S1422" s="64">
        <v>2.44</v>
      </c>
      <c r="U1422" s="64">
        <v>3.94</v>
      </c>
      <c r="V1422" s="64">
        <v>3.89</v>
      </c>
      <c r="W1422" s="64">
        <v>5.07</v>
      </c>
      <c r="X1422" s="64">
        <v>5.14</v>
      </c>
      <c r="Z1422" s="64">
        <v>3.09</v>
      </c>
      <c r="AA1422" s="64">
        <v>2.94</v>
      </c>
      <c r="AB1422" s="64">
        <v>5.18</v>
      </c>
      <c r="AC1422" s="64">
        <v>5.6</v>
      </c>
    </row>
    <row r="1423" spans="1:29" hidden="1" x14ac:dyDescent="0.2">
      <c r="R1423" s="64"/>
      <c r="S1423" s="64"/>
    </row>
    <row r="1424" spans="1:29" hidden="1" x14ac:dyDescent="0.2">
      <c r="A1424" s="3" t="s">
        <v>61</v>
      </c>
      <c r="B1424" s="64">
        <f>AVERAGE(B1403:B1422)</f>
        <v>3.9569999999999999</v>
      </c>
      <c r="C1424" s="64">
        <f>AVERAGE(C1403:C1422)</f>
        <v>3.9929999999999994</v>
      </c>
      <c r="D1424" s="64">
        <f>AVERAGE(D1403:D1422)</f>
        <v>5.2605000000000004</v>
      </c>
      <c r="E1424" s="64">
        <f>AVERAGE(E1403:E1422)</f>
        <v>5.4184999999999999</v>
      </c>
      <c r="G1424" s="64">
        <f>AVERAGE(G1403:G1422)</f>
        <v>3.2240000000000002</v>
      </c>
      <c r="H1424" s="64">
        <f>AVERAGE(H1403:H1422)</f>
        <v>2.9810000000000003</v>
      </c>
      <c r="J1424" s="64">
        <f>AVERAGE(J1403:J1422)</f>
        <v>5.1829999999999998</v>
      </c>
      <c r="K1424" s="64">
        <f>AVERAGE(K1403:K1422)</f>
        <v>5.8234999999999975</v>
      </c>
      <c r="N1424" s="64">
        <f>AVERAGE(N1403:N1422)</f>
        <v>1.2500000000000001E-2</v>
      </c>
      <c r="O1424" s="64">
        <f>AVERAGE(O1403:O1422)</f>
        <v>2.9734999999999996</v>
      </c>
      <c r="P1424" s="64">
        <f>AVERAGE(P1403:P1422)</f>
        <v>4.2685000000000013</v>
      </c>
      <c r="R1424" s="64">
        <f>AVERAGE(R1403:R1422)</f>
        <v>2.8349999999999995</v>
      </c>
      <c r="S1424" s="64">
        <f>AVERAGE(S1403:S1422)</f>
        <v>2.5790000000000002</v>
      </c>
      <c r="U1424" s="64">
        <f>AVERAGE(U1403:U1422)</f>
        <v>3.9569999999999999</v>
      </c>
      <c r="V1424" s="64">
        <f>AVERAGE(V1403:V1422)</f>
        <v>3.9929999999999994</v>
      </c>
      <c r="W1424" s="64">
        <f>AVERAGE(W1403:W1422)</f>
        <v>5.2605000000000004</v>
      </c>
      <c r="X1424" s="64">
        <f>AVERAGE(X1403:X1422)</f>
        <v>5.4184999999999999</v>
      </c>
      <c r="Z1424" s="64">
        <f>AVERAGE(Z1403:Z1422)</f>
        <v>3.2240000000000002</v>
      </c>
      <c r="AA1424" s="64">
        <f>AVERAGE(AA1403:AA1422)</f>
        <v>2.9810000000000003</v>
      </c>
      <c r="AB1424" s="64">
        <f>AVERAGE(AB1403:AB1422)</f>
        <v>5.1829999999999998</v>
      </c>
      <c r="AC1424" s="64">
        <f>AVERAGE(AC1403:AC1422)</f>
        <v>5.8234999999999975</v>
      </c>
    </row>
    <row r="1425" spans="1:29" hidden="1" x14ac:dyDescent="0.2">
      <c r="A1425" s="3" t="s">
        <v>62</v>
      </c>
      <c r="B1425" s="312">
        <f>AVERAGE(B1424:C1424)</f>
        <v>3.9749999999999996</v>
      </c>
      <c r="C1425" s="312"/>
      <c r="D1425" s="312">
        <f>AVERAGE(D1424:E1424)</f>
        <v>5.3395000000000001</v>
      </c>
      <c r="E1425" s="312"/>
      <c r="F1425" s="5"/>
      <c r="G1425" s="312">
        <f>AVERAGE(G1424:H1424)</f>
        <v>3.1025</v>
      </c>
      <c r="H1425" s="312"/>
      <c r="I1425" s="118"/>
      <c r="J1425" s="312">
        <f>AVERAGE(J1424:K1424)</f>
        <v>5.5032499999999986</v>
      </c>
      <c r="K1425" s="312"/>
      <c r="L1425" s="118"/>
      <c r="M1425" s="5"/>
      <c r="N1425" s="5"/>
      <c r="O1425" s="5"/>
      <c r="P1425" s="5"/>
      <c r="Q1425" s="5"/>
      <c r="R1425" s="312">
        <f>AVERAGE(R1424:S1424)</f>
        <v>2.7069999999999999</v>
      </c>
      <c r="S1425" s="312"/>
      <c r="U1425" s="312">
        <f>AVERAGE(U1424:V1424)</f>
        <v>3.9749999999999996</v>
      </c>
      <c r="V1425" s="312"/>
      <c r="W1425" s="312">
        <f>AVERAGE(W1424:X1424)</f>
        <v>5.3395000000000001</v>
      </c>
      <c r="X1425" s="312"/>
      <c r="Y1425" s="5"/>
      <c r="Z1425" s="312">
        <f>AVERAGE(Z1424:AA1424)</f>
        <v>3.1025</v>
      </c>
      <c r="AA1425" s="312"/>
      <c r="AB1425" s="312">
        <f>AVERAGE(AB1424:AC1424)</f>
        <v>5.5032499999999986</v>
      </c>
      <c r="AC1425" s="312"/>
    </row>
    <row r="1426" spans="1:29" hidden="1" x14ac:dyDescent="0.2">
      <c r="A1426" s="3" t="s">
        <v>63</v>
      </c>
      <c r="B1426" s="312">
        <f>AVERAGE(B1373,B1400,B1425)</f>
        <v>4.0718614718614718</v>
      </c>
      <c r="C1426" s="312"/>
      <c r="D1426" s="312">
        <f>AVERAGE(D1373,D1400,D1425)</f>
        <v>5.1933759018759025</v>
      </c>
      <c r="E1426" s="312"/>
      <c r="F1426" s="5"/>
      <c r="G1426" s="312">
        <f>AVERAGE(G1373,G1400,G1425)</f>
        <v>3.1790367965367969</v>
      </c>
      <c r="H1426" s="312"/>
      <c r="I1426" s="118"/>
      <c r="J1426" s="312">
        <f>AVERAGE(J1373,J1400,J1425)</f>
        <v>5.3496547619047616</v>
      </c>
      <c r="K1426" s="312"/>
      <c r="L1426" s="118"/>
      <c r="M1426" s="5"/>
      <c r="N1426" s="5"/>
      <c r="O1426" s="5"/>
      <c r="P1426" s="5"/>
      <c r="Q1426" s="5"/>
      <c r="R1426" s="312">
        <f>AVERAGE(R1373,R1400,R1425)</f>
        <v>2.6638556998556995</v>
      </c>
      <c r="S1426" s="312"/>
      <c r="U1426" s="312">
        <f>AVERAGE(U1373,U1400,U1425)</f>
        <v>4.0718614718614718</v>
      </c>
      <c r="V1426" s="312"/>
      <c r="W1426" s="312">
        <f>AVERAGE(W1373,W1400,W1425)</f>
        <v>5.1933759018759025</v>
      </c>
      <c r="X1426" s="312"/>
      <c r="Y1426" s="5"/>
      <c r="Z1426" s="312">
        <f>AVERAGE(Z1373,Z1400,Z1425)</f>
        <v>3.1790367965367969</v>
      </c>
      <c r="AA1426" s="312"/>
      <c r="AB1426" s="312">
        <f>AVERAGE(AB1373,AB1400,AB1425)</f>
        <v>5.3496547619047616</v>
      </c>
      <c r="AC1426" s="312"/>
    </row>
    <row r="1427" spans="1:29" hidden="1" x14ac:dyDescent="0.2">
      <c r="R1427" s="64"/>
      <c r="S1427" s="64"/>
    </row>
    <row r="1428" spans="1:29" hidden="1" x14ac:dyDescent="0.2">
      <c r="A1428" s="2">
        <v>40756</v>
      </c>
      <c r="B1428" s="64">
        <v>3.86</v>
      </c>
      <c r="C1428" s="64">
        <v>3.79</v>
      </c>
      <c r="D1428" s="64">
        <v>5.22</v>
      </c>
      <c r="E1428" s="64">
        <v>5.29</v>
      </c>
      <c r="G1428" s="64">
        <v>3.04</v>
      </c>
      <c r="H1428" s="64">
        <v>2.92</v>
      </c>
      <c r="J1428" s="64">
        <v>5.4</v>
      </c>
      <c r="K1428" s="64">
        <v>5.4</v>
      </c>
      <c r="N1428" s="64">
        <v>0.05</v>
      </c>
      <c r="O1428" s="64">
        <v>2.75</v>
      </c>
      <c r="P1428" s="64">
        <v>4.08</v>
      </c>
      <c r="R1428" s="64">
        <v>2.65</v>
      </c>
      <c r="S1428" s="64">
        <v>2.36</v>
      </c>
      <c r="U1428" s="64">
        <v>3.86</v>
      </c>
      <c r="V1428" s="64">
        <v>3.79</v>
      </c>
      <c r="W1428" s="64">
        <v>5.22</v>
      </c>
      <c r="X1428" s="64">
        <v>5.29</v>
      </c>
      <c r="Z1428" s="64">
        <v>3.04</v>
      </c>
      <c r="AA1428" s="64">
        <v>2.92</v>
      </c>
      <c r="AB1428" s="64">
        <v>5.4</v>
      </c>
      <c r="AC1428" s="64">
        <v>5.4</v>
      </c>
    </row>
    <row r="1429" spans="1:29" hidden="1" x14ac:dyDescent="0.2">
      <c r="A1429" s="2">
        <v>40757</v>
      </c>
      <c r="B1429" s="64">
        <v>3.75</v>
      </c>
      <c r="C1429" s="64">
        <v>3.67</v>
      </c>
      <c r="D1429" s="64">
        <v>5.22</v>
      </c>
      <c r="E1429" s="64">
        <v>5.29</v>
      </c>
      <c r="G1429" s="64">
        <v>2.2200000000000002</v>
      </c>
      <c r="H1429" s="64">
        <v>2.88</v>
      </c>
      <c r="J1429" s="64">
        <v>5.0599999999999996</v>
      </c>
      <c r="K1429" s="64">
        <v>4.1399999999999997</v>
      </c>
      <c r="N1429" s="64">
        <v>0.01</v>
      </c>
      <c r="O1429" s="64">
        <v>2.61</v>
      </c>
      <c r="P1429" s="64">
        <v>3.91</v>
      </c>
      <c r="R1429" s="64">
        <v>2.59</v>
      </c>
      <c r="S1429" s="64">
        <v>2.29</v>
      </c>
      <c r="U1429" s="64">
        <v>3.75</v>
      </c>
      <c r="V1429" s="64">
        <v>3.67</v>
      </c>
      <c r="W1429" s="64">
        <v>5.22</v>
      </c>
      <c r="X1429" s="64">
        <v>5.29</v>
      </c>
      <c r="Z1429" s="64">
        <v>2.2200000000000002</v>
      </c>
      <c r="AA1429" s="64">
        <v>2.88</v>
      </c>
      <c r="AB1429" s="64">
        <v>5.0599999999999996</v>
      </c>
      <c r="AC1429" s="64">
        <v>4.1399999999999997</v>
      </c>
    </row>
    <row r="1430" spans="1:29" hidden="1" x14ac:dyDescent="0.2">
      <c r="A1430" s="2">
        <v>40758</v>
      </c>
      <c r="B1430" s="64">
        <v>3.82</v>
      </c>
      <c r="C1430" s="64">
        <v>3.7</v>
      </c>
      <c r="D1430" s="64">
        <v>5.19</v>
      </c>
      <c r="E1430" s="64">
        <v>5.26</v>
      </c>
      <c r="G1430" s="64">
        <v>2.2599999999999998</v>
      </c>
      <c r="H1430" s="64">
        <v>2.8</v>
      </c>
      <c r="J1430" s="64">
        <v>4.66</v>
      </c>
      <c r="K1430" s="64">
        <v>3.71</v>
      </c>
      <c r="N1430" s="64">
        <v>0.01</v>
      </c>
      <c r="O1430" s="64">
        <v>2.61</v>
      </c>
      <c r="P1430" s="64">
        <v>3.9</v>
      </c>
      <c r="R1430" s="64">
        <v>2.67</v>
      </c>
      <c r="S1430" s="64">
        <v>2.3199999999999998</v>
      </c>
      <c r="U1430" s="64">
        <v>3.82</v>
      </c>
      <c r="V1430" s="64">
        <v>3.7</v>
      </c>
      <c r="W1430" s="64">
        <v>5.19</v>
      </c>
      <c r="X1430" s="64">
        <v>5.26</v>
      </c>
      <c r="Z1430" s="64">
        <v>2.2599999999999998</v>
      </c>
      <c r="AA1430" s="64">
        <v>2.8</v>
      </c>
      <c r="AB1430" s="64">
        <v>4.66</v>
      </c>
      <c r="AC1430" s="64">
        <v>3.71</v>
      </c>
    </row>
    <row r="1431" spans="1:29" hidden="1" x14ac:dyDescent="0.2">
      <c r="A1431" s="2">
        <v>40759</v>
      </c>
      <c r="B1431" s="64">
        <v>3.66</v>
      </c>
      <c r="C1431" s="64">
        <v>3.68</v>
      </c>
      <c r="D1431" s="64">
        <v>4.8099999999999996</v>
      </c>
      <c r="E1431" s="64">
        <v>4.88</v>
      </c>
      <c r="G1431" s="64">
        <v>2.1800000000000002</v>
      </c>
      <c r="H1431" s="64">
        <v>2.7</v>
      </c>
      <c r="J1431" s="64">
        <v>4.58</v>
      </c>
      <c r="K1431" s="64">
        <v>3.68</v>
      </c>
      <c r="N1431" s="64">
        <v>0.01</v>
      </c>
      <c r="O1431" s="64">
        <v>2.4</v>
      </c>
      <c r="P1431" s="64">
        <v>3.67</v>
      </c>
      <c r="R1431" s="64">
        <v>2.64</v>
      </c>
      <c r="S1431" s="64">
        <v>2.23</v>
      </c>
      <c r="U1431" s="64">
        <v>3.66</v>
      </c>
      <c r="V1431" s="64">
        <v>3.68</v>
      </c>
      <c r="W1431" s="64">
        <v>4.8099999999999996</v>
      </c>
      <c r="X1431" s="64">
        <v>4.88</v>
      </c>
      <c r="Z1431" s="64">
        <v>2.1800000000000002</v>
      </c>
      <c r="AA1431" s="64">
        <v>2.7</v>
      </c>
      <c r="AB1431" s="64">
        <v>4.58</v>
      </c>
      <c r="AC1431" s="64">
        <v>3.68</v>
      </c>
    </row>
    <row r="1432" spans="1:29" hidden="1" x14ac:dyDescent="0.2">
      <c r="A1432" s="2">
        <v>40760</v>
      </c>
      <c r="B1432" s="64">
        <v>3.79</v>
      </c>
      <c r="C1432" s="64">
        <v>3.85</v>
      </c>
      <c r="D1432" s="64">
        <v>4.95</v>
      </c>
      <c r="E1432" s="64">
        <v>5.0199999999999996</v>
      </c>
      <c r="G1432" s="64">
        <v>2.11</v>
      </c>
      <c r="H1432" s="64">
        <v>2.66</v>
      </c>
      <c r="J1432" s="64">
        <v>4.53</v>
      </c>
      <c r="K1432" s="64">
        <v>3.85</v>
      </c>
      <c r="N1432" s="64">
        <v>0.01</v>
      </c>
      <c r="O1432" s="64">
        <v>2.56</v>
      </c>
      <c r="P1432" s="64">
        <v>3.84</v>
      </c>
      <c r="R1432" s="64">
        <v>2.75</v>
      </c>
      <c r="S1432" s="64">
        <v>2.39</v>
      </c>
      <c r="U1432" s="64">
        <v>3.79</v>
      </c>
      <c r="V1432" s="64">
        <v>3.85</v>
      </c>
      <c r="W1432" s="64">
        <v>4.95</v>
      </c>
      <c r="X1432" s="64">
        <v>5.0199999999999996</v>
      </c>
      <c r="Z1432" s="64">
        <v>2.11</v>
      </c>
      <c r="AA1432" s="64">
        <v>2.66</v>
      </c>
      <c r="AB1432" s="64">
        <v>4.53</v>
      </c>
      <c r="AC1432" s="64">
        <v>3.85</v>
      </c>
    </row>
    <row r="1433" spans="1:29" hidden="1" x14ac:dyDescent="0.2">
      <c r="A1433" s="2">
        <v>40763</v>
      </c>
      <c r="B1433" s="64">
        <v>3.67</v>
      </c>
      <c r="C1433" s="64">
        <v>3.84</v>
      </c>
      <c r="D1433" s="64">
        <v>4.79</v>
      </c>
      <c r="E1433" s="64">
        <v>4.8600000000000003</v>
      </c>
      <c r="G1433" s="64">
        <v>2.2200000000000002</v>
      </c>
      <c r="H1433" s="64">
        <v>2.6</v>
      </c>
      <c r="J1433" s="64">
        <v>4.4800000000000004</v>
      </c>
      <c r="K1433" s="64">
        <v>3.99</v>
      </c>
      <c r="N1433" s="64">
        <v>0.01</v>
      </c>
      <c r="O1433" s="64">
        <v>2.31</v>
      </c>
      <c r="P1433" s="64">
        <v>3.65</v>
      </c>
      <c r="R1433" s="64">
        <v>2.76</v>
      </c>
      <c r="S1433" s="64">
        <v>2.3199999999999998</v>
      </c>
      <c r="U1433" s="64">
        <v>3.67</v>
      </c>
      <c r="V1433" s="64">
        <v>3.84</v>
      </c>
      <c r="W1433" s="64">
        <v>4.79</v>
      </c>
      <c r="X1433" s="64">
        <v>4.8600000000000003</v>
      </c>
      <c r="Z1433" s="64">
        <v>2.2200000000000002</v>
      </c>
      <c r="AA1433" s="64">
        <v>2.6</v>
      </c>
      <c r="AB1433" s="64">
        <v>4.4800000000000004</v>
      </c>
      <c r="AC1433" s="64">
        <v>3.99</v>
      </c>
    </row>
    <row r="1434" spans="1:29" hidden="1" x14ac:dyDescent="0.2">
      <c r="A1434" s="2">
        <v>40764</v>
      </c>
      <c r="B1434" s="64">
        <v>3.69</v>
      </c>
      <c r="C1434" s="64">
        <v>3.74</v>
      </c>
      <c r="D1434" s="64">
        <v>4.8099999999999996</v>
      </c>
      <c r="E1434" s="64">
        <v>4.88</v>
      </c>
      <c r="G1434" s="64">
        <v>2.29</v>
      </c>
      <c r="H1434" s="64">
        <v>2.66</v>
      </c>
      <c r="J1434" s="64">
        <v>4.62</v>
      </c>
      <c r="K1434" s="64">
        <v>4.01</v>
      </c>
      <c r="N1434" s="64">
        <v>0.01</v>
      </c>
      <c r="O1434" s="64">
        <v>2.2400000000000002</v>
      </c>
      <c r="P1434" s="64">
        <v>3.61</v>
      </c>
      <c r="R1434" s="64">
        <v>2.75</v>
      </c>
      <c r="S1434" s="64">
        <v>2.23</v>
      </c>
      <c r="U1434" s="64">
        <v>3.69</v>
      </c>
      <c r="V1434" s="64">
        <v>3.74</v>
      </c>
      <c r="W1434" s="64">
        <v>4.8099999999999996</v>
      </c>
      <c r="X1434" s="64">
        <v>4.88</v>
      </c>
      <c r="Z1434" s="64">
        <v>2.29</v>
      </c>
      <c r="AA1434" s="64">
        <v>2.66</v>
      </c>
      <c r="AB1434" s="64">
        <v>4.62</v>
      </c>
      <c r="AC1434" s="64">
        <v>4.01</v>
      </c>
    </row>
    <row r="1435" spans="1:29" hidden="1" x14ac:dyDescent="0.2">
      <c r="A1435" s="2">
        <v>40765</v>
      </c>
      <c r="B1435" s="64">
        <v>3.58</v>
      </c>
      <c r="C1435" s="64">
        <v>3.59</v>
      </c>
      <c r="D1435" s="64">
        <v>4.6900000000000004</v>
      </c>
      <c r="E1435" s="64">
        <v>4.76</v>
      </c>
      <c r="G1435" s="64">
        <v>2.1800000000000002</v>
      </c>
      <c r="H1435" s="64">
        <v>2.66</v>
      </c>
      <c r="J1435" s="64">
        <v>4.57</v>
      </c>
      <c r="K1435" s="64">
        <v>4.1900000000000004</v>
      </c>
      <c r="N1435" s="64">
        <v>0</v>
      </c>
      <c r="O1435" s="64">
        <v>2.1</v>
      </c>
      <c r="P1435" s="64">
        <v>3.51</v>
      </c>
      <c r="R1435" s="64">
        <v>2.77</v>
      </c>
      <c r="S1435" s="64">
        <v>2.14</v>
      </c>
      <c r="U1435" s="64">
        <v>3.58</v>
      </c>
      <c r="V1435" s="64">
        <v>3.59</v>
      </c>
      <c r="W1435" s="64">
        <v>4.6900000000000004</v>
      </c>
      <c r="X1435" s="64">
        <v>4.76</v>
      </c>
      <c r="Z1435" s="64">
        <v>2.1800000000000002</v>
      </c>
      <c r="AA1435" s="64">
        <v>2.66</v>
      </c>
      <c r="AB1435" s="64">
        <v>4.57</v>
      </c>
      <c r="AC1435" s="64">
        <v>4.1900000000000004</v>
      </c>
    </row>
    <row r="1436" spans="1:29" hidden="1" x14ac:dyDescent="0.2">
      <c r="A1436" s="2">
        <v>40766</v>
      </c>
      <c r="B1436" s="64">
        <v>3.72</v>
      </c>
      <c r="C1436" s="64">
        <v>3.52</v>
      </c>
      <c r="D1436" s="64">
        <v>5.0599999999999996</v>
      </c>
      <c r="E1436" s="64">
        <v>5.13</v>
      </c>
      <c r="G1436" s="64">
        <v>2.16</v>
      </c>
      <c r="H1436" s="64">
        <v>2.64</v>
      </c>
      <c r="J1436" s="64">
        <v>4.46</v>
      </c>
      <c r="K1436" s="64">
        <v>4.1500000000000004</v>
      </c>
      <c r="N1436" s="64">
        <v>0</v>
      </c>
      <c r="O1436" s="64">
        <v>2.34</v>
      </c>
      <c r="P1436" s="64">
        <v>3.76</v>
      </c>
      <c r="R1436" s="64">
        <v>3</v>
      </c>
      <c r="S1436" s="64">
        <v>2.39</v>
      </c>
      <c r="U1436" s="64">
        <v>3.72</v>
      </c>
      <c r="V1436" s="64">
        <v>3.52</v>
      </c>
      <c r="W1436" s="64">
        <v>5.0599999999999996</v>
      </c>
      <c r="X1436" s="64">
        <v>5.13</v>
      </c>
      <c r="Z1436" s="64">
        <v>2.16</v>
      </c>
      <c r="AA1436" s="64">
        <v>2.64</v>
      </c>
      <c r="AB1436" s="64">
        <v>4.46</v>
      </c>
      <c r="AC1436" s="64">
        <v>4.1500000000000004</v>
      </c>
    </row>
    <row r="1437" spans="1:29" hidden="1" x14ac:dyDescent="0.2">
      <c r="A1437" s="2">
        <v>40767</v>
      </c>
      <c r="B1437" s="64">
        <v>3.6</v>
      </c>
      <c r="C1437" s="64">
        <v>3.38</v>
      </c>
      <c r="D1437" s="64">
        <v>4.87</v>
      </c>
      <c r="E1437" s="64">
        <v>4.9400000000000004</v>
      </c>
      <c r="G1437" s="64">
        <v>1.88</v>
      </c>
      <c r="H1437" s="64">
        <v>2.63</v>
      </c>
      <c r="J1437" s="64">
        <v>4.54</v>
      </c>
      <c r="K1437" s="64">
        <v>4.09</v>
      </c>
      <c r="N1437" s="64">
        <v>0</v>
      </c>
      <c r="O1437" s="64">
        <v>2.25</v>
      </c>
      <c r="P1437" s="64">
        <v>3.72</v>
      </c>
      <c r="R1437" s="64">
        <v>2.75</v>
      </c>
      <c r="S1437" s="64">
        <v>2.27</v>
      </c>
      <c r="U1437" s="64">
        <v>3.6</v>
      </c>
      <c r="V1437" s="64">
        <v>3.38</v>
      </c>
      <c r="W1437" s="64">
        <v>4.87</v>
      </c>
      <c r="X1437" s="64">
        <v>4.9400000000000004</v>
      </c>
      <c r="Z1437" s="64">
        <v>1.88</v>
      </c>
      <c r="AA1437" s="64">
        <v>2.63</v>
      </c>
      <c r="AB1437" s="64">
        <v>4.54</v>
      </c>
      <c r="AC1437" s="64">
        <v>4.09</v>
      </c>
    </row>
    <row r="1438" spans="1:29" hidden="1" x14ac:dyDescent="0.2">
      <c r="A1438" s="2">
        <v>40770</v>
      </c>
      <c r="B1438" s="64">
        <v>3.53</v>
      </c>
      <c r="C1438" s="64">
        <v>3.42</v>
      </c>
      <c r="D1438" s="64">
        <v>4.99</v>
      </c>
      <c r="E1438" s="64">
        <v>5.0599999999999996</v>
      </c>
      <c r="G1438" s="64">
        <v>2.27</v>
      </c>
      <c r="H1438" s="64">
        <v>2.68</v>
      </c>
      <c r="J1438" s="64">
        <v>4.5199999999999996</v>
      </c>
      <c r="K1438" s="64">
        <v>4.25</v>
      </c>
      <c r="N1438" s="64">
        <v>0</v>
      </c>
      <c r="O1438" s="64">
        <v>2.2999999999999998</v>
      </c>
      <c r="P1438" s="64">
        <v>3.77</v>
      </c>
      <c r="R1438" s="64">
        <v>2.85</v>
      </c>
      <c r="S1438" s="64">
        <v>2.2799999999999998</v>
      </c>
      <c r="U1438" s="64">
        <v>3.53</v>
      </c>
      <c r="V1438" s="64">
        <v>3.42</v>
      </c>
      <c r="W1438" s="64">
        <v>4.99</v>
      </c>
      <c r="X1438" s="64">
        <v>5.0599999999999996</v>
      </c>
      <c r="Z1438" s="64">
        <v>2.27</v>
      </c>
      <c r="AA1438" s="64">
        <v>2.68</v>
      </c>
      <c r="AB1438" s="64">
        <v>4.5199999999999996</v>
      </c>
      <c r="AC1438" s="64">
        <v>4.25</v>
      </c>
    </row>
    <row r="1439" spans="1:29" hidden="1" x14ac:dyDescent="0.2">
      <c r="A1439" s="2">
        <v>40771</v>
      </c>
      <c r="B1439" s="64">
        <v>3.27</v>
      </c>
      <c r="C1439" s="64">
        <v>3.24</v>
      </c>
      <c r="D1439" s="64">
        <v>4.8600000000000003</v>
      </c>
      <c r="E1439" s="64">
        <v>4.93</v>
      </c>
      <c r="G1439" s="64">
        <v>2.2400000000000002</v>
      </c>
      <c r="H1439" s="64">
        <v>2.63</v>
      </c>
      <c r="J1439" s="64">
        <v>4.43</v>
      </c>
      <c r="K1439" s="64">
        <v>4.25</v>
      </c>
      <c r="N1439" s="64">
        <v>0</v>
      </c>
      <c r="O1439" s="64">
        <v>2.2200000000000002</v>
      </c>
      <c r="P1439" s="64">
        <v>3.67</v>
      </c>
      <c r="R1439" s="64">
        <v>2.8</v>
      </c>
      <c r="S1439" s="64">
        <v>2.2999999999999998</v>
      </c>
      <c r="U1439" s="64">
        <v>3.27</v>
      </c>
      <c r="V1439" s="64">
        <v>3.24</v>
      </c>
      <c r="W1439" s="64">
        <v>4.8600000000000003</v>
      </c>
      <c r="X1439" s="64">
        <v>4.93</v>
      </c>
      <c r="Z1439" s="64">
        <v>2.2400000000000002</v>
      </c>
      <c r="AA1439" s="64">
        <v>2.63</v>
      </c>
      <c r="AB1439" s="64">
        <v>4.43</v>
      </c>
      <c r="AC1439" s="64">
        <v>4.25</v>
      </c>
    </row>
    <row r="1440" spans="1:29" hidden="1" x14ac:dyDescent="0.2">
      <c r="A1440" s="2">
        <v>40772</v>
      </c>
      <c r="B1440" s="64">
        <v>3.19</v>
      </c>
      <c r="C1440" s="64">
        <v>3.23</v>
      </c>
      <c r="D1440" s="64">
        <v>4.72</v>
      </c>
      <c r="E1440" s="64">
        <v>4.79</v>
      </c>
      <c r="G1440" s="64">
        <v>2.36</v>
      </c>
      <c r="H1440" s="64">
        <v>2.57</v>
      </c>
      <c r="J1440" s="64">
        <v>4.46</v>
      </c>
      <c r="K1440" s="64">
        <v>4.28</v>
      </c>
      <c r="N1440" s="64">
        <v>0</v>
      </c>
      <c r="O1440" s="64">
        <v>2.17</v>
      </c>
      <c r="P1440" s="64">
        <v>3.57</v>
      </c>
      <c r="R1440" s="64">
        <v>2.76</v>
      </c>
      <c r="S1440" s="64">
        <v>2.31</v>
      </c>
      <c r="U1440" s="64">
        <v>3.19</v>
      </c>
      <c r="V1440" s="64">
        <v>3.23</v>
      </c>
      <c r="W1440" s="64">
        <v>4.72</v>
      </c>
      <c r="X1440" s="64">
        <v>4.79</v>
      </c>
      <c r="Z1440" s="64">
        <v>2.36</v>
      </c>
      <c r="AA1440" s="64">
        <v>2.57</v>
      </c>
      <c r="AB1440" s="64">
        <v>4.46</v>
      </c>
      <c r="AC1440" s="64">
        <v>4.28</v>
      </c>
    </row>
    <row r="1441" spans="1:29" hidden="1" x14ac:dyDescent="0.2">
      <c r="A1441" s="2">
        <v>40773</v>
      </c>
      <c r="B1441" s="64">
        <v>3.2</v>
      </c>
      <c r="C1441" s="64">
        <v>3.16</v>
      </c>
      <c r="D1441" s="64">
        <v>4.76</v>
      </c>
      <c r="E1441" s="64">
        <v>4.83</v>
      </c>
      <c r="G1441" s="64">
        <v>2.11</v>
      </c>
      <c r="H1441" s="64">
        <v>2.44</v>
      </c>
      <c r="J1441" s="64">
        <v>4.45</v>
      </c>
      <c r="K1441" s="64">
        <v>4.16</v>
      </c>
      <c r="N1441" s="64">
        <v>0</v>
      </c>
      <c r="O1441" s="64">
        <v>2.06</v>
      </c>
      <c r="P1441" s="64">
        <v>3.42</v>
      </c>
      <c r="R1441" s="64">
        <v>2.79</v>
      </c>
      <c r="S1441" s="64">
        <v>2.31</v>
      </c>
      <c r="U1441" s="64">
        <v>3.2</v>
      </c>
      <c r="V1441" s="64">
        <v>3.16</v>
      </c>
      <c r="W1441" s="64">
        <v>4.76</v>
      </c>
      <c r="X1441" s="64">
        <v>4.83</v>
      </c>
      <c r="Z1441" s="64">
        <v>2.11</v>
      </c>
      <c r="AA1441" s="64">
        <v>2.44</v>
      </c>
      <c r="AB1441" s="64">
        <v>4.45</v>
      </c>
      <c r="AC1441" s="64">
        <v>4.16</v>
      </c>
    </row>
    <row r="1442" spans="1:29" hidden="1" x14ac:dyDescent="0.2">
      <c r="A1442" s="2">
        <v>40774</v>
      </c>
      <c r="B1442" s="64">
        <v>3.22</v>
      </c>
      <c r="C1442" s="64">
        <v>3.22</v>
      </c>
      <c r="D1442" s="64">
        <v>4.72</v>
      </c>
      <c r="E1442" s="64">
        <v>4.79</v>
      </c>
      <c r="G1442" s="64">
        <v>2.0099999999999998</v>
      </c>
      <c r="H1442" s="64">
        <v>2.3199999999999998</v>
      </c>
      <c r="J1442" s="64">
        <v>4.46</v>
      </c>
      <c r="K1442" s="64">
        <v>4</v>
      </c>
      <c r="N1442" s="64">
        <v>0</v>
      </c>
      <c r="O1442" s="64">
        <v>2.06</v>
      </c>
      <c r="P1442" s="64">
        <v>3.39</v>
      </c>
      <c r="R1442" s="64">
        <v>2.74</v>
      </c>
      <c r="S1442" s="64">
        <v>2.39</v>
      </c>
      <c r="U1442" s="64">
        <v>3.22</v>
      </c>
      <c r="V1442" s="64">
        <v>3.22</v>
      </c>
      <c r="W1442" s="64">
        <v>4.72</v>
      </c>
      <c r="X1442" s="64">
        <v>4.79</v>
      </c>
      <c r="Z1442" s="64">
        <v>2.0099999999999998</v>
      </c>
      <c r="AA1442" s="64">
        <v>2.3199999999999998</v>
      </c>
      <c r="AB1442" s="64">
        <v>4.46</v>
      </c>
      <c r="AC1442" s="64">
        <v>4</v>
      </c>
    </row>
    <row r="1443" spans="1:29" hidden="1" x14ac:dyDescent="0.2">
      <c r="A1443" s="2">
        <v>40777</v>
      </c>
      <c r="B1443" s="64">
        <v>3.28</v>
      </c>
      <c r="C1443" s="64">
        <v>3.45</v>
      </c>
      <c r="D1443" s="64">
        <v>4.75</v>
      </c>
      <c r="E1443" s="64">
        <v>4.82</v>
      </c>
      <c r="G1443" s="64">
        <v>2.11</v>
      </c>
      <c r="H1443" s="64">
        <v>2.36</v>
      </c>
      <c r="J1443" s="64">
        <v>4.37</v>
      </c>
      <c r="K1443" s="64">
        <v>3.6</v>
      </c>
      <c r="N1443" s="64">
        <v>0</v>
      </c>
      <c r="O1443" s="64">
        <v>2.11</v>
      </c>
      <c r="P1443" s="64">
        <v>3.42</v>
      </c>
      <c r="R1443" s="64">
        <v>2.86</v>
      </c>
      <c r="S1443" s="64">
        <v>2.39</v>
      </c>
      <c r="U1443" s="64">
        <v>3.28</v>
      </c>
      <c r="V1443" s="64">
        <v>3.45</v>
      </c>
      <c r="W1443" s="64">
        <v>4.75</v>
      </c>
      <c r="X1443" s="64">
        <v>4.82</v>
      </c>
      <c r="Z1443" s="64">
        <v>2.11</v>
      </c>
      <c r="AA1443" s="64">
        <v>2.36</v>
      </c>
      <c r="AB1443" s="64">
        <v>4.37</v>
      </c>
      <c r="AC1443" s="64">
        <v>3.6</v>
      </c>
    </row>
    <row r="1444" spans="1:29" hidden="1" x14ac:dyDescent="0.2">
      <c r="A1444" s="2">
        <v>40778</v>
      </c>
      <c r="B1444" s="64">
        <v>3.33</v>
      </c>
      <c r="C1444" s="64">
        <v>3.54</v>
      </c>
      <c r="D1444" s="64">
        <v>4.84</v>
      </c>
      <c r="E1444" s="64">
        <v>4.91</v>
      </c>
      <c r="G1444" s="64">
        <v>2.0499999999999998</v>
      </c>
      <c r="H1444" s="64">
        <v>2.46</v>
      </c>
      <c r="J1444" s="64">
        <v>4.3899999999999997</v>
      </c>
      <c r="K1444" s="64">
        <v>3.61</v>
      </c>
      <c r="N1444" s="64">
        <v>0</v>
      </c>
      <c r="O1444" s="64">
        <v>2.15</v>
      </c>
      <c r="P1444" s="64">
        <v>3.49</v>
      </c>
      <c r="R1444" s="64">
        <v>2.97</v>
      </c>
      <c r="S1444" s="64">
        <v>2.41</v>
      </c>
      <c r="U1444" s="64">
        <v>3.33</v>
      </c>
      <c r="V1444" s="64">
        <v>3.54</v>
      </c>
      <c r="W1444" s="64">
        <v>4.84</v>
      </c>
      <c r="X1444" s="64">
        <v>4.91</v>
      </c>
      <c r="Z1444" s="64">
        <v>2.0499999999999998</v>
      </c>
      <c r="AA1444" s="64">
        <v>2.46</v>
      </c>
      <c r="AB1444" s="64">
        <v>4.3899999999999997</v>
      </c>
      <c r="AC1444" s="64">
        <v>3.61</v>
      </c>
    </row>
    <row r="1445" spans="1:29" hidden="1" x14ac:dyDescent="0.2">
      <c r="A1445" s="2">
        <v>40779</v>
      </c>
      <c r="B1445" s="64">
        <v>3.48</v>
      </c>
      <c r="C1445" s="64">
        <v>3.58</v>
      </c>
      <c r="D1445" s="64">
        <v>5.0199999999999996</v>
      </c>
      <c r="E1445" s="64">
        <v>5.09</v>
      </c>
      <c r="G1445" s="64">
        <v>1.95</v>
      </c>
      <c r="H1445" s="64">
        <v>2.4700000000000002</v>
      </c>
      <c r="J1445" s="64">
        <v>4.4400000000000004</v>
      </c>
      <c r="K1445" s="64">
        <v>3.63</v>
      </c>
      <c r="N1445" s="64">
        <v>0</v>
      </c>
      <c r="O1445" s="64">
        <v>2.2999999999999998</v>
      </c>
      <c r="P1445" s="64">
        <v>3.65</v>
      </c>
      <c r="R1445" s="64">
        <v>3.08</v>
      </c>
      <c r="S1445" s="64">
        <v>2.48</v>
      </c>
      <c r="U1445" s="64">
        <v>3.48</v>
      </c>
      <c r="V1445" s="64">
        <v>3.58</v>
      </c>
      <c r="W1445" s="64">
        <v>5.0199999999999996</v>
      </c>
      <c r="X1445" s="64">
        <v>5.09</v>
      </c>
      <c r="Z1445" s="64">
        <v>1.95</v>
      </c>
      <c r="AA1445" s="64">
        <v>2.4700000000000002</v>
      </c>
      <c r="AB1445" s="64">
        <v>4.4400000000000004</v>
      </c>
      <c r="AC1445" s="64">
        <v>3.63</v>
      </c>
    </row>
    <row r="1446" spans="1:29" hidden="1" x14ac:dyDescent="0.2">
      <c r="A1446" s="2">
        <v>40780</v>
      </c>
      <c r="B1446" s="64">
        <v>3.31</v>
      </c>
      <c r="C1446" s="64">
        <v>3.4</v>
      </c>
      <c r="D1446" s="64">
        <v>4.8499999999999996</v>
      </c>
      <c r="E1446" s="64">
        <v>4.92</v>
      </c>
      <c r="G1446" s="64">
        <v>2</v>
      </c>
      <c r="H1446" s="64">
        <v>2.4500000000000002</v>
      </c>
      <c r="J1446" s="64">
        <v>4.46</v>
      </c>
      <c r="K1446" s="64">
        <v>4.17</v>
      </c>
      <c r="N1446" s="64">
        <v>0</v>
      </c>
      <c r="O1446" s="64">
        <v>2.23</v>
      </c>
      <c r="P1446" s="64">
        <v>3.6</v>
      </c>
      <c r="R1446" s="64">
        <v>2.7</v>
      </c>
      <c r="S1446" s="64">
        <v>2.2599999999999998</v>
      </c>
      <c r="U1446" s="64">
        <v>3.31</v>
      </c>
      <c r="V1446" s="64">
        <v>3.4</v>
      </c>
      <c r="W1446" s="64">
        <v>4.8499999999999996</v>
      </c>
      <c r="X1446" s="64">
        <v>4.92</v>
      </c>
      <c r="Z1446" s="64">
        <v>2</v>
      </c>
      <c r="AA1446" s="64">
        <v>2.4500000000000002</v>
      </c>
      <c r="AB1446" s="64">
        <v>4.46</v>
      </c>
      <c r="AC1446" s="64">
        <v>4.17</v>
      </c>
    </row>
    <row r="1447" spans="1:29" hidden="1" x14ac:dyDescent="0.2">
      <c r="A1447" s="2">
        <v>40781</v>
      </c>
      <c r="B1447" s="64">
        <v>3.28</v>
      </c>
      <c r="C1447" s="64">
        <v>3.38</v>
      </c>
      <c r="D1447" s="64">
        <v>4.87</v>
      </c>
      <c r="E1447" s="64">
        <v>4.9400000000000004</v>
      </c>
      <c r="G1447" s="64">
        <v>3.18</v>
      </c>
      <c r="H1447" s="64">
        <v>2.67</v>
      </c>
      <c r="J1447" s="64">
        <v>4.53</v>
      </c>
      <c r="K1447" s="64">
        <v>4.16</v>
      </c>
      <c r="N1447" s="64">
        <v>0</v>
      </c>
      <c r="O1447" s="64">
        <v>2.19</v>
      </c>
      <c r="P1447" s="64">
        <v>3.53</v>
      </c>
      <c r="R1447" s="64">
        <v>2.5499999999999998</v>
      </c>
      <c r="S1447" s="64">
        <v>2.25</v>
      </c>
      <c r="U1447" s="64">
        <v>3.28</v>
      </c>
      <c r="V1447" s="64">
        <v>3.38</v>
      </c>
      <c r="W1447" s="64">
        <v>4.87</v>
      </c>
      <c r="X1447" s="64">
        <v>4.9400000000000004</v>
      </c>
      <c r="Z1447" s="64">
        <v>3.18</v>
      </c>
      <c r="AA1447" s="64">
        <v>2.67</v>
      </c>
      <c r="AB1447" s="64">
        <v>4.53</v>
      </c>
      <c r="AC1447" s="64">
        <v>4.16</v>
      </c>
    </row>
    <row r="1448" spans="1:29" hidden="1" x14ac:dyDescent="0.2">
      <c r="A1448" s="2">
        <v>40784</v>
      </c>
      <c r="B1448" s="64">
        <v>3.43</v>
      </c>
      <c r="C1448" s="64">
        <v>3.55</v>
      </c>
      <c r="D1448" s="64">
        <v>4.88</v>
      </c>
      <c r="E1448" s="64">
        <v>4.95</v>
      </c>
      <c r="G1448" s="64">
        <v>2.13</v>
      </c>
      <c r="H1448" s="64">
        <v>2.52</v>
      </c>
      <c r="J1448" s="64">
        <v>4.59</v>
      </c>
      <c r="K1448" s="64">
        <v>4.1500000000000004</v>
      </c>
      <c r="N1448" s="64">
        <v>0</v>
      </c>
      <c r="O1448" s="64">
        <v>2.2599999999999998</v>
      </c>
      <c r="P1448" s="64">
        <v>3.59</v>
      </c>
      <c r="R1448" s="64">
        <v>2.66</v>
      </c>
      <c r="S1448" s="64">
        <v>2.3199999999999998</v>
      </c>
      <c r="U1448" s="64">
        <v>3.43</v>
      </c>
      <c r="V1448" s="64">
        <v>3.55</v>
      </c>
      <c r="W1448" s="64">
        <v>4.88</v>
      </c>
      <c r="X1448" s="64">
        <v>4.95</v>
      </c>
      <c r="Z1448" s="64">
        <v>2.13</v>
      </c>
      <c r="AA1448" s="64">
        <v>2.52</v>
      </c>
      <c r="AB1448" s="64">
        <v>4.59</v>
      </c>
      <c r="AC1448" s="64">
        <v>4.1500000000000004</v>
      </c>
    </row>
    <row r="1449" spans="1:29" hidden="1" x14ac:dyDescent="0.2">
      <c r="A1449" s="2">
        <v>40785</v>
      </c>
      <c r="B1449" s="64">
        <v>3.33</v>
      </c>
      <c r="C1449" s="64">
        <v>3.48</v>
      </c>
      <c r="D1449" s="64">
        <v>4.84</v>
      </c>
      <c r="E1449" s="64">
        <v>4.91</v>
      </c>
      <c r="G1449" s="64">
        <v>2.06</v>
      </c>
      <c r="H1449" s="64">
        <v>2.4300000000000002</v>
      </c>
      <c r="J1449" s="64">
        <v>4.5</v>
      </c>
      <c r="K1449" s="64">
        <v>4.09</v>
      </c>
      <c r="N1449" s="64">
        <v>0</v>
      </c>
      <c r="O1449" s="64">
        <v>2.1800000000000002</v>
      </c>
      <c r="P1449" s="64">
        <v>3.52</v>
      </c>
      <c r="R1449" s="64">
        <v>2.61</v>
      </c>
      <c r="S1449" s="64">
        <v>2.21</v>
      </c>
      <c r="U1449" s="64">
        <v>3.33</v>
      </c>
      <c r="V1449" s="64">
        <v>3.48</v>
      </c>
      <c r="W1449" s="64">
        <v>4.84</v>
      </c>
      <c r="X1449" s="64">
        <v>4.91</v>
      </c>
      <c r="Z1449" s="64">
        <v>2.06</v>
      </c>
      <c r="AA1449" s="64">
        <v>2.4300000000000002</v>
      </c>
      <c r="AB1449" s="64">
        <v>4.5</v>
      </c>
      <c r="AC1449" s="64">
        <v>4.09</v>
      </c>
    </row>
    <row r="1450" spans="1:29" hidden="1" x14ac:dyDescent="0.2">
      <c r="A1450" s="2">
        <v>40786</v>
      </c>
      <c r="B1450" s="64">
        <v>3.31</v>
      </c>
      <c r="C1450" s="64">
        <v>3.39</v>
      </c>
      <c r="D1450" s="64">
        <v>4.8499999999999996</v>
      </c>
      <c r="E1450" s="64">
        <v>4.92</v>
      </c>
      <c r="G1450" s="64">
        <v>1.92</v>
      </c>
      <c r="H1450" s="64">
        <v>2.4300000000000002</v>
      </c>
      <c r="J1450" s="64">
        <v>4.83</v>
      </c>
      <c r="K1450" s="64">
        <v>4.1100000000000003</v>
      </c>
      <c r="N1450" s="64">
        <v>0</v>
      </c>
      <c r="O1450" s="64">
        <v>2.2200000000000002</v>
      </c>
      <c r="P1450" s="64">
        <v>3.6</v>
      </c>
      <c r="R1450" s="64">
        <v>2.46</v>
      </c>
      <c r="S1450" s="64">
        <v>2.1800000000000002</v>
      </c>
      <c r="U1450" s="64">
        <v>3.31</v>
      </c>
      <c r="V1450" s="64">
        <v>3.39</v>
      </c>
      <c r="W1450" s="64">
        <v>4.8499999999999996</v>
      </c>
      <c r="X1450" s="64">
        <v>4.92</v>
      </c>
      <c r="Z1450" s="64">
        <v>1.92</v>
      </c>
      <c r="AA1450" s="64">
        <v>2.4300000000000002</v>
      </c>
      <c r="AB1450" s="64">
        <v>4.83</v>
      </c>
      <c r="AC1450" s="64">
        <v>4.1100000000000003</v>
      </c>
    </row>
    <row r="1451" spans="1:29" hidden="1" x14ac:dyDescent="0.2">
      <c r="R1451" s="64"/>
      <c r="S1451" s="64"/>
    </row>
    <row r="1452" spans="1:29" hidden="1" x14ac:dyDescent="0.2">
      <c r="A1452" s="3" t="s">
        <v>61</v>
      </c>
      <c r="B1452" s="64">
        <f>AVERAGE(B1428:B1450)</f>
        <v>3.4913043478260875</v>
      </c>
      <c r="C1452" s="64">
        <f>AVERAGE(C1428:C1450)</f>
        <v>3.5130434782608693</v>
      </c>
      <c r="D1452" s="64">
        <f>AVERAGE(D1428:D1450)</f>
        <v>4.8939130434782605</v>
      </c>
      <c r="E1452" s="64">
        <f>AVERAGE(E1428:E1450)</f>
        <v>4.9639130434782608</v>
      </c>
      <c r="G1452" s="64">
        <f>AVERAGE(G1428:G1450)</f>
        <v>2.2143478260869567</v>
      </c>
      <c r="H1452" s="64">
        <f>AVERAGE(H1428:H1450)</f>
        <v>2.5904347826086958</v>
      </c>
      <c r="J1452" s="64">
        <f>AVERAGE(J1428:J1450)</f>
        <v>4.5795652173913046</v>
      </c>
      <c r="K1452" s="64">
        <f>AVERAGE(K1428:K1450)</f>
        <v>4.072608695652173</v>
      </c>
      <c r="N1452" s="64">
        <f>AVERAGE(N1428:N1450)</f>
        <v>4.7826086956521737E-3</v>
      </c>
      <c r="O1452" s="64">
        <f>AVERAGE(O1428:O1450)</f>
        <v>2.2878260869565215</v>
      </c>
      <c r="P1452" s="64">
        <f>AVERAGE(P1428:P1450)</f>
        <v>3.6465217391304345</v>
      </c>
      <c r="R1452" s="64">
        <f>AVERAGE(R1428:R1450)</f>
        <v>2.7460869565217392</v>
      </c>
      <c r="S1452" s="64">
        <f>AVERAGE(S1428:S1450)</f>
        <v>2.3056521739130433</v>
      </c>
      <c r="U1452" s="64">
        <f>AVERAGE(U1428:U1450)</f>
        <v>3.4913043478260875</v>
      </c>
      <c r="V1452" s="64">
        <f>AVERAGE(V1428:V1450)</f>
        <v>3.5130434782608693</v>
      </c>
      <c r="W1452" s="64">
        <f>AVERAGE(W1428:W1450)</f>
        <v>4.8939130434782605</v>
      </c>
      <c r="X1452" s="64">
        <f>AVERAGE(X1428:X1450)</f>
        <v>4.9639130434782608</v>
      </c>
      <c r="Z1452" s="64">
        <f>AVERAGE(Z1428:Z1450)</f>
        <v>2.2143478260869567</v>
      </c>
      <c r="AA1452" s="64">
        <f>AVERAGE(AA1428:AA1450)</f>
        <v>2.5904347826086958</v>
      </c>
      <c r="AB1452" s="64">
        <f>AVERAGE(AB1428:AB1450)</f>
        <v>4.5795652173913046</v>
      </c>
      <c r="AC1452" s="64">
        <f>AVERAGE(AC1428:AC1450)</f>
        <v>4.072608695652173</v>
      </c>
    </row>
    <row r="1453" spans="1:29" hidden="1" x14ac:dyDescent="0.2">
      <c r="A1453" s="3" t="s">
        <v>62</v>
      </c>
      <c r="B1453" s="312">
        <f>AVERAGE(B1452:C1452)</f>
        <v>3.5021739130434781</v>
      </c>
      <c r="C1453" s="312"/>
      <c r="D1453" s="312">
        <f>AVERAGE(D1452:E1452)</f>
        <v>4.9289130434782606</v>
      </c>
      <c r="E1453" s="312"/>
      <c r="F1453" s="5"/>
      <c r="G1453" s="312">
        <f>AVERAGE(G1452:H1452)</f>
        <v>2.4023913043478262</v>
      </c>
      <c r="H1453" s="312"/>
      <c r="I1453" s="118"/>
      <c r="J1453" s="312">
        <f>AVERAGE(J1452:K1452)</f>
        <v>4.3260869565217384</v>
      </c>
      <c r="K1453" s="312"/>
      <c r="L1453" s="118"/>
      <c r="M1453" s="5"/>
      <c r="N1453" s="5"/>
      <c r="O1453" s="5"/>
      <c r="P1453" s="5"/>
      <c r="Q1453" s="5"/>
      <c r="R1453" s="312">
        <f>AVERAGE(R1452:S1452)</f>
        <v>2.5258695652173913</v>
      </c>
      <c r="S1453" s="312"/>
      <c r="U1453" s="312">
        <f>AVERAGE(U1452:V1452)</f>
        <v>3.5021739130434781</v>
      </c>
      <c r="V1453" s="312"/>
      <c r="W1453" s="312">
        <f>AVERAGE(W1452:X1452)</f>
        <v>4.9289130434782606</v>
      </c>
      <c r="X1453" s="312"/>
      <c r="Y1453" s="5"/>
      <c r="Z1453" s="312">
        <f>AVERAGE(Z1452:AA1452)</f>
        <v>2.4023913043478262</v>
      </c>
      <c r="AA1453" s="312"/>
      <c r="AB1453" s="312">
        <f>AVERAGE(AB1452:AC1452)</f>
        <v>4.3260869565217384</v>
      </c>
      <c r="AC1453" s="312"/>
    </row>
    <row r="1454" spans="1:29" hidden="1" x14ac:dyDescent="0.2">
      <c r="A1454" s="3" t="s">
        <v>63</v>
      </c>
      <c r="B1454" s="312">
        <f>AVERAGE(B1400,B1425,B1453)</f>
        <v>3.8549670619235834</v>
      </c>
      <c r="C1454" s="312"/>
      <c r="D1454" s="312">
        <f>AVERAGE(D1400,D1425,D1453)</f>
        <v>5.1267437417654804</v>
      </c>
      <c r="E1454" s="312"/>
      <c r="F1454" s="5"/>
      <c r="G1454" s="312">
        <f>AVERAGE(G1400,G1425,G1453)</f>
        <v>2.9010243741765485</v>
      </c>
      <c r="H1454" s="312"/>
      <c r="I1454" s="118"/>
      <c r="J1454" s="312">
        <f>AVERAGE(J1400,J1425,J1453)</f>
        <v>5.0297789855072459</v>
      </c>
      <c r="K1454" s="312"/>
      <c r="L1454" s="118"/>
      <c r="M1454" s="5"/>
      <c r="N1454" s="5"/>
      <c r="O1454" s="5"/>
      <c r="P1454" s="5"/>
      <c r="Q1454" s="5"/>
      <c r="R1454" s="312">
        <f>AVERAGE(R1400,R1425,R1453)</f>
        <v>2.5973201581027667</v>
      </c>
      <c r="S1454" s="312"/>
      <c r="U1454" s="312">
        <f>AVERAGE(U1400,U1425,U1453)</f>
        <v>3.8549670619235834</v>
      </c>
      <c r="V1454" s="312"/>
      <c r="W1454" s="312">
        <f>AVERAGE(W1400,W1425,W1453)</f>
        <v>5.1267437417654804</v>
      </c>
      <c r="X1454" s="312"/>
      <c r="Y1454" s="5"/>
      <c r="Z1454" s="312">
        <f>AVERAGE(Z1400,Z1425,Z1453)</f>
        <v>2.9010243741765485</v>
      </c>
      <c r="AA1454" s="312"/>
      <c r="AB1454" s="312">
        <f>AVERAGE(AB1400,AB1425,AB1453)</f>
        <v>5.0297789855072459</v>
      </c>
      <c r="AC1454" s="312"/>
    </row>
    <row r="1455" spans="1:29" hidden="1" x14ac:dyDescent="0.2">
      <c r="R1455" s="64"/>
      <c r="S1455" s="64"/>
    </row>
    <row r="1456" spans="1:29" hidden="1" x14ac:dyDescent="0.2">
      <c r="A1456" s="2">
        <v>40787</v>
      </c>
      <c r="B1456" s="64">
        <v>3.2</v>
      </c>
      <c r="C1456" s="64">
        <v>3.3</v>
      </c>
      <c r="D1456" s="64">
        <v>4.7699999999999996</v>
      </c>
      <c r="E1456" s="64">
        <v>4.84</v>
      </c>
      <c r="G1456" s="64">
        <v>1.95</v>
      </c>
      <c r="H1456" s="64">
        <v>2.34</v>
      </c>
      <c r="J1456" s="64">
        <v>4.8099999999999996</v>
      </c>
      <c r="K1456" s="64">
        <v>4.34</v>
      </c>
      <c r="N1456" s="64">
        <v>0</v>
      </c>
      <c r="O1456" s="64">
        <v>2.13</v>
      </c>
      <c r="P1456" s="64">
        <v>3.5</v>
      </c>
      <c r="R1456" s="64">
        <v>2.52</v>
      </c>
      <c r="S1456" s="64">
        <v>2.13</v>
      </c>
      <c r="U1456" s="64">
        <v>3.2</v>
      </c>
      <c r="V1456" s="64">
        <v>3.3</v>
      </c>
      <c r="W1456" s="64">
        <v>4.7699999999999996</v>
      </c>
      <c r="X1456" s="64">
        <v>4.84</v>
      </c>
      <c r="Z1456" s="64">
        <v>1.95</v>
      </c>
      <c r="AA1456" s="64">
        <v>2.34</v>
      </c>
      <c r="AB1456" s="64">
        <v>4.8099999999999996</v>
      </c>
      <c r="AC1456" s="64">
        <v>4.34</v>
      </c>
    </row>
    <row r="1457" spans="1:29" hidden="1" x14ac:dyDescent="0.2">
      <c r="A1457" s="2">
        <v>40788</v>
      </c>
      <c r="B1457" s="64">
        <v>3.3</v>
      </c>
      <c r="C1457" s="64">
        <v>3.22</v>
      </c>
      <c r="D1457" s="64">
        <v>4.58</v>
      </c>
      <c r="E1457" s="64">
        <v>4.6500000000000004</v>
      </c>
      <c r="G1457" s="64">
        <v>2</v>
      </c>
      <c r="H1457" s="64">
        <v>2.16</v>
      </c>
      <c r="J1457" s="64">
        <v>5.23</v>
      </c>
      <c r="K1457" s="64">
        <v>4.76</v>
      </c>
      <c r="N1457" s="64">
        <v>0</v>
      </c>
      <c r="O1457" s="64">
        <v>1.99</v>
      </c>
      <c r="P1457" s="64">
        <v>3.3</v>
      </c>
      <c r="R1457" s="64">
        <v>2.54</v>
      </c>
      <c r="S1457" s="64">
        <v>2.1</v>
      </c>
      <c r="U1457" s="64">
        <v>3.3</v>
      </c>
      <c r="V1457" s="64">
        <v>3.22</v>
      </c>
      <c r="W1457" s="64">
        <v>4.58</v>
      </c>
      <c r="X1457" s="64">
        <v>4.6500000000000004</v>
      </c>
      <c r="Z1457" s="64">
        <v>2</v>
      </c>
      <c r="AA1457" s="64">
        <v>2.16</v>
      </c>
      <c r="AB1457" s="64">
        <v>5.23</v>
      </c>
      <c r="AC1457" s="64">
        <v>4.76</v>
      </c>
    </row>
    <row r="1458" spans="1:29" hidden="1" x14ac:dyDescent="0.2">
      <c r="A1458" s="2">
        <v>40792</v>
      </c>
      <c r="B1458" s="64">
        <v>3.36</v>
      </c>
      <c r="C1458" s="64">
        <v>3.32</v>
      </c>
      <c r="D1458" s="64">
        <v>4.51</v>
      </c>
      <c r="E1458" s="64">
        <v>4.58</v>
      </c>
      <c r="G1458" s="64">
        <v>1.99</v>
      </c>
      <c r="H1458" s="64">
        <v>2.23</v>
      </c>
      <c r="J1458" s="64">
        <v>5.09</v>
      </c>
      <c r="K1458" s="64">
        <v>4.72</v>
      </c>
      <c r="N1458" s="64">
        <v>0</v>
      </c>
      <c r="O1458" s="64">
        <v>1.98</v>
      </c>
      <c r="P1458" s="64">
        <v>3.27</v>
      </c>
      <c r="R1458" s="64">
        <v>2.76</v>
      </c>
      <c r="S1458" s="64">
        <v>2.23</v>
      </c>
      <c r="U1458" s="64">
        <v>3.36</v>
      </c>
      <c r="V1458" s="64">
        <v>3.32</v>
      </c>
      <c r="W1458" s="64">
        <v>4.51</v>
      </c>
      <c r="X1458" s="64">
        <v>4.58</v>
      </c>
      <c r="Z1458" s="64">
        <v>1.99</v>
      </c>
      <c r="AA1458" s="64">
        <v>2.23</v>
      </c>
      <c r="AB1458" s="64">
        <v>5.09</v>
      </c>
      <c r="AC1458" s="64">
        <v>4.72</v>
      </c>
    </row>
    <row r="1459" spans="1:29" hidden="1" x14ac:dyDescent="0.2">
      <c r="A1459" s="2">
        <v>40793</v>
      </c>
      <c r="B1459" s="64">
        <v>3.28</v>
      </c>
      <c r="C1459" s="64">
        <v>3.29</v>
      </c>
      <c r="D1459" s="64">
        <v>4.66</v>
      </c>
      <c r="E1459" s="64">
        <v>4.7300000000000004</v>
      </c>
      <c r="G1459" s="64">
        <v>2.09</v>
      </c>
      <c r="H1459" s="64">
        <v>2.06</v>
      </c>
      <c r="J1459" s="64">
        <v>4.54</v>
      </c>
      <c r="K1459" s="64">
        <v>4.68</v>
      </c>
      <c r="N1459" s="64">
        <v>0</v>
      </c>
      <c r="O1459" s="64">
        <v>2.04</v>
      </c>
      <c r="P1459" s="64">
        <v>3.36</v>
      </c>
      <c r="R1459" s="64">
        <v>2.76</v>
      </c>
      <c r="S1459" s="64">
        <v>2.4</v>
      </c>
      <c r="U1459" s="64">
        <v>3.28</v>
      </c>
      <c r="V1459" s="64">
        <v>3.29</v>
      </c>
      <c r="W1459" s="64">
        <v>4.66</v>
      </c>
      <c r="X1459" s="64">
        <v>4.7300000000000004</v>
      </c>
      <c r="Z1459" s="64">
        <v>2.09</v>
      </c>
      <c r="AA1459" s="64">
        <v>2.06</v>
      </c>
      <c r="AB1459" s="64">
        <v>4.54</v>
      </c>
      <c r="AC1459" s="64">
        <v>4.68</v>
      </c>
    </row>
    <row r="1460" spans="1:29" hidden="1" x14ac:dyDescent="0.2">
      <c r="A1460" s="2">
        <v>40794</v>
      </c>
      <c r="B1460" s="64">
        <v>3.22</v>
      </c>
      <c r="C1460" s="64">
        <v>3.23</v>
      </c>
      <c r="D1460" s="64">
        <v>4.62</v>
      </c>
      <c r="E1460" s="64">
        <v>4.6900000000000004</v>
      </c>
      <c r="G1460" s="64">
        <v>2.19</v>
      </c>
      <c r="H1460" s="64">
        <v>2.17</v>
      </c>
      <c r="J1460" s="64">
        <v>4.08</v>
      </c>
      <c r="K1460" s="64">
        <v>4.75</v>
      </c>
      <c r="N1460" s="64">
        <v>0</v>
      </c>
      <c r="O1460" s="64">
        <v>1.97</v>
      </c>
      <c r="P1460" s="64">
        <v>3.31</v>
      </c>
      <c r="R1460" s="64">
        <v>2.72</v>
      </c>
      <c r="S1460" s="64">
        <v>2.31</v>
      </c>
      <c r="U1460" s="64">
        <v>3.22</v>
      </c>
      <c r="V1460" s="64">
        <v>3.23</v>
      </c>
      <c r="W1460" s="64">
        <v>4.62</v>
      </c>
      <c r="X1460" s="64">
        <v>4.6900000000000004</v>
      </c>
      <c r="Z1460" s="64">
        <v>2.19</v>
      </c>
      <c r="AA1460" s="64">
        <v>2.17</v>
      </c>
      <c r="AB1460" s="64">
        <v>4.08</v>
      </c>
      <c r="AC1460" s="64">
        <v>4.75</v>
      </c>
    </row>
    <row r="1461" spans="1:29" hidden="1" x14ac:dyDescent="0.2">
      <c r="A1461" s="2">
        <v>40795</v>
      </c>
      <c r="B1461" s="64">
        <v>3.26</v>
      </c>
      <c r="C1461" s="64">
        <v>3.24</v>
      </c>
      <c r="D1461" s="64">
        <v>4.57</v>
      </c>
      <c r="E1461" s="64">
        <v>4.6399999999999997</v>
      </c>
      <c r="G1461" s="64">
        <v>2.16</v>
      </c>
      <c r="H1461" s="64">
        <v>2.23</v>
      </c>
      <c r="J1461" s="64">
        <v>3.94</v>
      </c>
      <c r="K1461" s="64">
        <v>4.62</v>
      </c>
      <c r="N1461" s="64">
        <v>0</v>
      </c>
      <c r="O1461" s="64">
        <v>1.91</v>
      </c>
      <c r="P1461" s="64">
        <v>3.25</v>
      </c>
      <c r="R1461" s="64">
        <v>2.6</v>
      </c>
      <c r="S1461" s="64">
        <v>2.4300000000000002</v>
      </c>
      <c r="U1461" s="64">
        <v>3.26</v>
      </c>
      <c r="V1461" s="64">
        <v>3.24</v>
      </c>
      <c r="W1461" s="64">
        <v>4.57</v>
      </c>
      <c r="X1461" s="64">
        <v>4.6399999999999997</v>
      </c>
      <c r="Z1461" s="64">
        <v>2.16</v>
      </c>
      <c r="AA1461" s="64">
        <v>2.23</v>
      </c>
      <c r="AB1461" s="64">
        <v>3.94</v>
      </c>
      <c r="AC1461" s="64">
        <v>4.62</v>
      </c>
    </row>
    <row r="1462" spans="1:29" hidden="1" x14ac:dyDescent="0.2">
      <c r="A1462" s="2">
        <v>40798</v>
      </c>
      <c r="B1462" s="64">
        <v>3.2</v>
      </c>
      <c r="C1462" s="64">
        <v>3.31</v>
      </c>
      <c r="D1462" s="64">
        <v>4.59</v>
      </c>
      <c r="E1462" s="64">
        <v>4.66</v>
      </c>
      <c r="G1462" s="64">
        <v>2.4700000000000002</v>
      </c>
      <c r="H1462" s="64">
        <v>2.19</v>
      </c>
      <c r="J1462" s="64">
        <v>4.1500000000000004</v>
      </c>
      <c r="K1462" s="64">
        <v>4.6500000000000004</v>
      </c>
      <c r="N1462" s="64">
        <v>0</v>
      </c>
      <c r="O1462" s="64">
        <v>1.95</v>
      </c>
      <c r="P1462" s="64">
        <v>3.25</v>
      </c>
      <c r="R1462" s="64">
        <v>2.85</v>
      </c>
      <c r="S1462" s="64">
        <v>2.54</v>
      </c>
      <c r="U1462" s="64">
        <v>3.2</v>
      </c>
      <c r="V1462" s="64">
        <v>3.31</v>
      </c>
      <c r="W1462" s="64">
        <v>4.59</v>
      </c>
      <c r="X1462" s="64">
        <v>4.66</v>
      </c>
      <c r="Z1462" s="64">
        <v>2.4700000000000002</v>
      </c>
      <c r="AA1462" s="64">
        <v>2.19</v>
      </c>
      <c r="AB1462" s="64">
        <v>4.1500000000000004</v>
      </c>
      <c r="AC1462" s="64">
        <v>4.6500000000000004</v>
      </c>
    </row>
    <row r="1463" spans="1:29" hidden="1" x14ac:dyDescent="0.2">
      <c r="A1463" s="2">
        <v>40799</v>
      </c>
      <c r="B1463" s="64">
        <v>3.47</v>
      </c>
      <c r="C1463" s="64">
        <v>3.35</v>
      </c>
      <c r="D1463" s="64">
        <v>4.67</v>
      </c>
      <c r="E1463" s="64">
        <v>4.74</v>
      </c>
      <c r="G1463" s="64">
        <v>2.2799999999999998</v>
      </c>
      <c r="H1463" s="64">
        <v>2.23</v>
      </c>
      <c r="J1463" s="64">
        <v>4.17</v>
      </c>
      <c r="K1463" s="64">
        <v>4.66</v>
      </c>
      <c r="N1463" s="64">
        <v>0</v>
      </c>
      <c r="O1463" s="64">
        <v>1.99</v>
      </c>
      <c r="P1463" s="64">
        <v>3.33</v>
      </c>
      <c r="R1463" s="64">
        <v>2.93</v>
      </c>
      <c r="S1463" s="64">
        <v>2.4300000000000002</v>
      </c>
      <c r="U1463" s="64">
        <v>3.47</v>
      </c>
      <c r="V1463" s="64">
        <v>3.35</v>
      </c>
      <c r="W1463" s="64">
        <v>4.67</v>
      </c>
      <c r="X1463" s="64">
        <v>4.74</v>
      </c>
      <c r="Z1463" s="64">
        <v>2.2799999999999998</v>
      </c>
      <c r="AA1463" s="64">
        <v>2.23</v>
      </c>
      <c r="AB1463" s="64">
        <v>4.17</v>
      </c>
      <c r="AC1463" s="64">
        <v>4.66</v>
      </c>
    </row>
    <row r="1464" spans="1:29" hidden="1" x14ac:dyDescent="0.2">
      <c r="A1464" s="2">
        <v>40800</v>
      </c>
      <c r="B1464" s="64">
        <v>3.41</v>
      </c>
      <c r="C1464" s="64">
        <v>3.27</v>
      </c>
      <c r="D1464" s="64">
        <v>4.63</v>
      </c>
      <c r="E1464" s="64">
        <v>4.7</v>
      </c>
      <c r="G1464" s="64">
        <v>2.16</v>
      </c>
      <c r="H1464" s="64">
        <v>2.23</v>
      </c>
      <c r="J1464" s="64">
        <v>4.24</v>
      </c>
      <c r="K1464" s="64">
        <v>4.67</v>
      </c>
      <c r="N1464" s="64">
        <v>0</v>
      </c>
      <c r="O1464" s="64">
        <v>1.99</v>
      </c>
      <c r="P1464" s="64">
        <v>3.27</v>
      </c>
      <c r="R1464" s="64">
        <v>2.95</v>
      </c>
      <c r="S1464" s="64">
        <v>2.4500000000000002</v>
      </c>
      <c r="U1464" s="64">
        <v>3.41</v>
      </c>
      <c r="V1464" s="64">
        <v>3.27</v>
      </c>
      <c r="W1464" s="64">
        <v>4.63</v>
      </c>
      <c r="X1464" s="64">
        <v>4.7</v>
      </c>
      <c r="Z1464" s="64">
        <v>2.16</v>
      </c>
      <c r="AA1464" s="64">
        <v>2.23</v>
      </c>
      <c r="AB1464" s="64">
        <v>4.24</v>
      </c>
      <c r="AC1464" s="64">
        <v>4.67</v>
      </c>
    </row>
    <row r="1465" spans="1:29" hidden="1" x14ac:dyDescent="0.2">
      <c r="A1465" s="2">
        <v>40801</v>
      </c>
      <c r="B1465" s="64">
        <v>3.45</v>
      </c>
      <c r="C1465" s="64">
        <v>3.3</v>
      </c>
      <c r="D1465" s="64">
        <v>4.6900000000000004</v>
      </c>
      <c r="E1465" s="64">
        <v>4.76</v>
      </c>
      <c r="G1465" s="64">
        <v>2.1800000000000002</v>
      </c>
      <c r="H1465" s="64">
        <v>2.15</v>
      </c>
      <c r="J1465" s="64">
        <v>4.22</v>
      </c>
      <c r="K1465" s="64">
        <v>4.63</v>
      </c>
      <c r="N1465" s="64">
        <v>0</v>
      </c>
      <c r="O1465" s="64">
        <v>2.08</v>
      </c>
      <c r="P1465" s="64">
        <v>3.36</v>
      </c>
      <c r="R1465" s="64">
        <v>2.98</v>
      </c>
      <c r="S1465" s="64">
        <v>2.44</v>
      </c>
      <c r="U1465" s="64">
        <v>3.45</v>
      </c>
      <c r="V1465" s="64">
        <v>3.3</v>
      </c>
      <c r="W1465" s="64">
        <v>4.6900000000000004</v>
      </c>
      <c r="X1465" s="64">
        <v>4.76</v>
      </c>
      <c r="Z1465" s="64">
        <v>2.1800000000000002</v>
      </c>
      <c r="AA1465" s="64">
        <v>2.15</v>
      </c>
      <c r="AB1465" s="64">
        <v>4.22</v>
      </c>
      <c r="AC1465" s="64">
        <v>4.63</v>
      </c>
    </row>
    <row r="1466" spans="1:29" hidden="1" x14ac:dyDescent="0.2">
      <c r="A1466" s="2">
        <v>40802</v>
      </c>
      <c r="B1466" s="64">
        <v>3.51</v>
      </c>
      <c r="C1466" s="64">
        <v>3.32</v>
      </c>
      <c r="D1466" s="64">
        <v>4.68</v>
      </c>
      <c r="E1466" s="64">
        <v>4.75</v>
      </c>
      <c r="G1466" s="64">
        <v>2.25</v>
      </c>
      <c r="H1466" s="64">
        <v>2.11</v>
      </c>
      <c r="J1466" s="64">
        <v>4.3</v>
      </c>
      <c r="K1466" s="64">
        <v>4.92</v>
      </c>
      <c r="N1466" s="64">
        <v>0</v>
      </c>
      <c r="O1466" s="64">
        <v>2.0499999999999998</v>
      </c>
      <c r="P1466" s="64">
        <v>3.31</v>
      </c>
      <c r="R1466" s="64">
        <v>2.89</v>
      </c>
      <c r="S1466" s="64">
        <v>2.59</v>
      </c>
      <c r="U1466" s="64">
        <v>3.51</v>
      </c>
      <c r="V1466" s="64">
        <v>3.32</v>
      </c>
      <c r="W1466" s="64">
        <v>4.68</v>
      </c>
      <c r="X1466" s="64">
        <v>4.75</v>
      </c>
      <c r="Z1466" s="64">
        <v>2.25</v>
      </c>
      <c r="AA1466" s="64">
        <v>2.11</v>
      </c>
      <c r="AB1466" s="64">
        <v>4.3</v>
      </c>
      <c r="AC1466" s="64">
        <v>4.92</v>
      </c>
    </row>
    <row r="1467" spans="1:29" hidden="1" x14ac:dyDescent="0.2">
      <c r="A1467" s="2">
        <v>40805</v>
      </c>
      <c r="B1467" s="64">
        <v>3.47</v>
      </c>
      <c r="C1467" s="64">
        <v>3.25</v>
      </c>
      <c r="D1467" s="64">
        <v>4.58</v>
      </c>
      <c r="E1467" s="64">
        <v>4.6500000000000004</v>
      </c>
      <c r="G1467" s="64">
        <v>2.48</v>
      </c>
      <c r="H1467" s="64">
        <v>2.14</v>
      </c>
      <c r="J1467" s="64">
        <v>4.26</v>
      </c>
      <c r="K1467" s="64">
        <v>4.57</v>
      </c>
      <c r="N1467" s="64">
        <v>0</v>
      </c>
      <c r="O1467" s="64">
        <v>1.95</v>
      </c>
      <c r="P1467" s="64">
        <v>3.22</v>
      </c>
      <c r="R1467" s="64">
        <v>2.77</v>
      </c>
      <c r="S1467" s="64">
        <v>2.42</v>
      </c>
      <c r="U1467" s="64">
        <v>3.47</v>
      </c>
      <c r="V1467" s="64">
        <v>3.25</v>
      </c>
      <c r="W1467" s="64">
        <v>4.58</v>
      </c>
      <c r="X1467" s="64">
        <v>4.6500000000000004</v>
      </c>
      <c r="Z1467" s="64">
        <v>2.48</v>
      </c>
      <c r="AA1467" s="64">
        <v>2.14</v>
      </c>
      <c r="AB1467" s="64">
        <v>4.26</v>
      </c>
      <c r="AC1467" s="64">
        <v>4.57</v>
      </c>
    </row>
    <row r="1468" spans="1:29" hidden="1" x14ac:dyDescent="0.2">
      <c r="A1468" s="2">
        <v>40806</v>
      </c>
      <c r="B1468" s="64">
        <v>3.45</v>
      </c>
      <c r="C1468" s="64">
        <v>3.22</v>
      </c>
      <c r="D1468" s="64">
        <v>4.5599999999999996</v>
      </c>
      <c r="E1468" s="64">
        <v>4.63</v>
      </c>
      <c r="G1468" s="64">
        <v>2.7</v>
      </c>
      <c r="H1468" s="64">
        <v>2.14</v>
      </c>
      <c r="J1468" s="64">
        <v>4.26</v>
      </c>
      <c r="K1468" s="64">
        <v>4.59</v>
      </c>
      <c r="N1468" s="64">
        <v>0</v>
      </c>
      <c r="O1468" s="64">
        <v>1.93</v>
      </c>
      <c r="P1468" s="64">
        <v>3.2</v>
      </c>
      <c r="R1468" s="64">
        <v>2.72</v>
      </c>
      <c r="S1468" s="64">
        <v>2.31</v>
      </c>
      <c r="U1468" s="64">
        <v>3.45</v>
      </c>
      <c r="V1468" s="64">
        <v>3.22</v>
      </c>
      <c r="W1468" s="64">
        <v>4.5599999999999996</v>
      </c>
      <c r="X1468" s="64">
        <v>4.63</v>
      </c>
      <c r="Z1468" s="64">
        <v>2.7</v>
      </c>
      <c r="AA1468" s="64">
        <v>2.14</v>
      </c>
      <c r="AB1468" s="64">
        <v>4.26</v>
      </c>
      <c r="AC1468" s="64">
        <v>4.59</v>
      </c>
    </row>
    <row r="1469" spans="1:29" hidden="1" x14ac:dyDescent="0.2">
      <c r="A1469" s="2">
        <v>40807</v>
      </c>
      <c r="B1469" s="64">
        <v>3.41</v>
      </c>
      <c r="C1469" s="64">
        <v>3.22</v>
      </c>
      <c r="D1469" s="64">
        <v>4.3899999999999997</v>
      </c>
      <c r="E1469" s="64">
        <v>4.46</v>
      </c>
      <c r="G1469" s="64">
        <v>2.77</v>
      </c>
      <c r="H1469" s="64">
        <v>2.1</v>
      </c>
      <c r="J1469" s="64">
        <v>4.37</v>
      </c>
      <c r="K1469" s="64">
        <v>4.28</v>
      </c>
      <c r="N1469" s="64">
        <v>0</v>
      </c>
      <c r="O1469" s="64">
        <v>1.85</v>
      </c>
      <c r="P1469" s="64">
        <v>2.99</v>
      </c>
      <c r="R1469" s="64">
        <v>2.91</v>
      </c>
      <c r="S1469" s="64">
        <v>2.2799999999999998</v>
      </c>
      <c r="U1469" s="64">
        <v>3.41</v>
      </c>
      <c r="V1469" s="64">
        <v>3.22</v>
      </c>
      <c r="W1469" s="64">
        <v>4.3899999999999997</v>
      </c>
      <c r="X1469" s="64">
        <v>4.46</v>
      </c>
      <c r="Z1469" s="64">
        <v>2.77</v>
      </c>
      <c r="AA1469" s="64">
        <v>2.1</v>
      </c>
      <c r="AB1469" s="64">
        <v>4.37</v>
      </c>
      <c r="AC1469" s="64">
        <v>4.28</v>
      </c>
    </row>
    <row r="1470" spans="1:29" hidden="1" x14ac:dyDescent="0.2">
      <c r="A1470" s="2">
        <v>40808</v>
      </c>
      <c r="B1470" s="64">
        <v>3.24</v>
      </c>
      <c r="C1470" s="64">
        <v>3.13</v>
      </c>
      <c r="D1470" s="64">
        <v>4.41</v>
      </c>
      <c r="E1470" s="64">
        <v>4.4800000000000004</v>
      </c>
      <c r="G1470" s="64">
        <v>2.69</v>
      </c>
      <c r="H1470" s="64">
        <v>2.0499999999999998</v>
      </c>
      <c r="J1470" s="64">
        <v>4.26</v>
      </c>
      <c r="K1470" s="64">
        <v>4.26</v>
      </c>
      <c r="N1470" s="64">
        <v>0</v>
      </c>
      <c r="O1470" s="64">
        <v>1.72</v>
      </c>
      <c r="P1470" s="64">
        <v>2.79</v>
      </c>
      <c r="R1470" s="64">
        <v>2.89</v>
      </c>
      <c r="S1470" s="64">
        <v>2.29</v>
      </c>
      <c r="U1470" s="64">
        <v>3.24</v>
      </c>
      <c r="V1470" s="64">
        <v>3.13</v>
      </c>
      <c r="W1470" s="64">
        <v>4.41</v>
      </c>
      <c r="X1470" s="64">
        <v>4.4800000000000004</v>
      </c>
      <c r="Z1470" s="64">
        <v>2.69</v>
      </c>
      <c r="AA1470" s="64">
        <v>2.0499999999999998</v>
      </c>
      <c r="AB1470" s="64">
        <v>4.26</v>
      </c>
      <c r="AC1470" s="64">
        <v>4.26</v>
      </c>
    </row>
    <row r="1471" spans="1:29" hidden="1" x14ac:dyDescent="0.2">
      <c r="A1471" s="2">
        <v>40809</v>
      </c>
      <c r="B1471" s="64">
        <v>3.37</v>
      </c>
      <c r="C1471" s="64">
        <v>3.16</v>
      </c>
      <c r="D1471" s="64">
        <v>4.4400000000000004</v>
      </c>
      <c r="E1471" s="64">
        <v>4.51</v>
      </c>
      <c r="G1471" s="64">
        <v>2.69</v>
      </c>
      <c r="H1471" s="64">
        <v>2.02</v>
      </c>
      <c r="J1471" s="64">
        <v>4.25</v>
      </c>
      <c r="K1471" s="64">
        <v>4.28</v>
      </c>
      <c r="N1471" s="64">
        <v>0</v>
      </c>
      <c r="O1471" s="64">
        <v>1.83</v>
      </c>
      <c r="P1471" s="64">
        <v>2.9</v>
      </c>
      <c r="R1471" s="64">
        <v>2.9</v>
      </c>
      <c r="S1471" s="64">
        <v>2.25</v>
      </c>
      <c r="U1471" s="64">
        <v>3.37</v>
      </c>
      <c r="V1471" s="64">
        <v>3.16</v>
      </c>
      <c r="W1471" s="64">
        <v>4.4400000000000004</v>
      </c>
      <c r="X1471" s="64">
        <v>4.51</v>
      </c>
      <c r="Z1471" s="64">
        <v>2.69</v>
      </c>
      <c r="AA1471" s="64">
        <v>2.02</v>
      </c>
      <c r="AB1471" s="64">
        <v>4.25</v>
      </c>
      <c r="AC1471" s="64">
        <v>4.28</v>
      </c>
    </row>
    <row r="1472" spans="1:29" hidden="1" x14ac:dyDescent="0.2">
      <c r="A1472" s="2">
        <v>40812</v>
      </c>
      <c r="B1472" s="64">
        <v>3.28</v>
      </c>
      <c r="C1472" s="64">
        <v>3.24</v>
      </c>
      <c r="D1472" s="64">
        <v>4.5599999999999996</v>
      </c>
      <c r="E1472" s="64">
        <v>4.63</v>
      </c>
      <c r="G1472" s="64">
        <v>2.54</v>
      </c>
      <c r="H1472" s="64">
        <v>2.0499999999999998</v>
      </c>
      <c r="J1472" s="64">
        <v>4.32</v>
      </c>
      <c r="K1472" s="64">
        <v>4.32</v>
      </c>
      <c r="N1472" s="64">
        <v>0</v>
      </c>
      <c r="O1472" s="64">
        <v>1.9</v>
      </c>
      <c r="P1472" s="64">
        <v>2.99</v>
      </c>
      <c r="R1472" s="64">
        <v>2.98</v>
      </c>
      <c r="S1472" s="64">
        <v>2.34</v>
      </c>
      <c r="U1472" s="64">
        <v>3.28</v>
      </c>
      <c r="V1472" s="64">
        <v>3.24</v>
      </c>
      <c r="W1472" s="64">
        <v>4.5599999999999996</v>
      </c>
      <c r="X1472" s="64">
        <v>4.63</v>
      </c>
      <c r="Z1472" s="64">
        <v>2.54</v>
      </c>
      <c r="AA1472" s="64">
        <v>2.0499999999999998</v>
      </c>
      <c r="AB1472" s="64">
        <v>4.32</v>
      </c>
      <c r="AC1472" s="64">
        <v>4.32</v>
      </c>
    </row>
    <row r="1473" spans="1:29" hidden="1" x14ac:dyDescent="0.2">
      <c r="A1473" s="2">
        <v>40813</v>
      </c>
      <c r="B1473" s="64">
        <v>3.48</v>
      </c>
      <c r="C1473" s="64">
        <v>3.38</v>
      </c>
      <c r="D1473" s="64">
        <v>4.6399999999999997</v>
      </c>
      <c r="E1473" s="64">
        <v>4.71</v>
      </c>
      <c r="G1473" s="64">
        <v>2.61</v>
      </c>
      <c r="H1473" s="64">
        <v>2.1</v>
      </c>
      <c r="J1473" s="64">
        <v>4.3499999999999996</v>
      </c>
      <c r="K1473" s="64">
        <v>4.24</v>
      </c>
      <c r="N1473" s="64">
        <v>0.01</v>
      </c>
      <c r="O1473" s="64">
        <v>1.97</v>
      </c>
      <c r="P1473" s="64">
        <v>3.07</v>
      </c>
      <c r="R1473" s="64">
        <v>3.08</v>
      </c>
      <c r="S1473" s="64">
        <v>2.36</v>
      </c>
      <c r="U1473" s="64">
        <v>3.48</v>
      </c>
      <c r="V1473" s="64">
        <v>3.38</v>
      </c>
      <c r="W1473" s="64">
        <v>4.6399999999999997</v>
      </c>
      <c r="X1473" s="64">
        <v>4.71</v>
      </c>
      <c r="Z1473" s="64">
        <v>2.61</v>
      </c>
      <c r="AA1473" s="64">
        <v>2.1</v>
      </c>
      <c r="AB1473" s="64">
        <v>4.3499999999999996</v>
      </c>
      <c r="AC1473" s="64">
        <v>4.24</v>
      </c>
    </row>
    <row r="1474" spans="1:29" hidden="1" x14ac:dyDescent="0.2">
      <c r="A1474" s="2">
        <v>40814</v>
      </c>
      <c r="B1474" s="64">
        <v>3.41</v>
      </c>
      <c r="C1474" s="64">
        <v>3.38</v>
      </c>
      <c r="D1474" s="64">
        <v>4.6100000000000003</v>
      </c>
      <c r="E1474" s="64">
        <v>4.68</v>
      </c>
      <c r="G1474" s="64">
        <v>2.65</v>
      </c>
      <c r="H1474" s="64">
        <v>2.15</v>
      </c>
      <c r="J1474" s="64">
        <v>4.33</v>
      </c>
      <c r="K1474" s="64">
        <v>4.26</v>
      </c>
      <c r="N1474" s="64">
        <v>0.01</v>
      </c>
      <c r="O1474" s="64">
        <v>1.98</v>
      </c>
      <c r="P1474" s="64">
        <v>3.07</v>
      </c>
      <c r="R1474" s="64">
        <v>3.13</v>
      </c>
      <c r="S1474" s="64">
        <v>2.2799999999999998</v>
      </c>
      <c r="U1474" s="64">
        <v>3.41</v>
      </c>
      <c r="V1474" s="64">
        <v>3.38</v>
      </c>
      <c r="W1474" s="64">
        <v>4.6100000000000003</v>
      </c>
      <c r="X1474" s="64">
        <v>4.68</v>
      </c>
      <c r="Z1474" s="64">
        <v>2.65</v>
      </c>
      <c r="AA1474" s="64">
        <v>2.15</v>
      </c>
      <c r="AB1474" s="64">
        <v>4.33</v>
      </c>
      <c r="AC1474" s="64">
        <v>4.26</v>
      </c>
    </row>
    <row r="1475" spans="1:29" hidden="1" x14ac:dyDescent="0.2">
      <c r="A1475" s="2">
        <v>40815</v>
      </c>
      <c r="B1475" s="64">
        <v>3.44</v>
      </c>
      <c r="C1475" s="64">
        <v>3.37</v>
      </c>
      <c r="D1475" s="64">
        <v>4.5599999999999996</v>
      </c>
      <c r="E1475" s="64">
        <v>4.63</v>
      </c>
      <c r="G1475" s="64">
        <v>2.74</v>
      </c>
      <c r="H1475" s="64">
        <v>2.29</v>
      </c>
      <c r="J1475" s="64">
        <v>4.34</v>
      </c>
      <c r="K1475" s="64">
        <v>4.0199999999999996</v>
      </c>
      <c r="N1475" s="64">
        <v>0.01</v>
      </c>
      <c r="O1475" s="64">
        <v>1.99</v>
      </c>
      <c r="P1475" s="64">
        <v>3.05</v>
      </c>
      <c r="R1475" s="64">
        <v>3.3</v>
      </c>
      <c r="S1475" s="64">
        <v>2.37</v>
      </c>
      <c r="U1475" s="64">
        <v>3.44</v>
      </c>
      <c r="V1475" s="64">
        <v>3.37</v>
      </c>
      <c r="W1475" s="64">
        <v>4.5599999999999996</v>
      </c>
      <c r="X1475" s="64">
        <v>4.63</v>
      </c>
      <c r="Z1475" s="64">
        <v>2.74</v>
      </c>
      <c r="AA1475" s="64">
        <v>2.29</v>
      </c>
      <c r="AB1475" s="64">
        <v>4.34</v>
      </c>
      <c r="AC1475" s="64">
        <v>4.0199999999999996</v>
      </c>
    </row>
    <row r="1476" spans="1:29" hidden="1" x14ac:dyDescent="0.2">
      <c r="A1476" s="2">
        <v>40816</v>
      </c>
      <c r="B1476" s="64">
        <v>3.4</v>
      </c>
      <c r="C1476" s="64">
        <v>3.34</v>
      </c>
      <c r="D1476" s="64">
        <v>4.4800000000000004</v>
      </c>
      <c r="E1476" s="64">
        <v>4.55</v>
      </c>
      <c r="G1476" s="64">
        <v>2.62</v>
      </c>
      <c r="H1476" s="64">
        <v>2.4500000000000002</v>
      </c>
      <c r="J1476" s="64">
        <v>4.33</v>
      </c>
      <c r="K1476" s="64">
        <v>4.29</v>
      </c>
      <c r="N1476" s="64">
        <v>0</v>
      </c>
      <c r="O1476" s="64">
        <v>1.92</v>
      </c>
      <c r="P1476" s="64">
        <v>2.91</v>
      </c>
      <c r="R1476" s="64">
        <v>3.23</v>
      </c>
      <c r="S1476" s="64">
        <v>2.3199999999999998</v>
      </c>
      <c r="U1476" s="64">
        <v>3.4</v>
      </c>
      <c r="V1476" s="64">
        <v>3.34</v>
      </c>
      <c r="W1476" s="64">
        <v>4.4800000000000004</v>
      </c>
      <c r="X1476" s="64">
        <v>4.55</v>
      </c>
      <c r="Z1476" s="64">
        <v>2.62</v>
      </c>
      <c r="AA1476" s="64">
        <v>2.4500000000000002</v>
      </c>
      <c r="AB1476" s="64">
        <v>4.33</v>
      </c>
      <c r="AC1476" s="64">
        <v>4.29</v>
      </c>
    </row>
    <row r="1477" spans="1:29" hidden="1" x14ac:dyDescent="0.2">
      <c r="R1477" s="64"/>
      <c r="S1477" s="64"/>
    </row>
    <row r="1478" spans="1:29" hidden="1" x14ac:dyDescent="0.2">
      <c r="A1478" s="3" t="s">
        <v>61</v>
      </c>
      <c r="B1478" s="64">
        <f>AVERAGE(B1456:B1476)</f>
        <v>3.3623809523809522</v>
      </c>
      <c r="C1478" s="64">
        <f>AVERAGE(C1456:C1476)</f>
        <v>3.2780952380952382</v>
      </c>
      <c r="D1478" s="64">
        <f>AVERAGE(D1456:D1476)</f>
        <v>4.5809523809523807</v>
      </c>
      <c r="E1478" s="64">
        <f>AVERAGE(E1456:E1476)</f>
        <v>4.6509523809523809</v>
      </c>
      <c r="G1478" s="64">
        <f>AVERAGE(G1456:G1476)</f>
        <v>2.3909523809523807</v>
      </c>
      <c r="H1478" s="64">
        <f>AVERAGE(H1456:H1476)</f>
        <v>2.170952380952381</v>
      </c>
      <c r="J1478" s="64">
        <f>AVERAGE(J1456:J1476)</f>
        <v>4.3733333333333331</v>
      </c>
      <c r="K1478" s="64">
        <f>AVERAGE(K1456:K1476)</f>
        <v>4.5004761904761912</v>
      </c>
      <c r="N1478" s="64">
        <f>AVERAGE(N1456:N1476)</f>
        <v>1.4285714285714286E-3</v>
      </c>
      <c r="O1478" s="64">
        <f>AVERAGE(O1456:O1476)</f>
        <v>1.9580952380952379</v>
      </c>
      <c r="P1478" s="64">
        <f>AVERAGE(P1456:P1476)</f>
        <v>3.1761904761904765</v>
      </c>
      <c r="R1478" s="64">
        <f>AVERAGE(R1456:R1476)</f>
        <v>2.8766666666666665</v>
      </c>
      <c r="S1478" s="64">
        <f>AVERAGE(S1456:S1476)</f>
        <v>2.3461904761904759</v>
      </c>
      <c r="U1478" s="64">
        <f>AVERAGE(U1456:U1476)</f>
        <v>3.3623809523809522</v>
      </c>
      <c r="V1478" s="64">
        <f>AVERAGE(V1456:V1476)</f>
        <v>3.2780952380952382</v>
      </c>
      <c r="W1478" s="64">
        <f>AVERAGE(W1456:W1476)</f>
        <v>4.5809523809523807</v>
      </c>
      <c r="X1478" s="64">
        <f>AVERAGE(X1456:X1476)</f>
        <v>4.6509523809523809</v>
      </c>
      <c r="Z1478" s="64">
        <f>AVERAGE(Z1456:Z1476)</f>
        <v>2.3909523809523807</v>
      </c>
      <c r="AA1478" s="64">
        <f>AVERAGE(AA1456:AA1476)</f>
        <v>2.170952380952381</v>
      </c>
      <c r="AB1478" s="64">
        <f>AVERAGE(AB1456:AB1476)</f>
        <v>4.3733333333333331</v>
      </c>
      <c r="AC1478" s="64">
        <f>AVERAGE(AC1456:AC1476)</f>
        <v>4.5004761904761912</v>
      </c>
    </row>
    <row r="1479" spans="1:29" hidden="1" x14ac:dyDescent="0.2">
      <c r="A1479" s="3" t="s">
        <v>62</v>
      </c>
      <c r="B1479" s="312">
        <f>AVERAGE(B1478:C1478)</f>
        <v>3.3202380952380954</v>
      </c>
      <c r="C1479" s="312"/>
      <c r="D1479" s="312">
        <f>AVERAGE(D1478:E1478)</f>
        <v>4.6159523809523808</v>
      </c>
      <c r="E1479" s="312"/>
      <c r="F1479" s="5"/>
      <c r="G1479" s="312">
        <f>AVERAGE(G1478:H1478)</f>
        <v>2.2809523809523808</v>
      </c>
      <c r="H1479" s="312"/>
      <c r="I1479" s="118"/>
      <c r="J1479" s="312">
        <f>AVERAGE(J1478:K1478)</f>
        <v>4.4369047619047617</v>
      </c>
      <c r="K1479" s="312"/>
      <c r="L1479" s="118"/>
      <c r="M1479" s="5"/>
      <c r="N1479" s="5"/>
      <c r="O1479" s="5"/>
      <c r="P1479" s="5"/>
      <c r="Q1479" s="5"/>
      <c r="R1479" s="312">
        <f>AVERAGE(R1478:S1478)</f>
        <v>2.6114285714285712</v>
      </c>
      <c r="S1479" s="312"/>
      <c r="U1479" s="312">
        <f>AVERAGE(U1478:V1478)</f>
        <v>3.3202380952380954</v>
      </c>
      <c r="V1479" s="312"/>
      <c r="W1479" s="312">
        <f>AVERAGE(W1478:X1478)</f>
        <v>4.6159523809523808</v>
      </c>
      <c r="X1479" s="312"/>
      <c r="Y1479" s="5"/>
      <c r="Z1479" s="312">
        <f>AVERAGE(Z1478:AA1478)</f>
        <v>2.2809523809523808</v>
      </c>
      <c r="AA1479" s="312"/>
      <c r="AB1479" s="312">
        <f>AVERAGE(AB1478:AC1478)</f>
        <v>4.4369047619047617</v>
      </c>
      <c r="AC1479" s="312"/>
    </row>
    <row r="1480" spans="1:29" hidden="1" x14ac:dyDescent="0.2">
      <c r="A1480" s="3" t="s">
        <v>63</v>
      </c>
      <c r="B1480" s="312">
        <f>AVERAGE(B1425,B1453,B1479)</f>
        <v>3.5991373360938574</v>
      </c>
      <c r="C1480" s="312"/>
      <c r="D1480" s="312">
        <f>AVERAGE(D1425,D1453,D1479)</f>
        <v>4.9614551414768808</v>
      </c>
      <c r="E1480" s="312"/>
      <c r="F1480" s="5"/>
      <c r="G1480" s="312">
        <f>AVERAGE(G1425,G1453,G1479)</f>
        <v>2.5952812284334024</v>
      </c>
      <c r="H1480" s="312"/>
      <c r="I1480" s="118"/>
      <c r="J1480" s="312">
        <f>AVERAGE(J1425,J1453,J1479)</f>
        <v>4.7554139061421656</v>
      </c>
      <c r="K1480" s="312"/>
      <c r="L1480" s="118"/>
      <c r="M1480" s="5"/>
      <c r="N1480" s="5"/>
      <c r="O1480" s="5"/>
      <c r="P1480" s="5"/>
      <c r="Q1480" s="5"/>
      <c r="R1480" s="312">
        <f>AVERAGE(R1425,R1453,R1479)</f>
        <v>2.6147660455486541</v>
      </c>
      <c r="S1480" s="312"/>
      <c r="U1480" s="312">
        <f>AVERAGE(U1425,U1453,U1479)</f>
        <v>3.5991373360938574</v>
      </c>
      <c r="V1480" s="312"/>
      <c r="W1480" s="312">
        <f>AVERAGE(W1425,W1453,W1479)</f>
        <v>4.9614551414768808</v>
      </c>
      <c r="X1480" s="312"/>
      <c r="Y1480" s="5"/>
      <c r="Z1480" s="312">
        <f>AVERAGE(Z1425,Z1453,Z1479)</f>
        <v>2.5952812284334024</v>
      </c>
      <c r="AA1480" s="312"/>
      <c r="AB1480" s="312">
        <f>AVERAGE(AB1425,AB1453,AB1479)</f>
        <v>4.7554139061421656</v>
      </c>
      <c r="AC1480" s="312"/>
    </row>
    <row r="1481" spans="1:29" hidden="1" x14ac:dyDescent="0.2">
      <c r="R1481" s="64"/>
      <c r="S1481" s="64"/>
    </row>
    <row r="1482" spans="1:29" hidden="1" x14ac:dyDescent="0.2">
      <c r="A1482" s="2">
        <v>40819</v>
      </c>
      <c r="B1482" s="64">
        <v>3.43</v>
      </c>
      <c r="C1482" s="64">
        <v>3.38</v>
      </c>
      <c r="D1482" s="64">
        <v>4.4400000000000004</v>
      </c>
      <c r="E1482" s="64">
        <v>4.51</v>
      </c>
      <c r="G1482" s="64">
        <v>2.59</v>
      </c>
      <c r="H1482" s="64">
        <v>2.3199999999999998</v>
      </c>
      <c r="J1482" s="64">
        <v>4.34</v>
      </c>
      <c r="K1482" s="64">
        <v>4.5199999999999996</v>
      </c>
      <c r="N1482" s="64">
        <v>0</v>
      </c>
      <c r="O1482" s="64">
        <v>1.75</v>
      </c>
      <c r="P1482" s="64">
        <v>2.72</v>
      </c>
      <c r="R1482" s="64">
        <v>3.35</v>
      </c>
      <c r="S1482" s="64">
        <v>2.39</v>
      </c>
      <c r="U1482" s="64">
        <v>3.43</v>
      </c>
      <c r="V1482" s="64">
        <v>3.38</v>
      </c>
      <c r="W1482" s="64">
        <v>4.4400000000000004</v>
      </c>
      <c r="X1482" s="64">
        <v>4.51</v>
      </c>
      <c r="Z1482" s="64">
        <v>2.59</v>
      </c>
      <c r="AA1482" s="64">
        <v>2.3199999999999998</v>
      </c>
      <c r="AB1482" s="64">
        <v>4.34</v>
      </c>
      <c r="AC1482" s="64">
        <v>4.5199999999999996</v>
      </c>
    </row>
    <row r="1483" spans="1:29" hidden="1" x14ac:dyDescent="0.2">
      <c r="A1483" s="2">
        <v>40820</v>
      </c>
      <c r="B1483" s="64">
        <v>3.41</v>
      </c>
      <c r="C1483" s="64">
        <v>3.43</v>
      </c>
      <c r="D1483" s="64">
        <v>4.5</v>
      </c>
      <c r="E1483" s="64">
        <v>4.57</v>
      </c>
      <c r="G1483" s="64">
        <v>2.6</v>
      </c>
      <c r="H1483" s="64">
        <v>2.27</v>
      </c>
      <c r="J1483" s="64">
        <v>4.29</v>
      </c>
      <c r="K1483" s="64">
        <v>4.4800000000000004</v>
      </c>
      <c r="N1483" s="64">
        <v>0</v>
      </c>
      <c r="O1483" s="64">
        <v>1.82</v>
      </c>
      <c r="P1483" s="64">
        <v>2.8</v>
      </c>
      <c r="R1483" s="64">
        <v>3.57</v>
      </c>
      <c r="S1483" s="64">
        <v>2.68</v>
      </c>
      <c r="U1483" s="64">
        <v>3.41</v>
      </c>
      <c r="V1483" s="64">
        <v>3.43</v>
      </c>
      <c r="W1483" s="64">
        <v>4.5</v>
      </c>
      <c r="X1483" s="64">
        <v>4.57</v>
      </c>
      <c r="Z1483" s="64">
        <v>2.6</v>
      </c>
      <c r="AA1483" s="64">
        <v>2.27</v>
      </c>
      <c r="AB1483" s="64">
        <v>4.29</v>
      </c>
      <c r="AC1483" s="64">
        <v>4.4800000000000004</v>
      </c>
    </row>
    <row r="1484" spans="1:29" hidden="1" x14ac:dyDescent="0.2">
      <c r="A1484" s="2">
        <v>40821</v>
      </c>
      <c r="B1484" s="64">
        <v>3.62</v>
      </c>
      <c r="C1484" s="64">
        <v>3.59</v>
      </c>
      <c r="D1484" s="64">
        <v>4.51</v>
      </c>
      <c r="E1484" s="64">
        <v>4.58</v>
      </c>
      <c r="G1484" s="64">
        <v>2.69</v>
      </c>
      <c r="H1484" s="64">
        <v>2.3199999999999998</v>
      </c>
      <c r="J1484" s="64">
        <v>4.3</v>
      </c>
      <c r="K1484" s="64">
        <v>4.5199999999999996</v>
      </c>
      <c r="N1484" s="64">
        <v>0</v>
      </c>
      <c r="O1484" s="64">
        <v>1.89</v>
      </c>
      <c r="P1484" s="64">
        <v>2.85</v>
      </c>
      <c r="R1484" s="64">
        <v>3.75</v>
      </c>
      <c r="S1484" s="64">
        <v>2.64</v>
      </c>
      <c r="U1484" s="64">
        <v>3.62</v>
      </c>
      <c r="V1484" s="64">
        <v>3.59</v>
      </c>
      <c r="W1484" s="64">
        <v>4.51</v>
      </c>
      <c r="X1484" s="64">
        <v>4.58</v>
      </c>
      <c r="Z1484" s="64">
        <v>2.69</v>
      </c>
      <c r="AA1484" s="64">
        <v>2.3199999999999998</v>
      </c>
      <c r="AB1484" s="64">
        <v>4.3</v>
      </c>
      <c r="AC1484" s="64">
        <v>4.5199999999999996</v>
      </c>
    </row>
    <row r="1485" spans="1:29" hidden="1" x14ac:dyDescent="0.2">
      <c r="A1485" s="2">
        <v>40822</v>
      </c>
      <c r="B1485" s="64">
        <v>3.33</v>
      </c>
      <c r="C1485" s="64">
        <v>3.44</v>
      </c>
      <c r="D1485" s="64">
        <v>4.66</v>
      </c>
      <c r="E1485" s="64">
        <v>4.7300000000000004</v>
      </c>
      <c r="G1485" s="64">
        <v>2.7</v>
      </c>
      <c r="H1485" s="64">
        <v>2.48</v>
      </c>
      <c r="J1485" s="64">
        <v>4.4000000000000004</v>
      </c>
      <c r="K1485" s="64">
        <v>4.41</v>
      </c>
      <c r="N1485" s="64">
        <v>0</v>
      </c>
      <c r="O1485" s="64">
        <v>1.99</v>
      </c>
      <c r="P1485" s="64">
        <v>2.95</v>
      </c>
      <c r="R1485" s="64">
        <v>3.45</v>
      </c>
      <c r="S1485" s="64">
        <v>2.3199999999999998</v>
      </c>
      <c r="U1485" s="64">
        <v>3.33</v>
      </c>
      <c r="V1485" s="64">
        <v>3.44</v>
      </c>
      <c r="W1485" s="64">
        <v>4.66</v>
      </c>
      <c r="X1485" s="64">
        <v>4.7300000000000004</v>
      </c>
      <c r="Z1485" s="64">
        <v>2.7</v>
      </c>
      <c r="AA1485" s="64">
        <v>2.48</v>
      </c>
      <c r="AB1485" s="64">
        <v>4.4000000000000004</v>
      </c>
      <c r="AC1485" s="64">
        <v>4.41</v>
      </c>
    </row>
    <row r="1486" spans="1:29" hidden="1" x14ac:dyDescent="0.2">
      <c r="A1486" s="2">
        <v>40823</v>
      </c>
      <c r="B1486" s="64">
        <v>3.46</v>
      </c>
      <c r="C1486" s="64">
        <v>3.44</v>
      </c>
      <c r="D1486" s="64">
        <v>4.63</v>
      </c>
      <c r="E1486" s="64">
        <v>4.7</v>
      </c>
      <c r="G1486" s="64">
        <v>2.79</v>
      </c>
      <c r="H1486" s="64">
        <v>2.4</v>
      </c>
      <c r="J1486" s="64">
        <v>4.42</v>
      </c>
      <c r="K1486" s="64">
        <v>4.45</v>
      </c>
      <c r="N1486" s="64">
        <v>0</v>
      </c>
      <c r="O1486" s="64">
        <v>2.0699999999999998</v>
      </c>
      <c r="P1486" s="64">
        <v>3.02</v>
      </c>
      <c r="R1486" s="64">
        <v>3.3</v>
      </c>
      <c r="S1486" s="64">
        <v>2.3199999999999998</v>
      </c>
      <c r="U1486" s="64">
        <v>3.46</v>
      </c>
      <c r="V1486" s="64">
        <v>3.44</v>
      </c>
      <c r="W1486" s="64">
        <v>4.63</v>
      </c>
      <c r="X1486" s="64">
        <v>4.7</v>
      </c>
      <c r="Z1486" s="64">
        <v>2.79</v>
      </c>
      <c r="AA1486" s="64">
        <v>2.4</v>
      </c>
      <c r="AB1486" s="64">
        <v>4.42</v>
      </c>
      <c r="AC1486" s="64">
        <v>4.45</v>
      </c>
    </row>
    <row r="1487" spans="1:29" hidden="1" x14ac:dyDescent="0.2">
      <c r="A1487" s="2">
        <v>40827</v>
      </c>
      <c r="B1487" s="64">
        <v>3.57</v>
      </c>
      <c r="C1487" s="64">
        <v>3.53</v>
      </c>
      <c r="D1487" s="64">
        <v>4.63</v>
      </c>
      <c r="E1487" s="64">
        <v>4.7</v>
      </c>
      <c r="G1487" s="64">
        <v>2.97</v>
      </c>
      <c r="H1487" s="64">
        <v>2.5</v>
      </c>
      <c r="J1487" s="64">
        <v>4.6399999999999997</v>
      </c>
      <c r="K1487" s="64">
        <v>4.33</v>
      </c>
      <c r="N1487" s="64">
        <v>0</v>
      </c>
      <c r="O1487" s="64">
        <v>2.15</v>
      </c>
      <c r="P1487" s="64">
        <v>3.1</v>
      </c>
      <c r="R1487" s="64">
        <v>3.56</v>
      </c>
      <c r="S1487" s="64">
        <v>2.42</v>
      </c>
      <c r="U1487" s="64">
        <v>3.57</v>
      </c>
      <c r="V1487" s="64">
        <v>3.53</v>
      </c>
      <c r="W1487" s="64">
        <v>4.63</v>
      </c>
      <c r="X1487" s="64">
        <v>4.7</v>
      </c>
      <c r="Z1487" s="64">
        <v>2.97</v>
      </c>
      <c r="AA1487" s="64">
        <v>2.5</v>
      </c>
      <c r="AB1487" s="64">
        <v>4.6399999999999997</v>
      </c>
      <c r="AC1487" s="64">
        <v>4.33</v>
      </c>
    </row>
    <row r="1488" spans="1:29" hidden="1" x14ac:dyDescent="0.2">
      <c r="A1488" s="2">
        <v>40828</v>
      </c>
      <c r="B1488" s="64">
        <v>3.4</v>
      </c>
      <c r="C1488" s="64">
        <v>3.53</v>
      </c>
      <c r="D1488" s="64">
        <v>4.79</v>
      </c>
      <c r="E1488" s="64">
        <v>4.8600000000000003</v>
      </c>
      <c r="G1488" s="64">
        <v>2.73</v>
      </c>
      <c r="H1488" s="64">
        <v>2.5499999999999998</v>
      </c>
      <c r="J1488" s="64">
        <v>4.68</v>
      </c>
      <c r="K1488" s="64">
        <v>4.3600000000000003</v>
      </c>
      <c r="N1488" s="64">
        <v>0</v>
      </c>
      <c r="O1488" s="64">
        <v>2.21</v>
      </c>
      <c r="P1488" s="64">
        <v>3.2</v>
      </c>
      <c r="R1488" s="64">
        <v>3.39</v>
      </c>
      <c r="S1488" s="64">
        <v>2.21</v>
      </c>
      <c r="U1488" s="64">
        <v>3.4</v>
      </c>
      <c r="V1488" s="64">
        <v>3.53</v>
      </c>
      <c r="W1488" s="64">
        <v>4.79</v>
      </c>
      <c r="X1488" s="64">
        <v>4.8600000000000003</v>
      </c>
      <c r="Z1488" s="64">
        <v>2.73</v>
      </c>
      <c r="AA1488" s="64">
        <v>2.5499999999999998</v>
      </c>
      <c r="AB1488" s="64">
        <v>4.68</v>
      </c>
      <c r="AC1488" s="64">
        <v>4.3600000000000003</v>
      </c>
    </row>
    <row r="1489" spans="1:29" hidden="1" x14ac:dyDescent="0.2">
      <c r="A1489" s="2">
        <v>40829</v>
      </c>
      <c r="B1489" s="64">
        <v>3.6</v>
      </c>
      <c r="C1489" s="64">
        <v>3.74</v>
      </c>
      <c r="D1489" s="64">
        <v>4.6500000000000004</v>
      </c>
      <c r="E1489" s="64">
        <v>4.72</v>
      </c>
      <c r="G1489" s="64">
        <v>3.52</v>
      </c>
      <c r="H1489" s="64">
        <v>2.82</v>
      </c>
      <c r="J1489" s="64">
        <v>4.68</v>
      </c>
      <c r="K1489" s="64">
        <v>4.42</v>
      </c>
      <c r="N1489" s="64">
        <v>0</v>
      </c>
      <c r="O1489" s="64">
        <v>2.1800000000000002</v>
      </c>
      <c r="P1489" s="64">
        <v>3.15</v>
      </c>
      <c r="R1489" s="64">
        <v>3.28</v>
      </c>
      <c r="S1489" s="64">
        <v>2.2200000000000002</v>
      </c>
      <c r="U1489" s="64">
        <v>3.6</v>
      </c>
      <c r="V1489" s="64">
        <v>3.74</v>
      </c>
      <c r="W1489" s="64">
        <v>4.6500000000000004</v>
      </c>
      <c r="X1489" s="64">
        <v>4.72</v>
      </c>
      <c r="Z1489" s="64">
        <v>3.52</v>
      </c>
      <c r="AA1489" s="64">
        <v>2.82</v>
      </c>
      <c r="AB1489" s="64">
        <v>4.68</v>
      </c>
      <c r="AC1489" s="64">
        <v>4.42</v>
      </c>
    </row>
    <row r="1490" spans="1:29" hidden="1" x14ac:dyDescent="0.2">
      <c r="A1490" s="2">
        <v>40830</v>
      </c>
      <c r="B1490" s="64">
        <v>3.69</v>
      </c>
      <c r="C1490" s="64">
        <v>3.74</v>
      </c>
      <c r="D1490" s="64">
        <v>4.7</v>
      </c>
      <c r="E1490" s="64">
        <v>4.7699999999999996</v>
      </c>
      <c r="G1490" s="64">
        <v>3.01</v>
      </c>
      <c r="H1490" s="64">
        <v>2.5099999999999998</v>
      </c>
      <c r="J1490" s="64">
        <v>4.68</v>
      </c>
      <c r="K1490" s="64">
        <v>4.3899999999999997</v>
      </c>
      <c r="N1490" s="64">
        <v>0</v>
      </c>
      <c r="O1490" s="64">
        <v>2.25</v>
      </c>
      <c r="P1490" s="64">
        <v>3.23</v>
      </c>
      <c r="R1490" s="64">
        <v>3.32</v>
      </c>
      <c r="S1490" s="64">
        <v>2.16</v>
      </c>
      <c r="U1490" s="64">
        <v>3.69</v>
      </c>
      <c r="V1490" s="64">
        <v>3.74</v>
      </c>
      <c r="W1490" s="64">
        <v>4.7</v>
      </c>
      <c r="X1490" s="64">
        <v>4.7699999999999996</v>
      </c>
      <c r="Z1490" s="64">
        <v>3.01</v>
      </c>
      <c r="AA1490" s="64">
        <v>2.5099999999999998</v>
      </c>
      <c r="AB1490" s="64">
        <v>4.68</v>
      </c>
      <c r="AC1490" s="64">
        <v>4.3899999999999997</v>
      </c>
    </row>
    <row r="1491" spans="1:29" hidden="1" x14ac:dyDescent="0.2">
      <c r="A1491" s="2">
        <v>40833</v>
      </c>
      <c r="B1491" s="64">
        <v>3.62</v>
      </c>
      <c r="C1491" s="64">
        <v>3.77</v>
      </c>
      <c r="D1491" s="64">
        <v>4.6399999999999997</v>
      </c>
      <c r="E1491" s="64">
        <v>4.71</v>
      </c>
      <c r="G1491" s="64">
        <v>2.89</v>
      </c>
      <c r="H1491" s="64">
        <v>2.56</v>
      </c>
      <c r="J1491" s="64">
        <v>4.4000000000000004</v>
      </c>
      <c r="K1491" s="64">
        <v>4.45</v>
      </c>
      <c r="N1491" s="64">
        <v>0</v>
      </c>
      <c r="O1491" s="64">
        <v>2.15</v>
      </c>
      <c r="P1491" s="64">
        <v>3.13</v>
      </c>
      <c r="R1491" s="64">
        <v>3.58</v>
      </c>
      <c r="S1491" s="64">
        <v>2.5</v>
      </c>
      <c r="U1491" s="64">
        <v>3.62</v>
      </c>
      <c r="V1491" s="64">
        <v>3.77</v>
      </c>
      <c r="W1491" s="64">
        <v>4.6399999999999997</v>
      </c>
      <c r="X1491" s="64">
        <v>4.71</v>
      </c>
      <c r="Z1491" s="64">
        <v>2.89</v>
      </c>
      <c r="AA1491" s="64">
        <v>2.56</v>
      </c>
      <c r="AB1491" s="64">
        <v>4.4000000000000004</v>
      </c>
      <c r="AC1491" s="64">
        <v>4.45</v>
      </c>
    </row>
    <row r="1492" spans="1:29" hidden="1" x14ac:dyDescent="0.2">
      <c r="A1492" s="2">
        <v>40834</v>
      </c>
      <c r="B1492" s="64">
        <v>3.31</v>
      </c>
      <c r="C1492" s="64">
        <v>3.57</v>
      </c>
      <c r="D1492" s="64">
        <v>4.6399999999999997</v>
      </c>
      <c r="E1492" s="64">
        <v>4.71</v>
      </c>
      <c r="G1492" s="64">
        <v>3.46</v>
      </c>
      <c r="H1492" s="64">
        <v>2.81</v>
      </c>
      <c r="J1492" s="64">
        <v>4.24</v>
      </c>
      <c r="K1492" s="64">
        <v>4.71</v>
      </c>
      <c r="N1492" s="64">
        <v>0</v>
      </c>
      <c r="O1492" s="64">
        <v>2.1800000000000002</v>
      </c>
      <c r="P1492" s="64">
        <v>3.17</v>
      </c>
      <c r="R1492" s="64">
        <v>3.3</v>
      </c>
      <c r="S1492" s="64">
        <v>2.46</v>
      </c>
      <c r="U1492" s="64">
        <v>3.31</v>
      </c>
      <c r="V1492" s="64">
        <v>3.57</v>
      </c>
      <c r="W1492" s="64">
        <v>4.6399999999999997</v>
      </c>
      <c r="X1492" s="64">
        <v>4.71</v>
      </c>
      <c r="Z1492" s="64">
        <v>3.46</v>
      </c>
      <c r="AA1492" s="64">
        <v>2.81</v>
      </c>
      <c r="AB1492" s="64">
        <v>4.24</v>
      </c>
      <c r="AC1492" s="64">
        <v>4.71</v>
      </c>
    </row>
    <row r="1493" spans="1:29" hidden="1" x14ac:dyDescent="0.2">
      <c r="A1493" s="2">
        <v>40835</v>
      </c>
      <c r="B1493" s="64">
        <v>3.47</v>
      </c>
      <c r="C1493" s="64">
        <v>3.71</v>
      </c>
      <c r="D1493" s="64">
        <v>4.57</v>
      </c>
      <c r="E1493" s="64">
        <v>4.6399999999999997</v>
      </c>
      <c r="G1493" s="64">
        <v>2.82</v>
      </c>
      <c r="H1493" s="64">
        <v>2.48</v>
      </c>
      <c r="J1493" s="64">
        <v>4.6900000000000004</v>
      </c>
      <c r="K1493" s="64">
        <v>4.4400000000000004</v>
      </c>
      <c r="N1493" s="64">
        <v>0</v>
      </c>
      <c r="O1493" s="64">
        <v>2.16</v>
      </c>
      <c r="P1493" s="64">
        <v>3.18</v>
      </c>
      <c r="R1493" s="64">
        <v>3.22</v>
      </c>
      <c r="S1493" s="64">
        <v>2.3199999999999998</v>
      </c>
      <c r="U1493" s="64">
        <v>3.47</v>
      </c>
      <c r="V1493" s="64">
        <v>3.71</v>
      </c>
      <c r="W1493" s="64">
        <v>4.57</v>
      </c>
      <c r="X1493" s="64">
        <v>4.6399999999999997</v>
      </c>
      <c r="Z1493" s="64">
        <v>2.82</v>
      </c>
      <c r="AA1493" s="64">
        <v>2.48</v>
      </c>
      <c r="AB1493" s="64">
        <v>4.6900000000000004</v>
      </c>
      <c r="AC1493" s="64">
        <v>4.4400000000000004</v>
      </c>
    </row>
    <row r="1494" spans="1:29" hidden="1" x14ac:dyDescent="0.2">
      <c r="A1494" s="2">
        <v>40836</v>
      </c>
      <c r="B1494" s="64">
        <v>3.59</v>
      </c>
      <c r="C1494" s="64">
        <v>3.74</v>
      </c>
      <c r="D1494" s="64">
        <v>4.63</v>
      </c>
      <c r="E1494" s="64">
        <v>4.7</v>
      </c>
      <c r="G1494" s="64">
        <v>2.86</v>
      </c>
      <c r="H1494" s="64">
        <v>2.29</v>
      </c>
      <c r="J1494" s="64">
        <v>4.57</v>
      </c>
      <c r="K1494" s="64">
        <v>4.3600000000000003</v>
      </c>
      <c r="N1494" s="64">
        <v>0</v>
      </c>
      <c r="O1494" s="64">
        <v>2.19</v>
      </c>
      <c r="P1494" s="64">
        <v>3.22</v>
      </c>
      <c r="R1494" s="64">
        <v>3.22</v>
      </c>
      <c r="S1494" s="64">
        <v>2.37</v>
      </c>
      <c r="U1494" s="64">
        <v>3.59</v>
      </c>
      <c r="V1494" s="64">
        <v>3.74</v>
      </c>
      <c r="W1494" s="64">
        <v>4.63</v>
      </c>
      <c r="X1494" s="64">
        <v>4.7</v>
      </c>
      <c r="Z1494" s="64">
        <v>2.86</v>
      </c>
      <c r="AA1494" s="64">
        <v>2.29</v>
      </c>
      <c r="AB1494" s="64">
        <v>4.57</v>
      </c>
      <c r="AC1494" s="64">
        <v>4.3600000000000003</v>
      </c>
    </row>
    <row r="1495" spans="1:29" hidden="1" x14ac:dyDescent="0.2">
      <c r="A1495" s="2">
        <v>40837</v>
      </c>
      <c r="B1495" s="64">
        <v>3.54</v>
      </c>
      <c r="C1495" s="64">
        <v>3.77</v>
      </c>
      <c r="D1495" s="64">
        <v>4.51</v>
      </c>
      <c r="E1495" s="64">
        <v>4.58</v>
      </c>
      <c r="G1495" s="64">
        <v>2.64</v>
      </c>
      <c r="H1495" s="64">
        <v>2.2799999999999998</v>
      </c>
      <c r="J1495" s="64">
        <v>4.57</v>
      </c>
      <c r="K1495" s="64">
        <v>4.42</v>
      </c>
      <c r="N1495" s="64">
        <v>0</v>
      </c>
      <c r="O1495" s="64">
        <v>2.21</v>
      </c>
      <c r="P1495" s="64">
        <v>3.26</v>
      </c>
      <c r="R1495" s="64">
        <v>3.05</v>
      </c>
      <c r="S1495" s="64">
        <v>2.1800000000000002</v>
      </c>
      <c r="U1495" s="64">
        <v>3.54</v>
      </c>
      <c r="V1495" s="64">
        <v>3.77</v>
      </c>
      <c r="W1495" s="64">
        <v>4.51</v>
      </c>
      <c r="X1495" s="64">
        <v>4.58</v>
      </c>
      <c r="Z1495" s="64">
        <v>2.64</v>
      </c>
      <c r="AA1495" s="64">
        <v>2.2799999999999998</v>
      </c>
      <c r="AB1495" s="64">
        <v>4.57</v>
      </c>
      <c r="AC1495" s="64">
        <v>4.42</v>
      </c>
    </row>
    <row r="1496" spans="1:29" hidden="1" x14ac:dyDescent="0.2">
      <c r="A1496" s="2">
        <v>40840</v>
      </c>
      <c r="B1496" s="64">
        <v>3.56</v>
      </c>
      <c r="C1496" s="64">
        <v>3.76</v>
      </c>
      <c r="D1496" s="64">
        <v>4.59</v>
      </c>
      <c r="E1496" s="64">
        <v>4.66</v>
      </c>
      <c r="G1496" s="64">
        <v>2.69</v>
      </c>
      <c r="H1496" s="64">
        <v>2.35</v>
      </c>
      <c r="J1496" s="64">
        <v>4.59</v>
      </c>
      <c r="K1496" s="64">
        <v>4.16</v>
      </c>
      <c r="N1496" s="64">
        <v>0</v>
      </c>
      <c r="O1496" s="64">
        <v>2.23</v>
      </c>
      <c r="P1496" s="64">
        <v>3.27</v>
      </c>
      <c r="R1496" s="64">
        <v>3.01</v>
      </c>
      <c r="S1496" s="64">
        <v>2.2599999999999998</v>
      </c>
      <c r="U1496" s="64">
        <v>3.56</v>
      </c>
      <c r="V1496" s="64">
        <v>3.76</v>
      </c>
      <c r="W1496" s="64">
        <v>4.59</v>
      </c>
      <c r="X1496" s="64">
        <v>4.66</v>
      </c>
      <c r="Z1496" s="64">
        <v>2.69</v>
      </c>
      <c r="AA1496" s="64">
        <v>2.35</v>
      </c>
      <c r="AB1496" s="64">
        <v>4.59</v>
      </c>
      <c r="AC1496" s="64">
        <v>4.16</v>
      </c>
    </row>
    <row r="1497" spans="1:29" hidden="1" x14ac:dyDescent="0.2">
      <c r="A1497" s="2">
        <v>40841</v>
      </c>
      <c r="B1497" s="64">
        <v>3.42</v>
      </c>
      <c r="C1497" s="64">
        <v>3.58</v>
      </c>
      <c r="D1497" s="64">
        <v>4.49</v>
      </c>
      <c r="E1497" s="64">
        <v>4.5599999999999996</v>
      </c>
      <c r="G1497" s="64">
        <v>2.5499999999999998</v>
      </c>
      <c r="H1497" s="64">
        <v>2.3199999999999998</v>
      </c>
      <c r="J1497" s="64">
        <v>4.32</v>
      </c>
      <c r="K1497" s="64">
        <v>4.16</v>
      </c>
      <c r="N1497" s="64">
        <v>0</v>
      </c>
      <c r="O1497" s="64">
        <v>2.11</v>
      </c>
      <c r="P1497" s="64">
        <v>3.13</v>
      </c>
      <c r="R1497" s="64">
        <v>2.91</v>
      </c>
      <c r="S1497" s="64">
        <v>2.13</v>
      </c>
      <c r="U1497" s="64">
        <v>3.42</v>
      </c>
      <c r="V1497" s="64">
        <v>3.58</v>
      </c>
      <c r="W1497" s="64">
        <v>4.49</v>
      </c>
      <c r="X1497" s="64">
        <v>4.5599999999999996</v>
      </c>
      <c r="Z1497" s="64">
        <v>2.5499999999999998</v>
      </c>
      <c r="AA1497" s="64">
        <v>2.3199999999999998</v>
      </c>
      <c r="AB1497" s="64">
        <v>4.32</v>
      </c>
      <c r="AC1497" s="64">
        <v>4.16</v>
      </c>
    </row>
    <row r="1498" spans="1:29" hidden="1" x14ac:dyDescent="0.2">
      <c r="A1498" s="2">
        <v>40842</v>
      </c>
      <c r="B1498" s="64">
        <v>3.42</v>
      </c>
      <c r="C1498" s="64">
        <v>3.62</v>
      </c>
      <c r="D1498" s="64">
        <v>4.55</v>
      </c>
      <c r="E1498" s="64">
        <v>3.72</v>
      </c>
      <c r="G1498" s="64">
        <v>3.43</v>
      </c>
      <c r="H1498" s="64">
        <v>2.69</v>
      </c>
      <c r="J1498" s="64">
        <v>4.34</v>
      </c>
      <c r="K1498" s="64">
        <v>4.3099999999999996</v>
      </c>
      <c r="N1498" s="64">
        <v>0</v>
      </c>
      <c r="O1498" s="64">
        <v>2.2000000000000002</v>
      </c>
      <c r="P1498" s="64">
        <v>3.22</v>
      </c>
      <c r="R1498" s="64">
        <v>2.96</v>
      </c>
      <c r="S1498" s="64">
        <v>2.39</v>
      </c>
      <c r="U1498" s="64">
        <v>3.42</v>
      </c>
      <c r="V1498" s="64">
        <v>3.62</v>
      </c>
      <c r="W1498" s="64">
        <v>4.55</v>
      </c>
      <c r="X1498" s="64">
        <v>3.72</v>
      </c>
      <c r="Z1498" s="64">
        <v>3.43</v>
      </c>
      <c r="AA1498" s="64">
        <v>2.69</v>
      </c>
      <c r="AB1498" s="64">
        <v>4.34</v>
      </c>
      <c r="AC1498" s="64">
        <v>4.3099999999999996</v>
      </c>
    </row>
    <row r="1499" spans="1:29" hidden="1" x14ac:dyDescent="0.2">
      <c r="A1499" s="2">
        <v>40843</v>
      </c>
      <c r="B1499" s="64">
        <v>3.54</v>
      </c>
      <c r="C1499" s="64">
        <v>3.64</v>
      </c>
      <c r="D1499" s="64">
        <v>4.6100000000000003</v>
      </c>
      <c r="E1499" s="64">
        <v>3.8</v>
      </c>
      <c r="G1499" s="64">
        <v>2.73</v>
      </c>
      <c r="H1499" s="64">
        <v>2.2599999999999998</v>
      </c>
      <c r="J1499" s="64">
        <v>4.5999999999999996</v>
      </c>
      <c r="K1499" s="64">
        <v>4.1399999999999997</v>
      </c>
      <c r="N1499" s="64">
        <v>0</v>
      </c>
      <c r="O1499" s="64">
        <v>2.39</v>
      </c>
      <c r="P1499" s="64">
        <v>3.45</v>
      </c>
      <c r="R1499" s="64">
        <v>2.72</v>
      </c>
      <c r="S1499" s="64">
        <v>2.0499999999999998</v>
      </c>
      <c r="U1499" s="64">
        <v>3.54</v>
      </c>
      <c r="V1499" s="64">
        <v>3.64</v>
      </c>
      <c r="W1499" s="64">
        <v>4.6100000000000003</v>
      </c>
      <c r="X1499" s="64">
        <v>3.8</v>
      </c>
      <c r="Z1499" s="64">
        <v>2.73</v>
      </c>
      <c r="AA1499" s="64">
        <v>2.2599999999999998</v>
      </c>
      <c r="AB1499" s="64">
        <v>4.5999999999999996</v>
      </c>
      <c r="AC1499" s="64">
        <v>4.1399999999999997</v>
      </c>
    </row>
    <row r="1500" spans="1:29" hidden="1" x14ac:dyDescent="0.2">
      <c r="A1500" s="2">
        <v>40844</v>
      </c>
      <c r="B1500" s="64">
        <v>3.41</v>
      </c>
      <c r="C1500" s="64">
        <v>3.64</v>
      </c>
      <c r="D1500" s="64">
        <v>4.54</v>
      </c>
      <c r="E1500" s="64">
        <v>4.33</v>
      </c>
      <c r="G1500" s="64">
        <v>3.83</v>
      </c>
      <c r="H1500" s="64">
        <v>2.78</v>
      </c>
      <c r="J1500" s="64">
        <v>4.53</v>
      </c>
      <c r="K1500" s="64">
        <v>4.66</v>
      </c>
      <c r="N1500" s="64">
        <v>0</v>
      </c>
      <c r="O1500" s="64">
        <v>2.3199999999999998</v>
      </c>
      <c r="P1500" s="64">
        <v>3.37</v>
      </c>
      <c r="R1500" s="64">
        <v>2.81</v>
      </c>
      <c r="S1500" s="64">
        <v>2.2200000000000002</v>
      </c>
      <c r="U1500" s="64">
        <v>3.41</v>
      </c>
      <c r="V1500" s="64">
        <v>3.64</v>
      </c>
      <c r="W1500" s="64">
        <v>4.54</v>
      </c>
      <c r="X1500" s="64">
        <v>4.33</v>
      </c>
      <c r="Z1500" s="64">
        <v>3.83</v>
      </c>
      <c r="AA1500" s="64">
        <v>2.78</v>
      </c>
      <c r="AB1500" s="64">
        <v>4.53</v>
      </c>
      <c r="AC1500" s="64">
        <v>4.66</v>
      </c>
    </row>
    <row r="1501" spans="1:29" hidden="1" x14ac:dyDescent="0.2">
      <c r="A1501" s="2">
        <v>40847</v>
      </c>
      <c r="B1501" s="64">
        <v>3.28</v>
      </c>
      <c r="C1501" s="64">
        <v>3.52</v>
      </c>
      <c r="D1501" s="64">
        <v>4.42</v>
      </c>
      <c r="E1501" s="64">
        <v>3.66</v>
      </c>
      <c r="G1501" s="64">
        <v>3.16</v>
      </c>
      <c r="H1501" s="64">
        <v>2.59</v>
      </c>
      <c r="J1501" s="64">
        <v>4.6900000000000004</v>
      </c>
      <c r="K1501" s="64">
        <v>4.67</v>
      </c>
      <c r="N1501" s="64">
        <v>0</v>
      </c>
      <c r="O1501" s="64">
        <v>2.11</v>
      </c>
      <c r="P1501" s="64">
        <v>3.13</v>
      </c>
      <c r="R1501" s="64">
        <v>2.92</v>
      </c>
      <c r="S1501" s="64">
        <v>2.09</v>
      </c>
      <c r="U1501" s="64">
        <v>3.28</v>
      </c>
      <c r="V1501" s="64">
        <v>3.52</v>
      </c>
      <c r="W1501" s="64">
        <v>4.42</v>
      </c>
      <c r="X1501" s="64">
        <v>3.66</v>
      </c>
      <c r="Z1501" s="64">
        <v>3.16</v>
      </c>
      <c r="AA1501" s="64">
        <v>2.59</v>
      </c>
      <c r="AB1501" s="64">
        <v>4.6900000000000004</v>
      </c>
      <c r="AC1501" s="64">
        <v>4.67</v>
      </c>
    </row>
    <row r="1502" spans="1:29" hidden="1" x14ac:dyDescent="0.2">
      <c r="R1502" s="64"/>
      <c r="S1502" s="64"/>
    </row>
    <row r="1503" spans="1:29" hidden="1" x14ac:dyDescent="0.2">
      <c r="A1503" s="3" t="s">
        <v>61</v>
      </c>
      <c r="B1503" s="64">
        <f>AVERAGE(B1482:B1501)</f>
        <v>3.4835000000000003</v>
      </c>
      <c r="C1503" s="64">
        <f>AVERAGE(C1482:C1501)</f>
        <v>3.6070000000000002</v>
      </c>
      <c r="D1503" s="64">
        <f>AVERAGE(D1482:D1501)</f>
        <v>4.585</v>
      </c>
      <c r="E1503" s="64">
        <f>AVERAGE(E1482:E1501)</f>
        <v>4.5104999999999995</v>
      </c>
      <c r="G1503" s="64">
        <f>AVERAGE(G1482:G1501)</f>
        <v>2.9329999999999989</v>
      </c>
      <c r="H1503" s="64">
        <f>AVERAGE(H1482:H1501)</f>
        <v>2.4790000000000001</v>
      </c>
      <c r="J1503" s="64">
        <f>AVERAGE(J1482:J1501)</f>
        <v>4.4984999999999999</v>
      </c>
      <c r="K1503" s="64">
        <f>AVERAGE(K1482:K1501)</f>
        <v>4.4180000000000001</v>
      </c>
      <c r="N1503" s="64">
        <f>AVERAGE(N1482:N1501)</f>
        <v>0</v>
      </c>
      <c r="O1503" s="64">
        <f>AVERAGE(O1482:O1501)</f>
        <v>2.1280000000000001</v>
      </c>
      <c r="P1503" s="64">
        <f>AVERAGE(P1482:P1501)</f>
        <v>3.1275000000000004</v>
      </c>
      <c r="R1503" s="64">
        <f>AVERAGE(R1482:R1501)</f>
        <v>3.2334999999999994</v>
      </c>
      <c r="S1503" s="64">
        <f>AVERAGE(S1482:S1501)</f>
        <v>2.3165</v>
      </c>
      <c r="U1503" s="64">
        <f>AVERAGE(U1482:U1501)</f>
        <v>3.4835000000000003</v>
      </c>
      <c r="V1503" s="64">
        <f>AVERAGE(V1482:V1501)</f>
        <v>3.6070000000000002</v>
      </c>
      <c r="W1503" s="64">
        <f>AVERAGE(W1482:W1501)</f>
        <v>4.585</v>
      </c>
      <c r="X1503" s="64">
        <f>AVERAGE(X1482:X1501)</f>
        <v>4.5104999999999995</v>
      </c>
      <c r="Z1503" s="64">
        <f>AVERAGE(Z1482:Z1501)</f>
        <v>2.9329999999999989</v>
      </c>
      <c r="AA1503" s="64">
        <f>AVERAGE(AA1482:AA1501)</f>
        <v>2.4790000000000001</v>
      </c>
      <c r="AB1503" s="64">
        <f>AVERAGE(AB1482:AB1501)</f>
        <v>4.4984999999999999</v>
      </c>
      <c r="AC1503" s="64">
        <f>AVERAGE(AC1482:AC1501)</f>
        <v>4.4180000000000001</v>
      </c>
    </row>
    <row r="1504" spans="1:29" hidden="1" x14ac:dyDescent="0.2">
      <c r="A1504" s="3" t="s">
        <v>62</v>
      </c>
      <c r="B1504" s="312">
        <f>AVERAGE(B1503:C1503)</f>
        <v>3.5452500000000002</v>
      </c>
      <c r="C1504" s="312"/>
      <c r="D1504" s="312">
        <f>AVERAGE(D1503:E1503)</f>
        <v>4.5477499999999997</v>
      </c>
      <c r="E1504" s="312"/>
      <c r="F1504" s="5"/>
      <c r="G1504" s="312">
        <f>AVERAGE(G1503:H1503)</f>
        <v>2.7059999999999995</v>
      </c>
      <c r="H1504" s="312"/>
      <c r="I1504" s="118"/>
      <c r="J1504" s="312">
        <f>AVERAGE(J1503:K1503)</f>
        <v>4.4582499999999996</v>
      </c>
      <c r="K1504" s="312"/>
      <c r="L1504" s="118"/>
      <c r="M1504" s="5"/>
      <c r="N1504" s="5"/>
      <c r="O1504" s="5"/>
      <c r="P1504" s="5"/>
      <c r="Q1504" s="5"/>
      <c r="R1504" s="312">
        <f>AVERAGE(R1503:S1503)</f>
        <v>2.7749999999999995</v>
      </c>
      <c r="S1504" s="312"/>
      <c r="U1504" s="312">
        <f>AVERAGE(U1503:V1503)</f>
        <v>3.5452500000000002</v>
      </c>
      <c r="V1504" s="312"/>
      <c r="W1504" s="312">
        <f>AVERAGE(W1503:X1503)</f>
        <v>4.5477499999999997</v>
      </c>
      <c r="X1504" s="312"/>
      <c r="Y1504" s="5"/>
      <c r="Z1504" s="312">
        <f>AVERAGE(Z1503:AA1503)</f>
        <v>2.7059999999999995</v>
      </c>
      <c r="AA1504" s="312"/>
      <c r="AB1504" s="312">
        <f>AVERAGE(AB1503:AC1503)</f>
        <v>4.4582499999999996</v>
      </c>
      <c r="AC1504" s="312"/>
    </row>
    <row r="1505" spans="1:29" hidden="1" x14ac:dyDescent="0.2">
      <c r="A1505" s="3" t="s">
        <v>63</v>
      </c>
      <c r="B1505" s="312">
        <f>AVERAGE(B1453,B1479,B1504)</f>
        <v>3.4558873360938578</v>
      </c>
      <c r="C1505" s="312"/>
      <c r="D1505" s="312">
        <f>AVERAGE(D1453,D1479,D1504)</f>
        <v>4.6975384748102131</v>
      </c>
      <c r="E1505" s="312"/>
      <c r="F1505" s="5"/>
      <c r="G1505" s="312">
        <f>AVERAGE(G1453,G1479,G1504)</f>
        <v>2.4631145617667354</v>
      </c>
      <c r="H1505" s="312"/>
      <c r="I1505" s="118"/>
      <c r="J1505" s="312">
        <f>AVERAGE(J1453,J1479,J1504)</f>
        <v>4.4070805728088329</v>
      </c>
      <c r="K1505" s="312"/>
      <c r="L1505" s="118"/>
      <c r="M1505" s="5"/>
      <c r="N1505" s="5"/>
      <c r="O1505" s="5"/>
      <c r="P1505" s="5"/>
      <c r="Q1505" s="5"/>
      <c r="R1505" s="312">
        <f>AVERAGE(R1453,R1479,R1504)</f>
        <v>2.6374327122153205</v>
      </c>
      <c r="S1505" s="312"/>
      <c r="U1505" s="312">
        <f>AVERAGE(U1453,U1479,U1504)</f>
        <v>3.4558873360938578</v>
      </c>
      <c r="V1505" s="312"/>
      <c r="W1505" s="312">
        <f>AVERAGE(W1453,W1479,W1504)</f>
        <v>4.6975384748102131</v>
      </c>
      <c r="X1505" s="312"/>
      <c r="Y1505" s="5"/>
      <c r="Z1505" s="312">
        <f>AVERAGE(Z1453,Z1479,Z1504)</f>
        <v>2.4631145617667354</v>
      </c>
      <c r="AA1505" s="312"/>
      <c r="AB1505" s="312">
        <f>AVERAGE(AB1453,AB1479,AB1504)</f>
        <v>4.4070805728088329</v>
      </c>
      <c r="AC1505" s="312"/>
    </row>
    <row r="1506" spans="1:29" hidden="1" x14ac:dyDescent="0.2">
      <c r="R1506" s="64"/>
      <c r="S1506" s="64"/>
    </row>
    <row r="1507" spans="1:29" hidden="1" x14ac:dyDescent="0.2">
      <c r="A1507" s="2">
        <v>40848</v>
      </c>
      <c r="B1507" s="64">
        <v>3.21</v>
      </c>
      <c r="C1507" s="64">
        <v>3.48</v>
      </c>
      <c r="D1507" s="64">
        <v>4.25</v>
      </c>
      <c r="E1507" s="64">
        <v>3.6</v>
      </c>
      <c r="G1507" s="64">
        <v>3.21</v>
      </c>
      <c r="H1507" s="64">
        <v>2.58</v>
      </c>
      <c r="J1507" s="64">
        <v>4.68</v>
      </c>
      <c r="K1507" s="64">
        <v>4.55</v>
      </c>
      <c r="N1507" s="64">
        <v>0.01</v>
      </c>
      <c r="O1507" s="64">
        <v>1.99</v>
      </c>
      <c r="P1507" s="64">
        <v>3</v>
      </c>
      <c r="R1507" s="64">
        <v>2.93</v>
      </c>
      <c r="S1507" s="64">
        <v>2.02</v>
      </c>
      <c r="U1507" s="64">
        <v>3.21</v>
      </c>
      <c r="V1507" s="64">
        <v>3.48</v>
      </c>
      <c r="W1507" s="64">
        <v>4.25</v>
      </c>
      <c r="X1507" s="64">
        <v>3.6</v>
      </c>
      <c r="Z1507" s="64">
        <v>3.21</v>
      </c>
      <c r="AA1507" s="64">
        <v>2.58</v>
      </c>
      <c r="AB1507" s="64">
        <v>4.68</v>
      </c>
      <c r="AC1507" s="64">
        <v>4.55</v>
      </c>
    </row>
    <row r="1508" spans="1:29" hidden="1" x14ac:dyDescent="0.2">
      <c r="A1508" s="2">
        <v>40849</v>
      </c>
      <c r="B1508" s="64">
        <v>3.2</v>
      </c>
      <c r="C1508" s="64">
        <v>3.37</v>
      </c>
      <c r="D1508" s="64">
        <v>4.3</v>
      </c>
      <c r="E1508" s="64">
        <v>3.62</v>
      </c>
      <c r="G1508" s="64">
        <v>2.82</v>
      </c>
      <c r="H1508" s="64">
        <v>2.37</v>
      </c>
      <c r="J1508" s="64">
        <v>4.6399999999999997</v>
      </c>
      <c r="K1508" s="64">
        <v>4.47</v>
      </c>
      <c r="N1508" s="64">
        <v>0.01</v>
      </c>
      <c r="O1508" s="64">
        <v>1.98</v>
      </c>
      <c r="P1508" s="64">
        <v>3.01</v>
      </c>
      <c r="R1508" s="64">
        <v>2.97</v>
      </c>
      <c r="S1508" s="64">
        <v>2.0499999999999998</v>
      </c>
      <c r="U1508" s="64">
        <v>3.2</v>
      </c>
      <c r="V1508" s="64">
        <v>3.37</v>
      </c>
      <c r="W1508" s="64">
        <v>4.3</v>
      </c>
      <c r="X1508" s="64">
        <v>3.62</v>
      </c>
      <c r="Z1508" s="64">
        <v>2.82</v>
      </c>
      <c r="AA1508" s="64">
        <v>2.37</v>
      </c>
      <c r="AB1508" s="64">
        <v>4.6399999999999997</v>
      </c>
      <c r="AC1508" s="64">
        <v>4.47</v>
      </c>
    </row>
    <row r="1509" spans="1:29" hidden="1" x14ac:dyDescent="0.2">
      <c r="A1509" s="2">
        <v>40850</v>
      </c>
      <c r="B1509" s="64">
        <v>3.25</v>
      </c>
      <c r="C1509" s="64">
        <v>3.43</v>
      </c>
      <c r="D1509" s="64">
        <v>4.38</v>
      </c>
      <c r="E1509" s="64">
        <v>3.7</v>
      </c>
      <c r="G1509" s="64">
        <v>2.71</v>
      </c>
      <c r="H1509" s="64">
        <v>2.38</v>
      </c>
      <c r="J1509" s="64">
        <v>4.57</v>
      </c>
      <c r="K1509" s="64">
        <v>4.32</v>
      </c>
      <c r="N1509" s="64">
        <v>0.01</v>
      </c>
      <c r="O1509" s="64">
        <v>2.0699999999999998</v>
      </c>
      <c r="P1509" s="64">
        <v>3.12</v>
      </c>
      <c r="R1509" s="64">
        <v>2.93</v>
      </c>
      <c r="S1509" s="64">
        <v>2</v>
      </c>
      <c r="U1509" s="64">
        <v>3.25</v>
      </c>
      <c r="V1509" s="64">
        <v>3.43</v>
      </c>
      <c r="W1509" s="64">
        <v>4.38</v>
      </c>
      <c r="X1509" s="64">
        <v>3.7</v>
      </c>
      <c r="Z1509" s="64">
        <v>2.71</v>
      </c>
      <c r="AA1509" s="64">
        <v>2.38</v>
      </c>
      <c r="AB1509" s="64">
        <v>4.57</v>
      </c>
      <c r="AC1509" s="64">
        <v>4.32</v>
      </c>
    </row>
    <row r="1510" spans="1:29" hidden="1" x14ac:dyDescent="0.2">
      <c r="A1510" s="2">
        <v>40851</v>
      </c>
      <c r="B1510" s="64">
        <v>3.22</v>
      </c>
      <c r="C1510" s="64">
        <v>3.29</v>
      </c>
      <c r="D1510" s="64">
        <v>4.4800000000000004</v>
      </c>
      <c r="E1510" s="64">
        <v>3.74</v>
      </c>
      <c r="G1510" s="64">
        <v>2.06</v>
      </c>
      <c r="H1510" s="64">
        <v>2.17</v>
      </c>
      <c r="J1510" s="64">
        <v>4.4400000000000004</v>
      </c>
      <c r="K1510" s="64">
        <v>4.1399999999999997</v>
      </c>
      <c r="N1510" s="64">
        <v>0.01</v>
      </c>
      <c r="O1510" s="64">
        <v>2.0299999999999998</v>
      </c>
      <c r="P1510" s="64">
        <v>3.09</v>
      </c>
      <c r="R1510" s="64">
        <v>2.82</v>
      </c>
      <c r="S1510" s="64">
        <v>1.95</v>
      </c>
      <c r="U1510" s="64">
        <v>3.22</v>
      </c>
      <c r="V1510" s="64">
        <v>3.29</v>
      </c>
      <c r="W1510" s="64">
        <v>4.4800000000000004</v>
      </c>
      <c r="X1510" s="64">
        <v>3.74</v>
      </c>
      <c r="Z1510" s="64">
        <v>2.06</v>
      </c>
      <c r="AA1510" s="64">
        <v>2.17</v>
      </c>
      <c r="AB1510" s="64">
        <v>4.4400000000000004</v>
      </c>
      <c r="AC1510" s="64">
        <v>4.1399999999999997</v>
      </c>
    </row>
    <row r="1511" spans="1:29" hidden="1" x14ac:dyDescent="0.2">
      <c r="A1511" s="2">
        <v>40854</v>
      </c>
      <c r="B1511" s="64">
        <v>3.2</v>
      </c>
      <c r="C1511" s="64">
        <v>3.35</v>
      </c>
      <c r="D1511" s="64">
        <v>4.49</v>
      </c>
      <c r="E1511" s="64">
        <v>3.73</v>
      </c>
      <c r="G1511" s="64">
        <v>2.06</v>
      </c>
      <c r="H1511" s="64">
        <v>2.19</v>
      </c>
      <c r="J1511" s="64">
        <v>4.5999999999999996</v>
      </c>
      <c r="K1511" s="64">
        <v>4.41</v>
      </c>
      <c r="N1511" s="64">
        <v>0.01</v>
      </c>
      <c r="O1511" s="64">
        <v>2.0299999999999998</v>
      </c>
      <c r="P1511" s="64">
        <v>3.1</v>
      </c>
      <c r="R1511" s="64">
        <v>2.96</v>
      </c>
      <c r="S1511" s="64">
        <v>2.0299999999999998</v>
      </c>
      <c r="U1511" s="64">
        <v>3.2</v>
      </c>
      <c r="V1511" s="64">
        <v>3.35</v>
      </c>
      <c r="W1511" s="64">
        <v>4.49</v>
      </c>
      <c r="X1511" s="64">
        <v>3.73</v>
      </c>
      <c r="Z1511" s="64">
        <v>2.06</v>
      </c>
      <c r="AA1511" s="64">
        <v>2.19</v>
      </c>
      <c r="AB1511" s="64">
        <v>4.5999999999999996</v>
      </c>
      <c r="AC1511" s="64">
        <v>4.41</v>
      </c>
    </row>
    <row r="1512" spans="1:29" hidden="1" x14ac:dyDescent="0.2">
      <c r="A1512" s="2">
        <v>40855</v>
      </c>
      <c r="B1512" s="64">
        <v>3.3</v>
      </c>
      <c r="C1512" s="64">
        <v>3.4</v>
      </c>
      <c r="D1512" s="64">
        <v>4.6100000000000003</v>
      </c>
      <c r="E1512" s="64">
        <v>3.57</v>
      </c>
      <c r="G1512" s="64">
        <v>2.4700000000000002</v>
      </c>
      <c r="H1512" s="64">
        <v>2.1800000000000002</v>
      </c>
      <c r="J1512" s="64">
        <v>4.4400000000000004</v>
      </c>
      <c r="K1512" s="64">
        <v>4.4800000000000004</v>
      </c>
      <c r="N1512" s="64">
        <v>0</v>
      </c>
      <c r="O1512" s="64">
        <v>2.08</v>
      </c>
      <c r="P1512" s="64">
        <v>3.13</v>
      </c>
      <c r="R1512" s="64">
        <v>2.71</v>
      </c>
      <c r="S1512" s="64">
        <v>2.0299999999999998</v>
      </c>
      <c r="U1512" s="64">
        <v>3.3</v>
      </c>
      <c r="V1512" s="64">
        <v>3.4</v>
      </c>
      <c r="W1512" s="64">
        <v>4.6100000000000003</v>
      </c>
      <c r="X1512" s="64">
        <v>3.57</v>
      </c>
      <c r="Z1512" s="64">
        <v>2.4700000000000002</v>
      </c>
      <c r="AA1512" s="64">
        <v>2.1800000000000002</v>
      </c>
      <c r="AB1512" s="64">
        <v>4.4400000000000004</v>
      </c>
      <c r="AC1512" s="64">
        <v>4.4800000000000004</v>
      </c>
    </row>
    <row r="1513" spans="1:29" hidden="1" x14ac:dyDescent="0.2">
      <c r="A1513" s="2">
        <v>40856</v>
      </c>
      <c r="B1513" s="64">
        <v>3.24</v>
      </c>
      <c r="C1513" s="64">
        <v>3.38</v>
      </c>
      <c r="D1513" s="64">
        <v>4.57</v>
      </c>
      <c r="E1513" s="64">
        <v>3.58</v>
      </c>
      <c r="G1513" s="64">
        <v>2.34</v>
      </c>
      <c r="H1513" s="64">
        <v>2.12</v>
      </c>
      <c r="J1513" s="64">
        <v>4.84</v>
      </c>
      <c r="K1513" s="64">
        <v>4.3</v>
      </c>
      <c r="N1513" s="64">
        <v>0</v>
      </c>
      <c r="O1513" s="64">
        <v>1.96</v>
      </c>
      <c r="P1513" s="64">
        <v>3.03</v>
      </c>
      <c r="R1513" s="64">
        <v>3.07</v>
      </c>
      <c r="S1513" s="64">
        <v>2.0099999999999998</v>
      </c>
      <c r="U1513" s="64">
        <v>3.24</v>
      </c>
      <c r="V1513" s="64">
        <v>3.38</v>
      </c>
      <c r="W1513" s="64">
        <v>4.57</v>
      </c>
      <c r="X1513" s="64">
        <v>3.58</v>
      </c>
      <c r="Z1513" s="64">
        <v>2.34</v>
      </c>
      <c r="AA1513" s="64">
        <v>2.12</v>
      </c>
      <c r="AB1513" s="64">
        <v>4.84</v>
      </c>
      <c r="AC1513" s="64">
        <v>4.3</v>
      </c>
    </row>
    <row r="1514" spans="1:29" hidden="1" x14ac:dyDescent="0.2">
      <c r="A1514" s="2">
        <v>40857</v>
      </c>
      <c r="B1514" s="64">
        <v>3.25</v>
      </c>
      <c r="C1514" s="64">
        <v>3.46</v>
      </c>
      <c r="D1514" s="64">
        <v>4.7</v>
      </c>
      <c r="E1514" s="64">
        <v>3.6</v>
      </c>
      <c r="G1514" s="64">
        <v>2.41</v>
      </c>
      <c r="H1514" s="64">
        <v>2.2200000000000002</v>
      </c>
      <c r="J1514" s="64">
        <v>4.8899999999999997</v>
      </c>
      <c r="K1514" s="64">
        <v>4.5999999999999996</v>
      </c>
      <c r="N1514" s="64">
        <v>0</v>
      </c>
      <c r="O1514" s="64">
        <v>2.0299999999999998</v>
      </c>
      <c r="P1514" s="64">
        <v>3.1</v>
      </c>
      <c r="R1514" s="64">
        <v>3.08</v>
      </c>
      <c r="S1514" s="64">
        <v>2.06</v>
      </c>
      <c r="U1514" s="64">
        <v>3.25</v>
      </c>
      <c r="V1514" s="64">
        <v>3.46</v>
      </c>
      <c r="W1514" s="64">
        <v>4.7</v>
      </c>
      <c r="X1514" s="64">
        <v>3.6</v>
      </c>
      <c r="Z1514" s="64">
        <v>2.41</v>
      </c>
      <c r="AA1514" s="64">
        <v>2.2200000000000002</v>
      </c>
      <c r="AB1514" s="64">
        <v>4.8899999999999997</v>
      </c>
      <c r="AC1514" s="64">
        <v>4.5999999999999996</v>
      </c>
    </row>
    <row r="1515" spans="1:29" hidden="1" x14ac:dyDescent="0.2">
      <c r="A1515" s="2">
        <v>40861</v>
      </c>
      <c r="B1515" s="64">
        <v>3.37</v>
      </c>
      <c r="C1515" s="64">
        <v>3.49</v>
      </c>
      <c r="D1515" s="64">
        <v>4.66</v>
      </c>
      <c r="E1515" s="64">
        <v>3.75</v>
      </c>
      <c r="G1515" s="64">
        <v>2.66</v>
      </c>
      <c r="H1515" s="64">
        <v>2.27</v>
      </c>
      <c r="J1515" s="64">
        <v>4.75</v>
      </c>
      <c r="K1515" s="64">
        <v>4.92</v>
      </c>
      <c r="N1515" s="64">
        <v>0</v>
      </c>
      <c r="O1515" s="64">
        <v>2.0299999999999998</v>
      </c>
      <c r="P1515" s="64">
        <v>3.08</v>
      </c>
      <c r="R1515" s="64">
        <v>3.05</v>
      </c>
      <c r="S1515" s="64">
        <v>2.0699999999999998</v>
      </c>
      <c r="U1515" s="64">
        <v>3.37</v>
      </c>
      <c r="V1515" s="64">
        <v>3.49</v>
      </c>
      <c r="W1515" s="64">
        <v>4.66</v>
      </c>
      <c r="X1515" s="64">
        <v>3.75</v>
      </c>
      <c r="Z1515" s="64">
        <v>2.66</v>
      </c>
      <c r="AA1515" s="64">
        <v>2.27</v>
      </c>
      <c r="AB1515" s="64">
        <v>4.75</v>
      </c>
      <c r="AC1515" s="64">
        <v>4.92</v>
      </c>
    </row>
    <row r="1516" spans="1:29" hidden="1" x14ac:dyDescent="0.2">
      <c r="A1516" s="2">
        <v>40862</v>
      </c>
      <c r="B1516" s="64">
        <v>3.37</v>
      </c>
      <c r="C1516" s="64">
        <v>3.56</v>
      </c>
      <c r="D1516" s="64">
        <v>4.72</v>
      </c>
      <c r="E1516" s="64">
        <v>3.68</v>
      </c>
      <c r="G1516" s="64">
        <v>2.61</v>
      </c>
      <c r="H1516" s="64">
        <v>2.34</v>
      </c>
      <c r="J1516" s="64">
        <v>4.7699999999999996</v>
      </c>
      <c r="K1516" s="64">
        <v>4.46</v>
      </c>
      <c r="N1516" s="64">
        <v>0</v>
      </c>
      <c r="O1516" s="64">
        <v>2.02</v>
      </c>
      <c r="P1516" s="64">
        <v>3.06</v>
      </c>
      <c r="R1516" s="64">
        <v>3.01</v>
      </c>
      <c r="S1516" s="64">
        <v>2.2599999999999998</v>
      </c>
      <c r="U1516" s="64">
        <v>3.37</v>
      </c>
      <c r="V1516" s="64">
        <v>3.56</v>
      </c>
      <c r="W1516" s="64">
        <v>4.72</v>
      </c>
      <c r="X1516" s="64">
        <v>3.68</v>
      </c>
      <c r="Z1516" s="64">
        <v>2.61</v>
      </c>
      <c r="AA1516" s="64">
        <v>2.34</v>
      </c>
      <c r="AB1516" s="64">
        <v>4.7699999999999996</v>
      </c>
      <c r="AC1516" s="64">
        <v>4.46</v>
      </c>
    </row>
    <row r="1517" spans="1:29" hidden="1" x14ac:dyDescent="0.2">
      <c r="A1517" s="2">
        <v>40863</v>
      </c>
      <c r="B1517" s="64">
        <v>3.24</v>
      </c>
      <c r="C1517" s="64">
        <v>3.33</v>
      </c>
      <c r="D1517" s="64">
        <v>4.6399999999999997</v>
      </c>
      <c r="E1517" s="64">
        <v>4.08</v>
      </c>
      <c r="G1517" s="64">
        <v>2.27</v>
      </c>
      <c r="H1517" s="64">
        <v>2.36</v>
      </c>
      <c r="J1517" s="64">
        <v>4.75</v>
      </c>
      <c r="K1517" s="64">
        <v>4.55</v>
      </c>
      <c r="N1517" s="64">
        <v>0</v>
      </c>
      <c r="O1517" s="64">
        <v>1.97</v>
      </c>
      <c r="P1517" s="64">
        <v>3.01</v>
      </c>
      <c r="R1517" s="64">
        <v>3.05</v>
      </c>
      <c r="S1517" s="64">
        <v>2.41</v>
      </c>
      <c r="U1517" s="64">
        <v>3.24</v>
      </c>
      <c r="V1517" s="64">
        <v>3.33</v>
      </c>
      <c r="W1517" s="64">
        <v>4.6399999999999997</v>
      </c>
      <c r="X1517" s="64">
        <v>4.08</v>
      </c>
      <c r="Z1517" s="64">
        <v>2.27</v>
      </c>
      <c r="AA1517" s="64">
        <v>2.36</v>
      </c>
      <c r="AB1517" s="64">
        <v>4.75</v>
      </c>
      <c r="AC1517" s="64">
        <v>4.55</v>
      </c>
    </row>
    <row r="1518" spans="1:29" hidden="1" x14ac:dyDescent="0.2">
      <c r="A1518" s="2">
        <v>40864</v>
      </c>
      <c r="B1518" s="64">
        <v>3.23</v>
      </c>
      <c r="C1518" s="64">
        <v>3.35</v>
      </c>
      <c r="D1518" s="64">
        <v>4.6500000000000004</v>
      </c>
      <c r="E1518" s="64">
        <v>4.07</v>
      </c>
      <c r="G1518" s="64">
        <v>2.94</v>
      </c>
      <c r="H1518" s="64">
        <v>2.59</v>
      </c>
      <c r="J1518" s="64">
        <v>4.8499999999999996</v>
      </c>
      <c r="K1518" s="64">
        <v>4.6399999999999997</v>
      </c>
      <c r="N1518" s="64">
        <v>0</v>
      </c>
      <c r="O1518" s="64">
        <v>1.94</v>
      </c>
      <c r="P1518" s="64">
        <v>2.96</v>
      </c>
      <c r="R1518" s="64">
        <v>3.16</v>
      </c>
      <c r="S1518" s="64">
        <v>2.35</v>
      </c>
      <c r="U1518" s="64">
        <v>3.23</v>
      </c>
      <c r="V1518" s="64">
        <v>3.35</v>
      </c>
      <c r="W1518" s="64">
        <v>4.6500000000000004</v>
      </c>
      <c r="X1518" s="64">
        <v>4.07</v>
      </c>
      <c r="Z1518" s="64">
        <v>2.94</v>
      </c>
      <c r="AA1518" s="64">
        <v>2.59</v>
      </c>
      <c r="AB1518" s="64">
        <v>4.8499999999999996</v>
      </c>
      <c r="AC1518" s="64">
        <v>4.6399999999999997</v>
      </c>
    </row>
    <row r="1519" spans="1:29" hidden="1" x14ac:dyDescent="0.2">
      <c r="A1519" s="2">
        <v>40865</v>
      </c>
      <c r="B1519" s="64">
        <v>3.27</v>
      </c>
      <c r="C1519" s="64">
        <v>3.34</v>
      </c>
      <c r="D1519" s="64">
        <v>4.71</v>
      </c>
      <c r="E1519" s="64">
        <v>4.07</v>
      </c>
      <c r="G1519" s="64">
        <v>2.5499999999999998</v>
      </c>
      <c r="H1519" s="64">
        <v>2.39</v>
      </c>
      <c r="J1519" s="64">
        <v>4.71</v>
      </c>
      <c r="K1519" s="64">
        <v>4.5599999999999996</v>
      </c>
      <c r="N1519" s="64">
        <v>0</v>
      </c>
      <c r="O1519" s="64">
        <v>2</v>
      </c>
      <c r="P1519" s="64">
        <v>2.99</v>
      </c>
      <c r="R1519" s="64">
        <v>3.19</v>
      </c>
      <c r="S1519" s="64">
        <v>2.38</v>
      </c>
      <c r="U1519" s="64">
        <v>3.27</v>
      </c>
      <c r="V1519" s="64">
        <v>3.34</v>
      </c>
      <c r="W1519" s="64">
        <v>4.71</v>
      </c>
      <c r="X1519" s="64">
        <v>4.07</v>
      </c>
      <c r="Z1519" s="64">
        <v>2.5499999999999998</v>
      </c>
      <c r="AA1519" s="64">
        <v>2.39</v>
      </c>
      <c r="AB1519" s="64">
        <v>4.71</v>
      </c>
      <c r="AC1519" s="64">
        <v>4.5599999999999996</v>
      </c>
    </row>
    <row r="1520" spans="1:29" hidden="1" x14ac:dyDescent="0.2">
      <c r="A1520" s="2">
        <v>40868</v>
      </c>
      <c r="B1520" s="64">
        <v>3.28</v>
      </c>
      <c r="C1520" s="64">
        <v>3.38</v>
      </c>
      <c r="D1520" s="64">
        <v>4.68</v>
      </c>
      <c r="E1520" s="64">
        <v>4.07</v>
      </c>
      <c r="G1520" s="64">
        <v>2.61</v>
      </c>
      <c r="H1520" s="64">
        <v>2.37</v>
      </c>
      <c r="J1520" s="64">
        <v>4.7</v>
      </c>
      <c r="K1520" s="64">
        <v>4.5199999999999996</v>
      </c>
      <c r="N1520" s="64">
        <v>0</v>
      </c>
      <c r="O1520" s="64">
        <v>1.95</v>
      </c>
      <c r="P1520" s="64">
        <v>2.94</v>
      </c>
      <c r="R1520" s="64">
        <v>3.29</v>
      </c>
      <c r="S1520" s="64">
        <v>2.4500000000000002</v>
      </c>
      <c r="U1520" s="64">
        <v>3.28</v>
      </c>
      <c r="V1520" s="64">
        <v>3.38</v>
      </c>
      <c r="W1520" s="64">
        <v>4.68</v>
      </c>
      <c r="X1520" s="64">
        <v>4.07</v>
      </c>
      <c r="Z1520" s="64">
        <v>2.61</v>
      </c>
      <c r="AA1520" s="64">
        <v>2.37</v>
      </c>
      <c r="AB1520" s="64">
        <v>4.7</v>
      </c>
      <c r="AC1520" s="64">
        <v>4.5199999999999996</v>
      </c>
    </row>
    <row r="1521" spans="1:29" hidden="1" x14ac:dyDescent="0.2">
      <c r="A1521" s="2">
        <v>40869</v>
      </c>
      <c r="B1521" s="64">
        <v>3.25</v>
      </c>
      <c r="C1521" s="64">
        <v>3.39</v>
      </c>
      <c r="D1521" s="64">
        <v>4.58</v>
      </c>
      <c r="E1521" s="64">
        <v>3.71</v>
      </c>
      <c r="G1521" s="64">
        <v>2.69</v>
      </c>
      <c r="H1521" s="64">
        <v>2.52</v>
      </c>
      <c r="J1521" s="64">
        <v>4.7</v>
      </c>
      <c r="K1521" s="64">
        <v>4.53</v>
      </c>
      <c r="N1521" s="64">
        <v>0</v>
      </c>
      <c r="O1521" s="64">
        <v>1.92</v>
      </c>
      <c r="P1521" s="64">
        <v>2.88</v>
      </c>
      <c r="R1521" s="64">
        <v>3.17</v>
      </c>
      <c r="S1521" s="64">
        <v>2.5099999999999998</v>
      </c>
      <c r="U1521" s="64">
        <v>3.25</v>
      </c>
      <c r="V1521" s="64">
        <v>3.39</v>
      </c>
      <c r="W1521" s="64">
        <v>4.58</v>
      </c>
      <c r="X1521" s="64">
        <v>3.71</v>
      </c>
      <c r="Z1521" s="64">
        <v>2.69</v>
      </c>
      <c r="AA1521" s="64">
        <v>2.52</v>
      </c>
      <c r="AB1521" s="64">
        <v>4.7</v>
      </c>
      <c r="AC1521" s="64">
        <v>4.53</v>
      </c>
    </row>
    <row r="1522" spans="1:29" hidden="1" x14ac:dyDescent="0.2">
      <c r="A1522" s="2">
        <v>40870</v>
      </c>
      <c r="B1522" s="64">
        <v>3.21</v>
      </c>
      <c r="C1522" s="64">
        <v>3.39</v>
      </c>
      <c r="D1522" s="64">
        <v>4.6100000000000003</v>
      </c>
      <c r="E1522" s="64">
        <v>3.73</v>
      </c>
      <c r="G1522" s="64">
        <v>3.61</v>
      </c>
      <c r="H1522" s="64">
        <v>2.91</v>
      </c>
      <c r="J1522" s="64">
        <v>4.7699999999999996</v>
      </c>
      <c r="K1522" s="64">
        <v>4.66</v>
      </c>
      <c r="N1522" s="64">
        <v>0</v>
      </c>
      <c r="O1522" s="64">
        <v>1.88</v>
      </c>
      <c r="P1522" s="64">
        <v>2.84</v>
      </c>
      <c r="R1522" s="64">
        <v>3.07</v>
      </c>
      <c r="S1522" s="64">
        <v>2.5099999999999998</v>
      </c>
      <c r="U1522" s="64">
        <v>3.21</v>
      </c>
      <c r="V1522" s="64">
        <v>3.39</v>
      </c>
      <c r="W1522" s="64">
        <v>4.6100000000000003</v>
      </c>
      <c r="X1522" s="64">
        <v>3.73</v>
      </c>
      <c r="Z1522" s="64">
        <v>3.61</v>
      </c>
      <c r="AA1522" s="64">
        <v>2.91</v>
      </c>
      <c r="AB1522" s="64">
        <v>4.7699999999999996</v>
      </c>
      <c r="AC1522" s="64">
        <v>4.66</v>
      </c>
    </row>
    <row r="1523" spans="1:29" hidden="1" x14ac:dyDescent="0.2">
      <c r="A1523" s="2">
        <v>40872</v>
      </c>
      <c r="B1523" s="64">
        <v>3.36</v>
      </c>
      <c r="C1523" s="64">
        <v>3.45</v>
      </c>
      <c r="D1523" s="64">
        <v>4.6500000000000004</v>
      </c>
      <c r="E1523" s="64">
        <v>3.73</v>
      </c>
      <c r="G1523" s="64">
        <v>3.8</v>
      </c>
      <c r="H1523" s="64">
        <v>2.82</v>
      </c>
      <c r="J1523" s="64">
        <v>4.74</v>
      </c>
      <c r="K1523" s="64">
        <v>4.91</v>
      </c>
      <c r="N1523" s="64">
        <v>0</v>
      </c>
      <c r="O1523" s="64">
        <v>1.96</v>
      </c>
      <c r="P1523" s="64">
        <v>2.92</v>
      </c>
      <c r="R1523" s="64">
        <v>3.25</v>
      </c>
      <c r="S1523" s="64">
        <v>2.4700000000000002</v>
      </c>
      <c r="U1523" s="64">
        <v>3.36</v>
      </c>
      <c r="V1523" s="64">
        <v>3.45</v>
      </c>
      <c r="W1523" s="64">
        <v>4.6500000000000004</v>
      </c>
      <c r="X1523" s="64">
        <v>3.73</v>
      </c>
      <c r="Z1523" s="64">
        <v>3.8</v>
      </c>
      <c r="AA1523" s="64">
        <v>2.82</v>
      </c>
      <c r="AB1523" s="64">
        <v>4.74</v>
      </c>
      <c r="AC1523" s="64">
        <v>4.91</v>
      </c>
    </row>
    <row r="1524" spans="1:29" hidden="1" x14ac:dyDescent="0.2">
      <c r="A1524" s="2">
        <v>40875</v>
      </c>
      <c r="B1524" s="64">
        <v>3.34</v>
      </c>
      <c r="C1524" s="64">
        <v>3.52</v>
      </c>
      <c r="D1524" s="64">
        <v>4.63</v>
      </c>
      <c r="E1524" s="64">
        <v>3.76</v>
      </c>
      <c r="G1524" s="64">
        <v>2.64</v>
      </c>
      <c r="H1524" s="64">
        <v>2.34</v>
      </c>
      <c r="J1524" s="64">
        <v>4.24</v>
      </c>
      <c r="K1524" s="64">
        <v>4.84</v>
      </c>
      <c r="N1524" s="64">
        <v>0</v>
      </c>
      <c r="O1524" s="64">
        <v>1.97</v>
      </c>
      <c r="P1524" s="64">
        <v>2.93</v>
      </c>
      <c r="R1524" s="64">
        <v>3.05</v>
      </c>
      <c r="S1524" s="64">
        <v>2.44</v>
      </c>
      <c r="U1524" s="64">
        <v>3.34</v>
      </c>
      <c r="V1524" s="64">
        <v>3.52</v>
      </c>
      <c r="W1524" s="64">
        <v>4.63</v>
      </c>
      <c r="X1524" s="64">
        <v>3.76</v>
      </c>
      <c r="Z1524" s="64">
        <v>2.64</v>
      </c>
      <c r="AA1524" s="64">
        <v>2.34</v>
      </c>
      <c r="AB1524" s="64">
        <v>4.24</v>
      </c>
      <c r="AC1524" s="64">
        <v>4.84</v>
      </c>
    </row>
    <row r="1525" spans="1:29" hidden="1" x14ac:dyDescent="0.2">
      <c r="A1525" s="2">
        <v>40876</v>
      </c>
      <c r="B1525" s="64">
        <v>3.39</v>
      </c>
      <c r="C1525" s="64">
        <v>3.61</v>
      </c>
      <c r="D1525" s="64">
        <v>4.6900000000000004</v>
      </c>
      <c r="E1525" s="64">
        <v>3.78</v>
      </c>
      <c r="G1525" s="64">
        <v>2.62</v>
      </c>
      <c r="H1525" s="64">
        <v>2.35</v>
      </c>
      <c r="J1525" s="64">
        <v>4.83</v>
      </c>
      <c r="K1525" s="64">
        <v>4.54</v>
      </c>
      <c r="N1525" s="64">
        <v>0</v>
      </c>
      <c r="O1525" s="64">
        <v>1.99</v>
      </c>
      <c r="P1525" s="64">
        <v>2.96</v>
      </c>
      <c r="R1525" s="64">
        <v>3.24</v>
      </c>
      <c r="S1525" s="64">
        <v>2.44</v>
      </c>
      <c r="U1525" s="64">
        <v>3.39</v>
      </c>
      <c r="V1525" s="64">
        <v>3.61</v>
      </c>
      <c r="W1525" s="64">
        <v>4.6900000000000004</v>
      </c>
      <c r="X1525" s="64">
        <v>3.78</v>
      </c>
      <c r="Z1525" s="64">
        <v>2.62</v>
      </c>
      <c r="AA1525" s="64">
        <v>2.35</v>
      </c>
      <c r="AB1525" s="64">
        <v>4.83</v>
      </c>
      <c r="AC1525" s="64">
        <v>4.54</v>
      </c>
    </row>
    <row r="1526" spans="1:29" hidden="1" x14ac:dyDescent="0.2">
      <c r="A1526" s="2">
        <v>40877</v>
      </c>
      <c r="B1526" s="64">
        <v>3.4</v>
      </c>
      <c r="C1526" s="64">
        <v>3.63</v>
      </c>
      <c r="D1526" s="64">
        <v>4.8099999999999996</v>
      </c>
      <c r="E1526" s="64">
        <v>4.18</v>
      </c>
      <c r="G1526" s="64">
        <v>2.76</v>
      </c>
      <c r="H1526" s="64">
        <v>2.33</v>
      </c>
      <c r="J1526" s="64">
        <v>4.9800000000000004</v>
      </c>
      <c r="K1526" s="64">
        <v>4.7699999999999996</v>
      </c>
      <c r="N1526" s="64">
        <v>0</v>
      </c>
      <c r="O1526" s="64">
        <v>2.0699999999999998</v>
      </c>
      <c r="P1526" s="64">
        <v>3.05</v>
      </c>
      <c r="R1526" s="64">
        <v>2.8</v>
      </c>
      <c r="S1526" s="64">
        <v>2.36</v>
      </c>
      <c r="U1526" s="64">
        <v>3.4</v>
      </c>
      <c r="V1526" s="64">
        <v>3.63</v>
      </c>
      <c r="W1526" s="64">
        <v>4.8099999999999996</v>
      </c>
      <c r="X1526" s="64">
        <v>4.18</v>
      </c>
      <c r="Z1526" s="64">
        <v>2.76</v>
      </c>
      <c r="AA1526" s="64">
        <v>2.33</v>
      </c>
      <c r="AB1526" s="64">
        <v>4.9800000000000004</v>
      </c>
      <c r="AC1526" s="64">
        <v>4.7699999999999996</v>
      </c>
    </row>
    <row r="1527" spans="1:29" hidden="1" x14ac:dyDescent="0.2">
      <c r="R1527" s="64"/>
      <c r="S1527" s="64"/>
    </row>
    <row r="1528" spans="1:29" hidden="1" x14ac:dyDescent="0.2">
      <c r="A1528" s="3" t="s">
        <v>61</v>
      </c>
      <c r="B1528" s="64">
        <f>AVERAGE(B1507:B1526)</f>
        <v>3.2790000000000008</v>
      </c>
      <c r="C1528" s="64">
        <f>AVERAGE(C1507:C1526)</f>
        <v>3.4300000000000006</v>
      </c>
      <c r="D1528" s="64">
        <f>AVERAGE(D1507:D1526)</f>
        <v>4.5905000000000005</v>
      </c>
      <c r="E1528" s="64">
        <f>AVERAGE(E1507:E1526)</f>
        <v>3.7875000000000001</v>
      </c>
      <c r="G1528" s="64">
        <f>AVERAGE(G1507:G1526)</f>
        <v>2.6919999999999993</v>
      </c>
      <c r="H1528" s="64">
        <f>AVERAGE(H1507:H1526)</f>
        <v>2.3899999999999997</v>
      </c>
      <c r="J1528" s="64">
        <f>AVERAGE(J1507:J1526)</f>
        <v>4.6944999999999997</v>
      </c>
      <c r="K1528" s="64">
        <f>AVERAGE(K1507:K1526)</f>
        <v>4.5585000000000004</v>
      </c>
      <c r="N1528" s="64">
        <f>AVERAGE(N1507:N1526)</f>
        <v>2.5000000000000001E-3</v>
      </c>
      <c r="O1528" s="64">
        <f>AVERAGE(O1507:O1526)</f>
        <v>1.9934999999999998</v>
      </c>
      <c r="P1528" s="64">
        <f>AVERAGE(P1507:P1526)</f>
        <v>3.0100000000000002</v>
      </c>
      <c r="R1528" s="64">
        <f>AVERAGE(R1507:R1526)</f>
        <v>3.0399999999999996</v>
      </c>
      <c r="S1528" s="64">
        <f>AVERAGE(S1507:S1526)</f>
        <v>2.2399999999999993</v>
      </c>
      <c r="U1528" s="64">
        <f>AVERAGE(U1507:U1526)</f>
        <v>3.2790000000000008</v>
      </c>
      <c r="V1528" s="64">
        <f>AVERAGE(V1507:V1526)</f>
        <v>3.4300000000000006</v>
      </c>
      <c r="W1528" s="64">
        <f>AVERAGE(W1507:W1526)</f>
        <v>4.5905000000000005</v>
      </c>
      <c r="X1528" s="64">
        <f>AVERAGE(X1507:X1526)</f>
        <v>3.7875000000000001</v>
      </c>
      <c r="Z1528" s="64">
        <f>AVERAGE(Z1507:Z1526)</f>
        <v>2.6919999999999993</v>
      </c>
      <c r="AA1528" s="64">
        <f>AVERAGE(AA1507:AA1526)</f>
        <v>2.3899999999999997</v>
      </c>
      <c r="AB1528" s="64">
        <f>AVERAGE(AB1507:AB1526)</f>
        <v>4.6944999999999997</v>
      </c>
      <c r="AC1528" s="64">
        <f>AVERAGE(AC1507:AC1526)</f>
        <v>4.5585000000000004</v>
      </c>
    </row>
    <row r="1529" spans="1:29" hidden="1" x14ac:dyDescent="0.2">
      <c r="A1529" s="3" t="s">
        <v>62</v>
      </c>
      <c r="B1529" s="312">
        <f>AVERAGE(B1528:C1528)</f>
        <v>3.3545000000000007</v>
      </c>
      <c r="C1529" s="312"/>
      <c r="D1529" s="312">
        <f>AVERAGE(D1528:E1528)</f>
        <v>4.1890000000000001</v>
      </c>
      <c r="E1529" s="312"/>
      <c r="F1529" s="5"/>
      <c r="G1529" s="312">
        <f>AVERAGE(G1528:H1528)</f>
        <v>2.5409999999999995</v>
      </c>
      <c r="H1529" s="312"/>
      <c r="I1529" s="118"/>
      <c r="J1529" s="312">
        <f>AVERAGE(J1528:K1528)</f>
        <v>4.6265000000000001</v>
      </c>
      <c r="K1529" s="312"/>
      <c r="L1529" s="118"/>
      <c r="M1529" s="5"/>
      <c r="N1529" s="5"/>
      <c r="O1529" s="5"/>
      <c r="P1529" s="5"/>
      <c r="Q1529" s="5"/>
      <c r="R1529" s="312">
        <f>AVERAGE(R1528:S1528)</f>
        <v>2.6399999999999997</v>
      </c>
      <c r="S1529" s="312"/>
      <c r="U1529" s="312">
        <f>AVERAGE(U1528:V1528)</f>
        <v>3.3545000000000007</v>
      </c>
      <c r="V1529" s="312"/>
      <c r="W1529" s="312">
        <f>AVERAGE(W1528:X1528)</f>
        <v>4.1890000000000001</v>
      </c>
      <c r="X1529" s="312"/>
      <c r="Y1529" s="5"/>
      <c r="Z1529" s="312">
        <f>AVERAGE(Z1528:AA1528)</f>
        <v>2.5409999999999995</v>
      </c>
      <c r="AA1529" s="312"/>
      <c r="AB1529" s="312">
        <f>AVERAGE(AB1528:AC1528)</f>
        <v>4.6265000000000001</v>
      </c>
      <c r="AC1529" s="312"/>
    </row>
    <row r="1530" spans="1:29" hidden="1" x14ac:dyDescent="0.2">
      <c r="A1530" s="3" t="s">
        <v>63</v>
      </c>
      <c r="B1530" s="312">
        <f>AVERAGE(B1479,B1504,B1529)</f>
        <v>3.4066626984126991</v>
      </c>
      <c r="C1530" s="312"/>
      <c r="D1530" s="312">
        <f>AVERAGE(D1479,D1504,D1529)</f>
        <v>4.4509007936507929</v>
      </c>
      <c r="E1530" s="312"/>
      <c r="F1530" s="5"/>
      <c r="G1530" s="312">
        <f>AVERAGE(G1479,G1504,G1529)</f>
        <v>2.5093174603174599</v>
      </c>
      <c r="H1530" s="312"/>
      <c r="I1530" s="118"/>
      <c r="J1530" s="312">
        <f>AVERAGE(J1479,J1504,J1529)</f>
        <v>4.5072182539682535</v>
      </c>
      <c r="K1530" s="312"/>
      <c r="L1530" s="118"/>
      <c r="M1530" s="5"/>
      <c r="N1530" s="5"/>
      <c r="O1530" s="5"/>
      <c r="P1530" s="5"/>
      <c r="Q1530" s="5"/>
      <c r="R1530" s="312">
        <f>AVERAGE(R1479,R1504,R1529)</f>
        <v>2.6754761904761906</v>
      </c>
      <c r="S1530" s="312"/>
      <c r="U1530" s="312">
        <f>AVERAGE(U1479,U1504,U1529)</f>
        <v>3.4066626984126991</v>
      </c>
      <c r="V1530" s="312"/>
      <c r="W1530" s="312">
        <f>AVERAGE(W1479,W1504,W1529)</f>
        <v>4.4509007936507929</v>
      </c>
      <c r="X1530" s="312"/>
      <c r="Y1530" s="5"/>
      <c r="Z1530" s="312">
        <f>AVERAGE(Z1479,Z1504,Z1529)</f>
        <v>2.5093174603174599</v>
      </c>
      <c r="AA1530" s="312"/>
      <c r="AB1530" s="312">
        <f>AVERAGE(AB1479,AB1504,AB1529)</f>
        <v>4.5072182539682535</v>
      </c>
      <c r="AC1530" s="312"/>
    </row>
    <row r="1531" spans="1:29" hidden="1" x14ac:dyDescent="0.2">
      <c r="R1531" s="64"/>
      <c r="S1531" s="64"/>
    </row>
    <row r="1532" spans="1:29" hidden="1" x14ac:dyDescent="0.2">
      <c r="A1532" s="2">
        <v>40878</v>
      </c>
      <c r="B1532" s="64">
        <v>3.41</v>
      </c>
      <c r="C1532" s="64">
        <v>3.56</v>
      </c>
      <c r="D1532" s="64">
        <v>4.68</v>
      </c>
      <c r="E1532" s="64">
        <v>4.18</v>
      </c>
      <c r="G1532" s="64">
        <v>2.66</v>
      </c>
      <c r="H1532" s="64">
        <v>2.39</v>
      </c>
      <c r="J1532" s="64">
        <v>4.75</v>
      </c>
      <c r="K1532" s="64">
        <v>4.8099999999999996</v>
      </c>
      <c r="N1532" s="64">
        <v>0</v>
      </c>
      <c r="O1532" s="64">
        <v>2.09</v>
      </c>
      <c r="P1532" s="64">
        <v>3.09</v>
      </c>
      <c r="R1532" s="64">
        <v>2.95</v>
      </c>
      <c r="S1532" s="64">
        <v>2.39</v>
      </c>
      <c r="U1532" s="64">
        <v>3.41</v>
      </c>
      <c r="V1532" s="64">
        <v>3.56</v>
      </c>
      <c r="W1532" s="64">
        <v>4.68</v>
      </c>
      <c r="X1532" s="64">
        <v>4.18</v>
      </c>
      <c r="Z1532" s="64">
        <v>2.66</v>
      </c>
      <c r="AA1532" s="64">
        <v>2.39</v>
      </c>
      <c r="AB1532" s="64">
        <v>4.75</v>
      </c>
      <c r="AC1532" s="64">
        <v>4.8099999999999996</v>
      </c>
    </row>
    <row r="1533" spans="1:29" hidden="1" x14ac:dyDescent="0.2">
      <c r="A1533" s="2">
        <v>40879</v>
      </c>
      <c r="B1533" s="64">
        <v>3.33</v>
      </c>
      <c r="C1533" s="64">
        <v>3.33</v>
      </c>
      <c r="D1533" s="64">
        <v>4.58</v>
      </c>
      <c r="E1533" s="64">
        <v>4.17</v>
      </c>
      <c r="G1533" s="64">
        <v>2.89</v>
      </c>
      <c r="H1533" s="64">
        <v>2.38</v>
      </c>
      <c r="J1533" s="64">
        <v>4.49</v>
      </c>
      <c r="K1533" s="64">
        <v>4.6100000000000003</v>
      </c>
      <c r="N1533" s="64">
        <v>0</v>
      </c>
      <c r="O1533" s="64">
        <v>2.0299999999999998</v>
      </c>
      <c r="P1533" s="64">
        <v>3.03</v>
      </c>
      <c r="R1533" s="64">
        <v>2.6</v>
      </c>
      <c r="S1533" s="64">
        <v>2.2400000000000002</v>
      </c>
      <c r="U1533" s="64">
        <v>3.33</v>
      </c>
      <c r="V1533" s="64">
        <v>3.33</v>
      </c>
      <c r="W1533" s="64">
        <v>4.58</v>
      </c>
      <c r="X1533" s="64">
        <v>4.17</v>
      </c>
      <c r="Z1533" s="64">
        <v>2.89</v>
      </c>
      <c r="AA1533" s="64">
        <v>2.38</v>
      </c>
      <c r="AB1533" s="64">
        <v>4.49</v>
      </c>
      <c r="AC1533" s="64">
        <v>4.6100000000000003</v>
      </c>
    </row>
    <row r="1534" spans="1:29" hidden="1" x14ac:dyDescent="0.2">
      <c r="A1534" s="2">
        <v>40882</v>
      </c>
      <c r="B1534" s="64">
        <v>3.34</v>
      </c>
      <c r="C1534" s="64">
        <v>3.38</v>
      </c>
      <c r="D1534" s="64">
        <v>4.59</v>
      </c>
      <c r="E1534" s="64">
        <v>4.18</v>
      </c>
      <c r="G1534" s="64">
        <v>2.89</v>
      </c>
      <c r="H1534" s="64">
        <v>2.35</v>
      </c>
      <c r="J1534" s="64">
        <v>4.59</v>
      </c>
      <c r="K1534" s="64">
        <v>4.5199999999999996</v>
      </c>
      <c r="N1534" s="64">
        <v>0</v>
      </c>
      <c r="O1534" s="64">
        <v>2.04</v>
      </c>
      <c r="P1534" s="64">
        <v>3.02</v>
      </c>
      <c r="R1534" s="64">
        <v>2.59</v>
      </c>
      <c r="S1534" s="64">
        <v>2.08</v>
      </c>
      <c r="U1534" s="64">
        <v>3.34</v>
      </c>
      <c r="V1534" s="64">
        <v>3.38</v>
      </c>
      <c r="W1534" s="64">
        <v>4.59</v>
      </c>
      <c r="X1534" s="64">
        <v>4.18</v>
      </c>
      <c r="Z1534" s="64">
        <v>2.89</v>
      </c>
      <c r="AA1534" s="64">
        <v>2.35</v>
      </c>
      <c r="AB1534" s="64">
        <v>4.59</v>
      </c>
      <c r="AC1534" s="64">
        <v>4.5199999999999996</v>
      </c>
    </row>
    <row r="1535" spans="1:29" hidden="1" x14ac:dyDescent="0.2">
      <c r="A1535" s="2">
        <v>40883</v>
      </c>
      <c r="B1535" s="64">
        <v>3.49</v>
      </c>
      <c r="C1535" s="64">
        <v>3.55</v>
      </c>
      <c r="D1535" s="64">
        <v>4.55</v>
      </c>
      <c r="E1535" s="64">
        <v>3.86</v>
      </c>
      <c r="G1535" s="64">
        <v>3.46</v>
      </c>
      <c r="H1535" s="64">
        <v>2.62</v>
      </c>
      <c r="J1535" s="64">
        <v>4.87</v>
      </c>
      <c r="K1535" s="64">
        <v>4.54</v>
      </c>
      <c r="N1535" s="64">
        <v>0</v>
      </c>
      <c r="O1535" s="64">
        <v>2.08</v>
      </c>
      <c r="P1535" s="64">
        <v>3.1</v>
      </c>
      <c r="R1535" s="64">
        <v>2.85</v>
      </c>
      <c r="S1535" s="64">
        <v>2.19</v>
      </c>
      <c r="U1535" s="64">
        <v>3.49</v>
      </c>
      <c r="V1535" s="64">
        <v>3.55</v>
      </c>
      <c r="W1535" s="64">
        <v>4.55</v>
      </c>
      <c r="X1535" s="64">
        <v>3.86</v>
      </c>
      <c r="Z1535" s="64">
        <v>3.46</v>
      </c>
      <c r="AA1535" s="64">
        <v>2.62</v>
      </c>
      <c r="AB1535" s="64">
        <v>4.87</v>
      </c>
      <c r="AC1535" s="64">
        <v>4.54</v>
      </c>
    </row>
    <row r="1536" spans="1:29" hidden="1" x14ac:dyDescent="0.2">
      <c r="A1536" s="2">
        <v>40884</v>
      </c>
      <c r="B1536" s="64">
        <v>3.45</v>
      </c>
      <c r="C1536" s="64">
        <v>3.55</v>
      </c>
      <c r="D1536" s="64">
        <v>4.5199999999999996</v>
      </c>
      <c r="E1536" s="64">
        <v>3.82</v>
      </c>
      <c r="G1536" s="64">
        <v>2.77</v>
      </c>
      <c r="H1536" s="64">
        <v>2.12</v>
      </c>
      <c r="J1536" s="64">
        <v>4.79</v>
      </c>
      <c r="K1536" s="64">
        <v>4.3</v>
      </c>
      <c r="N1536" s="64">
        <v>0</v>
      </c>
      <c r="O1536" s="64">
        <v>2.0299999999999998</v>
      </c>
      <c r="P1536" s="64">
        <v>3.06</v>
      </c>
      <c r="R1536" s="64">
        <v>2.81</v>
      </c>
      <c r="S1536" s="64">
        <v>2.17</v>
      </c>
      <c r="U1536" s="64">
        <v>3.45</v>
      </c>
      <c r="V1536" s="64">
        <v>3.55</v>
      </c>
      <c r="W1536" s="64">
        <v>4.5199999999999996</v>
      </c>
      <c r="X1536" s="64">
        <v>3.82</v>
      </c>
      <c r="Z1536" s="64">
        <v>2.77</v>
      </c>
      <c r="AA1536" s="64">
        <v>2.12</v>
      </c>
      <c r="AB1536" s="64">
        <v>4.79</v>
      </c>
      <c r="AC1536" s="64">
        <v>4.3</v>
      </c>
    </row>
    <row r="1537" spans="1:29" hidden="1" x14ac:dyDescent="0.2">
      <c r="A1537" s="2">
        <v>40885</v>
      </c>
      <c r="B1537" s="64">
        <v>3.34</v>
      </c>
      <c r="C1537" s="64">
        <v>3.43</v>
      </c>
      <c r="D1537" s="64">
        <v>4.5599999999999996</v>
      </c>
      <c r="E1537" s="64">
        <v>3.8</v>
      </c>
      <c r="G1537" s="64">
        <v>2.86</v>
      </c>
      <c r="H1537" s="64">
        <v>2.12</v>
      </c>
      <c r="J1537" s="64">
        <v>4.55</v>
      </c>
      <c r="K1537" s="64">
        <v>4.1500000000000004</v>
      </c>
      <c r="N1537" s="64">
        <v>0</v>
      </c>
      <c r="O1537" s="64">
        <v>1.97</v>
      </c>
      <c r="P1537" s="64">
        <v>2.99</v>
      </c>
      <c r="R1537" s="64">
        <v>2.91</v>
      </c>
      <c r="S1537" s="64">
        <v>2.12</v>
      </c>
      <c r="U1537" s="64">
        <v>3.34</v>
      </c>
      <c r="V1537" s="64">
        <v>3.43</v>
      </c>
      <c r="W1537" s="64">
        <v>4.5599999999999996</v>
      </c>
      <c r="X1537" s="64">
        <v>3.8</v>
      </c>
      <c r="Z1537" s="64">
        <v>2.86</v>
      </c>
      <c r="AA1537" s="64">
        <v>2.12</v>
      </c>
      <c r="AB1537" s="64">
        <v>4.55</v>
      </c>
      <c r="AC1537" s="64">
        <v>4.1500000000000004</v>
      </c>
    </row>
    <row r="1538" spans="1:29" hidden="1" x14ac:dyDescent="0.2">
      <c r="A1538" s="2">
        <v>40886</v>
      </c>
      <c r="B1538" s="64">
        <v>3.44</v>
      </c>
      <c r="C1538" s="64">
        <v>3.53</v>
      </c>
      <c r="D1538" s="64">
        <v>4.67</v>
      </c>
      <c r="E1538" s="64">
        <v>3.84</v>
      </c>
      <c r="G1538" s="64">
        <v>2.63</v>
      </c>
      <c r="H1538" s="64">
        <v>2.0299999999999998</v>
      </c>
      <c r="J1538" s="64">
        <v>4.4800000000000004</v>
      </c>
      <c r="K1538" s="64">
        <v>4.12</v>
      </c>
      <c r="N1538" s="64">
        <v>0</v>
      </c>
      <c r="O1538" s="64">
        <v>2.06</v>
      </c>
      <c r="P1538" s="64">
        <v>3.11</v>
      </c>
      <c r="R1538" s="64">
        <v>2.9</v>
      </c>
      <c r="S1538" s="64">
        <v>2.16</v>
      </c>
      <c r="U1538" s="64">
        <v>3.44</v>
      </c>
      <c r="V1538" s="64">
        <v>3.53</v>
      </c>
      <c r="W1538" s="64">
        <v>4.67</v>
      </c>
      <c r="X1538" s="64">
        <v>3.84</v>
      </c>
      <c r="Z1538" s="64">
        <v>2.63</v>
      </c>
      <c r="AA1538" s="64">
        <v>2.0299999999999998</v>
      </c>
      <c r="AB1538" s="64">
        <v>4.4800000000000004</v>
      </c>
      <c r="AC1538" s="64">
        <v>4.12</v>
      </c>
    </row>
    <row r="1539" spans="1:29" hidden="1" x14ac:dyDescent="0.2">
      <c r="A1539" s="2">
        <v>40889</v>
      </c>
      <c r="B1539" s="64">
        <v>3.48</v>
      </c>
      <c r="C1539" s="64">
        <v>3.56</v>
      </c>
      <c r="D1539" s="64">
        <v>4.6399999999999997</v>
      </c>
      <c r="E1539" s="64">
        <v>3.83</v>
      </c>
      <c r="G1539" s="64">
        <v>2.73</v>
      </c>
      <c r="H1539" s="64">
        <v>2.2999999999999998</v>
      </c>
      <c r="J1539" s="64">
        <v>4.76</v>
      </c>
      <c r="K1539" s="64">
        <v>4.33</v>
      </c>
      <c r="N1539" s="64">
        <v>0</v>
      </c>
      <c r="O1539" s="64">
        <v>2.0099999999999998</v>
      </c>
      <c r="P1539" s="64">
        <v>3.05</v>
      </c>
      <c r="R1539" s="64">
        <v>2.85</v>
      </c>
      <c r="S1539" s="64">
        <v>2.17</v>
      </c>
      <c r="U1539" s="64">
        <v>3.48</v>
      </c>
      <c r="V1539" s="64">
        <v>3.56</v>
      </c>
      <c r="W1539" s="64">
        <v>4.6399999999999997</v>
      </c>
      <c r="X1539" s="64">
        <v>3.83</v>
      </c>
      <c r="Z1539" s="64">
        <v>2.73</v>
      </c>
      <c r="AA1539" s="64">
        <v>2.2999999999999998</v>
      </c>
      <c r="AB1539" s="64">
        <v>4.76</v>
      </c>
      <c r="AC1539" s="64">
        <v>4.33</v>
      </c>
    </row>
    <row r="1540" spans="1:29" hidden="1" x14ac:dyDescent="0.2">
      <c r="A1540" s="2">
        <v>40890</v>
      </c>
      <c r="B1540" s="64">
        <v>3.39</v>
      </c>
      <c r="C1540" s="64">
        <v>3.38</v>
      </c>
      <c r="D1540" s="64">
        <v>4.59</v>
      </c>
      <c r="E1540" s="64">
        <v>3.83</v>
      </c>
      <c r="G1540" s="64">
        <v>2.5</v>
      </c>
      <c r="H1540" s="64">
        <v>2.09</v>
      </c>
      <c r="J1540" s="64">
        <v>4.6100000000000003</v>
      </c>
      <c r="K1540" s="64">
        <v>4.49</v>
      </c>
      <c r="N1540" s="64">
        <v>0</v>
      </c>
      <c r="O1540" s="64">
        <v>1.97</v>
      </c>
      <c r="P1540" s="64">
        <v>3.01</v>
      </c>
      <c r="R1540" s="64">
        <v>3.02</v>
      </c>
      <c r="S1540" s="64">
        <v>2.08</v>
      </c>
      <c r="U1540" s="64">
        <v>3.39</v>
      </c>
      <c r="V1540" s="64">
        <v>3.38</v>
      </c>
      <c r="W1540" s="64">
        <v>4.59</v>
      </c>
      <c r="X1540" s="64">
        <v>3.83</v>
      </c>
      <c r="Z1540" s="64">
        <v>2.5</v>
      </c>
      <c r="AA1540" s="64">
        <v>2.09</v>
      </c>
      <c r="AB1540" s="64">
        <v>4.6100000000000003</v>
      </c>
      <c r="AC1540" s="64">
        <v>4.49</v>
      </c>
    </row>
    <row r="1541" spans="1:29" hidden="1" x14ac:dyDescent="0.2">
      <c r="A1541" s="2">
        <v>40891</v>
      </c>
      <c r="B1541" s="64">
        <v>3.42</v>
      </c>
      <c r="C1541" s="64">
        <v>3.46</v>
      </c>
      <c r="D1541" s="64">
        <v>4.55</v>
      </c>
      <c r="E1541" s="64">
        <v>3.81</v>
      </c>
      <c r="G1541" s="64">
        <v>2.33</v>
      </c>
      <c r="H1541" s="64">
        <v>2.02</v>
      </c>
      <c r="J1541" s="64">
        <v>4.8099999999999996</v>
      </c>
      <c r="K1541" s="64">
        <v>3.98</v>
      </c>
      <c r="N1541" s="64">
        <v>0</v>
      </c>
      <c r="O1541" s="64">
        <v>1.9</v>
      </c>
      <c r="P1541" s="64">
        <v>2.9</v>
      </c>
      <c r="R1541" s="64">
        <v>3.1</v>
      </c>
      <c r="S1541" s="64">
        <v>2.2400000000000002</v>
      </c>
      <c r="U1541" s="64">
        <v>3.42</v>
      </c>
      <c r="V1541" s="64">
        <v>3.46</v>
      </c>
      <c r="W1541" s="64">
        <v>4.55</v>
      </c>
      <c r="X1541" s="64">
        <v>3.81</v>
      </c>
      <c r="Z1541" s="64">
        <v>2.33</v>
      </c>
      <c r="AA1541" s="64">
        <v>2.02</v>
      </c>
      <c r="AB1541" s="64">
        <v>4.8099999999999996</v>
      </c>
      <c r="AC1541" s="64">
        <v>3.98</v>
      </c>
    </row>
    <row r="1542" spans="1:29" hidden="1" x14ac:dyDescent="0.2">
      <c r="A1542" s="2">
        <v>40892</v>
      </c>
      <c r="B1542" s="64">
        <v>3.34</v>
      </c>
      <c r="C1542" s="64">
        <v>3.45</v>
      </c>
      <c r="D1542" s="64">
        <v>4.53</v>
      </c>
      <c r="E1542" s="64">
        <v>5.37</v>
      </c>
      <c r="G1542" s="64">
        <v>2.6</v>
      </c>
      <c r="H1542" s="64">
        <v>2.12</v>
      </c>
      <c r="J1542" s="64">
        <v>4.8</v>
      </c>
      <c r="K1542" s="64">
        <v>4</v>
      </c>
      <c r="N1542" s="64">
        <v>0</v>
      </c>
      <c r="O1542" s="64">
        <v>1.91</v>
      </c>
      <c r="P1542" s="64">
        <v>2.92</v>
      </c>
      <c r="R1542" s="64">
        <v>2.93</v>
      </c>
      <c r="S1542" s="64">
        <v>2.12</v>
      </c>
      <c r="U1542" s="64">
        <v>3.34</v>
      </c>
      <c r="V1542" s="64">
        <v>3.45</v>
      </c>
      <c r="W1542" s="64">
        <v>4.53</v>
      </c>
      <c r="X1542" s="64">
        <v>5.37</v>
      </c>
      <c r="Z1542" s="64">
        <v>2.6</v>
      </c>
      <c r="AA1542" s="64">
        <v>2.12</v>
      </c>
      <c r="AB1542" s="64">
        <v>4.8</v>
      </c>
      <c r="AC1542" s="64">
        <v>4</v>
      </c>
    </row>
    <row r="1543" spans="1:29" hidden="1" x14ac:dyDescent="0.2">
      <c r="A1543" s="2">
        <v>40893</v>
      </c>
      <c r="B1543" s="64">
        <v>3.31</v>
      </c>
      <c r="C1543" s="64">
        <v>3.41</v>
      </c>
      <c r="D1543" s="64">
        <v>4.46</v>
      </c>
      <c r="E1543" s="64">
        <v>5.14</v>
      </c>
      <c r="G1543" s="64">
        <v>2.56</v>
      </c>
      <c r="H1543" s="64">
        <v>2.17</v>
      </c>
      <c r="J1543" s="64">
        <v>4.71</v>
      </c>
      <c r="K1543" s="64">
        <v>4.01</v>
      </c>
      <c r="N1543" s="64">
        <v>0</v>
      </c>
      <c r="O1543" s="64">
        <v>1.85</v>
      </c>
      <c r="P1543" s="64">
        <v>2.85</v>
      </c>
      <c r="R1543" s="64">
        <v>2.65</v>
      </c>
      <c r="S1543" s="64">
        <v>2.12</v>
      </c>
      <c r="U1543" s="64">
        <v>3.31</v>
      </c>
      <c r="V1543" s="64">
        <v>3.41</v>
      </c>
      <c r="W1543" s="64">
        <v>4.46</v>
      </c>
      <c r="X1543" s="64">
        <v>5.14</v>
      </c>
      <c r="Z1543" s="64">
        <v>2.56</v>
      </c>
      <c r="AA1543" s="64">
        <v>2.17</v>
      </c>
      <c r="AB1543" s="64">
        <v>4.71</v>
      </c>
      <c r="AC1543" s="64">
        <v>4.01</v>
      </c>
    </row>
    <row r="1544" spans="1:29" hidden="1" x14ac:dyDescent="0.2">
      <c r="A1544" s="2">
        <v>40896</v>
      </c>
      <c r="B1544" s="64">
        <v>3.17</v>
      </c>
      <c r="C1544" s="64">
        <v>3.37</v>
      </c>
      <c r="D1544" s="64">
        <v>4.3899999999999997</v>
      </c>
      <c r="E1544" s="64">
        <v>5.42</v>
      </c>
      <c r="G1544" s="64">
        <v>2.4700000000000002</v>
      </c>
      <c r="H1544" s="64">
        <v>2.09</v>
      </c>
      <c r="J1544" s="64">
        <v>4.87</v>
      </c>
      <c r="K1544" s="64">
        <v>3.98</v>
      </c>
      <c r="N1544" s="64">
        <v>0</v>
      </c>
      <c r="O1544" s="64">
        <v>1.81</v>
      </c>
      <c r="P1544" s="64">
        <v>2.79</v>
      </c>
      <c r="R1544" s="64">
        <v>2.71</v>
      </c>
      <c r="S1544" s="64">
        <v>2.13</v>
      </c>
      <c r="U1544" s="64">
        <v>3.17</v>
      </c>
      <c r="V1544" s="64">
        <v>3.37</v>
      </c>
      <c r="W1544" s="64">
        <v>4.3899999999999997</v>
      </c>
      <c r="X1544" s="64">
        <v>5.42</v>
      </c>
      <c r="Z1544" s="64">
        <v>2.4700000000000002</v>
      </c>
      <c r="AA1544" s="64">
        <v>2.09</v>
      </c>
      <c r="AB1544" s="64">
        <v>4.87</v>
      </c>
      <c r="AC1544" s="64">
        <v>3.98</v>
      </c>
    </row>
    <row r="1545" spans="1:29" hidden="1" x14ac:dyDescent="0.2">
      <c r="A1545" s="2">
        <v>40897</v>
      </c>
      <c r="B1545" s="64">
        <v>3.37</v>
      </c>
      <c r="C1545" s="64">
        <v>3.4</v>
      </c>
      <c r="D1545" s="64">
        <v>4.5599999999999996</v>
      </c>
      <c r="E1545" s="64">
        <v>5.08</v>
      </c>
      <c r="G1545" s="64">
        <v>2.4300000000000002</v>
      </c>
      <c r="H1545" s="64">
        <v>2.11</v>
      </c>
      <c r="J1545" s="64">
        <v>4.66</v>
      </c>
      <c r="K1545" s="64">
        <v>4.0999999999999996</v>
      </c>
      <c r="N1545" s="64">
        <v>0</v>
      </c>
      <c r="O1545" s="64">
        <v>1.92</v>
      </c>
      <c r="P1545" s="64">
        <v>2.93</v>
      </c>
      <c r="R1545" s="64">
        <v>2.6</v>
      </c>
      <c r="S1545" s="64">
        <v>2.13</v>
      </c>
      <c r="U1545" s="64">
        <v>3.37</v>
      </c>
      <c r="V1545" s="64">
        <v>3.4</v>
      </c>
      <c r="W1545" s="64">
        <v>4.5599999999999996</v>
      </c>
      <c r="X1545" s="64">
        <v>5.08</v>
      </c>
      <c r="Z1545" s="64">
        <v>2.4300000000000002</v>
      </c>
      <c r="AA1545" s="64">
        <v>2.11</v>
      </c>
      <c r="AB1545" s="64">
        <v>4.66</v>
      </c>
      <c r="AC1545" s="64">
        <v>4.0999999999999996</v>
      </c>
    </row>
    <row r="1546" spans="1:29" hidden="1" x14ac:dyDescent="0.2">
      <c r="A1546" s="2">
        <v>40898</v>
      </c>
      <c r="B1546" s="64">
        <v>3.43</v>
      </c>
      <c r="C1546" s="64">
        <v>3.55</v>
      </c>
      <c r="D1546" s="64">
        <v>4.63</v>
      </c>
      <c r="E1546" s="64">
        <v>4.9400000000000004</v>
      </c>
      <c r="G1546" s="64">
        <v>2.57</v>
      </c>
      <c r="H1546" s="64">
        <v>2.15</v>
      </c>
      <c r="J1546" s="64">
        <v>4.41</v>
      </c>
      <c r="K1546" s="64">
        <v>4.41</v>
      </c>
      <c r="N1546" s="64">
        <v>0</v>
      </c>
      <c r="O1546" s="64">
        <v>1.97</v>
      </c>
      <c r="P1546" s="64">
        <v>3</v>
      </c>
      <c r="R1546" s="64">
        <v>2.71</v>
      </c>
      <c r="S1546" s="64">
        <v>2.2599999999999998</v>
      </c>
      <c r="U1546" s="64">
        <v>3.43</v>
      </c>
      <c r="V1546" s="64">
        <v>3.55</v>
      </c>
      <c r="W1546" s="64">
        <v>4.63</v>
      </c>
      <c r="X1546" s="64">
        <v>4.9400000000000004</v>
      </c>
      <c r="Z1546" s="64">
        <v>2.57</v>
      </c>
      <c r="AA1546" s="64">
        <v>2.15</v>
      </c>
      <c r="AB1546" s="64">
        <v>4.41</v>
      </c>
      <c r="AC1546" s="64">
        <v>4.41</v>
      </c>
    </row>
    <row r="1547" spans="1:29" hidden="1" x14ac:dyDescent="0.2">
      <c r="A1547" s="2">
        <v>40899</v>
      </c>
      <c r="B1547" s="64">
        <v>3.3</v>
      </c>
      <c r="C1547" s="64">
        <v>3.37</v>
      </c>
      <c r="D1547" s="64">
        <v>4.5599999999999996</v>
      </c>
      <c r="E1547" s="64">
        <v>4.8099999999999996</v>
      </c>
      <c r="G1547" s="64">
        <v>2.56</v>
      </c>
      <c r="H1547" s="64">
        <v>2.2000000000000002</v>
      </c>
      <c r="J1547" s="64">
        <v>4.4000000000000004</v>
      </c>
      <c r="K1547" s="64">
        <v>4.41</v>
      </c>
      <c r="N1547" s="64">
        <v>0</v>
      </c>
      <c r="O1547" s="64">
        <v>1.95</v>
      </c>
      <c r="P1547" s="64">
        <v>2.98</v>
      </c>
      <c r="R1547" s="64">
        <v>2.64</v>
      </c>
      <c r="S1547" s="64">
        <v>2.17</v>
      </c>
      <c r="U1547" s="64">
        <v>3.3</v>
      </c>
      <c r="V1547" s="64">
        <v>3.37</v>
      </c>
      <c r="W1547" s="64">
        <v>4.5599999999999996</v>
      </c>
      <c r="X1547" s="64">
        <v>4.8099999999999996</v>
      </c>
      <c r="Z1547" s="64">
        <v>2.56</v>
      </c>
      <c r="AA1547" s="64">
        <v>2.2000000000000002</v>
      </c>
      <c r="AB1547" s="64">
        <v>4.4000000000000004</v>
      </c>
      <c r="AC1547" s="64">
        <v>4.41</v>
      </c>
    </row>
    <row r="1548" spans="1:29" hidden="1" x14ac:dyDescent="0.2">
      <c r="A1548" s="2">
        <v>40900</v>
      </c>
      <c r="B1548" s="64">
        <v>3.63</v>
      </c>
      <c r="C1548" s="64">
        <v>3.55</v>
      </c>
      <c r="D1548" s="64">
        <v>4.68</v>
      </c>
      <c r="E1548" s="64">
        <v>4.84</v>
      </c>
      <c r="G1548" s="64">
        <v>2.54</v>
      </c>
      <c r="H1548" s="64">
        <v>2.08</v>
      </c>
      <c r="J1548" s="64">
        <v>4.66</v>
      </c>
      <c r="K1548" s="64">
        <v>4.42</v>
      </c>
      <c r="N1548" s="64">
        <v>0</v>
      </c>
      <c r="O1548" s="64">
        <v>2.02</v>
      </c>
      <c r="P1548" s="64">
        <v>3.05</v>
      </c>
      <c r="R1548" s="64">
        <v>2.75</v>
      </c>
      <c r="S1548" s="64">
        <v>2.16</v>
      </c>
      <c r="U1548" s="64">
        <v>3.63</v>
      </c>
      <c r="V1548" s="64">
        <v>3.55</v>
      </c>
      <c r="W1548" s="64">
        <v>4.68</v>
      </c>
      <c r="X1548" s="64">
        <v>4.84</v>
      </c>
      <c r="Z1548" s="64">
        <v>2.54</v>
      </c>
      <c r="AA1548" s="64">
        <v>2.08</v>
      </c>
      <c r="AB1548" s="64">
        <v>4.66</v>
      </c>
      <c r="AC1548" s="64">
        <v>4.42</v>
      </c>
    </row>
    <row r="1549" spans="1:29" hidden="1" x14ac:dyDescent="0.2">
      <c r="A1549" s="2">
        <v>40904</v>
      </c>
      <c r="B1549" s="64">
        <v>3.46</v>
      </c>
      <c r="C1549" s="64">
        <v>3.58</v>
      </c>
      <c r="D1549" s="64">
        <v>4.57</v>
      </c>
      <c r="E1549" s="64">
        <v>4.9000000000000004</v>
      </c>
      <c r="G1549" s="64">
        <v>2.54</v>
      </c>
      <c r="H1549" s="64">
        <v>2.09</v>
      </c>
      <c r="J1549" s="64">
        <v>4.41</v>
      </c>
      <c r="K1549" s="64">
        <v>4.41</v>
      </c>
      <c r="N1549" s="64">
        <v>0</v>
      </c>
      <c r="O1549" s="64">
        <v>2</v>
      </c>
      <c r="P1549" s="64">
        <v>3.03</v>
      </c>
      <c r="R1549" s="64">
        <v>2.65</v>
      </c>
      <c r="S1549" s="64">
        <v>2.2000000000000002</v>
      </c>
      <c r="U1549" s="64">
        <v>3.46</v>
      </c>
      <c r="V1549" s="64">
        <v>3.58</v>
      </c>
      <c r="W1549" s="64">
        <v>4.57</v>
      </c>
      <c r="X1549" s="64">
        <v>4.9000000000000004</v>
      </c>
      <c r="Z1549" s="64">
        <v>2.54</v>
      </c>
      <c r="AA1549" s="64">
        <v>2.09</v>
      </c>
      <c r="AB1549" s="64">
        <v>4.41</v>
      </c>
      <c r="AC1549" s="64">
        <v>4.41</v>
      </c>
    </row>
    <row r="1550" spans="1:29" hidden="1" x14ac:dyDescent="0.2">
      <c r="A1550" s="2">
        <v>40905</v>
      </c>
      <c r="B1550" s="64">
        <v>3.36</v>
      </c>
      <c r="C1550" s="64">
        <v>3.4</v>
      </c>
      <c r="D1550" s="64">
        <v>4.3899999999999997</v>
      </c>
      <c r="E1550" s="64">
        <v>4.78</v>
      </c>
      <c r="G1550" s="64">
        <v>2.25</v>
      </c>
      <c r="H1550" s="64">
        <v>1.93</v>
      </c>
      <c r="J1550" s="64">
        <v>4.3600000000000003</v>
      </c>
      <c r="K1550" s="64">
        <v>4.67</v>
      </c>
      <c r="N1550" s="64">
        <v>0</v>
      </c>
      <c r="O1550" s="64">
        <v>1.92</v>
      </c>
      <c r="P1550" s="64">
        <v>2.91</v>
      </c>
      <c r="R1550" s="64">
        <v>2.75</v>
      </c>
      <c r="S1550" s="64">
        <v>2.15</v>
      </c>
      <c r="U1550" s="64">
        <v>3.36</v>
      </c>
      <c r="V1550" s="64">
        <v>3.4</v>
      </c>
      <c r="W1550" s="64">
        <v>4.3899999999999997</v>
      </c>
      <c r="X1550" s="64">
        <v>4.78</v>
      </c>
      <c r="Z1550" s="64">
        <v>2.25</v>
      </c>
      <c r="AA1550" s="64">
        <v>1.93</v>
      </c>
      <c r="AB1550" s="64">
        <v>4.3600000000000003</v>
      </c>
      <c r="AC1550" s="64">
        <v>4.67</v>
      </c>
    </row>
    <row r="1551" spans="1:29" hidden="1" x14ac:dyDescent="0.2">
      <c r="A1551" s="2">
        <v>40906</v>
      </c>
      <c r="B1551" s="64">
        <v>3.22</v>
      </c>
      <c r="C1551" s="64">
        <v>3.35</v>
      </c>
      <c r="D1551" s="64">
        <v>4.3899999999999997</v>
      </c>
      <c r="E1551" s="64">
        <v>4.97</v>
      </c>
      <c r="G1551" s="64">
        <v>2.2000000000000002</v>
      </c>
      <c r="H1551" s="64">
        <v>1.87</v>
      </c>
      <c r="J1551" s="64">
        <v>4.76</v>
      </c>
      <c r="K1551" s="64">
        <v>4.5199999999999996</v>
      </c>
      <c r="N1551" s="64">
        <v>0</v>
      </c>
      <c r="O1551" s="64">
        <v>1.9</v>
      </c>
      <c r="P1551" s="64">
        <v>2.9</v>
      </c>
      <c r="R1551" s="64">
        <v>2.2400000000000002</v>
      </c>
      <c r="S1551" s="64">
        <v>2.11</v>
      </c>
      <c r="U1551" s="64">
        <v>3.22</v>
      </c>
      <c r="V1551" s="64">
        <v>3.35</v>
      </c>
      <c r="W1551" s="64">
        <v>4.3899999999999997</v>
      </c>
      <c r="X1551" s="64">
        <v>4.97</v>
      </c>
      <c r="Z1551" s="64">
        <v>2.2000000000000002</v>
      </c>
      <c r="AA1551" s="64">
        <v>1.87</v>
      </c>
      <c r="AB1551" s="64">
        <v>4.76</v>
      </c>
      <c r="AC1551" s="64">
        <v>4.5199999999999996</v>
      </c>
    </row>
    <row r="1552" spans="1:29" hidden="1" x14ac:dyDescent="0.2">
      <c r="A1552" s="2">
        <v>40907</v>
      </c>
      <c r="B1552" s="64">
        <v>3.17</v>
      </c>
      <c r="C1552" s="64">
        <v>3.58</v>
      </c>
      <c r="D1552" s="64">
        <v>4.51</v>
      </c>
      <c r="E1552" s="64">
        <v>5.15</v>
      </c>
      <c r="G1552" s="64">
        <v>2.17</v>
      </c>
      <c r="H1552" s="64">
        <v>1.81</v>
      </c>
      <c r="J1552" s="64">
        <v>4.41</v>
      </c>
      <c r="K1552" s="64">
        <v>4.84</v>
      </c>
      <c r="N1552" s="64">
        <v>0</v>
      </c>
      <c r="O1552" s="64">
        <v>1.87</v>
      </c>
      <c r="P1552" s="64">
        <v>2.89</v>
      </c>
      <c r="R1552" s="64">
        <v>2.2599999999999998</v>
      </c>
      <c r="S1552" s="64">
        <v>2.0099999999999998</v>
      </c>
      <c r="U1552" s="64">
        <v>3.17</v>
      </c>
      <c r="V1552" s="64">
        <v>3.58</v>
      </c>
      <c r="W1552" s="64">
        <v>4.51</v>
      </c>
      <c r="X1552" s="64">
        <v>5.15</v>
      </c>
      <c r="Z1552" s="64">
        <v>2.17</v>
      </c>
      <c r="AA1552" s="64">
        <v>1.81</v>
      </c>
      <c r="AB1552" s="64">
        <v>4.41</v>
      </c>
      <c r="AC1552" s="64">
        <v>4.84</v>
      </c>
    </row>
    <row r="1553" spans="1:29" hidden="1" x14ac:dyDescent="0.2">
      <c r="R1553" s="64"/>
      <c r="S1553" s="64"/>
    </row>
    <row r="1554" spans="1:29" hidden="1" x14ac:dyDescent="0.2">
      <c r="A1554" s="3" t="s">
        <v>61</v>
      </c>
      <c r="B1554" s="64">
        <f>AVERAGE(B1532:B1552)</f>
        <v>3.3738095238095243</v>
      </c>
      <c r="C1554" s="64">
        <f>AVERAGE(C1532:C1552)</f>
        <v>3.4638095238095228</v>
      </c>
      <c r="D1554" s="64">
        <f>AVERAGE(D1532:D1552)</f>
        <v>4.5523809523809531</v>
      </c>
      <c r="E1554" s="64">
        <f>AVERAGE(E1532:E1552)</f>
        <v>4.510476190476191</v>
      </c>
      <c r="G1554" s="64">
        <f>AVERAGE(G1532:G1552)</f>
        <v>2.6004761904761908</v>
      </c>
      <c r="H1554" s="64">
        <f>AVERAGE(H1532:H1552)</f>
        <v>2.1447619047619049</v>
      </c>
      <c r="J1554" s="64">
        <f>AVERAGE(J1532:J1552)</f>
        <v>4.6261904761904757</v>
      </c>
      <c r="K1554" s="64">
        <f>AVERAGE(K1532:K1552)</f>
        <v>4.3628571428571421</v>
      </c>
      <c r="N1554" s="64">
        <f>AVERAGE(N1532:N1552)</f>
        <v>0</v>
      </c>
      <c r="O1554" s="64">
        <f>AVERAGE(O1532:O1552)</f>
        <v>1.9666666666666661</v>
      </c>
      <c r="P1554" s="64">
        <f>AVERAGE(P1532:P1552)</f>
        <v>2.9814285714285709</v>
      </c>
      <c r="R1554" s="64">
        <f>AVERAGE(R1532:R1552)</f>
        <v>2.7366666666666668</v>
      </c>
      <c r="S1554" s="64">
        <f>AVERAGE(S1532:S1552)</f>
        <v>2.1619047619047622</v>
      </c>
      <c r="U1554" s="64">
        <f>AVERAGE(U1532:U1552)</f>
        <v>3.3738095238095243</v>
      </c>
      <c r="V1554" s="64">
        <f>AVERAGE(V1532:V1552)</f>
        <v>3.4638095238095228</v>
      </c>
      <c r="W1554" s="64">
        <f>AVERAGE(W1532:W1552)</f>
        <v>4.5523809523809531</v>
      </c>
      <c r="X1554" s="64">
        <f>AVERAGE(X1532:X1552)</f>
        <v>4.510476190476191</v>
      </c>
      <c r="Z1554" s="64">
        <f>AVERAGE(Z1532:Z1552)</f>
        <v>2.6004761904761908</v>
      </c>
      <c r="AA1554" s="64">
        <f>AVERAGE(AA1532:AA1552)</f>
        <v>2.1447619047619049</v>
      </c>
      <c r="AB1554" s="64">
        <f>AVERAGE(AB1532:AB1552)</f>
        <v>4.6261904761904757</v>
      </c>
      <c r="AC1554" s="64">
        <f>AVERAGE(AC1532:AC1552)</f>
        <v>4.3628571428571421</v>
      </c>
    </row>
    <row r="1555" spans="1:29" hidden="1" x14ac:dyDescent="0.2">
      <c r="A1555" s="3" t="s">
        <v>62</v>
      </c>
      <c r="B1555" s="312">
        <f>AVERAGE(B1554:C1554)</f>
        <v>3.4188095238095233</v>
      </c>
      <c r="C1555" s="312"/>
      <c r="D1555" s="312">
        <f>AVERAGE(D1554:E1554)</f>
        <v>4.531428571428572</v>
      </c>
      <c r="E1555" s="312"/>
      <c r="F1555" s="5"/>
      <c r="G1555" s="312">
        <f>AVERAGE(G1554:H1554)</f>
        <v>2.3726190476190476</v>
      </c>
      <c r="H1555" s="312"/>
      <c r="I1555" s="118"/>
      <c r="J1555" s="312">
        <f>AVERAGE(J1554:K1554)</f>
        <v>4.4945238095238089</v>
      </c>
      <c r="K1555" s="312"/>
      <c r="L1555" s="118"/>
      <c r="M1555" s="5"/>
      <c r="N1555" s="5"/>
      <c r="O1555" s="5"/>
      <c r="P1555" s="5"/>
      <c r="Q1555" s="5"/>
      <c r="R1555" s="312">
        <f>AVERAGE(R1554:S1554)</f>
        <v>2.4492857142857147</v>
      </c>
      <c r="S1555" s="312"/>
      <c r="U1555" s="312">
        <f>AVERAGE(U1554:V1554)</f>
        <v>3.4188095238095233</v>
      </c>
      <c r="V1555" s="312"/>
      <c r="W1555" s="312">
        <f>AVERAGE(W1554:X1554)</f>
        <v>4.531428571428572</v>
      </c>
      <c r="X1555" s="312"/>
      <c r="Y1555" s="5"/>
      <c r="Z1555" s="312">
        <f>AVERAGE(Z1554:AA1554)</f>
        <v>2.3726190476190476</v>
      </c>
      <c r="AA1555" s="312"/>
      <c r="AB1555" s="312">
        <f>AVERAGE(AB1554:AC1554)</f>
        <v>4.4945238095238089</v>
      </c>
      <c r="AC1555" s="312"/>
    </row>
    <row r="1556" spans="1:29" hidden="1" x14ac:dyDescent="0.2">
      <c r="A1556" s="3" t="s">
        <v>63</v>
      </c>
      <c r="B1556" s="312">
        <f>AVERAGE(B1504,B1529,B1555)</f>
        <v>3.4395198412698416</v>
      </c>
      <c r="C1556" s="312"/>
      <c r="D1556" s="312">
        <f>AVERAGE(D1504,D1529,D1555)</f>
        <v>4.4227261904761912</v>
      </c>
      <c r="E1556" s="312"/>
      <c r="F1556" s="5"/>
      <c r="G1556" s="312">
        <f>AVERAGE(G1504,G1529,G1555)</f>
        <v>2.5398730158730154</v>
      </c>
      <c r="H1556" s="312"/>
      <c r="I1556" s="118"/>
      <c r="J1556" s="312">
        <f>AVERAGE(J1504,J1529,J1555)</f>
        <v>4.5264246031746032</v>
      </c>
      <c r="K1556" s="312"/>
      <c r="L1556" s="118"/>
      <c r="M1556" s="5"/>
      <c r="N1556" s="5"/>
      <c r="O1556" s="5"/>
      <c r="P1556" s="5"/>
      <c r="Q1556" s="5"/>
      <c r="R1556" s="312">
        <f>AVERAGE(R1504,R1529,R1555)</f>
        <v>2.6214285714285714</v>
      </c>
      <c r="S1556" s="312"/>
      <c r="U1556" s="312">
        <f>AVERAGE(U1504,U1529,U1555)</f>
        <v>3.4395198412698416</v>
      </c>
      <c r="V1556" s="312"/>
      <c r="W1556" s="312">
        <f>AVERAGE(W1504,W1529,W1555)</f>
        <v>4.4227261904761912</v>
      </c>
      <c r="X1556" s="312"/>
      <c r="Y1556" s="5"/>
      <c r="Z1556" s="312">
        <f>AVERAGE(Z1504,Z1529,Z1555)</f>
        <v>2.5398730158730154</v>
      </c>
      <c r="AA1556" s="312"/>
      <c r="AB1556" s="312">
        <f>AVERAGE(AB1504,AB1529,AB1555)</f>
        <v>4.5264246031746032</v>
      </c>
      <c r="AC1556" s="312"/>
    </row>
    <row r="1557" spans="1:29" hidden="1" x14ac:dyDescent="0.2">
      <c r="R1557" s="64"/>
      <c r="S1557" s="64"/>
    </row>
    <row r="1558" spans="1:29" hidden="1" x14ac:dyDescent="0.2">
      <c r="A1558" s="2">
        <v>40911</v>
      </c>
      <c r="B1558" s="64">
        <v>3.33</v>
      </c>
      <c r="C1558" s="64">
        <v>3.47</v>
      </c>
      <c r="D1558" s="64">
        <v>5.0599999999999996</v>
      </c>
      <c r="E1558" s="64">
        <v>5.0599999999999996</v>
      </c>
      <c r="G1558" s="64">
        <v>2.25</v>
      </c>
      <c r="H1558" s="64">
        <v>2.09</v>
      </c>
      <c r="J1558" s="64">
        <v>4.3499999999999996</v>
      </c>
      <c r="K1558" s="64">
        <v>4.91</v>
      </c>
      <c r="N1558" s="64">
        <v>0</v>
      </c>
      <c r="O1558" s="64">
        <v>1.95</v>
      </c>
      <c r="P1558" s="64">
        <v>2.98</v>
      </c>
      <c r="R1558" s="64">
        <v>2.36</v>
      </c>
      <c r="S1558" s="64">
        <v>2.06</v>
      </c>
      <c r="U1558" s="64">
        <v>3.33</v>
      </c>
      <c r="V1558" s="64">
        <v>3.47</v>
      </c>
      <c r="W1558" s="64">
        <v>5.0599999999999996</v>
      </c>
      <c r="X1558" s="64">
        <v>5.0599999999999996</v>
      </c>
      <c r="Z1558" s="64">
        <v>2.25</v>
      </c>
      <c r="AA1558" s="64">
        <v>2.09</v>
      </c>
      <c r="AB1558" s="64">
        <v>4.3499999999999996</v>
      </c>
      <c r="AC1558" s="64">
        <v>4.91</v>
      </c>
    </row>
    <row r="1559" spans="1:29" hidden="1" x14ac:dyDescent="0.2">
      <c r="A1559" s="2">
        <v>40912</v>
      </c>
      <c r="B1559" s="64">
        <v>3.38</v>
      </c>
      <c r="C1559" s="64">
        <v>3.52</v>
      </c>
      <c r="D1559" s="64">
        <v>5.0199999999999996</v>
      </c>
      <c r="E1559" s="64">
        <v>5.24</v>
      </c>
      <c r="G1559" s="64">
        <v>2.2400000000000002</v>
      </c>
      <c r="H1559" s="64">
        <v>2.1</v>
      </c>
      <c r="J1559" s="64">
        <v>4.7699999999999996</v>
      </c>
      <c r="K1559" s="64">
        <v>4.49</v>
      </c>
      <c r="N1559" s="64">
        <v>0</v>
      </c>
      <c r="O1559" s="64">
        <v>1.98</v>
      </c>
      <c r="P1559" s="64">
        <v>3.03</v>
      </c>
      <c r="R1559" s="64">
        <v>2.27</v>
      </c>
      <c r="S1559" s="64">
        <v>2.16</v>
      </c>
      <c r="U1559" s="64">
        <v>3.38</v>
      </c>
      <c r="V1559" s="64">
        <v>3.52</v>
      </c>
      <c r="W1559" s="64">
        <v>5.0199999999999996</v>
      </c>
      <c r="X1559" s="64">
        <v>5.24</v>
      </c>
      <c r="Z1559" s="64">
        <v>2.2400000000000002</v>
      </c>
      <c r="AA1559" s="64">
        <v>2.1</v>
      </c>
      <c r="AB1559" s="64">
        <v>4.7699999999999996</v>
      </c>
      <c r="AC1559" s="64">
        <v>4.49</v>
      </c>
    </row>
    <row r="1560" spans="1:29" hidden="1" x14ac:dyDescent="0.2">
      <c r="A1560" s="2">
        <v>40913</v>
      </c>
      <c r="B1560" s="64">
        <v>3.3</v>
      </c>
      <c r="C1560" s="64">
        <v>3.59</v>
      </c>
      <c r="D1560" s="64">
        <v>4.84</v>
      </c>
      <c r="E1560" s="64">
        <v>5.4</v>
      </c>
      <c r="G1560" s="64">
        <v>2.34</v>
      </c>
      <c r="H1560" s="64">
        <v>2.15</v>
      </c>
      <c r="J1560" s="64">
        <v>4.67</v>
      </c>
      <c r="K1560" s="64">
        <v>4.25</v>
      </c>
      <c r="N1560" s="64">
        <v>0</v>
      </c>
      <c r="O1560" s="64">
        <v>1.99</v>
      </c>
      <c r="P1560" s="64">
        <v>3.06</v>
      </c>
      <c r="R1560" s="64">
        <v>2.2599999999999998</v>
      </c>
      <c r="S1560" s="64">
        <v>2.1</v>
      </c>
      <c r="U1560" s="64">
        <v>3.3</v>
      </c>
      <c r="V1560" s="64">
        <v>3.59</v>
      </c>
      <c r="W1560" s="64">
        <v>4.84</v>
      </c>
      <c r="X1560" s="64">
        <v>5.4</v>
      </c>
      <c r="Z1560" s="64">
        <v>2.34</v>
      </c>
      <c r="AA1560" s="64">
        <v>2.15</v>
      </c>
      <c r="AB1560" s="64">
        <v>4.67</v>
      </c>
      <c r="AC1560" s="64">
        <v>4.25</v>
      </c>
    </row>
    <row r="1561" spans="1:29" hidden="1" x14ac:dyDescent="0.2">
      <c r="A1561" s="2">
        <v>40914</v>
      </c>
      <c r="B1561" s="64">
        <v>3.21</v>
      </c>
      <c r="C1561" s="64">
        <v>3.59</v>
      </c>
      <c r="D1561" s="64">
        <v>5.05</v>
      </c>
      <c r="E1561" s="64">
        <v>5.34</v>
      </c>
      <c r="G1561" s="64">
        <v>2.4</v>
      </c>
      <c r="H1561" s="64">
        <v>2.1</v>
      </c>
      <c r="J1561" s="64">
        <v>3.87</v>
      </c>
      <c r="K1561" s="64">
        <v>3.78</v>
      </c>
      <c r="N1561" s="64">
        <v>0</v>
      </c>
      <c r="O1561" s="64">
        <v>1.96</v>
      </c>
      <c r="P1561" s="64">
        <v>3.01</v>
      </c>
      <c r="R1561" s="64">
        <v>2.23</v>
      </c>
      <c r="S1561" s="64">
        <v>2.06</v>
      </c>
      <c r="U1561" s="64">
        <v>3.21</v>
      </c>
      <c r="V1561" s="64">
        <v>3.59</v>
      </c>
      <c r="W1561" s="64">
        <v>5.05</v>
      </c>
      <c r="X1561" s="64">
        <v>5.34</v>
      </c>
      <c r="Z1561" s="64">
        <v>2.4</v>
      </c>
      <c r="AA1561" s="64">
        <v>2.1</v>
      </c>
      <c r="AB1561" s="64">
        <v>3.87</v>
      </c>
      <c r="AC1561" s="64">
        <v>3.78</v>
      </c>
    </row>
    <row r="1562" spans="1:29" hidden="1" x14ac:dyDescent="0.2">
      <c r="A1562" s="2">
        <v>40917</v>
      </c>
      <c r="B1562" s="64">
        <v>3.36</v>
      </c>
      <c r="C1562" s="64">
        <v>3.67</v>
      </c>
      <c r="D1562" s="64">
        <v>5.03</v>
      </c>
      <c r="E1562" s="64">
        <v>5.31</v>
      </c>
      <c r="G1562" s="64">
        <v>2.1800000000000002</v>
      </c>
      <c r="H1562" s="64">
        <v>2.0699999999999998</v>
      </c>
      <c r="J1562" s="64">
        <v>4.03</v>
      </c>
      <c r="K1562" s="64">
        <v>4.5999999999999996</v>
      </c>
      <c r="N1562" s="64">
        <v>0</v>
      </c>
      <c r="O1562" s="64">
        <v>1.95</v>
      </c>
      <c r="P1562" s="64">
        <v>3.02</v>
      </c>
      <c r="R1562" s="64">
        <v>2.16</v>
      </c>
      <c r="S1562" s="64">
        <v>2.17</v>
      </c>
      <c r="U1562" s="64">
        <v>3.36</v>
      </c>
      <c r="V1562" s="64">
        <v>3.67</v>
      </c>
      <c r="W1562" s="64">
        <v>5.03</v>
      </c>
      <c r="X1562" s="64">
        <v>5.31</v>
      </c>
      <c r="Z1562" s="64">
        <v>2.1800000000000002</v>
      </c>
      <c r="AA1562" s="64">
        <v>2.0699999999999998</v>
      </c>
      <c r="AB1562" s="64">
        <v>4.03</v>
      </c>
      <c r="AC1562" s="64">
        <v>4.5999999999999996</v>
      </c>
    </row>
    <row r="1563" spans="1:29" hidden="1" x14ac:dyDescent="0.2">
      <c r="A1563" s="2">
        <v>40918</v>
      </c>
      <c r="B1563" s="64">
        <v>3.31</v>
      </c>
      <c r="C1563" s="64">
        <v>3.64</v>
      </c>
      <c r="D1563" s="64">
        <v>4.75</v>
      </c>
      <c r="E1563" s="64">
        <v>5.24</v>
      </c>
      <c r="G1563" s="64">
        <v>2</v>
      </c>
      <c r="H1563" s="64">
        <v>1.99</v>
      </c>
      <c r="J1563" s="64">
        <v>4.04</v>
      </c>
      <c r="K1563" s="64">
        <v>4.58</v>
      </c>
      <c r="N1563" s="64">
        <v>0</v>
      </c>
      <c r="O1563" s="64">
        <v>1.96</v>
      </c>
      <c r="P1563" s="64">
        <v>3.02</v>
      </c>
      <c r="R1563" s="64">
        <v>2.11</v>
      </c>
      <c r="S1563" s="64">
        <v>2.13</v>
      </c>
      <c r="U1563" s="64">
        <v>3.31</v>
      </c>
      <c r="V1563" s="64">
        <v>3.64</v>
      </c>
      <c r="W1563" s="64">
        <v>4.75</v>
      </c>
      <c r="X1563" s="64">
        <v>5.24</v>
      </c>
      <c r="Z1563" s="64">
        <v>2</v>
      </c>
      <c r="AA1563" s="64">
        <v>1.99</v>
      </c>
      <c r="AB1563" s="64">
        <v>4.04</v>
      </c>
      <c r="AC1563" s="64">
        <v>4.58</v>
      </c>
    </row>
    <row r="1564" spans="1:29" hidden="1" x14ac:dyDescent="0.2">
      <c r="A1564" s="2">
        <v>40919</v>
      </c>
      <c r="B1564" s="64">
        <v>3.27</v>
      </c>
      <c r="C1564" s="64">
        <v>3.66</v>
      </c>
      <c r="D1564" s="64">
        <v>4.9400000000000004</v>
      </c>
      <c r="E1564" s="64">
        <v>5.2</v>
      </c>
      <c r="G1564" s="64">
        <v>1.9</v>
      </c>
      <c r="H1564" s="64">
        <v>2.02</v>
      </c>
      <c r="J1564" s="64">
        <v>3.83</v>
      </c>
      <c r="K1564" s="64">
        <v>3.44</v>
      </c>
      <c r="N1564" s="64">
        <v>0</v>
      </c>
      <c r="O1564" s="64">
        <v>1.9</v>
      </c>
      <c r="P1564" s="64">
        <v>2.96</v>
      </c>
      <c r="R1564" s="64">
        <v>2.11</v>
      </c>
      <c r="S1564" s="64">
        <v>2.12</v>
      </c>
      <c r="U1564" s="64">
        <v>3.27</v>
      </c>
      <c r="V1564" s="64">
        <v>3.66</v>
      </c>
      <c r="W1564" s="64">
        <v>4.9400000000000004</v>
      </c>
      <c r="X1564" s="64">
        <v>5.2</v>
      </c>
      <c r="Z1564" s="64">
        <v>1.9</v>
      </c>
      <c r="AA1564" s="64">
        <v>2.02</v>
      </c>
      <c r="AB1564" s="64">
        <v>3.83</v>
      </c>
      <c r="AC1564" s="64">
        <v>3.44</v>
      </c>
    </row>
    <row r="1565" spans="1:29" hidden="1" x14ac:dyDescent="0.2">
      <c r="A1565" s="2">
        <v>40920</v>
      </c>
      <c r="B1565" s="64">
        <v>3.28</v>
      </c>
      <c r="C1565" s="64">
        <v>3.51</v>
      </c>
      <c r="D1565" s="64">
        <v>4.6900000000000004</v>
      </c>
      <c r="E1565" s="64">
        <v>5.19</v>
      </c>
      <c r="G1565" s="64">
        <v>1.88</v>
      </c>
      <c r="H1565" s="64">
        <v>2.02</v>
      </c>
      <c r="J1565" s="64">
        <v>3.83</v>
      </c>
      <c r="K1565" s="64">
        <v>3.34</v>
      </c>
      <c r="N1565" s="64">
        <v>0.01</v>
      </c>
      <c r="O1565" s="64">
        <v>1.92</v>
      </c>
      <c r="P1565" s="64">
        <v>2.97</v>
      </c>
      <c r="R1565" s="64">
        <v>2.3199999999999998</v>
      </c>
      <c r="S1565" s="64">
        <v>2.1</v>
      </c>
      <c r="U1565" s="64">
        <v>3.28</v>
      </c>
      <c r="V1565" s="64">
        <v>3.51</v>
      </c>
      <c r="W1565" s="64">
        <v>4.6900000000000004</v>
      </c>
      <c r="X1565" s="64">
        <v>5.19</v>
      </c>
      <c r="Z1565" s="64">
        <v>1.88</v>
      </c>
      <c r="AA1565" s="64">
        <v>2.02</v>
      </c>
      <c r="AB1565" s="64">
        <v>3.83</v>
      </c>
      <c r="AC1565" s="64">
        <v>3.34</v>
      </c>
    </row>
    <row r="1566" spans="1:29" hidden="1" x14ac:dyDescent="0.2">
      <c r="A1566" s="2">
        <v>40921</v>
      </c>
      <c r="B1566" s="64">
        <v>3.19</v>
      </c>
      <c r="C1566" s="64">
        <v>3.41</v>
      </c>
      <c r="D1566" s="64">
        <v>4.8600000000000003</v>
      </c>
      <c r="E1566" s="64">
        <v>5.2</v>
      </c>
      <c r="G1566" s="64">
        <v>1.79</v>
      </c>
      <c r="H1566" s="64">
        <v>2.04</v>
      </c>
      <c r="J1566" s="64">
        <v>3.81</v>
      </c>
      <c r="K1566" s="64">
        <v>2.93</v>
      </c>
      <c r="N1566" s="64">
        <v>0</v>
      </c>
      <c r="O1566" s="64">
        <v>1.86</v>
      </c>
      <c r="P1566" s="64">
        <v>2.91</v>
      </c>
      <c r="R1566" s="64">
        <v>2.23</v>
      </c>
      <c r="S1566" s="64">
        <v>2.0499999999999998</v>
      </c>
      <c r="U1566" s="64">
        <v>3.19</v>
      </c>
      <c r="V1566" s="64">
        <v>3.41</v>
      </c>
      <c r="W1566" s="64">
        <v>4.8600000000000003</v>
      </c>
      <c r="X1566" s="64">
        <v>5.2</v>
      </c>
      <c r="Z1566" s="64">
        <v>1.79</v>
      </c>
      <c r="AA1566" s="64">
        <v>2.04</v>
      </c>
      <c r="AB1566" s="64">
        <v>3.81</v>
      </c>
      <c r="AC1566" s="64">
        <v>2.93</v>
      </c>
    </row>
    <row r="1567" spans="1:29" hidden="1" x14ac:dyDescent="0.2">
      <c r="A1567" s="2">
        <v>40925</v>
      </c>
      <c r="B1567" s="64">
        <v>3.06</v>
      </c>
      <c r="C1567" s="64">
        <v>3.46</v>
      </c>
      <c r="D1567" s="64">
        <v>4.8600000000000003</v>
      </c>
      <c r="E1567" s="64">
        <v>5.15</v>
      </c>
      <c r="G1567" s="64">
        <v>1.82</v>
      </c>
      <c r="H1567" s="64">
        <v>1.84</v>
      </c>
      <c r="J1567" s="64">
        <v>4.25</v>
      </c>
      <c r="K1567" s="64">
        <v>3.3</v>
      </c>
      <c r="N1567" s="64">
        <v>0</v>
      </c>
      <c r="O1567" s="64">
        <v>1.85</v>
      </c>
      <c r="P1567" s="64">
        <v>2.9</v>
      </c>
      <c r="R1567" s="64">
        <v>2.2599999999999998</v>
      </c>
      <c r="S1567" s="64">
        <v>2.0499999999999998</v>
      </c>
      <c r="U1567" s="64">
        <v>3.06</v>
      </c>
      <c r="V1567" s="64">
        <v>3.46</v>
      </c>
      <c r="W1567" s="64">
        <v>4.8600000000000003</v>
      </c>
      <c r="X1567" s="64">
        <v>5.15</v>
      </c>
      <c r="Z1567" s="64">
        <v>1.82</v>
      </c>
      <c r="AA1567" s="64">
        <v>1.84</v>
      </c>
      <c r="AB1567" s="64">
        <v>4.25</v>
      </c>
      <c r="AC1567" s="64">
        <v>3.3</v>
      </c>
    </row>
    <row r="1568" spans="1:29" hidden="1" x14ac:dyDescent="0.2">
      <c r="A1568" s="2">
        <v>40926</v>
      </c>
      <c r="B1568" s="64">
        <v>3.16</v>
      </c>
      <c r="C1568" s="64">
        <v>3.36</v>
      </c>
      <c r="D1568" s="64">
        <v>4.82</v>
      </c>
      <c r="E1568" s="64">
        <v>5.19</v>
      </c>
      <c r="G1568" s="64">
        <v>1.86</v>
      </c>
      <c r="H1568" s="64">
        <v>1.82</v>
      </c>
      <c r="J1568" s="64">
        <v>4.58</v>
      </c>
      <c r="K1568" s="64">
        <v>3.43</v>
      </c>
      <c r="N1568" s="64">
        <v>0.01</v>
      </c>
      <c r="O1568" s="64">
        <v>1.89</v>
      </c>
      <c r="P1568" s="64">
        <v>2.95</v>
      </c>
      <c r="R1568" s="64">
        <v>2.1</v>
      </c>
      <c r="S1568" s="64">
        <v>1.97</v>
      </c>
      <c r="U1568" s="64">
        <v>3.16</v>
      </c>
      <c r="V1568" s="64">
        <v>3.36</v>
      </c>
      <c r="W1568" s="64">
        <v>4.82</v>
      </c>
      <c r="X1568" s="64">
        <v>5.19</v>
      </c>
      <c r="Z1568" s="64">
        <v>1.86</v>
      </c>
      <c r="AA1568" s="64">
        <v>1.82</v>
      </c>
      <c r="AB1568" s="64">
        <v>4.58</v>
      </c>
      <c r="AC1568" s="64">
        <v>3.43</v>
      </c>
    </row>
    <row r="1569" spans="1:29" hidden="1" x14ac:dyDescent="0.2">
      <c r="A1569" s="2">
        <v>40927</v>
      </c>
      <c r="B1569" s="64">
        <v>3.29</v>
      </c>
      <c r="C1569" s="64">
        <v>3.25</v>
      </c>
      <c r="D1569" s="64">
        <v>4.5599999999999996</v>
      </c>
      <c r="E1569" s="64">
        <v>5</v>
      </c>
      <c r="G1569" s="64">
        <v>1.95</v>
      </c>
      <c r="H1569" s="64">
        <v>1.84</v>
      </c>
      <c r="J1569" s="64">
        <v>4.45</v>
      </c>
      <c r="K1569" s="64">
        <v>3.56</v>
      </c>
      <c r="N1569" s="64">
        <v>0.02</v>
      </c>
      <c r="O1569" s="64">
        <v>1.98</v>
      </c>
      <c r="P1569" s="64">
        <v>3.04</v>
      </c>
      <c r="R1569" s="64">
        <v>1.97</v>
      </c>
      <c r="S1569" s="64">
        <v>1.93</v>
      </c>
      <c r="U1569" s="64">
        <v>3.29</v>
      </c>
      <c r="V1569" s="64">
        <v>3.25</v>
      </c>
      <c r="W1569" s="64">
        <v>4.5599999999999996</v>
      </c>
      <c r="X1569" s="64">
        <v>5</v>
      </c>
      <c r="Z1569" s="64">
        <v>1.95</v>
      </c>
      <c r="AA1569" s="64">
        <v>1.84</v>
      </c>
      <c r="AB1569" s="64">
        <v>4.45</v>
      </c>
      <c r="AC1569" s="64">
        <v>3.56</v>
      </c>
    </row>
    <row r="1570" spans="1:29" hidden="1" x14ac:dyDescent="0.2">
      <c r="A1570" s="2">
        <v>40928</v>
      </c>
      <c r="B1570" s="64">
        <v>3.45</v>
      </c>
      <c r="C1570" s="64">
        <v>3.44</v>
      </c>
      <c r="D1570" s="64">
        <v>4.8099999999999996</v>
      </c>
      <c r="E1570" s="64">
        <v>4.9800000000000004</v>
      </c>
      <c r="G1570" s="64">
        <v>2.15</v>
      </c>
      <c r="H1570" s="64">
        <v>1.92</v>
      </c>
      <c r="J1570" s="64">
        <v>4.4800000000000004</v>
      </c>
      <c r="K1570" s="64">
        <v>3.3</v>
      </c>
      <c r="N1570" s="64">
        <v>0.03</v>
      </c>
      <c r="O1570" s="64">
        <v>2.02</v>
      </c>
      <c r="P1570" s="64">
        <v>3.1</v>
      </c>
      <c r="R1570" s="64">
        <v>2.0699999999999998</v>
      </c>
      <c r="S1570" s="64">
        <v>2.0499999999999998</v>
      </c>
      <c r="U1570" s="64">
        <v>3.45</v>
      </c>
      <c r="V1570" s="64">
        <v>3.44</v>
      </c>
      <c r="W1570" s="64">
        <v>4.8099999999999996</v>
      </c>
      <c r="X1570" s="64">
        <v>4.9800000000000004</v>
      </c>
      <c r="Z1570" s="64">
        <v>2.15</v>
      </c>
      <c r="AA1570" s="64">
        <v>1.92</v>
      </c>
      <c r="AB1570" s="64">
        <v>4.4800000000000004</v>
      </c>
      <c r="AC1570" s="64">
        <v>3.3</v>
      </c>
    </row>
    <row r="1571" spans="1:29" hidden="1" x14ac:dyDescent="0.2">
      <c r="A1571" s="2">
        <v>40931</v>
      </c>
      <c r="B1571" s="64">
        <v>3.45</v>
      </c>
      <c r="C1571" s="64">
        <v>3.5</v>
      </c>
      <c r="D1571" s="64">
        <v>4.71</v>
      </c>
      <c r="E1571" s="64">
        <v>4.9800000000000004</v>
      </c>
      <c r="G1571" s="64">
        <v>2.19</v>
      </c>
      <c r="H1571" s="64">
        <v>1.98</v>
      </c>
      <c r="J1571" s="64">
        <v>4.59</v>
      </c>
      <c r="K1571" s="64">
        <v>3.43</v>
      </c>
      <c r="N1571" s="64">
        <v>0.02</v>
      </c>
      <c r="O1571" s="64">
        <v>2.0499999999999998</v>
      </c>
      <c r="P1571" s="64">
        <v>3.13</v>
      </c>
      <c r="R1571" s="64">
        <v>2.08</v>
      </c>
      <c r="S1571" s="64">
        <v>2.0699999999999998</v>
      </c>
      <c r="U1571" s="64">
        <v>3.45</v>
      </c>
      <c r="V1571" s="64">
        <v>3.5</v>
      </c>
      <c r="W1571" s="64">
        <v>4.71</v>
      </c>
      <c r="X1571" s="64">
        <v>4.9800000000000004</v>
      </c>
      <c r="Z1571" s="64">
        <v>2.19</v>
      </c>
      <c r="AA1571" s="64">
        <v>1.98</v>
      </c>
      <c r="AB1571" s="64">
        <v>4.59</v>
      </c>
      <c r="AC1571" s="64">
        <v>3.43</v>
      </c>
    </row>
    <row r="1572" spans="1:29" hidden="1" x14ac:dyDescent="0.2">
      <c r="A1572" s="2">
        <v>40932</v>
      </c>
      <c r="B1572" s="64">
        <v>3.6</v>
      </c>
      <c r="C1572" s="64">
        <v>3.52</v>
      </c>
      <c r="D1572" s="64">
        <v>4.78</v>
      </c>
      <c r="E1572" s="64">
        <v>4.8899999999999997</v>
      </c>
      <c r="G1572" s="64">
        <v>2.14</v>
      </c>
      <c r="H1572" s="64">
        <v>1.95</v>
      </c>
      <c r="J1572" s="64">
        <v>4.5</v>
      </c>
      <c r="K1572" s="64">
        <v>3.4</v>
      </c>
      <c r="N1572" s="64">
        <v>0.02</v>
      </c>
      <c r="O1572" s="64">
        <v>0</v>
      </c>
      <c r="P1572" s="64">
        <v>3.15</v>
      </c>
      <c r="R1572" s="64">
        <v>2.0699999999999998</v>
      </c>
      <c r="S1572" s="64">
        <v>2.0099999999999998</v>
      </c>
      <c r="U1572" s="64">
        <v>3.6</v>
      </c>
      <c r="V1572" s="64">
        <v>3.52</v>
      </c>
      <c r="W1572" s="64">
        <v>4.78</v>
      </c>
      <c r="X1572" s="64">
        <v>4.8899999999999997</v>
      </c>
      <c r="Z1572" s="64">
        <v>2.14</v>
      </c>
      <c r="AA1572" s="64">
        <v>1.95</v>
      </c>
      <c r="AB1572" s="64">
        <v>4.5</v>
      </c>
      <c r="AC1572" s="64">
        <v>3.4</v>
      </c>
    </row>
    <row r="1573" spans="1:29" hidden="1" x14ac:dyDescent="0.2">
      <c r="A1573" s="2">
        <v>40933</v>
      </c>
      <c r="B1573" s="64">
        <v>3.24</v>
      </c>
      <c r="C1573" s="64">
        <v>3.49</v>
      </c>
      <c r="D1573" s="64">
        <v>4.7</v>
      </c>
      <c r="E1573" s="64">
        <v>4.68</v>
      </c>
      <c r="G1573" s="64">
        <v>1.73</v>
      </c>
      <c r="H1573" s="64">
        <v>2.06</v>
      </c>
      <c r="J1573" s="64">
        <v>4.46</v>
      </c>
      <c r="K1573" s="64">
        <v>3.38</v>
      </c>
      <c r="N1573" s="64">
        <v>0.02</v>
      </c>
      <c r="O1573" s="64">
        <v>2</v>
      </c>
      <c r="P1573" s="64">
        <v>3.15</v>
      </c>
      <c r="R1573" s="64">
        <v>1.92</v>
      </c>
      <c r="S1573" s="64">
        <v>1.89</v>
      </c>
      <c r="U1573" s="64">
        <v>3.24</v>
      </c>
      <c r="V1573" s="64">
        <v>3.49</v>
      </c>
      <c r="W1573" s="64">
        <v>4.7</v>
      </c>
      <c r="X1573" s="64">
        <v>4.68</v>
      </c>
      <c r="Z1573" s="64">
        <v>1.73</v>
      </c>
      <c r="AA1573" s="64">
        <v>2.06</v>
      </c>
      <c r="AB1573" s="64">
        <v>4.46</v>
      </c>
      <c r="AC1573" s="64">
        <v>3.38</v>
      </c>
    </row>
    <row r="1574" spans="1:29" hidden="1" x14ac:dyDescent="0.2">
      <c r="A1574" s="2">
        <v>40934</v>
      </c>
      <c r="B1574" s="64">
        <v>3.45</v>
      </c>
      <c r="C1574" s="64">
        <v>3.44</v>
      </c>
      <c r="D1574" s="64">
        <v>4.63</v>
      </c>
      <c r="E1574" s="64">
        <v>4.67</v>
      </c>
      <c r="G1574" s="64">
        <v>1.74</v>
      </c>
      <c r="H1574" s="64">
        <v>2.04</v>
      </c>
      <c r="J1574" s="64">
        <v>4.8</v>
      </c>
      <c r="K1574" s="64">
        <v>3.43</v>
      </c>
      <c r="N1574" s="64">
        <v>0.03</v>
      </c>
      <c r="O1574" s="64">
        <v>1.93</v>
      </c>
      <c r="P1574" s="64">
        <v>3.09</v>
      </c>
      <c r="R1574" s="64">
        <v>1.88</v>
      </c>
      <c r="S1574" s="64">
        <v>1.82</v>
      </c>
      <c r="U1574" s="64">
        <v>3.45</v>
      </c>
      <c r="V1574" s="64">
        <v>3.44</v>
      </c>
      <c r="W1574" s="64">
        <v>4.63</v>
      </c>
      <c r="X1574" s="64">
        <v>4.67</v>
      </c>
      <c r="Z1574" s="64">
        <v>1.74</v>
      </c>
      <c r="AA1574" s="64">
        <v>2.04</v>
      </c>
      <c r="AB1574" s="64">
        <v>4.8</v>
      </c>
      <c r="AC1574" s="64">
        <v>3.43</v>
      </c>
    </row>
    <row r="1575" spans="1:29" hidden="1" x14ac:dyDescent="0.2">
      <c r="A1575" s="2">
        <v>40935</v>
      </c>
      <c r="B1575" s="64">
        <v>3.47</v>
      </c>
      <c r="C1575" s="64">
        <v>3.36</v>
      </c>
      <c r="D1575" s="64">
        <v>4.6399999999999997</v>
      </c>
      <c r="E1575" s="64">
        <v>4.6900000000000004</v>
      </c>
      <c r="G1575" s="64">
        <v>1.96</v>
      </c>
      <c r="H1575" s="64">
        <v>2.04</v>
      </c>
      <c r="J1575" s="64">
        <v>4.51</v>
      </c>
      <c r="K1575" s="64">
        <v>3.31</v>
      </c>
      <c r="N1575" s="64">
        <v>0.03</v>
      </c>
      <c r="O1575" s="64">
        <v>1.89</v>
      </c>
      <c r="P1575" s="64">
        <v>3.06</v>
      </c>
      <c r="R1575" s="64">
        <v>1.96</v>
      </c>
      <c r="S1575" s="64">
        <v>1.84</v>
      </c>
      <c r="U1575" s="64">
        <v>3.47</v>
      </c>
      <c r="V1575" s="64">
        <v>3.36</v>
      </c>
      <c r="W1575" s="64">
        <v>4.6399999999999997</v>
      </c>
      <c r="X1575" s="64">
        <v>4.6900000000000004</v>
      </c>
      <c r="Z1575" s="64">
        <v>1.96</v>
      </c>
      <c r="AA1575" s="64">
        <v>2.04</v>
      </c>
      <c r="AB1575" s="64">
        <v>4.51</v>
      </c>
      <c r="AC1575" s="64">
        <v>3.31</v>
      </c>
    </row>
    <row r="1576" spans="1:29" hidden="1" x14ac:dyDescent="0.2">
      <c r="A1576" s="2">
        <v>40938</v>
      </c>
      <c r="B1576" s="64">
        <v>3.43</v>
      </c>
      <c r="C1576" s="64">
        <v>3.33</v>
      </c>
      <c r="D1576" s="64">
        <v>4.54</v>
      </c>
      <c r="E1576" s="64">
        <v>4.67</v>
      </c>
      <c r="G1576" s="64">
        <v>2.08</v>
      </c>
      <c r="H1576" s="64">
        <v>1.97</v>
      </c>
      <c r="J1576" s="64">
        <v>4.29</v>
      </c>
      <c r="K1576" s="64">
        <v>3.39</v>
      </c>
      <c r="N1576" s="64">
        <v>0.03</v>
      </c>
      <c r="O1576" s="64">
        <v>1.84</v>
      </c>
      <c r="P1576" s="64">
        <v>3</v>
      </c>
      <c r="R1576" s="64">
        <v>2.14</v>
      </c>
      <c r="S1576" s="64">
        <v>1.84</v>
      </c>
      <c r="U1576" s="64">
        <v>3.43</v>
      </c>
      <c r="V1576" s="64">
        <v>3.33</v>
      </c>
      <c r="W1576" s="64">
        <v>4.54</v>
      </c>
      <c r="X1576" s="64">
        <v>4.67</v>
      </c>
      <c r="Z1576" s="64">
        <v>2.08</v>
      </c>
      <c r="AA1576" s="64">
        <v>1.97</v>
      </c>
      <c r="AB1576" s="64">
        <v>4.29</v>
      </c>
      <c r="AC1576" s="64">
        <v>3.39</v>
      </c>
    </row>
    <row r="1577" spans="1:29" hidden="1" x14ac:dyDescent="0.2">
      <c r="A1577" s="2">
        <v>40939</v>
      </c>
      <c r="B1577" s="64">
        <v>3.29</v>
      </c>
      <c r="C1577" s="64">
        <v>3.17</v>
      </c>
      <c r="D1577" s="64">
        <v>4.54</v>
      </c>
      <c r="E1577" s="64">
        <v>4.78</v>
      </c>
      <c r="G1577" s="64">
        <v>2.5</v>
      </c>
      <c r="H1577" s="64">
        <v>1.95</v>
      </c>
      <c r="J1577" s="64">
        <v>4.55</v>
      </c>
      <c r="K1577" s="64">
        <v>3.35</v>
      </c>
      <c r="N1577" s="64">
        <v>0.03</v>
      </c>
      <c r="O1577" s="64">
        <v>1.79</v>
      </c>
      <c r="P1577" s="64">
        <v>2.94</v>
      </c>
      <c r="R1577" s="64">
        <v>1.96</v>
      </c>
      <c r="S1577" s="64">
        <v>1.71</v>
      </c>
      <c r="U1577" s="64">
        <v>3.29</v>
      </c>
      <c r="V1577" s="64">
        <v>3.17</v>
      </c>
      <c r="W1577" s="64">
        <v>4.54</v>
      </c>
      <c r="X1577" s="64">
        <v>4.78</v>
      </c>
      <c r="Z1577" s="64">
        <v>2.5</v>
      </c>
      <c r="AA1577" s="64">
        <v>1.95</v>
      </c>
      <c r="AB1577" s="64">
        <v>4.55</v>
      </c>
      <c r="AC1577" s="64">
        <v>3.35</v>
      </c>
    </row>
    <row r="1578" spans="1:29" hidden="1" x14ac:dyDescent="0.2"/>
    <row r="1579" spans="1:29" hidden="1" x14ac:dyDescent="0.2">
      <c r="A1579" s="3" t="s">
        <v>61</v>
      </c>
      <c r="B1579" s="64">
        <f>AVERAGE(B1558:B1577)</f>
        <v>3.3260000000000005</v>
      </c>
      <c r="C1579" s="64">
        <f>AVERAGE(C1558:C1577)</f>
        <v>3.4690000000000003</v>
      </c>
      <c r="D1579" s="64">
        <f>AVERAGE(D1558:D1577)</f>
        <v>4.791500000000001</v>
      </c>
      <c r="E1579" s="64">
        <f>AVERAGE(E1558:E1577)</f>
        <v>5.043000000000001</v>
      </c>
      <c r="G1579" s="64">
        <f>AVERAGE(G1558:G1577)</f>
        <v>2.0550000000000002</v>
      </c>
      <c r="H1579" s="64">
        <f>AVERAGE(H1558:H1577)</f>
        <v>1.9995000000000001</v>
      </c>
      <c r="J1579" s="64">
        <f>AVERAGE(J1558:J1577)</f>
        <v>4.3330000000000002</v>
      </c>
      <c r="K1579" s="64">
        <f>AVERAGE(K1558:K1577)</f>
        <v>3.6799999999999997</v>
      </c>
      <c r="N1579" s="64">
        <f>AVERAGE(N1558:N1577)</f>
        <v>1.2500000000000001E-2</v>
      </c>
      <c r="O1579" s="64">
        <f>AVERAGE(O1558:O1577)</f>
        <v>1.8355000000000001</v>
      </c>
      <c r="P1579" s="64">
        <f>AVERAGE(P1558:P1577)</f>
        <v>3.0234999999999999</v>
      </c>
      <c r="R1579" s="64">
        <f>AVERAGE(R1558:R1577)</f>
        <v>2.1230000000000002</v>
      </c>
      <c r="S1579" s="64">
        <f>AVERAGE(S1558:S1577)</f>
        <v>2.0065000000000004</v>
      </c>
      <c r="U1579" s="64">
        <f>AVERAGE(U1558:U1577)</f>
        <v>3.3260000000000005</v>
      </c>
      <c r="V1579" s="64">
        <f>AVERAGE(V1558:V1577)</f>
        <v>3.4690000000000003</v>
      </c>
      <c r="W1579" s="64">
        <f>AVERAGE(W1558:W1577)</f>
        <v>4.791500000000001</v>
      </c>
      <c r="X1579" s="64">
        <f>AVERAGE(X1558:X1577)</f>
        <v>5.043000000000001</v>
      </c>
      <c r="Z1579" s="64">
        <f>AVERAGE(Z1558:Z1577)</f>
        <v>2.0550000000000002</v>
      </c>
      <c r="AA1579" s="64">
        <f>AVERAGE(AA1558:AA1577)</f>
        <v>1.9995000000000001</v>
      </c>
      <c r="AB1579" s="64">
        <f>AVERAGE(AB1558:AB1577)</f>
        <v>4.3330000000000002</v>
      </c>
      <c r="AC1579" s="64">
        <f>AVERAGE(AC1558:AC1577)</f>
        <v>3.6799999999999997</v>
      </c>
    </row>
    <row r="1580" spans="1:29" hidden="1" x14ac:dyDescent="0.2">
      <c r="A1580" s="3" t="s">
        <v>62</v>
      </c>
      <c r="B1580" s="312">
        <f>AVERAGE(B1579:C1579)</f>
        <v>3.3975000000000004</v>
      </c>
      <c r="C1580" s="312"/>
      <c r="D1580" s="312">
        <f>AVERAGE(D1579:E1579)</f>
        <v>4.917250000000001</v>
      </c>
      <c r="E1580" s="312"/>
      <c r="F1580" s="5"/>
      <c r="G1580" s="312">
        <f>AVERAGE(G1579:H1579)</f>
        <v>2.02725</v>
      </c>
      <c r="H1580" s="312"/>
      <c r="I1580" s="118"/>
      <c r="J1580" s="312">
        <f>AVERAGE(J1579:K1579)</f>
        <v>4.0065</v>
      </c>
      <c r="K1580" s="312"/>
      <c r="L1580" s="118"/>
      <c r="M1580" s="5"/>
      <c r="N1580" s="5"/>
      <c r="O1580" s="5"/>
      <c r="P1580" s="5"/>
      <c r="Q1580" s="5"/>
      <c r="R1580" s="312">
        <f>AVERAGE(R1579:S1579)</f>
        <v>2.0647500000000001</v>
      </c>
      <c r="S1580" s="312"/>
      <c r="U1580" s="312">
        <f>AVERAGE(U1579:V1579)</f>
        <v>3.3975000000000004</v>
      </c>
      <c r="V1580" s="312"/>
      <c r="W1580" s="312">
        <f>AVERAGE(W1579:X1579)</f>
        <v>4.917250000000001</v>
      </c>
      <c r="X1580" s="312"/>
      <c r="Y1580" s="5"/>
      <c r="Z1580" s="312">
        <f>AVERAGE(Z1579:AA1579)</f>
        <v>2.02725</v>
      </c>
      <c r="AA1580" s="312"/>
      <c r="AB1580" s="312">
        <f>AVERAGE(AB1579:AC1579)</f>
        <v>4.0065</v>
      </c>
      <c r="AC1580" s="312"/>
    </row>
    <row r="1581" spans="1:29" hidden="1" x14ac:dyDescent="0.2">
      <c r="A1581" s="3" t="s">
        <v>63</v>
      </c>
      <c r="B1581" s="312">
        <f>AVERAGE(B1529,B1555,B1580)</f>
        <v>3.3902698412698413</v>
      </c>
      <c r="C1581" s="312"/>
      <c r="D1581" s="312">
        <f>AVERAGE(D1529,D1555,D1580)</f>
        <v>4.5458928571428574</v>
      </c>
      <c r="E1581" s="312"/>
      <c r="F1581" s="5"/>
      <c r="G1581" s="312">
        <f>AVERAGE(G1529,G1555,G1580)</f>
        <v>2.313623015873016</v>
      </c>
      <c r="H1581" s="312"/>
      <c r="I1581" s="118"/>
      <c r="J1581" s="312">
        <f>AVERAGE(J1529,J1555,J1580)</f>
        <v>4.3758412698412696</v>
      </c>
      <c r="K1581" s="312"/>
      <c r="L1581" s="118"/>
      <c r="M1581" s="5"/>
      <c r="N1581" s="5"/>
      <c r="O1581" s="5"/>
      <c r="P1581" s="5"/>
      <c r="Q1581" s="5"/>
      <c r="R1581" s="312">
        <f>AVERAGE(R1529,R1555,R1580)</f>
        <v>2.3846785714285716</v>
      </c>
      <c r="S1581" s="312"/>
      <c r="U1581" s="312">
        <f>AVERAGE(U1529,U1555,U1580)</f>
        <v>3.3902698412698413</v>
      </c>
      <c r="V1581" s="312"/>
      <c r="W1581" s="312">
        <f>AVERAGE(W1529,W1555,W1580)</f>
        <v>4.5458928571428574</v>
      </c>
      <c r="X1581" s="312"/>
      <c r="Y1581" s="5"/>
      <c r="Z1581" s="312">
        <f>AVERAGE(Z1529,Z1555,Z1580)</f>
        <v>2.313623015873016</v>
      </c>
      <c r="AA1581" s="312"/>
      <c r="AB1581" s="312">
        <f>AVERAGE(AB1529,AB1555,AB1580)</f>
        <v>4.3758412698412696</v>
      </c>
      <c r="AC1581" s="312"/>
    </row>
    <row r="1582" spans="1:29" hidden="1" x14ac:dyDescent="0.2"/>
    <row r="1583" spans="1:29" hidden="1" x14ac:dyDescent="0.2">
      <c r="A1583" s="2">
        <v>40940</v>
      </c>
      <c r="B1583" s="64">
        <v>3.3</v>
      </c>
      <c r="C1583" s="64">
        <v>3.22</v>
      </c>
      <c r="D1583" s="64">
        <v>4.3099999999999996</v>
      </c>
      <c r="E1583" s="64">
        <v>4.8099999999999996</v>
      </c>
      <c r="G1583" s="64">
        <v>1.54</v>
      </c>
      <c r="H1583" s="64">
        <v>1.82</v>
      </c>
      <c r="J1583" s="64">
        <v>4.1399999999999997</v>
      </c>
      <c r="K1583" s="64">
        <v>3.72</v>
      </c>
      <c r="N1583" s="64">
        <v>0.04</v>
      </c>
      <c r="O1583" s="64">
        <v>1.83</v>
      </c>
      <c r="P1583" s="64">
        <v>2.99</v>
      </c>
      <c r="R1583" s="64">
        <v>1.87</v>
      </c>
      <c r="S1583" s="64">
        <v>1.65</v>
      </c>
      <c r="U1583" s="64">
        <v>3.3</v>
      </c>
      <c r="V1583" s="64">
        <v>3.22</v>
      </c>
      <c r="W1583" s="64">
        <v>4.3099999999999996</v>
      </c>
      <c r="X1583" s="64">
        <v>4.8099999999999996</v>
      </c>
      <c r="Z1583" s="64">
        <v>1.54</v>
      </c>
      <c r="AA1583" s="64">
        <v>1.82</v>
      </c>
      <c r="AB1583" s="64">
        <v>4.1399999999999997</v>
      </c>
      <c r="AC1583" s="64">
        <v>3.72</v>
      </c>
    </row>
    <row r="1584" spans="1:29" hidden="1" x14ac:dyDescent="0.2">
      <c r="A1584" s="2">
        <v>40941</v>
      </c>
      <c r="B1584" s="64">
        <v>3.29</v>
      </c>
      <c r="C1584" s="64">
        <v>3.16</v>
      </c>
      <c r="D1584" s="64">
        <v>4.5199999999999996</v>
      </c>
      <c r="E1584" s="64">
        <v>4.8</v>
      </c>
      <c r="G1584" s="64">
        <v>1.72</v>
      </c>
      <c r="H1584" s="64">
        <v>1.74</v>
      </c>
      <c r="J1584" s="64">
        <v>3.75</v>
      </c>
      <c r="K1584" s="64">
        <v>3.06</v>
      </c>
      <c r="N1584" s="64">
        <v>0.06</v>
      </c>
      <c r="O1584" s="64">
        <v>1.82</v>
      </c>
      <c r="P1584" s="64">
        <v>3</v>
      </c>
      <c r="R1584" s="64">
        <v>1.77</v>
      </c>
      <c r="S1584" s="64">
        <v>1.57</v>
      </c>
      <c r="U1584" s="64">
        <v>3.29</v>
      </c>
      <c r="V1584" s="64">
        <v>3.16</v>
      </c>
      <c r="W1584" s="64">
        <v>4.5199999999999996</v>
      </c>
      <c r="X1584" s="64">
        <v>4.8</v>
      </c>
      <c r="Z1584" s="64">
        <v>1.72</v>
      </c>
      <c r="AA1584" s="64">
        <v>1.74</v>
      </c>
      <c r="AB1584" s="64">
        <v>3.75</v>
      </c>
      <c r="AC1584" s="64">
        <v>3.06</v>
      </c>
    </row>
    <row r="1585" spans="1:29" hidden="1" x14ac:dyDescent="0.2">
      <c r="A1585" s="2">
        <v>40942</v>
      </c>
      <c r="B1585" s="64">
        <v>3.33</v>
      </c>
      <c r="C1585" s="64">
        <v>3.25</v>
      </c>
      <c r="D1585" s="64">
        <v>4.46</v>
      </c>
      <c r="E1585" s="64">
        <v>4.74</v>
      </c>
      <c r="G1585" s="64">
        <v>1.58</v>
      </c>
      <c r="H1585" s="64">
        <v>1.76</v>
      </c>
      <c r="J1585" s="64">
        <v>3.61</v>
      </c>
      <c r="K1585" s="64">
        <v>3.2</v>
      </c>
      <c r="N1585" s="64">
        <v>0.06</v>
      </c>
      <c r="O1585" s="64">
        <v>1.92</v>
      </c>
      <c r="P1585" s="64">
        <v>3.12</v>
      </c>
      <c r="R1585" s="64">
        <v>1.91</v>
      </c>
      <c r="S1585" s="64">
        <v>1.54</v>
      </c>
      <c r="U1585" s="64">
        <v>3.33</v>
      </c>
      <c r="V1585" s="64">
        <v>3.25</v>
      </c>
      <c r="W1585" s="64">
        <v>4.46</v>
      </c>
      <c r="X1585" s="64">
        <v>4.74</v>
      </c>
      <c r="Z1585" s="64">
        <v>1.58</v>
      </c>
      <c r="AA1585" s="64">
        <v>1.76</v>
      </c>
      <c r="AB1585" s="64">
        <v>3.61</v>
      </c>
      <c r="AC1585" s="64">
        <v>3.2</v>
      </c>
    </row>
    <row r="1586" spans="1:29" hidden="1" x14ac:dyDescent="0.2">
      <c r="A1586" s="2">
        <v>40945</v>
      </c>
      <c r="B1586" s="64">
        <v>3.34</v>
      </c>
      <c r="C1586" s="64">
        <v>3.22</v>
      </c>
      <c r="D1586" s="64">
        <v>4.2699999999999996</v>
      </c>
      <c r="E1586" s="64">
        <v>4.97</v>
      </c>
      <c r="G1586" s="64">
        <v>1.71</v>
      </c>
      <c r="H1586" s="64">
        <v>1.82</v>
      </c>
      <c r="J1586" s="64">
        <v>4.08</v>
      </c>
      <c r="K1586" s="64">
        <v>3.13</v>
      </c>
      <c r="N1586" s="64">
        <v>0.05</v>
      </c>
      <c r="O1586" s="64">
        <v>1.9</v>
      </c>
      <c r="P1586" s="64">
        <v>3.09</v>
      </c>
      <c r="R1586" s="64">
        <v>1.78</v>
      </c>
      <c r="S1586" s="64">
        <v>1.53</v>
      </c>
      <c r="U1586" s="64">
        <v>3.34</v>
      </c>
      <c r="V1586" s="64">
        <v>3.22</v>
      </c>
      <c r="W1586" s="64">
        <v>4.2699999999999996</v>
      </c>
      <c r="X1586" s="64">
        <v>4.97</v>
      </c>
      <c r="Z1586" s="64">
        <v>1.71</v>
      </c>
      <c r="AA1586" s="64">
        <v>1.82</v>
      </c>
      <c r="AB1586" s="64">
        <v>4.08</v>
      </c>
      <c r="AC1586" s="64">
        <v>3.13</v>
      </c>
    </row>
    <row r="1587" spans="1:29" hidden="1" x14ac:dyDescent="0.2">
      <c r="A1587" s="2">
        <v>40946</v>
      </c>
      <c r="B1587" s="64">
        <v>3.38</v>
      </c>
      <c r="C1587" s="64">
        <v>3.28</v>
      </c>
      <c r="D1587" s="64">
        <v>4.29</v>
      </c>
      <c r="E1587" s="64">
        <v>5.0199999999999996</v>
      </c>
      <c r="G1587" s="64">
        <v>1.72</v>
      </c>
      <c r="H1587" s="64">
        <v>1.83</v>
      </c>
      <c r="J1587" s="64">
        <v>4.22</v>
      </c>
      <c r="K1587" s="64">
        <v>3.13</v>
      </c>
      <c r="N1587" s="64">
        <v>0.04</v>
      </c>
      <c r="O1587" s="64">
        <v>1.97</v>
      </c>
      <c r="P1587" s="64">
        <v>3.15</v>
      </c>
      <c r="R1587" s="64">
        <v>1.84</v>
      </c>
      <c r="S1587" s="64">
        <v>1.65</v>
      </c>
      <c r="U1587" s="64">
        <v>3.38</v>
      </c>
      <c r="V1587" s="64">
        <v>3.28</v>
      </c>
      <c r="W1587" s="64">
        <v>4.29</v>
      </c>
      <c r="X1587" s="64">
        <v>5.0199999999999996</v>
      </c>
      <c r="Z1587" s="64">
        <v>1.72</v>
      </c>
      <c r="AA1587" s="64">
        <v>1.83</v>
      </c>
      <c r="AB1587" s="64">
        <v>4.22</v>
      </c>
      <c r="AC1587" s="64">
        <v>3.13</v>
      </c>
    </row>
    <row r="1588" spans="1:29" hidden="1" x14ac:dyDescent="0.2">
      <c r="A1588" s="2">
        <v>40947</v>
      </c>
      <c r="B1588" s="64">
        <v>3.37</v>
      </c>
      <c r="C1588" s="64">
        <v>3.31</v>
      </c>
      <c r="D1588" s="64">
        <v>4.5199999999999996</v>
      </c>
      <c r="E1588" s="64">
        <v>5.04</v>
      </c>
      <c r="G1588" s="64">
        <v>1.52</v>
      </c>
      <c r="H1588" s="64">
        <v>1.85</v>
      </c>
      <c r="J1588" s="64">
        <v>3.97</v>
      </c>
      <c r="K1588" s="64">
        <v>3.16</v>
      </c>
      <c r="N1588" s="64">
        <v>0.04</v>
      </c>
      <c r="O1588" s="64">
        <v>1.98</v>
      </c>
      <c r="P1588" s="64">
        <v>3.15</v>
      </c>
      <c r="R1588" s="64">
        <v>1.91</v>
      </c>
      <c r="S1588" s="64">
        <v>1.64</v>
      </c>
      <c r="U1588" s="64">
        <v>3.37</v>
      </c>
      <c r="V1588" s="64">
        <v>3.31</v>
      </c>
      <c r="W1588" s="64">
        <v>4.5199999999999996</v>
      </c>
      <c r="X1588" s="64">
        <v>5.04</v>
      </c>
      <c r="Z1588" s="64">
        <v>1.52</v>
      </c>
      <c r="AA1588" s="64">
        <v>1.85</v>
      </c>
      <c r="AB1588" s="64">
        <v>3.97</v>
      </c>
      <c r="AC1588" s="64">
        <v>3.16</v>
      </c>
    </row>
    <row r="1589" spans="1:29" hidden="1" x14ac:dyDescent="0.2">
      <c r="A1589" s="2">
        <v>40948</v>
      </c>
      <c r="B1589" s="64">
        <v>3.44</v>
      </c>
      <c r="C1589" s="64">
        <v>3.37</v>
      </c>
      <c r="D1589" s="64">
        <v>4.62</v>
      </c>
      <c r="E1589" s="64">
        <v>5</v>
      </c>
      <c r="G1589" s="64">
        <v>1.4</v>
      </c>
      <c r="H1589" s="64">
        <v>1.83</v>
      </c>
      <c r="J1589" s="64">
        <v>4.03</v>
      </c>
      <c r="K1589" s="64">
        <v>3.38</v>
      </c>
      <c r="N1589" s="64">
        <v>0.05</v>
      </c>
      <c r="O1589" s="64">
        <v>2.04</v>
      </c>
      <c r="P1589" s="64">
        <v>3.18</v>
      </c>
      <c r="R1589" s="64">
        <v>1.94</v>
      </c>
      <c r="S1589" s="64">
        <v>1.65</v>
      </c>
      <c r="U1589" s="64">
        <v>3.44</v>
      </c>
      <c r="V1589" s="64">
        <v>3.37</v>
      </c>
      <c r="W1589" s="64">
        <v>4.62</v>
      </c>
      <c r="X1589" s="64">
        <v>5</v>
      </c>
      <c r="Z1589" s="64">
        <v>1.4</v>
      </c>
      <c r="AA1589" s="64">
        <v>1.83</v>
      </c>
      <c r="AB1589" s="64">
        <v>4.03</v>
      </c>
      <c r="AC1589" s="64">
        <v>3.38</v>
      </c>
    </row>
    <row r="1590" spans="1:29" hidden="1" x14ac:dyDescent="0.2">
      <c r="A1590" s="2">
        <v>40949</v>
      </c>
      <c r="B1590" s="64">
        <v>3.38</v>
      </c>
      <c r="C1590" s="64">
        <v>3.25</v>
      </c>
      <c r="D1590" s="64">
        <v>4.5</v>
      </c>
      <c r="E1590" s="64">
        <v>5.05</v>
      </c>
      <c r="G1590" s="64">
        <v>1.44</v>
      </c>
      <c r="H1590" s="64">
        <v>1.86</v>
      </c>
      <c r="J1590" s="64">
        <v>3.45</v>
      </c>
      <c r="K1590" s="64">
        <v>3.43</v>
      </c>
      <c r="N1590" s="64">
        <v>0.05</v>
      </c>
      <c r="O1590" s="64">
        <v>1.98</v>
      </c>
      <c r="P1590" s="64">
        <v>3.14</v>
      </c>
      <c r="R1590" s="64">
        <v>1.89</v>
      </c>
      <c r="S1590" s="64">
        <v>1.61</v>
      </c>
      <c r="U1590" s="64">
        <v>3.38</v>
      </c>
      <c r="V1590" s="64">
        <v>3.25</v>
      </c>
      <c r="W1590" s="64">
        <v>4.5</v>
      </c>
      <c r="X1590" s="64">
        <v>5.05</v>
      </c>
      <c r="Z1590" s="64">
        <v>1.44</v>
      </c>
      <c r="AA1590" s="64">
        <v>1.86</v>
      </c>
      <c r="AB1590" s="64">
        <v>3.45</v>
      </c>
      <c r="AC1590" s="64">
        <v>3.43</v>
      </c>
    </row>
    <row r="1591" spans="1:29" hidden="1" x14ac:dyDescent="0.2">
      <c r="A1591" s="2">
        <v>40952</v>
      </c>
      <c r="B1591" s="64">
        <v>3.21</v>
      </c>
      <c r="C1591" s="64">
        <v>3.23</v>
      </c>
      <c r="D1591" s="64">
        <v>4.5199999999999996</v>
      </c>
      <c r="E1591" s="64">
        <v>5.03</v>
      </c>
      <c r="G1591" s="64">
        <v>1.48</v>
      </c>
      <c r="H1591" s="64">
        <v>1.89</v>
      </c>
      <c r="J1591" s="64">
        <v>3.13</v>
      </c>
      <c r="K1591" s="64">
        <v>3.3</v>
      </c>
      <c r="N1591" s="64">
        <v>0.06</v>
      </c>
      <c r="O1591" s="64">
        <v>1.97</v>
      </c>
      <c r="P1591" s="64">
        <v>3.12</v>
      </c>
      <c r="R1591" s="64">
        <v>1.92</v>
      </c>
      <c r="S1591" s="64">
        <v>1.62</v>
      </c>
      <c r="U1591" s="64">
        <v>3.21</v>
      </c>
      <c r="V1591" s="64">
        <v>3.23</v>
      </c>
      <c r="W1591" s="64">
        <v>4.5199999999999996</v>
      </c>
      <c r="X1591" s="64">
        <v>5.03</v>
      </c>
      <c r="Z1591" s="64">
        <v>1.48</v>
      </c>
      <c r="AA1591" s="64">
        <v>1.89</v>
      </c>
      <c r="AB1591" s="64">
        <v>3.13</v>
      </c>
      <c r="AC1591" s="64">
        <v>3.3</v>
      </c>
    </row>
    <row r="1592" spans="1:29" hidden="1" x14ac:dyDescent="0.2">
      <c r="A1592" s="2">
        <v>40953</v>
      </c>
      <c r="B1592" s="64">
        <v>3.3</v>
      </c>
      <c r="C1592" s="64">
        <v>3.27</v>
      </c>
      <c r="D1592" s="64">
        <v>4.76</v>
      </c>
      <c r="E1592" s="64">
        <v>5.01</v>
      </c>
      <c r="G1592" s="64">
        <v>1.48</v>
      </c>
      <c r="H1592" s="64">
        <v>1.85</v>
      </c>
      <c r="J1592" s="64">
        <v>3.24</v>
      </c>
      <c r="K1592" s="64">
        <v>3.31</v>
      </c>
      <c r="N1592" s="64">
        <v>0.09</v>
      </c>
      <c r="O1592" s="64">
        <v>1.94</v>
      </c>
      <c r="P1592" s="64">
        <v>3.09</v>
      </c>
      <c r="R1592" s="64">
        <v>1.92</v>
      </c>
      <c r="S1592" s="64">
        <v>1.63</v>
      </c>
      <c r="U1592" s="64">
        <v>3.3</v>
      </c>
      <c r="V1592" s="64">
        <v>3.27</v>
      </c>
      <c r="W1592" s="64">
        <v>4.76</v>
      </c>
      <c r="X1592" s="64">
        <v>5.01</v>
      </c>
      <c r="Z1592" s="64">
        <v>1.48</v>
      </c>
      <c r="AA1592" s="64">
        <v>1.85</v>
      </c>
      <c r="AB1592" s="64">
        <v>3.24</v>
      </c>
      <c r="AC1592" s="64">
        <v>3.31</v>
      </c>
    </row>
    <row r="1593" spans="1:29" hidden="1" x14ac:dyDescent="0.2">
      <c r="A1593" s="2">
        <v>40954</v>
      </c>
      <c r="B1593" s="64">
        <v>3.31</v>
      </c>
      <c r="C1593" s="64">
        <v>3.24</v>
      </c>
      <c r="D1593" s="64">
        <v>4.72</v>
      </c>
      <c r="E1593" s="64">
        <v>5.07</v>
      </c>
      <c r="G1593" s="64">
        <v>1.4</v>
      </c>
      <c r="H1593" s="64">
        <v>1.87</v>
      </c>
      <c r="J1593" s="64">
        <v>3.76</v>
      </c>
      <c r="K1593" s="64">
        <v>3.31</v>
      </c>
      <c r="N1593" s="64">
        <v>0.09</v>
      </c>
      <c r="O1593" s="64">
        <v>1.93</v>
      </c>
      <c r="P1593" s="64">
        <v>3.09</v>
      </c>
      <c r="R1593" s="64">
        <v>1.93</v>
      </c>
      <c r="S1593" s="64">
        <v>1.59</v>
      </c>
      <c r="U1593" s="64">
        <v>3.31</v>
      </c>
      <c r="V1593" s="64">
        <v>3.24</v>
      </c>
      <c r="W1593" s="64">
        <v>4.72</v>
      </c>
      <c r="X1593" s="64">
        <v>5.07</v>
      </c>
      <c r="Z1593" s="64">
        <v>1.4</v>
      </c>
      <c r="AA1593" s="64">
        <v>1.87</v>
      </c>
      <c r="AB1593" s="64">
        <v>3.76</v>
      </c>
      <c r="AC1593" s="64">
        <v>3.31</v>
      </c>
    </row>
    <row r="1594" spans="1:29" hidden="1" x14ac:dyDescent="0.2">
      <c r="A1594" s="2">
        <v>40955</v>
      </c>
      <c r="B1594" s="64">
        <v>3.27</v>
      </c>
      <c r="C1594" s="64">
        <v>3.25</v>
      </c>
      <c r="D1594" s="64">
        <v>4.5199999999999996</v>
      </c>
      <c r="E1594" s="64">
        <v>5.21</v>
      </c>
      <c r="G1594" s="64">
        <v>1.72</v>
      </c>
      <c r="H1594" s="64">
        <v>1.85</v>
      </c>
      <c r="J1594" s="64">
        <v>3.91</v>
      </c>
      <c r="K1594" s="64">
        <v>3.4</v>
      </c>
      <c r="N1594" s="64">
        <v>0.08</v>
      </c>
      <c r="O1594" s="64">
        <v>1.98</v>
      </c>
      <c r="P1594" s="64">
        <v>3.14</v>
      </c>
      <c r="R1594" s="64">
        <v>2.06</v>
      </c>
      <c r="S1594" s="64">
        <v>1.61</v>
      </c>
      <c r="U1594" s="64">
        <v>3.27</v>
      </c>
      <c r="V1594" s="64">
        <v>3.25</v>
      </c>
      <c r="W1594" s="64">
        <v>4.5199999999999996</v>
      </c>
      <c r="X1594" s="64">
        <v>5.21</v>
      </c>
      <c r="Z1594" s="64">
        <v>1.72</v>
      </c>
      <c r="AA1594" s="64">
        <v>1.85</v>
      </c>
      <c r="AB1594" s="64">
        <v>3.91</v>
      </c>
      <c r="AC1594" s="64">
        <v>3.4</v>
      </c>
    </row>
    <row r="1595" spans="1:29" hidden="1" x14ac:dyDescent="0.2">
      <c r="A1595" s="2">
        <v>40956</v>
      </c>
      <c r="B1595" s="64">
        <v>3.25</v>
      </c>
      <c r="C1595" s="64">
        <v>3.17</v>
      </c>
      <c r="D1595" s="64">
        <v>4.79</v>
      </c>
      <c r="E1595" s="64">
        <v>5.18</v>
      </c>
      <c r="G1595" s="64">
        <v>1.72</v>
      </c>
      <c r="H1595" s="64">
        <v>1.8</v>
      </c>
      <c r="J1595" s="64">
        <v>3.62</v>
      </c>
      <c r="K1595" s="64">
        <v>3.29</v>
      </c>
      <c r="N1595" s="64">
        <v>0.05</v>
      </c>
      <c r="O1595" s="64">
        <v>2</v>
      </c>
      <c r="P1595" s="64">
        <v>3.14</v>
      </c>
      <c r="R1595" s="64">
        <v>2.14</v>
      </c>
      <c r="S1595" s="64">
        <v>1.67</v>
      </c>
      <c r="U1595" s="64">
        <v>3.25</v>
      </c>
      <c r="V1595" s="64">
        <v>3.17</v>
      </c>
      <c r="W1595" s="64">
        <v>4.79</v>
      </c>
      <c r="X1595" s="64">
        <v>5.18</v>
      </c>
      <c r="Z1595" s="64">
        <v>1.72</v>
      </c>
      <c r="AA1595" s="64">
        <v>1.8</v>
      </c>
      <c r="AB1595" s="64">
        <v>3.62</v>
      </c>
      <c r="AC1595" s="64">
        <v>3.29</v>
      </c>
    </row>
    <row r="1596" spans="1:29" hidden="1" x14ac:dyDescent="0.2">
      <c r="A1596" s="2">
        <v>40960</v>
      </c>
      <c r="B1596" s="64">
        <v>3.29</v>
      </c>
      <c r="C1596" s="64">
        <v>3.17</v>
      </c>
      <c r="D1596" s="64">
        <v>4.8600000000000003</v>
      </c>
      <c r="E1596" s="64">
        <v>5.09</v>
      </c>
      <c r="G1596" s="64">
        <v>1.55</v>
      </c>
      <c r="H1596" s="64">
        <v>1.83</v>
      </c>
      <c r="J1596" s="64">
        <v>3.56</v>
      </c>
      <c r="K1596" s="64">
        <v>3.4</v>
      </c>
      <c r="N1596" s="64">
        <v>0.05</v>
      </c>
      <c r="O1596" s="64">
        <v>2.06</v>
      </c>
      <c r="P1596" s="64">
        <v>3.21</v>
      </c>
      <c r="R1596" s="64">
        <v>2.06</v>
      </c>
      <c r="S1596" s="64">
        <v>1.6</v>
      </c>
      <c r="U1596" s="64">
        <v>3.29</v>
      </c>
      <c r="V1596" s="64">
        <v>3.17</v>
      </c>
      <c r="W1596" s="64">
        <v>4.8600000000000003</v>
      </c>
      <c r="X1596" s="64">
        <v>5.09</v>
      </c>
      <c r="Z1596" s="64">
        <v>1.55</v>
      </c>
      <c r="AA1596" s="64">
        <v>1.83</v>
      </c>
      <c r="AB1596" s="64">
        <v>3.56</v>
      </c>
      <c r="AC1596" s="64">
        <v>3.4</v>
      </c>
    </row>
    <row r="1597" spans="1:29" hidden="1" x14ac:dyDescent="0.2">
      <c r="A1597" s="2">
        <v>40961</v>
      </c>
      <c r="B1597" s="64">
        <v>3.27</v>
      </c>
      <c r="C1597" s="64">
        <v>3.22</v>
      </c>
      <c r="D1597" s="64">
        <v>4.9400000000000004</v>
      </c>
      <c r="E1597" s="64">
        <v>4.8499999999999996</v>
      </c>
      <c r="G1597" s="64">
        <v>1.67</v>
      </c>
      <c r="H1597" s="64">
        <v>1.78</v>
      </c>
      <c r="J1597" s="64">
        <v>3.57</v>
      </c>
      <c r="K1597" s="64">
        <v>3.59</v>
      </c>
      <c r="N1597" s="64">
        <v>7.0000000000000007E-2</v>
      </c>
      <c r="O1597" s="64">
        <v>2</v>
      </c>
      <c r="P1597" s="64">
        <v>3.15</v>
      </c>
      <c r="R1597" s="64">
        <v>2.1800000000000002</v>
      </c>
      <c r="S1597" s="64">
        <v>1.57</v>
      </c>
      <c r="U1597" s="64">
        <v>3.27</v>
      </c>
      <c r="V1597" s="64">
        <v>3.22</v>
      </c>
      <c r="W1597" s="64">
        <v>4.9400000000000004</v>
      </c>
      <c r="X1597" s="64">
        <v>4.8499999999999996</v>
      </c>
      <c r="Z1597" s="64">
        <v>1.67</v>
      </c>
      <c r="AA1597" s="64">
        <v>1.78</v>
      </c>
      <c r="AB1597" s="64">
        <v>3.57</v>
      </c>
      <c r="AC1597" s="64">
        <v>3.59</v>
      </c>
    </row>
    <row r="1598" spans="1:29" hidden="1" x14ac:dyDescent="0.2">
      <c r="A1598" s="2">
        <v>40962</v>
      </c>
      <c r="B1598" s="64">
        <v>3.29</v>
      </c>
      <c r="C1598" s="64">
        <v>3.2</v>
      </c>
      <c r="D1598" s="64">
        <v>4.9400000000000004</v>
      </c>
      <c r="E1598" s="64">
        <v>4.87</v>
      </c>
      <c r="G1598" s="64">
        <v>1.77</v>
      </c>
      <c r="H1598" s="64">
        <v>1.87</v>
      </c>
      <c r="J1598" s="64">
        <v>3.45</v>
      </c>
      <c r="K1598" s="64">
        <v>3.33</v>
      </c>
      <c r="N1598" s="64">
        <v>7.0000000000000007E-2</v>
      </c>
      <c r="O1598" s="64">
        <v>1.99</v>
      </c>
      <c r="P1598" s="64">
        <v>3.13</v>
      </c>
      <c r="R1598" s="64">
        <v>2.11</v>
      </c>
      <c r="S1598" s="64">
        <v>1.55</v>
      </c>
      <c r="U1598" s="64">
        <v>3.29</v>
      </c>
      <c r="V1598" s="64">
        <v>3.2</v>
      </c>
      <c r="W1598" s="64">
        <v>4.9400000000000004</v>
      </c>
      <c r="X1598" s="64">
        <v>4.87</v>
      </c>
      <c r="Z1598" s="64">
        <v>1.77</v>
      </c>
      <c r="AA1598" s="64">
        <v>1.87</v>
      </c>
      <c r="AB1598" s="64">
        <v>3.45</v>
      </c>
      <c r="AC1598" s="64">
        <v>3.33</v>
      </c>
    </row>
    <row r="1599" spans="1:29" hidden="1" x14ac:dyDescent="0.2">
      <c r="A1599" s="2">
        <v>40963</v>
      </c>
      <c r="B1599" s="64">
        <v>3.26</v>
      </c>
      <c r="C1599" s="64">
        <v>3.13</v>
      </c>
      <c r="D1599" s="64">
        <v>4.99</v>
      </c>
      <c r="E1599" s="64">
        <v>4.88</v>
      </c>
      <c r="G1599" s="64">
        <v>1.86</v>
      </c>
      <c r="H1599" s="64">
        <v>1.83</v>
      </c>
      <c r="J1599" s="64">
        <v>3.44</v>
      </c>
      <c r="K1599" s="64">
        <v>3.18</v>
      </c>
      <c r="N1599" s="64">
        <v>0.08</v>
      </c>
      <c r="O1599" s="64">
        <v>1.97</v>
      </c>
      <c r="P1599" s="64">
        <v>3.1</v>
      </c>
      <c r="R1599" s="64">
        <v>2.0699999999999998</v>
      </c>
      <c r="S1599" s="64">
        <v>1.54</v>
      </c>
      <c r="U1599" s="64">
        <v>3.26</v>
      </c>
      <c r="V1599" s="64">
        <v>3.13</v>
      </c>
      <c r="W1599" s="64">
        <v>4.99</v>
      </c>
      <c r="X1599" s="64">
        <v>4.88</v>
      </c>
      <c r="Z1599" s="64">
        <v>1.86</v>
      </c>
      <c r="AA1599" s="64">
        <v>1.83</v>
      </c>
      <c r="AB1599" s="64">
        <v>3.44</v>
      </c>
      <c r="AC1599" s="64">
        <v>3.18</v>
      </c>
    </row>
    <row r="1600" spans="1:29" hidden="1" x14ac:dyDescent="0.2">
      <c r="A1600" s="2">
        <v>40966</v>
      </c>
      <c r="B1600" s="64">
        <v>3.22</v>
      </c>
      <c r="C1600" s="64">
        <v>3.21</v>
      </c>
      <c r="D1600" s="64">
        <v>5.05</v>
      </c>
      <c r="E1600" s="64">
        <v>5.05</v>
      </c>
      <c r="G1600" s="64">
        <v>1.97</v>
      </c>
      <c r="H1600" s="64">
        <v>1.88</v>
      </c>
      <c r="J1600" s="64">
        <v>3.86</v>
      </c>
      <c r="K1600" s="64">
        <v>3.18</v>
      </c>
      <c r="N1600" s="64">
        <v>0.08</v>
      </c>
      <c r="O1600" s="64">
        <v>1.92</v>
      </c>
      <c r="P1600" s="64">
        <v>3.04</v>
      </c>
      <c r="R1600" s="64">
        <v>2.16</v>
      </c>
      <c r="S1600" s="64">
        <v>1.49</v>
      </c>
      <c r="U1600" s="64">
        <v>3.22</v>
      </c>
      <c r="V1600" s="64">
        <v>3.21</v>
      </c>
      <c r="W1600" s="64">
        <v>5.05</v>
      </c>
      <c r="X1600" s="64">
        <v>5.05</v>
      </c>
      <c r="Z1600" s="64">
        <v>1.97</v>
      </c>
      <c r="AA1600" s="64">
        <v>1.88</v>
      </c>
      <c r="AB1600" s="64">
        <v>3.86</v>
      </c>
      <c r="AC1600" s="64">
        <v>3.18</v>
      </c>
    </row>
    <row r="1601" spans="1:29" hidden="1" x14ac:dyDescent="0.2">
      <c r="A1601" s="2">
        <v>40967</v>
      </c>
      <c r="B1601" s="64">
        <v>3.18</v>
      </c>
      <c r="C1601" s="64">
        <v>3.11</v>
      </c>
      <c r="D1601" s="64">
        <v>4.97</v>
      </c>
      <c r="E1601" s="64">
        <v>4.99</v>
      </c>
      <c r="G1601" s="64">
        <v>2</v>
      </c>
      <c r="H1601" s="64">
        <v>1.82</v>
      </c>
      <c r="J1601" s="64">
        <v>3.33</v>
      </c>
      <c r="K1601" s="64">
        <v>3.37</v>
      </c>
      <c r="N1601" s="64">
        <v>0.06</v>
      </c>
      <c r="O1601" s="64">
        <v>1.94</v>
      </c>
      <c r="P1601" s="64">
        <v>3.07</v>
      </c>
      <c r="R1601" s="64">
        <v>2.08</v>
      </c>
      <c r="S1601" s="64">
        <v>1.51</v>
      </c>
      <c r="U1601" s="64">
        <v>3.18</v>
      </c>
      <c r="V1601" s="64">
        <v>3.11</v>
      </c>
      <c r="W1601" s="64">
        <v>4.97</v>
      </c>
      <c r="X1601" s="64">
        <v>4.99</v>
      </c>
      <c r="Z1601" s="64">
        <v>2</v>
      </c>
      <c r="AA1601" s="64">
        <v>1.82</v>
      </c>
      <c r="AB1601" s="64">
        <v>3.33</v>
      </c>
      <c r="AC1601" s="64">
        <v>3.37</v>
      </c>
    </row>
    <row r="1602" spans="1:29" hidden="1" x14ac:dyDescent="0.2">
      <c r="A1602" s="2">
        <v>40968</v>
      </c>
      <c r="B1602" s="64">
        <v>3.21</v>
      </c>
      <c r="C1602" s="64">
        <v>3.15</v>
      </c>
      <c r="D1602" s="64">
        <v>4.99</v>
      </c>
      <c r="E1602" s="64">
        <v>4.96</v>
      </c>
      <c r="G1602" s="64">
        <v>1.96</v>
      </c>
      <c r="H1602" s="64">
        <v>1.87</v>
      </c>
      <c r="J1602" s="64">
        <v>3.53</v>
      </c>
      <c r="K1602" s="64">
        <v>3.41</v>
      </c>
      <c r="N1602" s="64">
        <v>0.06</v>
      </c>
      <c r="O1602" s="64">
        <v>1.97</v>
      </c>
      <c r="P1602" s="64">
        <v>3.08</v>
      </c>
      <c r="R1602" s="64">
        <v>2.08</v>
      </c>
      <c r="S1602" s="64">
        <v>1.51</v>
      </c>
      <c r="U1602" s="64">
        <v>3.21</v>
      </c>
      <c r="V1602" s="64">
        <v>3.15</v>
      </c>
      <c r="W1602" s="64">
        <v>4.99</v>
      </c>
      <c r="X1602" s="64">
        <v>4.96</v>
      </c>
      <c r="Z1602" s="64">
        <v>1.96</v>
      </c>
      <c r="AA1602" s="64">
        <v>1.87</v>
      </c>
      <c r="AB1602" s="64">
        <v>3.53</v>
      </c>
      <c r="AC1602" s="64">
        <v>3.41</v>
      </c>
    </row>
    <row r="1603" spans="1:29" hidden="1" x14ac:dyDescent="0.2">
      <c r="R1603" s="64"/>
      <c r="S1603" s="64"/>
    </row>
    <row r="1604" spans="1:29" hidden="1" x14ac:dyDescent="0.2">
      <c r="A1604" s="3" t="s">
        <v>61</v>
      </c>
      <c r="B1604" s="64">
        <f>AVERAGE(B1583:B1602)</f>
        <v>3.2945000000000002</v>
      </c>
      <c r="C1604" s="64">
        <f>AVERAGE(C1583:C1602)</f>
        <v>3.2205000000000004</v>
      </c>
      <c r="D1604" s="64">
        <f>AVERAGE(D1583:D1602)</f>
        <v>4.6769999999999987</v>
      </c>
      <c r="E1604" s="64">
        <f>AVERAGE(E1583:E1602)</f>
        <v>4.980999999999999</v>
      </c>
      <c r="G1604" s="64">
        <f>AVERAGE(G1583:G1602)</f>
        <v>1.6604999999999996</v>
      </c>
      <c r="H1604" s="64">
        <f>AVERAGE(H1583:H1602)</f>
        <v>1.8325000000000002</v>
      </c>
      <c r="J1604" s="64">
        <f>AVERAGE(J1583:J1602)</f>
        <v>3.6825000000000001</v>
      </c>
      <c r="K1604" s="64">
        <f>AVERAGE(K1583:K1602)</f>
        <v>3.3140000000000001</v>
      </c>
      <c r="N1604" s="64">
        <f>AVERAGE(N1583:N1602)</f>
        <v>6.1500000000000013E-2</v>
      </c>
      <c r="O1604" s="64">
        <f>AVERAGE(O1583:O1602)</f>
        <v>1.9555</v>
      </c>
      <c r="P1604" s="64">
        <f>AVERAGE(P1583:P1602)</f>
        <v>3.1090000000000004</v>
      </c>
      <c r="R1604" s="64">
        <f>AVERAGE(R1583:R1602)</f>
        <v>1.9809999999999994</v>
      </c>
      <c r="S1604" s="64">
        <f>AVERAGE(S1583:S1602)</f>
        <v>1.5865000000000002</v>
      </c>
      <c r="U1604" s="64">
        <f>AVERAGE(U1583:U1602)</f>
        <v>3.2945000000000002</v>
      </c>
      <c r="V1604" s="64">
        <f>AVERAGE(V1583:V1602)</f>
        <v>3.2205000000000004</v>
      </c>
      <c r="W1604" s="64">
        <f>AVERAGE(W1583:W1602)</f>
        <v>4.6769999999999987</v>
      </c>
      <c r="X1604" s="64">
        <f>AVERAGE(X1583:X1602)</f>
        <v>4.980999999999999</v>
      </c>
      <c r="Z1604" s="64">
        <f>AVERAGE(Z1583:Z1602)</f>
        <v>1.6604999999999996</v>
      </c>
      <c r="AA1604" s="64">
        <f>AVERAGE(AA1583:AA1602)</f>
        <v>1.8325000000000002</v>
      </c>
      <c r="AB1604" s="64">
        <f>AVERAGE(AB1583:AB1602)</f>
        <v>3.6825000000000001</v>
      </c>
      <c r="AC1604" s="64">
        <f>AVERAGE(AC1583:AC1602)</f>
        <v>3.3140000000000001</v>
      </c>
    </row>
    <row r="1605" spans="1:29" hidden="1" x14ac:dyDescent="0.2">
      <c r="A1605" s="3" t="s">
        <v>62</v>
      </c>
      <c r="B1605" s="312">
        <f>AVERAGE(B1604:C1604)</f>
        <v>3.2575000000000003</v>
      </c>
      <c r="C1605" s="312"/>
      <c r="D1605" s="312">
        <f>AVERAGE(D1604:E1604)</f>
        <v>4.8289999999999988</v>
      </c>
      <c r="E1605" s="312"/>
      <c r="F1605" s="5"/>
      <c r="G1605" s="312">
        <f>AVERAGE(G1604:H1604)</f>
        <v>1.7464999999999999</v>
      </c>
      <c r="H1605" s="312"/>
      <c r="I1605" s="118"/>
      <c r="J1605" s="312">
        <f>AVERAGE(J1604:K1604)</f>
        <v>3.4982500000000001</v>
      </c>
      <c r="K1605" s="312"/>
      <c r="L1605" s="118"/>
      <c r="M1605" s="5"/>
      <c r="N1605" s="5"/>
      <c r="O1605" s="5"/>
      <c r="P1605" s="5"/>
      <c r="Q1605" s="5"/>
      <c r="R1605" s="312">
        <f>AVERAGE(R1604:S1604)</f>
        <v>1.7837499999999999</v>
      </c>
      <c r="S1605" s="312"/>
      <c r="U1605" s="312">
        <f>AVERAGE(U1604:V1604)</f>
        <v>3.2575000000000003</v>
      </c>
      <c r="V1605" s="312"/>
      <c r="W1605" s="312">
        <f>AVERAGE(W1604:X1604)</f>
        <v>4.8289999999999988</v>
      </c>
      <c r="X1605" s="312"/>
      <c r="Y1605" s="5"/>
      <c r="Z1605" s="312">
        <f>AVERAGE(Z1604:AA1604)</f>
        <v>1.7464999999999999</v>
      </c>
      <c r="AA1605" s="312"/>
      <c r="AB1605" s="312">
        <f>AVERAGE(AB1604:AC1604)</f>
        <v>3.4982500000000001</v>
      </c>
      <c r="AC1605" s="312"/>
    </row>
    <row r="1606" spans="1:29" hidden="1" x14ac:dyDescent="0.2">
      <c r="A1606" s="3" t="s">
        <v>63</v>
      </c>
      <c r="B1606" s="312">
        <f>AVERAGE(B1555,B1580,B1605)</f>
        <v>3.357936507936508</v>
      </c>
      <c r="C1606" s="312"/>
      <c r="D1606" s="312">
        <f>AVERAGE(D1555,D1580,D1605)</f>
        <v>4.7592261904761903</v>
      </c>
      <c r="E1606" s="312"/>
      <c r="F1606" s="5"/>
      <c r="G1606" s="312">
        <f>AVERAGE(G1555,G1580,G1605)</f>
        <v>2.0487896825396823</v>
      </c>
      <c r="H1606" s="312"/>
      <c r="I1606" s="118"/>
      <c r="J1606" s="312">
        <f>AVERAGE(J1555,J1580,J1605)</f>
        <v>3.9997579365079363</v>
      </c>
      <c r="K1606" s="312"/>
      <c r="L1606" s="118"/>
      <c r="M1606" s="5"/>
      <c r="N1606" s="5"/>
      <c r="O1606" s="5"/>
      <c r="P1606" s="5"/>
      <c r="Q1606" s="5"/>
      <c r="R1606" s="312">
        <f>AVERAGE(R1555,R1580,R1605)</f>
        <v>2.0992619047619048</v>
      </c>
      <c r="S1606" s="312"/>
      <c r="U1606" s="312">
        <f>AVERAGE(U1555,U1580,U1605)</f>
        <v>3.357936507936508</v>
      </c>
      <c r="V1606" s="312"/>
      <c r="W1606" s="312">
        <f>AVERAGE(W1555,W1580,W1605)</f>
        <v>4.7592261904761903</v>
      </c>
      <c r="X1606" s="312"/>
      <c r="Y1606" s="5"/>
      <c r="Z1606" s="312">
        <f>AVERAGE(Z1555,Z1580,Z1605)</f>
        <v>2.0487896825396823</v>
      </c>
      <c r="AA1606" s="312"/>
      <c r="AB1606" s="312">
        <f>AVERAGE(AB1555,AB1580,AB1605)</f>
        <v>3.9997579365079363</v>
      </c>
      <c r="AC1606" s="312"/>
    </row>
    <row r="1607" spans="1:29" hidden="1" x14ac:dyDescent="0.2">
      <c r="R1607" s="64"/>
      <c r="S1607" s="64"/>
    </row>
    <row r="1608" spans="1:29" hidden="1" x14ac:dyDescent="0.2">
      <c r="A1608" s="2">
        <v>40969</v>
      </c>
      <c r="B1608" s="64">
        <v>3.26</v>
      </c>
      <c r="C1608" s="64">
        <v>3.2</v>
      </c>
      <c r="D1608" s="64">
        <v>5.08</v>
      </c>
      <c r="E1608" s="64">
        <v>5</v>
      </c>
      <c r="G1608" s="64">
        <v>1.99</v>
      </c>
      <c r="H1608" s="64">
        <v>1.91</v>
      </c>
      <c r="J1608" s="64">
        <v>3.86</v>
      </c>
      <c r="K1608" s="64">
        <v>3.22</v>
      </c>
      <c r="N1608" s="64">
        <v>0.05</v>
      </c>
      <c r="O1608" s="64">
        <v>2.0299999999999998</v>
      </c>
      <c r="P1608" s="64">
        <v>3.15</v>
      </c>
      <c r="R1608" s="64">
        <v>2.13</v>
      </c>
      <c r="S1608" s="64">
        <v>1.55</v>
      </c>
      <c r="U1608" s="64">
        <v>3.26</v>
      </c>
      <c r="V1608" s="64">
        <v>3.2</v>
      </c>
      <c r="W1608" s="64">
        <v>5.08</v>
      </c>
      <c r="X1608" s="64">
        <v>5</v>
      </c>
      <c r="Z1608" s="64">
        <v>1.99</v>
      </c>
      <c r="AA1608" s="64">
        <v>1.91</v>
      </c>
      <c r="AB1608" s="64">
        <v>3.86</v>
      </c>
      <c r="AC1608" s="64">
        <v>3.22</v>
      </c>
    </row>
    <row r="1609" spans="1:29" hidden="1" x14ac:dyDescent="0.2">
      <c r="A1609" s="2">
        <v>40970</v>
      </c>
      <c r="B1609" s="64">
        <v>3.21</v>
      </c>
      <c r="C1609" s="64">
        <v>3.11</v>
      </c>
      <c r="D1609" s="64">
        <v>5.03</v>
      </c>
      <c r="E1609" s="64">
        <v>4.96</v>
      </c>
      <c r="G1609" s="64">
        <v>2.17</v>
      </c>
      <c r="H1609" s="64">
        <v>1.87</v>
      </c>
      <c r="J1609" s="64">
        <v>3.51</v>
      </c>
      <c r="K1609" s="64">
        <v>3.22</v>
      </c>
      <c r="N1609" s="64">
        <v>0.04</v>
      </c>
      <c r="O1609" s="64">
        <v>1.97</v>
      </c>
      <c r="P1609" s="64">
        <v>3.1</v>
      </c>
      <c r="R1609" s="64">
        <v>2.13</v>
      </c>
      <c r="S1609" s="64">
        <v>1.52</v>
      </c>
      <c r="U1609" s="64">
        <v>3.21</v>
      </c>
      <c r="V1609" s="64">
        <v>3.11</v>
      </c>
      <c r="W1609" s="64">
        <v>5.03</v>
      </c>
      <c r="X1609" s="64">
        <v>4.96</v>
      </c>
      <c r="Z1609" s="64">
        <v>2.17</v>
      </c>
      <c r="AA1609" s="64">
        <v>1.87</v>
      </c>
      <c r="AB1609" s="64">
        <v>3.51</v>
      </c>
      <c r="AC1609" s="64">
        <v>3.22</v>
      </c>
    </row>
    <row r="1610" spans="1:29" hidden="1" x14ac:dyDescent="0.2">
      <c r="A1610" s="2">
        <v>40973</v>
      </c>
      <c r="B1610" s="64">
        <v>3.27</v>
      </c>
      <c r="C1610" s="64">
        <v>3.13</v>
      </c>
      <c r="D1610" s="64">
        <v>5.0999999999999996</v>
      </c>
      <c r="E1610" s="64">
        <v>4.9800000000000004</v>
      </c>
      <c r="G1610" s="64">
        <v>2.19</v>
      </c>
      <c r="H1610" s="64">
        <v>1.96</v>
      </c>
      <c r="J1610" s="64">
        <v>3.23</v>
      </c>
      <c r="K1610" s="64">
        <v>3.28</v>
      </c>
      <c r="N1610" s="64">
        <v>0.04</v>
      </c>
      <c r="O1610" s="64">
        <v>2.0099999999999998</v>
      </c>
      <c r="P1610" s="64">
        <v>3.15</v>
      </c>
      <c r="R1610" s="64">
        <v>2.14</v>
      </c>
      <c r="S1610" s="64">
        <v>1.57</v>
      </c>
      <c r="U1610" s="64">
        <v>3.27</v>
      </c>
      <c r="V1610" s="64">
        <v>3.13</v>
      </c>
      <c r="W1610" s="64">
        <v>5.0999999999999996</v>
      </c>
      <c r="X1610" s="64">
        <v>4.9800000000000004</v>
      </c>
      <c r="Z1610" s="64">
        <v>2.19</v>
      </c>
      <c r="AA1610" s="64">
        <v>1.96</v>
      </c>
      <c r="AB1610" s="64">
        <v>3.23</v>
      </c>
      <c r="AC1610" s="64">
        <v>3.28</v>
      </c>
    </row>
    <row r="1611" spans="1:29" hidden="1" x14ac:dyDescent="0.2">
      <c r="A1611" s="2">
        <v>40974</v>
      </c>
      <c r="B1611" s="64">
        <v>3.27</v>
      </c>
      <c r="C1611" s="64">
        <v>3.11</v>
      </c>
      <c r="D1611" s="64">
        <v>5.0999999999999996</v>
      </c>
      <c r="E1611" s="64">
        <v>4.9800000000000004</v>
      </c>
      <c r="G1611" s="64">
        <v>2.2200000000000002</v>
      </c>
      <c r="H1611" s="64">
        <v>1.93</v>
      </c>
      <c r="J1611" s="64">
        <v>3.21</v>
      </c>
      <c r="K1611" s="64">
        <v>3.32</v>
      </c>
      <c r="N1611" s="64">
        <v>0.05</v>
      </c>
      <c r="O1611" s="64">
        <v>1.94</v>
      </c>
      <c r="P1611" s="64">
        <v>3.07</v>
      </c>
      <c r="R1611" s="64">
        <v>2.12</v>
      </c>
      <c r="S1611" s="64">
        <v>1.62</v>
      </c>
      <c r="U1611" s="64">
        <v>3.27</v>
      </c>
      <c r="V1611" s="64">
        <v>3.11</v>
      </c>
      <c r="W1611" s="64">
        <v>5.0999999999999996</v>
      </c>
      <c r="X1611" s="64">
        <v>4.9800000000000004</v>
      </c>
      <c r="Z1611" s="64">
        <v>2.2200000000000002</v>
      </c>
      <c r="AA1611" s="64">
        <v>1.93</v>
      </c>
      <c r="AB1611" s="64">
        <v>3.21</v>
      </c>
      <c r="AC1611" s="64">
        <v>3.32</v>
      </c>
    </row>
    <row r="1612" spans="1:29" hidden="1" x14ac:dyDescent="0.2">
      <c r="A1612" s="2">
        <v>40975</v>
      </c>
      <c r="B1612" s="64">
        <v>3.21</v>
      </c>
      <c r="C1612" s="64">
        <v>3.06</v>
      </c>
      <c r="D1612" s="64">
        <v>5.21</v>
      </c>
      <c r="E1612" s="64">
        <v>4.97</v>
      </c>
      <c r="G1612" s="64">
        <v>2.27</v>
      </c>
      <c r="H1612" s="64">
        <v>2.23</v>
      </c>
      <c r="J1612" s="64">
        <v>3.44</v>
      </c>
      <c r="K1612" s="64">
        <v>3.29</v>
      </c>
      <c r="N1612" s="64">
        <v>0.06</v>
      </c>
      <c r="O1612" s="64">
        <v>1.97</v>
      </c>
      <c r="P1612" s="64">
        <v>3.12</v>
      </c>
      <c r="R1612" s="64">
        <v>2.0099999999999998</v>
      </c>
      <c r="S1612" s="64">
        <v>1.62</v>
      </c>
      <c r="U1612" s="64">
        <v>3.21</v>
      </c>
      <c r="V1612" s="64">
        <v>3.06</v>
      </c>
      <c r="W1612" s="64">
        <v>5.21</v>
      </c>
      <c r="X1612" s="64">
        <v>4.97</v>
      </c>
      <c r="Z1612" s="64">
        <v>2.27</v>
      </c>
      <c r="AA1612" s="64">
        <v>2.23</v>
      </c>
      <c r="AB1612" s="64">
        <v>3.44</v>
      </c>
      <c r="AC1612" s="64">
        <v>3.29</v>
      </c>
    </row>
    <row r="1613" spans="1:29" hidden="1" x14ac:dyDescent="0.2">
      <c r="A1613" s="2">
        <v>40976</v>
      </c>
      <c r="B1613" s="64">
        <v>3.26</v>
      </c>
      <c r="C1613" s="64">
        <v>3.11</v>
      </c>
      <c r="D1613" s="64">
        <v>5.24</v>
      </c>
      <c r="E1613" s="64">
        <v>5.0199999999999996</v>
      </c>
      <c r="G1613" s="64">
        <v>1.96</v>
      </c>
      <c r="H1613" s="64">
        <v>2</v>
      </c>
      <c r="J1613" s="64">
        <v>3.96</v>
      </c>
      <c r="K1613" s="64">
        <v>3.25</v>
      </c>
      <c r="N1613" s="64">
        <v>0.06</v>
      </c>
      <c r="O1613" s="64">
        <v>2.0099999999999998</v>
      </c>
      <c r="P1613" s="64">
        <v>3.17</v>
      </c>
      <c r="R1613" s="64">
        <v>2.08</v>
      </c>
      <c r="S1613" s="64">
        <v>1.61</v>
      </c>
      <c r="U1613" s="64">
        <v>3.26</v>
      </c>
      <c r="V1613" s="64">
        <v>3.11</v>
      </c>
      <c r="W1613" s="64">
        <v>5.24</v>
      </c>
      <c r="X1613" s="64">
        <v>5.0199999999999996</v>
      </c>
      <c r="Z1613" s="64">
        <v>1.96</v>
      </c>
      <c r="AA1613" s="64">
        <v>2</v>
      </c>
      <c r="AB1613" s="64">
        <v>3.96</v>
      </c>
      <c r="AC1613" s="64">
        <v>3.25</v>
      </c>
    </row>
    <row r="1614" spans="1:29" hidden="1" x14ac:dyDescent="0.2">
      <c r="A1614" s="2">
        <v>40977</v>
      </c>
      <c r="B1614" s="64">
        <v>3.28</v>
      </c>
      <c r="C1614" s="64">
        <v>3.14</v>
      </c>
      <c r="D1614" s="64">
        <v>5.35</v>
      </c>
      <c r="E1614" s="64">
        <v>5.0199999999999996</v>
      </c>
      <c r="G1614" s="64">
        <v>1.97</v>
      </c>
      <c r="H1614" s="64">
        <v>2.02</v>
      </c>
      <c r="J1614" s="64">
        <v>4.16</v>
      </c>
      <c r="K1614" s="64">
        <v>3.36</v>
      </c>
      <c r="N1614" s="64">
        <v>0.06</v>
      </c>
      <c r="O1614" s="64">
        <v>2.0299999999999998</v>
      </c>
      <c r="P1614" s="64">
        <v>3.18</v>
      </c>
      <c r="R1614" s="64">
        <v>2.12</v>
      </c>
      <c r="S1614" s="64">
        <v>1.57</v>
      </c>
      <c r="U1614" s="64">
        <v>3.28</v>
      </c>
      <c r="V1614" s="64">
        <v>3.14</v>
      </c>
      <c r="W1614" s="64">
        <v>5.35</v>
      </c>
      <c r="X1614" s="64">
        <v>5.0199999999999996</v>
      </c>
      <c r="Z1614" s="64">
        <v>1.97</v>
      </c>
      <c r="AA1614" s="64">
        <v>2.02</v>
      </c>
      <c r="AB1614" s="64">
        <v>4.16</v>
      </c>
      <c r="AC1614" s="64">
        <v>3.36</v>
      </c>
    </row>
    <row r="1615" spans="1:29" hidden="1" x14ac:dyDescent="0.2">
      <c r="A1615" s="2">
        <v>40980</v>
      </c>
      <c r="B1615" s="64">
        <v>3.25</v>
      </c>
      <c r="C1615" s="64">
        <v>3.19</v>
      </c>
      <c r="D1615" s="64">
        <v>5.28</v>
      </c>
      <c r="E1615" s="64">
        <v>4.97</v>
      </c>
      <c r="G1615" s="64">
        <v>1.98</v>
      </c>
      <c r="H1615" s="64">
        <v>2.06</v>
      </c>
      <c r="J1615" s="64">
        <v>4.09</v>
      </c>
      <c r="K1615" s="64">
        <v>3.38</v>
      </c>
      <c r="N1615" s="64">
        <v>0.06</v>
      </c>
      <c r="O1615" s="64">
        <v>2.0299999999999998</v>
      </c>
      <c r="P1615" s="64">
        <v>3.17</v>
      </c>
      <c r="R1615" s="64">
        <v>2.09</v>
      </c>
      <c r="S1615" s="64">
        <v>1.58</v>
      </c>
      <c r="U1615" s="64">
        <v>3.25</v>
      </c>
      <c r="V1615" s="64">
        <v>3.19</v>
      </c>
      <c r="W1615" s="64">
        <v>5.28</v>
      </c>
      <c r="X1615" s="64">
        <v>4.97</v>
      </c>
      <c r="Z1615" s="64">
        <v>1.98</v>
      </c>
      <c r="AA1615" s="64">
        <v>2.06</v>
      </c>
      <c r="AB1615" s="64">
        <v>4.09</v>
      </c>
      <c r="AC1615" s="64">
        <v>3.38</v>
      </c>
    </row>
    <row r="1616" spans="1:29" hidden="1" x14ac:dyDescent="0.2">
      <c r="A1616" s="2">
        <v>40981</v>
      </c>
      <c r="B1616" s="64">
        <v>3.24</v>
      </c>
      <c r="C1616" s="64">
        <v>3.24</v>
      </c>
      <c r="D1616" s="64">
        <v>5.37</v>
      </c>
      <c r="E1616" s="64">
        <v>5.05</v>
      </c>
      <c r="G1616" s="64">
        <v>2.36</v>
      </c>
      <c r="H1616" s="64">
        <v>2.04</v>
      </c>
      <c r="J1616" s="64">
        <v>4.2</v>
      </c>
      <c r="K1616" s="64">
        <v>3.4</v>
      </c>
      <c r="N1616" s="64">
        <v>0.05</v>
      </c>
      <c r="O1616" s="64">
        <v>2.12</v>
      </c>
      <c r="P1616" s="64">
        <v>3.27</v>
      </c>
      <c r="R1616" s="64">
        <v>2.2000000000000002</v>
      </c>
      <c r="S1616" s="64">
        <v>1.66</v>
      </c>
      <c r="U1616" s="64">
        <v>3.24</v>
      </c>
      <c r="V1616" s="64">
        <v>3.24</v>
      </c>
      <c r="W1616" s="64">
        <v>5.37</v>
      </c>
      <c r="X1616" s="64">
        <v>5.05</v>
      </c>
      <c r="Z1616" s="64">
        <v>2.36</v>
      </c>
      <c r="AA1616" s="64">
        <v>2.04</v>
      </c>
      <c r="AB1616" s="64">
        <v>4.2</v>
      </c>
      <c r="AC1616" s="64">
        <v>3.4</v>
      </c>
    </row>
    <row r="1617" spans="1:29" hidden="1" x14ac:dyDescent="0.2">
      <c r="A1617" s="2">
        <v>40982</v>
      </c>
      <c r="B1617" s="64">
        <v>3.43</v>
      </c>
      <c r="C1617" s="64">
        <v>3.38</v>
      </c>
      <c r="D1617" s="64">
        <v>5.39</v>
      </c>
      <c r="E1617" s="64">
        <v>5.19</v>
      </c>
      <c r="G1617" s="64">
        <v>1.96</v>
      </c>
      <c r="H1617" s="64">
        <v>2.0699999999999998</v>
      </c>
      <c r="J1617" s="64">
        <v>4.33</v>
      </c>
      <c r="K1617" s="64">
        <v>3.53</v>
      </c>
      <c r="N1617" s="64">
        <v>0.06</v>
      </c>
      <c r="O1617" s="64">
        <v>2.27</v>
      </c>
      <c r="P1617" s="64">
        <v>3.4</v>
      </c>
      <c r="R1617" s="64">
        <v>2.21</v>
      </c>
      <c r="S1617" s="64">
        <v>1.75</v>
      </c>
      <c r="U1617" s="64">
        <v>3.43</v>
      </c>
      <c r="V1617" s="64">
        <v>3.38</v>
      </c>
      <c r="W1617" s="64">
        <v>5.39</v>
      </c>
      <c r="X1617" s="64">
        <v>5.19</v>
      </c>
      <c r="Z1617" s="64">
        <v>1.96</v>
      </c>
      <c r="AA1617" s="64">
        <v>2.0699999999999998</v>
      </c>
      <c r="AB1617" s="64">
        <v>4.33</v>
      </c>
      <c r="AC1617" s="64">
        <v>3.53</v>
      </c>
    </row>
    <row r="1618" spans="1:29" hidden="1" x14ac:dyDescent="0.2">
      <c r="A1618" s="2">
        <v>40983</v>
      </c>
      <c r="B1618" s="64">
        <v>3.57</v>
      </c>
      <c r="C1618" s="64">
        <v>3.34</v>
      </c>
      <c r="D1618" s="64">
        <v>5.27</v>
      </c>
      <c r="E1618" s="64">
        <v>5.05</v>
      </c>
      <c r="G1618" s="64">
        <v>2.15</v>
      </c>
      <c r="H1618" s="64">
        <v>2.25</v>
      </c>
      <c r="J1618" s="64">
        <v>4.22</v>
      </c>
      <c r="K1618" s="64">
        <v>3.5</v>
      </c>
      <c r="N1618" s="64">
        <v>0.06</v>
      </c>
      <c r="O1618" s="64">
        <v>2.2799999999999998</v>
      </c>
      <c r="P1618" s="64">
        <v>3.41</v>
      </c>
      <c r="R1618" s="64">
        <v>2.19</v>
      </c>
      <c r="S1618" s="64">
        <v>1.71</v>
      </c>
      <c r="U1618" s="64">
        <v>3.57</v>
      </c>
      <c r="V1618" s="64">
        <v>3.34</v>
      </c>
      <c r="W1618" s="64">
        <v>5.27</v>
      </c>
      <c r="X1618" s="64">
        <v>5.05</v>
      </c>
      <c r="Z1618" s="64">
        <v>2.15</v>
      </c>
      <c r="AA1618" s="64">
        <v>2.25</v>
      </c>
      <c r="AB1618" s="64">
        <v>4.22</v>
      </c>
      <c r="AC1618" s="64">
        <v>3.5</v>
      </c>
    </row>
    <row r="1619" spans="1:29" hidden="1" x14ac:dyDescent="0.2">
      <c r="A1619" s="2">
        <v>40984</v>
      </c>
      <c r="B1619" s="64">
        <v>3.42</v>
      </c>
      <c r="C1619" s="64">
        <v>3.31</v>
      </c>
      <c r="D1619" s="64">
        <v>5.12</v>
      </c>
      <c r="E1619" s="64">
        <v>5.0999999999999996</v>
      </c>
      <c r="G1619" s="64">
        <v>2.3199999999999998</v>
      </c>
      <c r="H1619" s="64">
        <v>2.27</v>
      </c>
      <c r="J1619" s="64">
        <v>4.0999999999999996</v>
      </c>
      <c r="K1619" s="64">
        <v>3.71</v>
      </c>
      <c r="N1619" s="64">
        <v>0.06</v>
      </c>
      <c r="O1619" s="64">
        <v>2.29</v>
      </c>
      <c r="P1619" s="64">
        <v>3.4</v>
      </c>
      <c r="R1619" s="64">
        <v>2.1800000000000002</v>
      </c>
      <c r="S1619" s="64">
        <v>1.73</v>
      </c>
      <c r="U1619" s="64">
        <v>3.42</v>
      </c>
      <c r="V1619" s="64">
        <v>3.31</v>
      </c>
      <c r="W1619" s="64">
        <v>5.12</v>
      </c>
      <c r="X1619" s="64">
        <v>5.0999999999999996</v>
      </c>
      <c r="Z1619" s="64">
        <v>2.3199999999999998</v>
      </c>
      <c r="AA1619" s="64">
        <v>2.27</v>
      </c>
      <c r="AB1619" s="64">
        <v>4.0999999999999996</v>
      </c>
      <c r="AC1619" s="64">
        <v>3.71</v>
      </c>
    </row>
    <row r="1620" spans="1:29" hidden="1" x14ac:dyDescent="0.2">
      <c r="A1620" s="2">
        <v>40987</v>
      </c>
      <c r="B1620" s="64">
        <v>3.46</v>
      </c>
      <c r="C1620" s="64">
        <v>3.41</v>
      </c>
      <c r="D1620" s="64">
        <v>5.21</v>
      </c>
      <c r="E1620" s="64">
        <v>5.13</v>
      </c>
      <c r="G1620" s="64">
        <v>2.2799999999999998</v>
      </c>
      <c r="H1620" s="64">
        <v>2.23</v>
      </c>
      <c r="J1620" s="64">
        <v>4.09</v>
      </c>
      <c r="K1620" s="64">
        <v>3.61</v>
      </c>
      <c r="N1620" s="64">
        <v>0.06</v>
      </c>
      <c r="O1620" s="64">
        <v>2.37</v>
      </c>
      <c r="P1620" s="64">
        <v>3.48</v>
      </c>
      <c r="R1620" s="64">
        <v>2.11</v>
      </c>
      <c r="S1620" s="64">
        <v>1.77</v>
      </c>
      <c r="U1620" s="64">
        <v>3.46</v>
      </c>
      <c r="V1620" s="64">
        <v>3.41</v>
      </c>
      <c r="W1620" s="64">
        <v>5.21</v>
      </c>
      <c r="X1620" s="64">
        <v>5.13</v>
      </c>
      <c r="Z1620" s="64">
        <v>2.2799999999999998</v>
      </c>
      <c r="AA1620" s="64">
        <v>2.23</v>
      </c>
      <c r="AB1620" s="64">
        <v>4.09</v>
      </c>
      <c r="AC1620" s="64">
        <v>3.61</v>
      </c>
    </row>
    <row r="1621" spans="1:29" hidden="1" x14ac:dyDescent="0.2">
      <c r="A1621" s="2">
        <v>40988</v>
      </c>
      <c r="B1621" s="64">
        <v>3.47</v>
      </c>
      <c r="C1621" s="64">
        <v>3.42</v>
      </c>
      <c r="D1621" s="64">
        <v>5.24</v>
      </c>
      <c r="E1621" s="64">
        <v>5.18</v>
      </c>
      <c r="G1621" s="64">
        <v>2.42</v>
      </c>
      <c r="H1621" s="64">
        <v>2.2799999999999998</v>
      </c>
      <c r="J1621" s="64">
        <v>4.09</v>
      </c>
      <c r="K1621" s="64">
        <v>3.79</v>
      </c>
      <c r="N1621" s="64">
        <v>7.0000000000000007E-2</v>
      </c>
      <c r="O1621" s="64">
        <v>2.36</v>
      </c>
      <c r="P1621" s="64">
        <v>3.44</v>
      </c>
      <c r="R1621" s="64">
        <v>2.16</v>
      </c>
      <c r="S1621" s="64">
        <v>1.8</v>
      </c>
      <c r="U1621" s="64">
        <v>3.47</v>
      </c>
      <c r="V1621" s="64">
        <v>3.42</v>
      </c>
      <c r="W1621" s="64">
        <v>5.24</v>
      </c>
      <c r="X1621" s="64">
        <v>5.18</v>
      </c>
      <c r="Z1621" s="64">
        <v>2.42</v>
      </c>
      <c r="AA1621" s="64">
        <v>2.2799999999999998</v>
      </c>
      <c r="AB1621" s="64">
        <v>4.09</v>
      </c>
      <c r="AC1621" s="64">
        <v>3.79</v>
      </c>
    </row>
    <row r="1622" spans="1:29" hidden="1" x14ac:dyDescent="0.2">
      <c r="A1622" s="2">
        <v>40989</v>
      </c>
      <c r="B1622" s="64">
        <v>3.42</v>
      </c>
      <c r="C1622" s="64">
        <v>3.38</v>
      </c>
      <c r="D1622" s="64">
        <v>5.27</v>
      </c>
      <c r="E1622" s="64">
        <v>5.0999999999999996</v>
      </c>
      <c r="G1622" s="64">
        <v>2.69</v>
      </c>
      <c r="H1622" s="64">
        <v>2.38</v>
      </c>
      <c r="J1622" s="64">
        <v>3.89</v>
      </c>
      <c r="K1622" s="64">
        <v>3.9</v>
      </c>
      <c r="N1622" s="64">
        <v>7.0000000000000007E-2</v>
      </c>
      <c r="O1622" s="64">
        <v>2.29</v>
      </c>
      <c r="P1622" s="64">
        <v>3.38</v>
      </c>
      <c r="R1622" s="64">
        <v>2.36</v>
      </c>
      <c r="S1622" s="64">
        <v>1.76</v>
      </c>
      <c r="U1622" s="64">
        <v>3.42</v>
      </c>
      <c r="V1622" s="64">
        <v>3.38</v>
      </c>
      <c r="W1622" s="64">
        <v>5.27</v>
      </c>
      <c r="X1622" s="64">
        <v>5.0999999999999996</v>
      </c>
      <c r="Z1622" s="64">
        <v>2.69</v>
      </c>
      <c r="AA1622" s="64">
        <v>2.38</v>
      </c>
      <c r="AB1622" s="64">
        <v>3.89</v>
      </c>
      <c r="AC1622" s="64">
        <v>3.9</v>
      </c>
    </row>
    <row r="1623" spans="1:29" hidden="1" x14ac:dyDescent="0.2">
      <c r="A1623" s="2">
        <v>40990</v>
      </c>
      <c r="B1623" s="64">
        <v>3.44</v>
      </c>
      <c r="C1623" s="64">
        <v>3.39</v>
      </c>
      <c r="D1623" s="64">
        <v>5.18</v>
      </c>
      <c r="E1623" s="64">
        <v>5.08</v>
      </c>
      <c r="G1623" s="64">
        <v>2.59</v>
      </c>
      <c r="H1623" s="64">
        <v>2.38</v>
      </c>
      <c r="J1623" s="64">
        <v>3.99</v>
      </c>
      <c r="K1623" s="64">
        <v>3.75</v>
      </c>
      <c r="N1623" s="64">
        <v>0.05</v>
      </c>
      <c r="O1623" s="64">
        <v>2.2799999999999998</v>
      </c>
      <c r="P1623" s="64">
        <v>3.36</v>
      </c>
      <c r="R1623" s="64">
        <v>2.37</v>
      </c>
      <c r="S1623" s="64">
        <v>1.76</v>
      </c>
      <c r="U1623" s="64">
        <v>3.44</v>
      </c>
      <c r="V1623" s="64">
        <v>3.39</v>
      </c>
      <c r="W1623" s="64">
        <v>5.18</v>
      </c>
      <c r="X1623" s="64">
        <v>5.08</v>
      </c>
      <c r="Z1623" s="64">
        <v>2.59</v>
      </c>
      <c r="AA1623" s="64">
        <v>2.38</v>
      </c>
      <c r="AB1623" s="64">
        <v>3.99</v>
      </c>
      <c r="AC1623" s="64">
        <v>3.75</v>
      </c>
    </row>
    <row r="1624" spans="1:29" hidden="1" x14ac:dyDescent="0.2">
      <c r="A1624" s="2">
        <v>40991</v>
      </c>
      <c r="B1624" s="64">
        <v>3.43</v>
      </c>
      <c r="C1624" s="64">
        <v>3.37</v>
      </c>
      <c r="D1624" s="64">
        <v>5.21</v>
      </c>
      <c r="E1624" s="64">
        <v>5.07</v>
      </c>
      <c r="G1624" s="64">
        <v>2.65</v>
      </c>
      <c r="H1624" s="64">
        <v>2.31</v>
      </c>
      <c r="J1624" s="64">
        <v>4.0199999999999996</v>
      </c>
      <c r="K1624" s="64">
        <v>3.75</v>
      </c>
      <c r="N1624" s="64">
        <v>0.05</v>
      </c>
      <c r="O1624" s="64">
        <v>2.23</v>
      </c>
      <c r="P1624" s="64">
        <v>3.3</v>
      </c>
      <c r="R1624" s="64">
        <v>2.54</v>
      </c>
      <c r="S1624" s="64">
        <v>1.73</v>
      </c>
      <c r="U1624" s="64">
        <v>3.43</v>
      </c>
      <c r="V1624" s="64">
        <v>3.37</v>
      </c>
      <c r="W1624" s="64">
        <v>5.21</v>
      </c>
      <c r="X1624" s="64">
        <v>5.07</v>
      </c>
      <c r="Z1624" s="64">
        <v>2.65</v>
      </c>
      <c r="AA1624" s="64">
        <v>2.31</v>
      </c>
      <c r="AB1624" s="64">
        <v>4.0199999999999996</v>
      </c>
      <c r="AC1624" s="64">
        <v>3.75</v>
      </c>
    </row>
    <row r="1625" spans="1:29" hidden="1" x14ac:dyDescent="0.2">
      <c r="A1625" s="2">
        <v>40994</v>
      </c>
      <c r="B1625" s="64">
        <v>3.39</v>
      </c>
      <c r="C1625" s="64">
        <v>3.4</v>
      </c>
      <c r="D1625" s="64">
        <v>5.18</v>
      </c>
      <c r="E1625" s="64">
        <v>5.0599999999999996</v>
      </c>
      <c r="G1625" s="64">
        <v>2.69</v>
      </c>
      <c r="H1625" s="64">
        <v>2.2799999999999998</v>
      </c>
      <c r="J1625" s="64">
        <v>3.91</v>
      </c>
      <c r="K1625" s="64">
        <v>3.73</v>
      </c>
      <c r="N1625" s="64">
        <v>0.05</v>
      </c>
      <c r="O1625" s="64">
        <v>2.25</v>
      </c>
      <c r="P1625" s="64">
        <v>3.34</v>
      </c>
      <c r="R1625" s="64">
        <v>2.42</v>
      </c>
      <c r="S1625" s="64">
        <v>1.75</v>
      </c>
      <c r="U1625" s="64">
        <v>3.39</v>
      </c>
      <c r="V1625" s="64">
        <v>3.4</v>
      </c>
      <c r="W1625" s="64">
        <v>5.18</v>
      </c>
      <c r="X1625" s="64">
        <v>5.0599999999999996</v>
      </c>
      <c r="Z1625" s="64">
        <v>2.69</v>
      </c>
      <c r="AA1625" s="64">
        <v>2.2799999999999998</v>
      </c>
      <c r="AB1625" s="64">
        <v>3.91</v>
      </c>
      <c r="AC1625" s="64">
        <v>3.73</v>
      </c>
    </row>
    <row r="1626" spans="1:29" hidden="1" x14ac:dyDescent="0.2">
      <c r="A1626" s="2">
        <v>40995</v>
      </c>
      <c r="B1626" s="64">
        <v>3.35</v>
      </c>
      <c r="C1626" s="64">
        <v>3.28</v>
      </c>
      <c r="D1626" s="64">
        <v>5.21</v>
      </c>
      <c r="E1626" s="64">
        <v>4.9800000000000004</v>
      </c>
      <c r="G1626" s="64">
        <v>2.65</v>
      </c>
      <c r="H1626" s="64">
        <v>2.44</v>
      </c>
      <c r="J1626" s="64">
        <v>3.88</v>
      </c>
      <c r="K1626" s="64">
        <v>3.73</v>
      </c>
      <c r="N1626" s="64">
        <v>0.06</v>
      </c>
      <c r="O1626" s="64">
        <v>2.1800000000000002</v>
      </c>
      <c r="P1626" s="64">
        <v>3.3</v>
      </c>
      <c r="R1626" s="64">
        <v>2.54</v>
      </c>
      <c r="S1626" s="64">
        <v>1.78</v>
      </c>
      <c r="U1626" s="64">
        <v>3.35</v>
      </c>
      <c r="V1626" s="64">
        <v>3.28</v>
      </c>
      <c r="W1626" s="64">
        <v>5.21</v>
      </c>
      <c r="X1626" s="64">
        <v>4.9800000000000004</v>
      </c>
      <c r="Z1626" s="64">
        <v>2.65</v>
      </c>
      <c r="AA1626" s="64">
        <v>2.44</v>
      </c>
      <c r="AB1626" s="64">
        <v>3.88</v>
      </c>
      <c r="AC1626" s="64">
        <v>3.73</v>
      </c>
    </row>
    <row r="1627" spans="1:29" hidden="1" x14ac:dyDescent="0.2">
      <c r="A1627" s="2">
        <v>40996</v>
      </c>
      <c r="B1627" s="64">
        <v>3.4</v>
      </c>
      <c r="C1627" s="64">
        <v>3.32</v>
      </c>
      <c r="D1627" s="64">
        <v>5.21</v>
      </c>
      <c r="E1627" s="64">
        <v>5.04</v>
      </c>
      <c r="G1627" s="64">
        <v>2.81</v>
      </c>
      <c r="H1627" s="64">
        <v>2.1800000000000002</v>
      </c>
      <c r="J1627" s="64">
        <v>3.83</v>
      </c>
      <c r="K1627" s="64">
        <v>3.72</v>
      </c>
      <c r="N1627" s="64">
        <v>0.06</v>
      </c>
      <c r="O1627" s="64">
        <v>2.2000000000000002</v>
      </c>
      <c r="P1627" s="64">
        <v>3.31</v>
      </c>
      <c r="R1627" s="64">
        <v>2.59</v>
      </c>
      <c r="S1627" s="64">
        <v>1.74</v>
      </c>
      <c r="U1627" s="64">
        <v>3.4</v>
      </c>
      <c r="V1627" s="64">
        <v>3.32</v>
      </c>
      <c r="W1627" s="64">
        <v>5.21</v>
      </c>
      <c r="X1627" s="64">
        <v>5.04</v>
      </c>
      <c r="Z1627" s="64">
        <v>2.81</v>
      </c>
      <c r="AA1627" s="64">
        <v>2.1800000000000002</v>
      </c>
      <c r="AB1627" s="64">
        <v>3.83</v>
      </c>
      <c r="AC1627" s="64">
        <v>3.72</v>
      </c>
    </row>
    <row r="1628" spans="1:29" hidden="1" x14ac:dyDescent="0.2">
      <c r="A1628" s="2">
        <v>40997</v>
      </c>
      <c r="B1628" s="64">
        <v>3.38</v>
      </c>
      <c r="C1628" s="64">
        <v>3.29</v>
      </c>
      <c r="D1628" s="64">
        <v>5.18</v>
      </c>
      <c r="E1628" s="64">
        <v>5.0199999999999996</v>
      </c>
      <c r="G1628" s="64">
        <v>2.62</v>
      </c>
      <c r="H1628" s="64">
        <v>2.21</v>
      </c>
      <c r="J1628" s="64">
        <v>3.77</v>
      </c>
      <c r="K1628" s="64">
        <v>3.82</v>
      </c>
      <c r="N1628" s="64">
        <v>0.03</v>
      </c>
      <c r="O1628" s="64">
        <v>2.16</v>
      </c>
      <c r="P1628" s="64">
        <v>3.27</v>
      </c>
      <c r="R1628" s="64">
        <v>2.54</v>
      </c>
      <c r="S1628" s="64">
        <v>1.68</v>
      </c>
      <c r="U1628" s="64">
        <v>3.38</v>
      </c>
      <c r="V1628" s="64">
        <v>3.29</v>
      </c>
      <c r="W1628" s="64">
        <v>5.18</v>
      </c>
      <c r="X1628" s="64">
        <v>5.0199999999999996</v>
      </c>
      <c r="Z1628" s="64">
        <v>2.62</v>
      </c>
      <c r="AA1628" s="64">
        <v>2.21</v>
      </c>
      <c r="AB1628" s="64">
        <v>3.77</v>
      </c>
      <c r="AC1628" s="64">
        <v>3.82</v>
      </c>
    </row>
    <row r="1629" spans="1:29" hidden="1" x14ac:dyDescent="0.2">
      <c r="A1629" s="2">
        <v>40998</v>
      </c>
      <c r="B1629" s="64">
        <v>3.44</v>
      </c>
      <c r="C1629" s="64">
        <v>3.39</v>
      </c>
      <c r="D1629" s="64">
        <v>5.47</v>
      </c>
      <c r="E1629" s="64">
        <v>5.09</v>
      </c>
      <c r="G1629" s="64">
        <v>2.73</v>
      </c>
      <c r="H1629" s="64">
        <v>2.4300000000000002</v>
      </c>
      <c r="J1629" s="64">
        <v>3.93</v>
      </c>
      <c r="K1629" s="64">
        <v>3.64</v>
      </c>
      <c r="N1629" s="64">
        <v>0.04</v>
      </c>
      <c r="O1629" s="64">
        <v>2.21</v>
      </c>
      <c r="P1629" s="64">
        <v>3.34</v>
      </c>
      <c r="R1629" s="64">
        <v>2.44</v>
      </c>
      <c r="S1629" s="64">
        <v>1.77</v>
      </c>
      <c r="U1629" s="64">
        <v>3.44</v>
      </c>
      <c r="V1629" s="64">
        <v>3.39</v>
      </c>
      <c r="W1629" s="64">
        <v>5.47</v>
      </c>
      <c r="X1629" s="64">
        <v>5.09</v>
      </c>
      <c r="Z1629" s="64">
        <v>2.73</v>
      </c>
      <c r="AA1629" s="64">
        <v>2.4300000000000002</v>
      </c>
      <c r="AB1629" s="64">
        <v>3.93</v>
      </c>
      <c r="AC1629" s="64">
        <v>3.64</v>
      </c>
    </row>
    <row r="1630" spans="1:29" hidden="1" x14ac:dyDescent="0.2">
      <c r="R1630" s="64"/>
      <c r="S1630" s="64"/>
    </row>
    <row r="1631" spans="1:29" hidden="1" x14ac:dyDescent="0.2">
      <c r="A1631" s="3" t="s">
        <v>61</v>
      </c>
      <c r="B1631" s="64">
        <f>AVERAGE(B1608:B1629)</f>
        <v>3.3568181818181815</v>
      </c>
      <c r="C1631" s="64">
        <f>AVERAGE(C1608:C1629)</f>
        <v>3.2713636363636369</v>
      </c>
      <c r="D1631" s="64">
        <f>AVERAGE(D1608:D1629)</f>
        <v>5.2227272727272718</v>
      </c>
      <c r="E1631" s="64">
        <f>AVERAGE(E1608:E1629)</f>
        <v>5.0472727272727278</v>
      </c>
      <c r="G1631" s="64">
        <f>AVERAGE(G1608:G1629)</f>
        <v>2.3486363636363632</v>
      </c>
      <c r="H1631" s="64">
        <f>AVERAGE(H1608:H1629)</f>
        <v>2.1695454545454549</v>
      </c>
      <c r="J1631" s="64">
        <f>AVERAGE(J1608:J1629)</f>
        <v>3.8959090909090914</v>
      </c>
      <c r="K1631" s="64">
        <f>AVERAGE(K1608:K1629)</f>
        <v>3.5409090909090906</v>
      </c>
      <c r="N1631" s="64">
        <f>AVERAGE(N1608:N1629)</f>
        <v>5.409090909090912E-2</v>
      </c>
      <c r="O1631" s="64">
        <f>AVERAGE(O1608:O1629)</f>
        <v>2.1581818181818182</v>
      </c>
      <c r="P1631" s="64">
        <f>AVERAGE(P1608:P1629)</f>
        <v>3.2777272727272719</v>
      </c>
      <c r="R1631" s="64">
        <f>AVERAGE(R1608:R1629)</f>
        <v>2.2577272727272724</v>
      </c>
      <c r="S1631" s="64">
        <f>AVERAGE(S1608:S1629)</f>
        <v>1.6831818181818186</v>
      </c>
      <c r="U1631" s="64">
        <f>AVERAGE(U1608:U1629)</f>
        <v>3.3568181818181815</v>
      </c>
      <c r="V1631" s="64">
        <f>AVERAGE(V1608:V1629)</f>
        <v>3.2713636363636369</v>
      </c>
      <c r="W1631" s="64">
        <f>AVERAGE(W1608:W1629)</f>
        <v>5.2227272727272718</v>
      </c>
      <c r="X1631" s="64">
        <f>AVERAGE(X1608:X1629)</f>
        <v>5.0472727272727278</v>
      </c>
      <c r="Z1631" s="64">
        <f>AVERAGE(Z1608:Z1629)</f>
        <v>2.3486363636363632</v>
      </c>
      <c r="AA1631" s="64">
        <f>AVERAGE(AA1608:AA1629)</f>
        <v>2.1695454545454549</v>
      </c>
      <c r="AB1631" s="64">
        <f>AVERAGE(AB1608:AB1629)</f>
        <v>3.8959090909090914</v>
      </c>
      <c r="AC1631" s="64">
        <f>AVERAGE(AC1608:AC1629)</f>
        <v>3.5409090909090906</v>
      </c>
    </row>
    <row r="1632" spans="1:29" hidden="1" x14ac:dyDescent="0.2">
      <c r="A1632" s="3" t="s">
        <v>62</v>
      </c>
      <c r="B1632" s="312">
        <f>AVERAGE(B1631:C1631)</f>
        <v>3.3140909090909094</v>
      </c>
      <c r="C1632" s="312"/>
      <c r="D1632" s="312">
        <f>AVERAGE(D1631:E1631)</f>
        <v>5.1349999999999998</v>
      </c>
      <c r="E1632" s="312"/>
      <c r="F1632" s="5"/>
      <c r="G1632" s="312">
        <f>AVERAGE(G1631:H1631)</f>
        <v>2.2590909090909088</v>
      </c>
      <c r="H1632" s="312"/>
      <c r="I1632" s="118"/>
      <c r="J1632" s="312">
        <f>AVERAGE(J1631:K1631)</f>
        <v>3.7184090909090912</v>
      </c>
      <c r="K1632" s="312"/>
      <c r="L1632" s="118"/>
      <c r="M1632" s="5"/>
      <c r="N1632" s="5"/>
      <c r="O1632" s="5"/>
      <c r="P1632" s="5"/>
      <c r="Q1632" s="5"/>
      <c r="R1632" s="312">
        <f>AVERAGE(R1631:S1631)</f>
        <v>1.9704545454545455</v>
      </c>
      <c r="S1632" s="312"/>
      <c r="U1632" s="312">
        <f>AVERAGE(U1631:V1631)</f>
        <v>3.3140909090909094</v>
      </c>
      <c r="V1632" s="312"/>
      <c r="W1632" s="312">
        <f>AVERAGE(W1631:X1631)</f>
        <v>5.1349999999999998</v>
      </c>
      <c r="X1632" s="312"/>
      <c r="Y1632" s="5"/>
      <c r="Z1632" s="312">
        <f>AVERAGE(Z1631:AA1631)</f>
        <v>2.2590909090909088</v>
      </c>
      <c r="AA1632" s="312"/>
      <c r="AB1632" s="312">
        <f>AVERAGE(AB1631:AC1631)</f>
        <v>3.7184090909090912</v>
      </c>
      <c r="AC1632" s="312"/>
    </row>
    <row r="1633" spans="1:29" hidden="1" x14ac:dyDescent="0.2">
      <c r="A1633" s="3" t="s">
        <v>63</v>
      </c>
      <c r="B1633" s="312">
        <f>AVERAGE(B1580,B1605,B1632)</f>
        <v>3.3230303030303037</v>
      </c>
      <c r="C1633" s="312"/>
      <c r="D1633" s="312">
        <f>AVERAGE(D1580,D1605,D1632)</f>
        <v>4.9604166666666663</v>
      </c>
      <c r="E1633" s="312"/>
      <c r="F1633" s="5"/>
      <c r="G1633" s="312">
        <f>AVERAGE(G1580,G1605,G1632)</f>
        <v>2.0109469696969695</v>
      </c>
      <c r="H1633" s="312"/>
      <c r="I1633" s="118"/>
      <c r="J1633" s="312">
        <f>AVERAGE(J1580,J1605,J1632)</f>
        <v>3.7410530303030303</v>
      </c>
      <c r="K1633" s="312"/>
      <c r="L1633" s="118"/>
      <c r="M1633" s="5"/>
      <c r="N1633" s="5"/>
      <c r="O1633" s="5"/>
      <c r="P1633" s="5"/>
      <c r="Q1633" s="5"/>
      <c r="R1633" s="312">
        <f>AVERAGE(R1580,R1605,R1632)</f>
        <v>1.939651515151515</v>
      </c>
      <c r="S1633" s="312"/>
      <c r="U1633" s="312">
        <f>AVERAGE(U1580,U1605,U1632)</f>
        <v>3.3230303030303037</v>
      </c>
      <c r="V1633" s="312"/>
      <c r="W1633" s="312">
        <f>AVERAGE(W1580,W1605,W1632)</f>
        <v>4.9604166666666663</v>
      </c>
      <c r="X1633" s="312"/>
      <c r="Y1633" s="5"/>
      <c r="Z1633" s="312">
        <f>AVERAGE(Z1580,Z1605,Z1632)</f>
        <v>2.0109469696969695</v>
      </c>
      <c r="AA1633" s="312"/>
      <c r="AB1633" s="312">
        <f>AVERAGE(AB1580,AB1605,AB1632)</f>
        <v>3.7410530303030303</v>
      </c>
      <c r="AC1633" s="312"/>
    </row>
    <row r="1634" spans="1:29" hidden="1" x14ac:dyDescent="0.2">
      <c r="R1634" s="64"/>
      <c r="S1634" s="64"/>
    </row>
    <row r="1635" spans="1:29" hidden="1" x14ac:dyDescent="0.2">
      <c r="A1635" s="2">
        <v>41001</v>
      </c>
      <c r="B1635" s="64">
        <v>3.4</v>
      </c>
      <c r="C1635" s="64">
        <v>3.32</v>
      </c>
      <c r="D1635" s="64">
        <v>5.26</v>
      </c>
      <c r="E1635" s="64">
        <v>5.0599999999999996</v>
      </c>
      <c r="G1635" s="64">
        <v>1.38</v>
      </c>
      <c r="H1635" s="64">
        <v>2.25</v>
      </c>
      <c r="J1635" s="64">
        <v>3.82</v>
      </c>
      <c r="K1635" s="64">
        <v>3.63</v>
      </c>
      <c r="N1635" s="64">
        <v>0.04</v>
      </c>
      <c r="O1635" s="64">
        <v>2.1800000000000002</v>
      </c>
      <c r="P1635" s="64">
        <v>3.32</v>
      </c>
      <c r="R1635" s="64">
        <v>2.37</v>
      </c>
      <c r="S1635" s="64">
        <v>1.67</v>
      </c>
      <c r="U1635" s="64">
        <v>3.4</v>
      </c>
      <c r="V1635" s="64">
        <v>3.32</v>
      </c>
      <c r="W1635" s="64">
        <v>5.26</v>
      </c>
      <c r="X1635" s="64">
        <v>5.0599999999999996</v>
      </c>
      <c r="Z1635" s="64">
        <v>1.38</v>
      </c>
      <c r="AA1635" s="64">
        <v>2.25</v>
      </c>
      <c r="AB1635" s="64">
        <v>3.82</v>
      </c>
      <c r="AC1635" s="64">
        <v>3.63</v>
      </c>
    </row>
    <row r="1636" spans="1:29" hidden="1" x14ac:dyDescent="0.2">
      <c r="A1636" s="2">
        <v>41002</v>
      </c>
      <c r="B1636" s="64">
        <v>3.59</v>
      </c>
      <c r="C1636" s="64">
        <v>3.48</v>
      </c>
      <c r="D1636" s="64">
        <v>5.42</v>
      </c>
      <c r="E1636" s="64">
        <v>5.13</v>
      </c>
      <c r="G1636" s="64">
        <v>1.96</v>
      </c>
      <c r="H1636" s="64">
        <v>2.41</v>
      </c>
      <c r="J1636" s="64">
        <v>3.87</v>
      </c>
      <c r="K1636" s="64">
        <v>3.51</v>
      </c>
      <c r="N1636" s="64">
        <v>0.06</v>
      </c>
      <c r="O1636" s="64">
        <v>2.2999999999999998</v>
      </c>
      <c r="P1636" s="64">
        <v>3.43</v>
      </c>
      <c r="R1636" s="64">
        <v>2.71</v>
      </c>
      <c r="S1636" s="64">
        <v>1.86</v>
      </c>
      <c r="U1636" s="64">
        <v>3.59</v>
      </c>
      <c r="V1636" s="64">
        <v>3.48</v>
      </c>
      <c r="W1636" s="64">
        <v>5.42</v>
      </c>
      <c r="X1636" s="64">
        <v>5.13</v>
      </c>
      <c r="Z1636" s="64">
        <v>1.96</v>
      </c>
      <c r="AA1636" s="64">
        <v>2.41</v>
      </c>
      <c r="AB1636" s="64">
        <v>3.87</v>
      </c>
      <c r="AC1636" s="64">
        <v>3.51</v>
      </c>
    </row>
    <row r="1637" spans="1:29" hidden="1" x14ac:dyDescent="0.2">
      <c r="A1637" s="2">
        <v>41003</v>
      </c>
      <c r="B1637" s="64">
        <v>3.52</v>
      </c>
      <c r="C1637" s="64">
        <v>3.44</v>
      </c>
      <c r="D1637" s="64">
        <v>5.33</v>
      </c>
      <c r="E1637" s="64">
        <v>5.0999999999999996</v>
      </c>
      <c r="G1637" s="64">
        <v>1.43</v>
      </c>
      <c r="H1637" s="64">
        <v>2.27</v>
      </c>
      <c r="J1637" s="64">
        <v>3.79</v>
      </c>
      <c r="K1637" s="64">
        <v>3.83</v>
      </c>
      <c r="N1637" s="64">
        <v>0.05</v>
      </c>
      <c r="O1637" s="64">
        <v>2.2200000000000002</v>
      </c>
      <c r="P1637" s="64">
        <v>3.36</v>
      </c>
      <c r="R1637" s="64">
        <v>2.54</v>
      </c>
      <c r="S1637" s="64">
        <v>1.84</v>
      </c>
      <c r="U1637" s="64">
        <v>3.52</v>
      </c>
      <c r="V1637" s="64">
        <v>3.44</v>
      </c>
      <c r="W1637" s="64">
        <v>5.33</v>
      </c>
      <c r="X1637" s="64">
        <v>5.0999999999999996</v>
      </c>
      <c r="Z1637" s="64">
        <v>1.43</v>
      </c>
      <c r="AA1637" s="64">
        <v>2.27</v>
      </c>
      <c r="AB1637" s="64">
        <v>3.79</v>
      </c>
      <c r="AC1637" s="64">
        <v>3.83</v>
      </c>
    </row>
    <row r="1638" spans="1:29" hidden="1" x14ac:dyDescent="0.2">
      <c r="A1638" s="2">
        <v>41004</v>
      </c>
      <c r="B1638" s="64">
        <v>3.5</v>
      </c>
      <c r="C1638" s="64">
        <v>3.4</v>
      </c>
      <c r="D1638" s="64">
        <v>5.19</v>
      </c>
      <c r="E1638" s="64">
        <v>5.09</v>
      </c>
      <c r="G1638" s="64">
        <v>2</v>
      </c>
      <c r="H1638" s="64">
        <v>2.31</v>
      </c>
      <c r="J1638" s="64">
        <v>3.77</v>
      </c>
      <c r="K1638" s="64">
        <v>3.83</v>
      </c>
      <c r="N1638" s="64">
        <v>0.06</v>
      </c>
      <c r="O1638" s="64">
        <v>2.1800000000000002</v>
      </c>
      <c r="P1638" s="64">
        <v>3.32</v>
      </c>
      <c r="R1638" s="64">
        <v>2.41</v>
      </c>
      <c r="S1638" s="64">
        <v>1.91</v>
      </c>
      <c r="U1638" s="64">
        <v>3.5</v>
      </c>
      <c r="V1638" s="64">
        <v>3.4</v>
      </c>
      <c r="W1638" s="64">
        <v>5.19</v>
      </c>
      <c r="X1638" s="64">
        <v>5.09</v>
      </c>
      <c r="Z1638" s="64">
        <v>2</v>
      </c>
      <c r="AA1638" s="64">
        <v>2.31</v>
      </c>
      <c r="AB1638" s="64">
        <v>3.77</v>
      </c>
      <c r="AC1638" s="64">
        <v>3.83</v>
      </c>
    </row>
    <row r="1639" spans="1:29" hidden="1" x14ac:dyDescent="0.2">
      <c r="A1639" s="2">
        <v>41005</v>
      </c>
      <c r="B1639" s="64">
        <v>3.42</v>
      </c>
      <c r="C1639" s="64">
        <v>3.41</v>
      </c>
      <c r="D1639" s="64">
        <v>5.48</v>
      </c>
      <c r="E1639" s="64">
        <v>5.05</v>
      </c>
      <c r="G1639" s="64">
        <v>1.21</v>
      </c>
      <c r="H1639" s="64">
        <v>1.87</v>
      </c>
      <c r="J1639" s="64">
        <v>2.58</v>
      </c>
      <c r="K1639" s="64">
        <v>3.21</v>
      </c>
      <c r="N1639" s="64">
        <v>0.05</v>
      </c>
      <c r="O1639" s="64">
        <v>2.0499999999999998</v>
      </c>
      <c r="P1639" s="64">
        <v>3.22</v>
      </c>
      <c r="R1639" s="64">
        <v>2.4</v>
      </c>
      <c r="S1639" s="64">
        <v>1.73</v>
      </c>
      <c r="U1639" s="64">
        <v>3.42</v>
      </c>
      <c r="V1639" s="64">
        <v>3.41</v>
      </c>
      <c r="W1639" s="64">
        <v>5.48</v>
      </c>
      <c r="X1639" s="64">
        <v>5.05</v>
      </c>
      <c r="Z1639" s="64">
        <v>1.21</v>
      </c>
      <c r="AA1639" s="64">
        <v>1.87</v>
      </c>
      <c r="AB1639" s="64">
        <v>2.58</v>
      </c>
      <c r="AC1639" s="64">
        <v>3.21</v>
      </c>
    </row>
    <row r="1640" spans="1:29" hidden="1" x14ac:dyDescent="0.2">
      <c r="A1640" s="2">
        <v>41008</v>
      </c>
      <c r="B1640" s="64">
        <v>3.4</v>
      </c>
      <c r="C1640" s="64">
        <v>3.34</v>
      </c>
      <c r="D1640" s="64">
        <v>5.0999999999999996</v>
      </c>
      <c r="E1640" s="64">
        <v>5.05</v>
      </c>
      <c r="G1640" s="64">
        <v>1.78</v>
      </c>
      <c r="H1640" s="64">
        <v>2.1800000000000002</v>
      </c>
      <c r="J1640" s="64">
        <v>3.61</v>
      </c>
      <c r="K1640" s="64">
        <v>3.66</v>
      </c>
      <c r="N1640" s="64">
        <v>0.06</v>
      </c>
      <c r="O1640" s="64">
        <v>2.04</v>
      </c>
      <c r="P1640" s="64">
        <v>3.19</v>
      </c>
      <c r="R1640" s="64">
        <v>2.59</v>
      </c>
      <c r="S1640" s="64">
        <v>1.85</v>
      </c>
      <c r="U1640" s="64">
        <v>3.4</v>
      </c>
      <c r="V1640" s="64">
        <v>3.34</v>
      </c>
      <c r="W1640" s="64">
        <v>5.0999999999999996</v>
      </c>
      <c r="X1640" s="64">
        <v>5.05</v>
      </c>
      <c r="Z1640" s="64">
        <v>1.78</v>
      </c>
      <c r="AA1640" s="64">
        <v>2.1800000000000002</v>
      </c>
      <c r="AB1640" s="64">
        <v>3.61</v>
      </c>
      <c r="AC1640" s="64">
        <v>3.66</v>
      </c>
    </row>
    <row r="1641" spans="1:29" hidden="1" x14ac:dyDescent="0.2">
      <c r="A1641" s="2">
        <v>41009</v>
      </c>
      <c r="B1641" s="64">
        <v>3.35</v>
      </c>
      <c r="C1641" s="64">
        <v>3.25</v>
      </c>
      <c r="D1641" s="64">
        <v>5.12</v>
      </c>
      <c r="E1641" s="64">
        <v>5.03</v>
      </c>
      <c r="G1641" s="64">
        <v>1.6</v>
      </c>
      <c r="H1641" s="64">
        <v>2.08</v>
      </c>
      <c r="J1641" s="64">
        <v>3.62</v>
      </c>
      <c r="K1641" s="64">
        <v>3.56</v>
      </c>
      <c r="N1641" s="64">
        <v>0.06</v>
      </c>
      <c r="O1641" s="64">
        <v>1.98</v>
      </c>
      <c r="P1641" s="64">
        <v>3.13</v>
      </c>
      <c r="R1641" s="64">
        <v>2.38</v>
      </c>
      <c r="S1641" s="64">
        <v>1.82</v>
      </c>
      <c r="U1641" s="64">
        <v>3.35</v>
      </c>
      <c r="V1641" s="64">
        <v>3.25</v>
      </c>
      <c r="W1641" s="64">
        <v>5.12</v>
      </c>
      <c r="X1641" s="64">
        <v>5.03</v>
      </c>
      <c r="Z1641" s="64">
        <v>1.6</v>
      </c>
      <c r="AA1641" s="64">
        <v>2.08</v>
      </c>
      <c r="AB1641" s="64">
        <v>3.62</v>
      </c>
      <c r="AC1641" s="64">
        <v>3.56</v>
      </c>
    </row>
    <row r="1642" spans="1:29" hidden="1" x14ac:dyDescent="0.2">
      <c r="A1642" s="2">
        <v>41010</v>
      </c>
      <c r="B1642" s="64">
        <v>3.32</v>
      </c>
      <c r="C1642" s="64">
        <v>3.25</v>
      </c>
      <c r="D1642" s="64">
        <v>5.22</v>
      </c>
      <c r="E1642" s="64">
        <v>5.07</v>
      </c>
      <c r="G1642" s="64">
        <v>1.75</v>
      </c>
      <c r="H1642" s="64">
        <v>2.11</v>
      </c>
      <c r="J1642" s="64">
        <v>3.67</v>
      </c>
      <c r="K1642" s="64">
        <v>3.46</v>
      </c>
      <c r="N1642" s="64">
        <v>7.0000000000000007E-2</v>
      </c>
      <c r="O1642" s="64">
        <v>2.0299999999999998</v>
      </c>
      <c r="P1642" s="64">
        <v>3.19</v>
      </c>
      <c r="R1642" s="64">
        <v>2.3199999999999998</v>
      </c>
      <c r="S1642" s="64">
        <v>1.76</v>
      </c>
      <c r="U1642" s="64">
        <v>3.32</v>
      </c>
      <c r="V1642" s="64">
        <v>3.25</v>
      </c>
      <c r="W1642" s="64">
        <v>5.22</v>
      </c>
      <c r="X1642" s="64">
        <v>5.07</v>
      </c>
      <c r="Z1642" s="64">
        <v>1.75</v>
      </c>
      <c r="AA1642" s="64">
        <v>2.11</v>
      </c>
      <c r="AB1642" s="64">
        <v>3.67</v>
      </c>
      <c r="AC1642" s="64">
        <v>3.46</v>
      </c>
    </row>
    <row r="1643" spans="1:29" hidden="1" x14ac:dyDescent="0.2">
      <c r="A1643" s="2">
        <v>41011</v>
      </c>
      <c r="B1643" s="64">
        <v>3.3</v>
      </c>
      <c r="C1643" s="64">
        <v>3.27</v>
      </c>
      <c r="D1643" s="64">
        <v>5.21</v>
      </c>
      <c r="E1643" s="64">
        <v>5.0599999999999996</v>
      </c>
      <c r="G1643" s="64">
        <v>2.0299999999999998</v>
      </c>
      <c r="H1643" s="64">
        <v>2.08</v>
      </c>
      <c r="J1643" s="64">
        <v>3.7</v>
      </c>
      <c r="K1643" s="64">
        <v>3.4</v>
      </c>
      <c r="N1643" s="64">
        <v>7.0000000000000007E-2</v>
      </c>
      <c r="O1643" s="64">
        <v>2.0499999999999998</v>
      </c>
      <c r="P1643" s="64">
        <v>3.21</v>
      </c>
      <c r="R1643" s="64">
        <v>2.29</v>
      </c>
      <c r="S1643" s="64">
        <v>1.72</v>
      </c>
      <c r="U1643" s="64">
        <v>3.3</v>
      </c>
      <c r="V1643" s="64">
        <v>3.27</v>
      </c>
      <c r="W1643" s="64">
        <v>5.21</v>
      </c>
      <c r="X1643" s="64">
        <v>5.0599999999999996</v>
      </c>
      <c r="Z1643" s="64">
        <v>2.0299999999999998</v>
      </c>
      <c r="AA1643" s="64">
        <v>2.08</v>
      </c>
      <c r="AB1643" s="64">
        <v>3.7</v>
      </c>
      <c r="AC1643" s="64">
        <v>3.4</v>
      </c>
    </row>
    <row r="1644" spans="1:29" hidden="1" x14ac:dyDescent="0.2">
      <c r="A1644" s="2">
        <v>41012</v>
      </c>
      <c r="B1644" s="64">
        <v>3.26</v>
      </c>
      <c r="C1644" s="64">
        <v>3.25</v>
      </c>
      <c r="D1644" s="64">
        <v>5.1100000000000003</v>
      </c>
      <c r="E1644" s="64">
        <v>4.95</v>
      </c>
      <c r="G1644" s="64">
        <v>2</v>
      </c>
      <c r="H1644" s="64">
        <v>2.06</v>
      </c>
      <c r="J1644" s="64">
        <v>3.85</v>
      </c>
      <c r="K1644" s="64">
        <v>3.46</v>
      </c>
      <c r="N1644" s="64">
        <v>7.0000000000000007E-2</v>
      </c>
      <c r="O1644" s="64">
        <v>1.98</v>
      </c>
      <c r="P1644" s="64">
        <v>3.13</v>
      </c>
      <c r="R1644" s="64">
        <v>2.41</v>
      </c>
      <c r="S1644" s="64">
        <v>1.74</v>
      </c>
      <c r="U1644" s="64">
        <v>3.26</v>
      </c>
      <c r="V1644" s="64">
        <v>3.25</v>
      </c>
      <c r="W1644" s="64">
        <v>5.1100000000000003</v>
      </c>
      <c r="X1644" s="64">
        <v>4.95</v>
      </c>
      <c r="Z1644" s="64">
        <v>2</v>
      </c>
      <c r="AA1644" s="64">
        <v>2.06</v>
      </c>
      <c r="AB1644" s="64">
        <v>3.85</v>
      </c>
      <c r="AC1644" s="64">
        <v>3.46</v>
      </c>
    </row>
    <row r="1645" spans="1:29" hidden="1" x14ac:dyDescent="0.2">
      <c r="A1645" s="2">
        <v>41015</v>
      </c>
      <c r="B1645" s="64">
        <v>3.22</v>
      </c>
      <c r="C1645" s="64">
        <v>3.21</v>
      </c>
      <c r="D1645" s="64">
        <v>5.15</v>
      </c>
      <c r="E1645" s="64">
        <v>4.96</v>
      </c>
      <c r="G1645" s="64">
        <v>2.0099999999999998</v>
      </c>
      <c r="H1645" s="64">
        <v>2.14</v>
      </c>
      <c r="J1645" s="64">
        <v>3.73</v>
      </c>
      <c r="K1645" s="64">
        <v>3.52</v>
      </c>
      <c r="N1645" s="64">
        <v>0.06</v>
      </c>
      <c r="O1645" s="64">
        <v>1.98</v>
      </c>
      <c r="P1645" s="64">
        <v>3.13</v>
      </c>
      <c r="R1645" s="64">
        <v>2.2400000000000002</v>
      </c>
      <c r="S1645" s="64">
        <v>1.74</v>
      </c>
      <c r="U1645" s="64">
        <v>3.22</v>
      </c>
      <c r="V1645" s="64">
        <v>3.21</v>
      </c>
      <c r="W1645" s="64">
        <v>5.15</v>
      </c>
      <c r="X1645" s="64">
        <v>4.96</v>
      </c>
      <c r="Z1645" s="64">
        <v>2.0099999999999998</v>
      </c>
      <c r="AA1645" s="64">
        <v>2.14</v>
      </c>
      <c r="AB1645" s="64">
        <v>3.73</v>
      </c>
      <c r="AC1645" s="64">
        <v>3.52</v>
      </c>
    </row>
    <row r="1646" spans="1:29" hidden="1" x14ac:dyDescent="0.2">
      <c r="A1646" s="2">
        <v>41016</v>
      </c>
      <c r="B1646" s="64">
        <v>3.22</v>
      </c>
      <c r="C1646" s="64">
        <v>3.16</v>
      </c>
      <c r="D1646" s="64">
        <v>5.15</v>
      </c>
      <c r="E1646" s="64">
        <v>5.03</v>
      </c>
      <c r="G1646" s="64">
        <v>2.02</v>
      </c>
      <c r="H1646" s="64">
        <v>2.0699999999999998</v>
      </c>
      <c r="J1646" s="64">
        <v>3.69</v>
      </c>
      <c r="K1646" s="64">
        <v>3.58</v>
      </c>
      <c r="N1646" s="64">
        <v>0.06</v>
      </c>
      <c r="O1646" s="64">
        <v>1.99</v>
      </c>
      <c r="P1646" s="64">
        <v>3.14</v>
      </c>
      <c r="R1646" s="64">
        <v>2.16</v>
      </c>
      <c r="S1646" s="64">
        <v>1.74</v>
      </c>
      <c r="U1646" s="64">
        <v>3.22</v>
      </c>
      <c r="V1646" s="64">
        <v>3.16</v>
      </c>
      <c r="W1646" s="64">
        <v>5.15</v>
      </c>
      <c r="X1646" s="64">
        <v>5.03</v>
      </c>
      <c r="Z1646" s="64">
        <v>2.02</v>
      </c>
      <c r="AA1646" s="64">
        <v>2.0699999999999998</v>
      </c>
      <c r="AB1646" s="64">
        <v>3.69</v>
      </c>
      <c r="AC1646" s="64">
        <v>3.58</v>
      </c>
    </row>
    <row r="1647" spans="1:29" hidden="1" x14ac:dyDescent="0.2">
      <c r="A1647" s="2">
        <v>41017</v>
      </c>
      <c r="B1647" s="64">
        <v>3.18</v>
      </c>
      <c r="C1647" s="64">
        <v>3.13</v>
      </c>
      <c r="D1647" s="64">
        <v>5.16</v>
      </c>
      <c r="E1647" s="64">
        <v>5.0199999999999996</v>
      </c>
      <c r="G1647" s="64">
        <v>2.08</v>
      </c>
      <c r="H1647" s="64">
        <v>2.09</v>
      </c>
      <c r="J1647" s="64">
        <v>3.7</v>
      </c>
      <c r="K1647" s="64">
        <v>3.46</v>
      </c>
      <c r="N1647" s="64">
        <v>0.05</v>
      </c>
      <c r="O1647" s="64">
        <v>1.97</v>
      </c>
      <c r="P1647" s="64">
        <v>3.12</v>
      </c>
      <c r="R1647" s="64">
        <v>2.14</v>
      </c>
      <c r="S1647" s="64">
        <v>1.76</v>
      </c>
      <c r="U1647" s="64">
        <v>3.18</v>
      </c>
      <c r="V1647" s="64">
        <v>3.13</v>
      </c>
      <c r="W1647" s="64">
        <v>5.16</v>
      </c>
      <c r="X1647" s="64">
        <v>5.0199999999999996</v>
      </c>
      <c r="Z1647" s="64">
        <v>2.08</v>
      </c>
      <c r="AA1647" s="64">
        <v>2.09</v>
      </c>
      <c r="AB1647" s="64">
        <v>3.7</v>
      </c>
      <c r="AC1647" s="64">
        <v>3.46</v>
      </c>
    </row>
    <row r="1648" spans="1:29" hidden="1" x14ac:dyDescent="0.2">
      <c r="A1648" s="2">
        <v>41018</v>
      </c>
      <c r="B1648" s="64">
        <v>3.17</v>
      </c>
      <c r="C1648" s="64">
        <v>3.11</v>
      </c>
      <c r="D1648" s="64">
        <v>5.0999999999999996</v>
      </c>
      <c r="E1648" s="64">
        <v>5</v>
      </c>
      <c r="G1648" s="64">
        <v>1.93</v>
      </c>
      <c r="H1648" s="64">
        <v>2.08</v>
      </c>
      <c r="J1648" s="64">
        <v>3.52</v>
      </c>
      <c r="K1648" s="64">
        <v>3.41</v>
      </c>
      <c r="N1648" s="64">
        <v>0.05</v>
      </c>
      <c r="O1648" s="64">
        <v>1.96</v>
      </c>
      <c r="P1648" s="64">
        <v>3.12</v>
      </c>
      <c r="R1648" s="64">
        <v>2.35</v>
      </c>
      <c r="S1648" s="64">
        <v>1.78</v>
      </c>
      <c r="U1648" s="64">
        <v>3.17</v>
      </c>
      <c r="V1648" s="64">
        <v>3.11</v>
      </c>
      <c r="W1648" s="64">
        <v>5.0999999999999996</v>
      </c>
      <c r="X1648" s="64">
        <v>5</v>
      </c>
      <c r="Z1648" s="64">
        <v>1.93</v>
      </c>
      <c r="AA1648" s="64">
        <v>2.08</v>
      </c>
      <c r="AB1648" s="64">
        <v>3.52</v>
      </c>
      <c r="AC1648" s="64">
        <v>3.41</v>
      </c>
    </row>
    <row r="1649" spans="1:29" hidden="1" x14ac:dyDescent="0.2">
      <c r="A1649" s="2">
        <v>41019</v>
      </c>
      <c r="B1649" s="64">
        <v>3.2</v>
      </c>
      <c r="C1649" s="64">
        <v>3.18</v>
      </c>
      <c r="D1649" s="64">
        <v>5.16</v>
      </c>
      <c r="E1649" s="64">
        <v>5</v>
      </c>
      <c r="G1649" s="64">
        <v>2.02</v>
      </c>
      <c r="H1649" s="64">
        <v>2.08</v>
      </c>
      <c r="J1649" s="64">
        <v>3.61</v>
      </c>
      <c r="K1649" s="64">
        <v>3.34</v>
      </c>
      <c r="N1649" s="64">
        <v>0.05</v>
      </c>
      <c r="O1649" s="64">
        <v>1.96</v>
      </c>
      <c r="P1649" s="64">
        <v>3.12</v>
      </c>
      <c r="R1649" s="64">
        <v>2.0699999999999998</v>
      </c>
      <c r="S1649" s="64">
        <v>1.73</v>
      </c>
      <c r="U1649" s="64">
        <v>3.2</v>
      </c>
      <c r="V1649" s="64">
        <v>3.18</v>
      </c>
      <c r="W1649" s="64">
        <v>5.16</v>
      </c>
      <c r="X1649" s="64">
        <v>5</v>
      </c>
      <c r="Z1649" s="64">
        <v>2.02</v>
      </c>
      <c r="AA1649" s="64">
        <v>2.08</v>
      </c>
      <c r="AB1649" s="64">
        <v>3.61</v>
      </c>
      <c r="AC1649" s="64">
        <v>3.34</v>
      </c>
    </row>
    <row r="1650" spans="1:29" hidden="1" x14ac:dyDescent="0.2">
      <c r="A1650" s="2">
        <v>41022</v>
      </c>
      <c r="B1650" s="64">
        <v>3.17</v>
      </c>
      <c r="C1650" s="64">
        <v>3.17</v>
      </c>
      <c r="D1650" s="64">
        <v>5.21</v>
      </c>
      <c r="E1650" s="64">
        <v>4.99</v>
      </c>
      <c r="G1650" s="64">
        <v>1.92</v>
      </c>
      <c r="H1650" s="64">
        <v>2.11</v>
      </c>
      <c r="J1650" s="64">
        <v>3.63</v>
      </c>
      <c r="K1650" s="64">
        <v>3.29</v>
      </c>
      <c r="N1650" s="64">
        <v>0.05</v>
      </c>
      <c r="O1650" s="64">
        <v>1.93</v>
      </c>
      <c r="P1650" s="64">
        <v>3.09</v>
      </c>
      <c r="R1650" s="64">
        <v>2.06</v>
      </c>
      <c r="S1650" s="64">
        <v>1.68</v>
      </c>
      <c r="U1650" s="64">
        <v>3.17</v>
      </c>
      <c r="V1650" s="64">
        <v>3.17</v>
      </c>
      <c r="W1650" s="64">
        <v>5.21</v>
      </c>
      <c r="X1650" s="64">
        <v>4.99</v>
      </c>
      <c r="Z1650" s="64">
        <v>1.92</v>
      </c>
      <c r="AA1650" s="64">
        <v>2.11</v>
      </c>
      <c r="AB1650" s="64">
        <v>3.63</v>
      </c>
      <c r="AC1650" s="64">
        <v>3.29</v>
      </c>
    </row>
    <row r="1651" spans="1:29" hidden="1" x14ac:dyDescent="0.2">
      <c r="A1651" s="2">
        <v>41023</v>
      </c>
      <c r="B1651" s="64">
        <v>3.17</v>
      </c>
      <c r="C1651" s="64">
        <v>3.2</v>
      </c>
      <c r="D1651" s="64">
        <v>5.25</v>
      </c>
      <c r="E1651" s="64">
        <v>5.0199999999999996</v>
      </c>
      <c r="G1651" s="64">
        <v>1.86</v>
      </c>
      <c r="H1651" s="64">
        <v>2.1</v>
      </c>
      <c r="J1651" s="64">
        <v>3.79</v>
      </c>
      <c r="K1651" s="64">
        <v>3.25</v>
      </c>
      <c r="N1651" s="64">
        <v>0.06</v>
      </c>
      <c r="O1651" s="64">
        <v>1.97</v>
      </c>
      <c r="P1651" s="64">
        <v>3.13</v>
      </c>
      <c r="R1651" s="64">
        <v>2.12</v>
      </c>
      <c r="S1651" s="64">
        <v>1.71</v>
      </c>
      <c r="U1651" s="64">
        <v>3.17</v>
      </c>
      <c r="V1651" s="64">
        <v>3.2</v>
      </c>
      <c r="W1651" s="64">
        <v>5.25</v>
      </c>
      <c r="X1651" s="64">
        <v>5.0199999999999996</v>
      </c>
      <c r="Z1651" s="64">
        <v>1.86</v>
      </c>
      <c r="AA1651" s="64">
        <v>2.1</v>
      </c>
      <c r="AB1651" s="64">
        <v>3.79</v>
      </c>
      <c r="AC1651" s="64">
        <v>3.25</v>
      </c>
    </row>
    <row r="1652" spans="1:29" hidden="1" x14ac:dyDescent="0.2">
      <c r="A1652" s="2">
        <v>41024</v>
      </c>
      <c r="B1652" s="64">
        <v>3.06</v>
      </c>
      <c r="C1652" s="64">
        <v>2.95</v>
      </c>
      <c r="D1652" s="64">
        <v>5.19</v>
      </c>
      <c r="E1652" s="64">
        <v>4.99</v>
      </c>
      <c r="G1652" s="64">
        <v>2.06</v>
      </c>
      <c r="H1652" s="64">
        <v>2.15</v>
      </c>
      <c r="J1652" s="64">
        <v>3.78</v>
      </c>
      <c r="K1652" s="64">
        <v>3.28</v>
      </c>
      <c r="N1652" s="64">
        <v>7.0000000000000007E-2</v>
      </c>
      <c r="O1652" s="64">
        <v>1.98</v>
      </c>
      <c r="P1652" s="64">
        <v>3.15</v>
      </c>
      <c r="R1652" s="64">
        <v>2.1</v>
      </c>
      <c r="S1652" s="64">
        <v>1.71</v>
      </c>
      <c r="U1652" s="64">
        <v>3.06</v>
      </c>
      <c r="V1652" s="64">
        <v>2.95</v>
      </c>
      <c r="W1652" s="64">
        <v>5.19</v>
      </c>
      <c r="X1652" s="64">
        <v>4.99</v>
      </c>
      <c r="Z1652" s="64">
        <v>2.06</v>
      </c>
      <c r="AA1652" s="64">
        <v>2.15</v>
      </c>
      <c r="AB1652" s="64">
        <v>3.78</v>
      </c>
      <c r="AC1652" s="64">
        <v>3.28</v>
      </c>
    </row>
    <row r="1653" spans="1:29" hidden="1" x14ac:dyDescent="0.2">
      <c r="A1653" s="2">
        <v>41025</v>
      </c>
      <c r="B1653" s="64">
        <v>3</v>
      </c>
      <c r="C1653" s="64">
        <v>2.8</v>
      </c>
      <c r="D1653" s="64">
        <v>5.14</v>
      </c>
      <c r="E1653" s="64">
        <v>4.97</v>
      </c>
      <c r="G1653" s="64">
        <v>2.12</v>
      </c>
      <c r="H1653" s="64">
        <v>2.0699999999999998</v>
      </c>
      <c r="J1653" s="64">
        <v>3.68</v>
      </c>
      <c r="K1653" s="64">
        <v>3.27</v>
      </c>
      <c r="N1653" s="64">
        <v>7.0000000000000007E-2</v>
      </c>
      <c r="O1653" s="64">
        <v>1.94</v>
      </c>
      <c r="P1653" s="64">
        <v>3.12</v>
      </c>
      <c r="R1653" s="64">
        <v>2.04</v>
      </c>
      <c r="S1653" s="64">
        <v>1.7</v>
      </c>
      <c r="U1653" s="64">
        <v>3</v>
      </c>
      <c r="V1653" s="64">
        <v>2.8</v>
      </c>
      <c r="W1653" s="64">
        <v>5.14</v>
      </c>
      <c r="X1653" s="64">
        <v>4.97</v>
      </c>
      <c r="Z1653" s="64">
        <v>2.12</v>
      </c>
      <c r="AA1653" s="64">
        <v>2.0699999999999998</v>
      </c>
      <c r="AB1653" s="64">
        <v>3.68</v>
      </c>
      <c r="AC1653" s="64">
        <v>3.27</v>
      </c>
    </row>
    <row r="1654" spans="1:29" hidden="1" x14ac:dyDescent="0.2">
      <c r="A1654" s="2">
        <v>41026</v>
      </c>
      <c r="B1654" s="64">
        <v>2.97</v>
      </c>
      <c r="C1654" s="64">
        <v>2.77</v>
      </c>
      <c r="D1654" s="64">
        <v>5.14</v>
      </c>
      <c r="E1654" s="64">
        <v>4.95</v>
      </c>
      <c r="G1654" s="64">
        <v>2.36</v>
      </c>
      <c r="H1654" s="64">
        <v>2.09</v>
      </c>
      <c r="J1654" s="64">
        <v>3.72</v>
      </c>
      <c r="K1654" s="64">
        <v>3.27</v>
      </c>
      <c r="N1654" s="64">
        <v>7.0000000000000007E-2</v>
      </c>
      <c r="O1654" s="64">
        <v>1.93</v>
      </c>
      <c r="P1654" s="64">
        <v>3.12</v>
      </c>
      <c r="R1654" s="64">
        <v>2.0099999999999998</v>
      </c>
      <c r="S1654" s="64">
        <v>1.66</v>
      </c>
      <c r="U1654" s="64">
        <v>2.97</v>
      </c>
      <c r="V1654" s="64">
        <v>2.77</v>
      </c>
      <c r="W1654" s="64">
        <v>5.14</v>
      </c>
      <c r="X1654" s="64">
        <v>4.95</v>
      </c>
      <c r="Z1654" s="64">
        <v>2.36</v>
      </c>
      <c r="AA1654" s="64">
        <v>2.09</v>
      </c>
      <c r="AB1654" s="64">
        <v>3.72</v>
      </c>
      <c r="AC1654" s="64">
        <v>3.27</v>
      </c>
    </row>
    <row r="1655" spans="1:29" hidden="1" x14ac:dyDescent="0.2">
      <c r="A1655" s="2">
        <v>41029</v>
      </c>
      <c r="B1655" s="64">
        <v>2.95</v>
      </c>
      <c r="C1655" s="64">
        <v>2.86</v>
      </c>
      <c r="D1655" s="64">
        <v>5.14</v>
      </c>
      <c r="E1655" s="64">
        <v>4.9400000000000004</v>
      </c>
      <c r="G1655" s="64">
        <v>2.4300000000000002</v>
      </c>
      <c r="H1655" s="64">
        <v>2.0699999999999998</v>
      </c>
      <c r="J1655" s="64">
        <v>3.81</v>
      </c>
      <c r="K1655" s="64">
        <v>3.16</v>
      </c>
      <c r="N1655" s="64">
        <v>7.0000000000000007E-2</v>
      </c>
      <c r="O1655" s="64">
        <v>1.91</v>
      </c>
      <c r="P1655" s="64">
        <v>3.11</v>
      </c>
      <c r="R1655" s="64">
        <v>1.99</v>
      </c>
      <c r="S1655" s="64">
        <v>1.65</v>
      </c>
      <c r="U1655" s="64">
        <v>2.95</v>
      </c>
      <c r="V1655" s="64">
        <v>2.86</v>
      </c>
      <c r="W1655" s="64">
        <v>5.14</v>
      </c>
      <c r="X1655" s="64">
        <v>4.9400000000000004</v>
      </c>
      <c r="Z1655" s="64">
        <v>2.4300000000000002</v>
      </c>
      <c r="AA1655" s="64">
        <v>2.0699999999999998</v>
      </c>
      <c r="AB1655" s="64">
        <v>3.81</v>
      </c>
      <c r="AC1655" s="64">
        <v>3.16</v>
      </c>
    </row>
    <row r="1656" spans="1:29" hidden="1" x14ac:dyDescent="0.2"/>
    <row r="1657" spans="1:29" hidden="1" x14ac:dyDescent="0.2">
      <c r="A1657" s="3" t="s">
        <v>61</v>
      </c>
      <c r="B1657" s="64">
        <f>AVERAGE(B1635:B1655)</f>
        <v>3.2557142857142867</v>
      </c>
      <c r="C1657" s="64">
        <f>AVERAGE(C1635:C1655)</f>
        <v>3.1880952380952383</v>
      </c>
      <c r="D1657" s="64">
        <f>AVERAGE(D1635:D1655)</f>
        <v>5.2014285714285702</v>
      </c>
      <c r="E1657" s="64">
        <f>AVERAGE(E1635:E1655)</f>
        <v>5.0219047619047616</v>
      </c>
      <c r="G1657" s="64">
        <f>AVERAGE(G1635:G1655)</f>
        <v>1.9023809523809523</v>
      </c>
      <c r="H1657" s="64">
        <f>AVERAGE(H1635:H1655)</f>
        <v>2.1271428571428568</v>
      </c>
      <c r="J1657" s="64">
        <f>AVERAGE(J1635:J1655)</f>
        <v>3.6638095238095243</v>
      </c>
      <c r="K1657" s="64">
        <f>AVERAGE(K1635:K1655)</f>
        <v>3.4466666666666663</v>
      </c>
      <c r="N1657" s="64">
        <f>AVERAGE(N1635:N1655)</f>
        <v>5.9523809523809555E-2</v>
      </c>
      <c r="O1657" s="64">
        <f>AVERAGE(O1635:O1655)</f>
        <v>2.0252380952380951</v>
      </c>
      <c r="P1657" s="64">
        <f>AVERAGE(P1635:P1655)</f>
        <v>3.1833333333333331</v>
      </c>
      <c r="R1657" s="64">
        <f>AVERAGE(R1635:R1655)</f>
        <v>2.2714285714285714</v>
      </c>
      <c r="S1657" s="64">
        <f>AVERAGE(S1635:S1655)</f>
        <v>1.7504761904761903</v>
      </c>
      <c r="U1657" s="64">
        <f>AVERAGE(U1635:U1655)</f>
        <v>3.2557142857142867</v>
      </c>
      <c r="V1657" s="64">
        <f>AVERAGE(V1635:V1655)</f>
        <v>3.1880952380952383</v>
      </c>
      <c r="W1657" s="64">
        <f>AVERAGE(W1635:W1655)</f>
        <v>5.2014285714285702</v>
      </c>
      <c r="X1657" s="64">
        <f>AVERAGE(X1635:X1655)</f>
        <v>5.0219047619047616</v>
      </c>
      <c r="Z1657" s="64">
        <f>AVERAGE(Z1635:Z1655)</f>
        <v>1.9023809523809523</v>
      </c>
      <c r="AA1657" s="64">
        <f>AVERAGE(AA1635:AA1655)</f>
        <v>2.1271428571428568</v>
      </c>
      <c r="AB1657" s="64">
        <f>AVERAGE(AB1635:AB1655)</f>
        <v>3.6638095238095243</v>
      </c>
      <c r="AC1657" s="64">
        <f>AVERAGE(AC1635:AC1655)</f>
        <v>3.4466666666666663</v>
      </c>
    </row>
    <row r="1658" spans="1:29" hidden="1" x14ac:dyDescent="0.2">
      <c r="A1658" s="3" t="s">
        <v>62</v>
      </c>
      <c r="B1658" s="312">
        <f>AVERAGE(B1657:C1657)</f>
        <v>3.2219047619047627</v>
      </c>
      <c r="C1658" s="312"/>
      <c r="D1658" s="312">
        <f>AVERAGE(D1657:E1657)</f>
        <v>5.1116666666666664</v>
      </c>
      <c r="E1658" s="312"/>
      <c r="F1658" s="5"/>
      <c r="G1658" s="312">
        <f>AVERAGE(G1657:H1657)</f>
        <v>2.0147619047619045</v>
      </c>
      <c r="H1658" s="312"/>
      <c r="I1658" s="118"/>
      <c r="J1658" s="312">
        <f>AVERAGE(J1657:K1657)</f>
        <v>3.5552380952380953</v>
      </c>
      <c r="K1658" s="312"/>
      <c r="L1658" s="118"/>
      <c r="M1658" s="5"/>
      <c r="N1658" s="5"/>
      <c r="O1658" s="5"/>
      <c r="P1658" s="5"/>
      <c r="Q1658" s="5"/>
      <c r="R1658" s="312">
        <f>AVERAGE(R1657:S1657)</f>
        <v>2.0109523809523808</v>
      </c>
      <c r="S1658" s="312"/>
      <c r="U1658" s="312">
        <f>AVERAGE(U1657:V1657)</f>
        <v>3.2219047619047627</v>
      </c>
      <c r="V1658" s="312"/>
      <c r="W1658" s="312">
        <f>AVERAGE(W1657:X1657)</f>
        <v>5.1116666666666664</v>
      </c>
      <c r="X1658" s="312"/>
      <c r="Y1658" s="5"/>
      <c r="Z1658" s="312">
        <f>AVERAGE(Z1657:AA1657)</f>
        <v>2.0147619047619045</v>
      </c>
      <c r="AA1658" s="312"/>
      <c r="AB1658" s="312">
        <f>AVERAGE(AB1657:AC1657)</f>
        <v>3.5552380952380953</v>
      </c>
      <c r="AC1658" s="312"/>
    </row>
    <row r="1659" spans="1:29" hidden="1" x14ac:dyDescent="0.2">
      <c r="A1659" s="3" t="s">
        <v>63</v>
      </c>
      <c r="B1659" s="312">
        <f>AVERAGE(B1605,B1632,B1658)</f>
        <v>3.2644985569985572</v>
      </c>
      <c r="C1659" s="312"/>
      <c r="D1659" s="312">
        <f>AVERAGE(D1605,D1632,D1658)</f>
        <v>5.0252222222222214</v>
      </c>
      <c r="E1659" s="312"/>
      <c r="F1659" s="5"/>
      <c r="G1659" s="312">
        <f>AVERAGE(G1605,G1632,G1658)</f>
        <v>2.0067842712842712</v>
      </c>
      <c r="H1659" s="312"/>
      <c r="I1659" s="118"/>
      <c r="J1659" s="312">
        <f>AVERAGE(J1605,J1632,J1658)</f>
        <v>3.590632395382396</v>
      </c>
      <c r="K1659" s="312"/>
      <c r="L1659" s="118"/>
      <c r="M1659" s="5"/>
      <c r="N1659" s="5"/>
      <c r="O1659" s="5"/>
      <c r="P1659" s="5"/>
      <c r="Q1659" s="5"/>
      <c r="R1659" s="312">
        <f>AVERAGE(R1605,R1632,R1658)</f>
        <v>1.9217189754689752</v>
      </c>
      <c r="S1659" s="312"/>
      <c r="U1659" s="312">
        <f>AVERAGE(U1605,U1632,U1658)</f>
        <v>3.2644985569985572</v>
      </c>
      <c r="V1659" s="312"/>
      <c r="W1659" s="312">
        <f>AVERAGE(W1605,W1632,W1658)</f>
        <v>5.0252222222222214</v>
      </c>
      <c r="X1659" s="312"/>
      <c r="Y1659" s="5"/>
      <c r="Z1659" s="312">
        <f>AVERAGE(Z1605,Z1632,Z1658)</f>
        <v>2.0067842712842712</v>
      </c>
      <c r="AA1659" s="312"/>
      <c r="AB1659" s="312">
        <f>AVERAGE(AB1605,AB1632,AB1658)</f>
        <v>3.590632395382396</v>
      </c>
      <c r="AC1659" s="312"/>
    </row>
    <row r="1660" spans="1:29" hidden="1" x14ac:dyDescent="0.2"/>
    <row r="1661" spans="1:29" hidden="1" x14ac:dyDescent="0.2">
      <c r="A1661" s="2">
        <v>41030</v>
      </c>
      <c r="B1661" s="64">
        <v>2.93</v>
      </c>
      <c r="C1661" s="64">
        <v>2.75</v>
      </c>
      <c r="D1661" s="64">
        <v>5.17</v>
      </c>
      <c r="E1661" s="64">
        <v>4.8</v>
      </c>
      <c r="G1661" s="64">
        <v>2.5099999999999998</v>
      </c>
      <c r="H1661" s="64">
        <v>2.02</v>
      </c>
      <c r="J1661" s="64">
        <v>3.86</v>
      </c>
      <c r="K1661" s="64">
        <v>3.85</v>
      </c>
      <c r="N1661" s="64">
        <v>7.0000000000000007E-2</v>
      </c>
      <c r="O1661" s="64">
        <v>1.94</v>
      </c>
      <c r="P1661" s="64">
        <v>3.14</v>
      </c>
      <c r="R1661" s="64">
        <v>2</v>
      </c>
      <c r="S1661" s="64">
        <v>1.7</v>
      </c>
      <c r="U1661" s="64">
        <v>2.93</v>
      </c>
      <c r="V1661" s="64">
        <v>2.75</v>
      </c>
      <c r="W1661" s="64">
        <v>5.17</v>
      </c>
      <c r="X1661" s="64">
        <v>4.8</v>
      </c>
      <c r="Z1661" s="64">
        <v>2.5099999999999998</v>
      </c>
      <c r="AA1661" s="64">
        <v>2.02</v>
      </c>
      <c r="AB1661" s="64">
        <v>3.86</v>
      </c>
      <c r="AC1661" s="64">
        <v>3.85</v>
      </c>
    </row>
    <row r="1662" spans="1:29" hidden="1" x14ac:dyDescent="0.2">
      <c r="A1662" s="2">
        <v>41031</v>
      </c>
      <c r="B1662" s="64">
        <v>2.9</v>
      </c>
      <c r="C1662" s="64">
        <v>2.64</v>
      </c>
      <c r="D1662" s="64">
        <v>5.14</v>
      </c>
      <c r="E1662" s="64">
        <v>4.83</v>
      </c>
      <c r="G1662" s="64">
        <v>2.2999999999999998</v>
      </c>
      <c r="H1662" s="64">
        <v>1.97</v>
      </c>
      <c r="J1662" s="64">
        <v>3.56</v>
      </c>
      <c r="K1662" s="64">
        <v>3.73</v>
      </c>
      <c r="N1662" s="64">
        <v>0.06</v>
      </c>
      <c r="O1662" s="64">
        <v>1.93</v>
      </c>
      <c r="P1662" s="64">
        <v>3.11</v>
      </c>
      <c r="R1662" s="64">
        <v>2.0099999999999998</v>
      </c>
      <c r="S1662" s="64">
        <v>1.79</v>
      </c>
      <c r="U1662" s="64">
        <v>2.9</v>
      </c>
      <c r="V1662" s="64">
        <v>2.64</v>
      </c>
      <c r="W1662" s="64">
        <v>5.14</v>
      </c>
      <c r="X1662" s="64">
        <v>4.83</v>
      </c>
      <c r="Z1662" s="64">
        <v>2.2999999999999998</v>
      </c>
      <c r="AA1662" s="64">
        <v>1.97</v>
      </c>
      <c r="AB1662" s="64">
        <v>3.56</v>
      </c>
      <c r="AC1662" s="64">
        <v>3.73</v>
      </c>
    </row>
    <row r="1663" spans="1:29" hidden="1" x14ac:dyDescent="0.2">
      <c r="A1663" s="2">
        <v>41032</v>
      </c>
      <c r="B1663" s="64">
        <v>2.92</v>
      </c>
      <c r="C1663" s="64">
        <v>2.71</v>
      </c>
      <c r="D1663" s="64">
        <v>5.07</v>
      </c>
      <c r="E1663" s="64">
        <v>4.71</v>
      </c>
      <c r="G1663" s="64">
        <v>2.58</v>
      </c>
      <c r="H1663" s="64">
        <v>2</v>
      </c>
      <c r="J1663" s="64">
        <v>3.47</v>
      </c>
      <c r="K1663" s="64">
        <v>3.76</v>
      </c>
      <c r="N1663" s="64">
        <v>0.06</v>
      </c>
      <c r="O1663" s="64">
        <v>1.93</v>
      </c>
      <c r="P1663" s="64">
        <v>3.12</v>
      </c>
      <c r="R1663" s="64">
        <v>1.97</v>
      </c>
      <c r="S1663" s="64">
        <v>1.79</v>
      </c>
      <c r="U1663" s="64">
        <v>2.92</v>
      </c>
      <c r="V1663" s="64">
        <v>2.71</v>
      </c>
      <c r="W1663" s="64">
        <v>5.07</v>
      </c>
      <c r="X1663" s="64">
        <v>4.71</v>
      </c>
      <c r="Z1663" s="64">
        <v>2.58</v>
      </c>
      <c r="AA1663" s="64">
        <v>2</v>
      </c>
      <c r="AB1663" s="64">
        <v>3.47</v>
      </c>
      <c r="AC1663" s="64">
        <v>3.76</v>
      </c>
    </row>
    <row r="1664" spans="1:29" hidden="1" x14ac:dyDescent="0.2">
      <c r="A1664" s="2">
        <v>41033</v>
      </c>
      <c r="B1664" s="64">
        <v>2.89</v>
      </c>
      <c r="C1664" s="64">
        <v>2.77</v>
      </c>
      <c r="D1664" s="64">
        <v>5.15</v>
      </c>
      <c r="E1664" s="64">
        <v>4.74</v>
      </c>
      <c r="G1664" s="64">
        <v>2.5299999999999998</v>
      </c>
      <c r="H1664" s="64">
        <v>2.02</v>
      </c>
      <c r="J1664" s="64">
        <v>3.63</v>
      </c>
      <c r="K1664" s="64">
        <v>3.77</v>
      </c>
      <c r="N1664" s="64">
        <v>0.05</v>
      </c>
      <c r="O1664" s="64">
        <v>1.88</v>
      </c>
      <c r="P1664" s="64">
        <v>3.07</v>
      </c>
      <c r="R1664" s="64">
        <v>1.96</v>
      </c>
      <c r="S1664" s="64">
        <v>1.72</v>
      </c>
      <c r="U1664" s="64">
        <v>2.89</v>
      </c>
      <c r="V1664" s="64">
        <v>2.77</v>
      </c>
      <c r="W1664" s="64">
        <v>5.15</v>
      </c>
      <c r="X1664" s="64">
        <v>4.74</v>
      </c>
      <c r="Z1664" s="64">
        <v>2.5299999999999998</v>
      </c>
      <c r="AA1664" s="64">
        <v>2.02</v>
      </c>
      <c r="AB1664" s="64">
        <v>3.63</v>
      </c>
      <c r="AC1664" s="64">
        <v>3.77</v>
      </c>
    </row>
    <row r="1665" spans="1:29" hidden="1" x14ac:dyDescent="0.2">
      <c r="A1665" s="2">
        <v>41036</v>
      </c>
      <c r="B1665" s="64">
        <v>2.9</v>
      </c>
      <c r="C1665" s="64">
        <v>2.91</v>
      </c>
      <c r="D1665" s="64">
        <v>5.09</v>
      </c>
      <c r="E1665" s="64">
        <v>4.76</v>
      </c>
      <c r="G1665" s="64">
        <v>2.4</v>
      </c>
      <c r="H1665" s="64">
        <v>1.96</v>
      </c>
      <c r="J1665" s="64">
        <v>3.55</v>
      </c>
      <c r="K1665" s="64">
        <v>3.86</v>
      </c>
      <c r="N1665" s="64">
        <v>0.06</v>
      </c>
      <c r="O1665" s="64">
        <v>1.87</v>
      </c>
      <c r="P1665" s="64">
        <v>3.06</v>
      </c>
      <c r="R1665" s="64">
        <v>1.94</v>
      </c>
      <c r="S1665" s="64">
        <v>1.78</v>
      </c>
      <c r="U1665" s="64">
        <v>2.9</v>
      </c>
      <c r="V1665" s="64">
        <v>2.91</v>
      </c>
      <c r="W1665" s="64">
        <v>5.09</v>
      </c>
      <c r="X1665" s="64">
        <v>4.76</v>
      </c>
      <c r="Z1665" s="64">
        <v>2.4</v>
      </c>
      <c r="AA1665" s="64">
        <v>1.96</v>
      </c>
      <c r="AB1665" s="64">
        <v>3.55</v>
      </c>
      <c r="AC1665" s="64">
        <v>3.86</v>
      </c>
    </row>
    <row r="1666" spans="1:29" hidden="1" x14ac:dyDescent="0.2">
      <c r="A1666" s="2">
        <v>41037</v>
      </c>
      <c r="B1666" s="64">
        <v>2.9</v>
      </c>
      <c r="C1666" s="64">
        <v>2.93</v>
      </c>
      <c r="D1666" s="64">
        <v>5.0199999999999996</v>
      </c>
      <c r="E1666" s="64">
        <v>4.76</v>
      </c>
      <c r="G1666" s="64">
        <v>2.27</v>
      </c>
      <c r="H1666" s="64">
        <v>1.94</v>
      </c>
      <c r="J1666" s="64">
        <v>3.72</v>
      </c>
      <c r="K1666" s="64">
        <v>3.68</v>
      </c>
      <c r="N1666" s="64">
        <v>7.0000000000000007E-2</v>
      </c>
      <c r="O1666" s="64">
        <v>1.84</v>
      </c>
      <c r="P1666" s="64">
        <v>3.03</v>
      </c>
      <c r="R1666" s="64">
        <v>2</v>
      </c>
      <c r="S1666" s="64">
        <v>1.86</v>
      </c>
      <c r="U1666" s="64">
        <v>2.9</v>
      </c>
      <c r="V1666" s="64">
        <v>2.93</v>
      </c>
      <c r="W1666" s="64">
        <v>5.0199999999999996</v>
      </c>
      <c r="X1666" s="64">
        <v>4.76</v>
      </c>
      <c r="Z1666" s="64">
        <v>2.27</v>
      </c>
      <c r="AA1666" s="64">
        <v>1.94</v>
      </c>
      <c r="AB1666" s="64">
        <v>3.72</v>
      </c>
      <c r="AC1666" s="64">
        <v>3.68</v>
      </c>
    </row>
    <row r="1667" spans="1:29" hidden="1" x14ac:dyDescent="0.2">
      <c r="A1667" s="2">
        <v>41038</v>
      </c>
      <c r="B1667" s="64">
        <v>2.91</v>
      </c>
      <c r="C1667" s="64">
        <v>3.02</v>
      </c>
      <c r="D1667" s="64">
        <v>4.9000000000000004</v>
      </c>
      <c r="E1667" s="64">
        <v>4.74</v>
      </c>
      <c r="G1667" s="64">
        <v>2.2999999999999998</v>
      </c>
      <c r="H1667" s="64">
        <v>1.95</v>
      </c>
      <c r="J1667" s="64">
        <v>3.65</v>
      </c>
      <c r="K1667" s="64">
        <v>3.63</v>
      </c>
      <c r="N1667" s="64">
        <v>7.0000000000000007E-2</v>
      </c>
      <c r="O1667" s="64">
        <v>1.82</v>
      </c>
      <c r="P1667" s="64">
        <v>3.02</v>
      </c>
      <c r="R1667" s="64">
        <v>2.0099999999999998</v>
      </c>
      <c r="S1667" s="64">
        <v>1.88</v>
      </c>
      <c r="U1667" s="64">
        <v>2.91</v>
      </c>
      <c r="V1667" s="64">
        <v>3.02</v>
      </c>
      <c r="W1667" s="64">
        <v>4.9000000000000004</v>
      </c>
      <c r="X1667" s="64">
        <v>4.74</v>
      </c>
      <c r="Z1667" s="64">
        <v>2.2999999999999998</v>
      </c>
      <c r="AA1667" s="64">
        <v>1.95</v>
      </c>
      <c r="AB1667" s="64">
        <v>3.65</v>
      </c>
      <c r="AC1667" s="64">
        <v>3.63</v>
      </c>
    </row>
    <row r="1668" spans="1:29" hidden="1" x14ac:dyDescent="0.2">
      <c r="A1668" s="2">
        <v>41039</v>
      </c>
      <c r="B1668" s="64">
        <v>2.91</v>
      </c>
      <c r="C1668" s="64">
        <v>3</v>
      </c>
      <c r="D1668" s="64">
        <v>4.8499999999999996</v>
      </c>
      <c r="E1668" s="64">
        <v>4.74</v>
      </c>
      <c r="G1668" s="64">
        <v>2.38</v>
      </c>
      <c r="H1668" s="64">
        <v>1.87</v>
      </c>
      <c r="J1668" s="64">
        <v>3.3</v>
      </c>
      <c r="K1668" s="64">
        <v>3.85</v>
      </c>
      <c r="N1668" s="64">
        <v>7.0000000000000007E-2</v>
      </c>
      <c r="O1668" s="64">
        <v>1.83</v>
      </c>
      <c r="P1668" s="64">
        <v>3.04</v>
      </c>
      <c r="R1668" s="64">
        <v>1.92</v>
      </c>
      <c r="S1668" s="64">
        <v>1.86</v>
      </c>
      <c r="U1668" s="64">
        <v>2.91</v>
      </c>
      <c r="V1668" s="64">
        <v>3</v>
      </c>
      <c r="W1668" s="64">
        <v>4.8499999999999996</v>
      </c>
      <c r="X1668" s="64">
        <v>4.74</v>
      </c>
      <c r="Z1668" s="64">
        <v>2.38</v>
      </c>
      <c r="AA1668" s="64">
        <v>1.87</v>
      </c>
      <c r="AB1668" s="64">
        <v>3.3</v>
      </c>
      <c r="AC1668" s="64">
        <v>3.85</v>
      </c>
    </row>
    <row r="1669" spans="1:29" hidden="1" x14ac:dyDescent="0.2">
      <c r="A1669" s="2">
        <v>41040</v>
      </c>
      <c r="B1669" s="64">
        <v>2.88</v>
      </c>
      <c r="C1669" s="64">
        <v>2.91</v>
      </c>
      <c r="D1669" s="64">
        <v>4.9800000000000004</v>
      </c>
      <c r="E1669" s="64">
        <v>4.76</v>
      </c>
      <c r="G1669" s="64">
        <v>2.2000000000000002</v>
      </c>
      <c r="H1669" s="64">
        <v>1.82</v>
      </c>
      <c r="J1669" s="64">
        <v>3.42</v>
      </c>
      <c r="K1669" s="64">
        <v>3.73</v>
      </c>
      <c r="N1669" s="64">
        <v>7.0000000000000007E-2</v>
      </c>
      <c r="O1669" s="64">
        <v>1.8</v>
      </c>
      <c r="P1669" s="64">
        <v>3</v>
      </c>
      <c r="R1669" s="64">
        <v>1.94</v>
      </c>
      <c r="S1669" s="64">
        <v>1.87</v>
      </c>
      <c r="U1669" s="64">
        <v>2.88</v>
      </c>
      <c r="V1669" s="64">
        <v>2.91</v>
      </c>
      <c r="W1669" s="64">
        <v>4.9800000000000004</v>
      </c>
      <c r="X1669" s="64">
        <v>4.76</v>
      </c>
      <c r="Z1669" s="64">
        <v>2.2000000000000002</v>
      </c>
      <c r="AA1669" s="64">
        <v>1.82</v>
      </c>
      <c r="AB1669" s="64">
        <v>3.42</v>
      </c>
      <c r="AC1669" s="64">
        <v>3.73</v>
      </c>
    </row>
    <row r="1670" spans="1:29" hidden="1" x14ac:dyDescent="0.2">
      <c r="A1670" s="2">
        <v>41043</v>
      </c>
      <c r="B1670" s="64">
        <v>2.89</v>
      </c>
      <c r="C1670" s="64">
        <v>2.91</v>
      </c>
      <c r="D1670" s="64">
        <v>5.09</v>
      </c>
      <c r="E1670" s="64">
        <v>4.6900000000000004</v>
      </c>
      <c r="G1670" s="64">
        <v>2.13</v>
      </c>
      <c r="H1670" s="64">
        <v>1.87</v>
      </c>
      <c r="J1670" s="64">
        <v>3.33</v>
      </c>
      <c r="K1670" s="64">
        <v>3.56</v>
      </c>
      <c r="N1670" s="64">
        <v>0.06</v>
      </c>
      <c r="O1670" s="64">
        <v>1.73</v>
      </c>
      <c r="P1670" s="64">
        <v>2.92</v>
      </c>
      <c r="R1670" s="64">
        <v>1.98</v>
      </c>
      <c r="S1670" s="64">
        <v>1.89</v>
      </c>
      <c r="U1670" s="64">
        <v>2.89</v>
      </c>
      <c r="V1670" s="64">
        <v>2.91</v>
      </c>
      <c r="W1670" s="64">
        <v>5.09</v>
      </c>
      <c r="X1670" s="64">
        <v>4.6900000000000004</v>
      </c>
      <c r="Z1670" s="64">
        <v>2.13</v>
      </c>
      <c r="AA1670" s="64">
        <v>1.87</v>
      </c>
      <c r="AB1670" s="64">
        <v>3.33</v>
      </c>
      <c r="AC1670" s="64">
        <v>3.56</v>
      </c>
    </row>
    <row r="1671" spans="1:29" hidden="1" x14ac:dyDescent="0.2">
      <c r="A1671" s="2">
        <v>41044</v>
      </c>
      <c r="B1671" s="64">
        <v>2.9</v>
      </c>
      <c r="C1671" s="64">
        <v>2.92</v>
      </c>
      <c r="D1671" s="64">
        <v>5.14</v>
      </c>
      <c r="E1671" s="64">
        <v>4.74</v>
      </c>
      <c r="G1671" s="64">
        <v>2.39</v>
      </c>
      <c r="H1671" s="64">
        <v>1.87</v>
      </c>
      <c r="J1671" s="64">
        <v>3.3</v>
      </c>
      <c r="K1671" s="64">
        <v>3.56</v>
      </c>
      <c r="N1671" s="64">
        <v>0.06</v>
      </c>
      <c r="O1671" s="64">
        <v>1.73</v>
      </c>
      <c r="P1671" s="64">
        <v>2.91</v>
      </c>
      <c r="R1671" s="64">
        <v>2.0699999999999998</v>
      </c>
      <c r="S1671" s="64">
        <v>1.89</v>
      </c>
      <c r="U1671" s="64">
        <v>2.9</v>
      </c>
      <c r="V1671" s="64">
        <v>2.92</v>
      </c>
      <c r="W1671" s="64">
        <v>5.14</v>
      </c>
      <c r="X1671" s="64">
        <v>4.74</v>
      </c>
      <c r="Z1671" s="64">
        <v>2.39</v>
      </c>
      <c r="AA1671" s="64">
        <v>1.87</v>
      </c>
      <c r="AB1671" s="64">
        <v>3.3</v>
      </c>
      <c r="AC1671" s="64">
        <v>3.56</v>
      </c>
    </row>
    <row r="1672" spans="1:29" hidden="1" x14ac:dyDescent="0.2">
      <c r="A1672" s="2">
        <v>41045</v>
      </c>
      <c r="B1672" s="64">
        <v>2.97</v>
      </c>
      <c r="C1672" s="64">
        <v>2.94</v>
      </c>
      <c r="D1672" s="64">
        <v>5.08</v>
      </c>
      <c r="E1672" s="64">
        <v>4.8</v>
      </c>
      <c r="G1672" s="64">
        <v>2.34</v>
      </c>
      <c r="H1672" s="64">
        <v>1.93</v>
      </c>
      <c r="J1672" s="64">
        <v>3.21</v>
      </c>
      <c r="K1672" s="64">
        <v>3.48</v>
      </c>
      <c r="N1672" s="64">
        <v>7.0000000000000007E-2</v>
      </c>
      <c r="O1672" s="64">
        <v>1.76</v>
      </c>
      <c r="P1672" s="64">
        <v>2.9</v>
      </c>
      <c r="R1672" s="64">
        <v>2.15</v>
      </c>
      <c r="S1672" s="64">
        <v>1.85</v>
      </c>
      <c r="U1672" s="64">
        <v>2.97</v>
      </c>
      <c r="V1672" s="64">
        <v>2.94</v>
      </c>
      <c r="W1672" s="64">
        <v>5.08</v>
      </c>
      <c r="X1672" s="64">
        <v>4.8</v>
      </c>
      <c r="Z1672" s="64">
        <v>2.34</v>
      </c>
      <c r="AA1672" s="64">
        <v>1.93</v>
      </c>
      <c r="AB1672" s="64">
        <v>3.21</v>
      </c>
      <c r="AC1672" s="64">
        <v>3.48</v>
      </c>
    </row>
    <row r="1673" spans="1:29" hidden="1" x14ac:dyDescent="0.2">
      <c r="A1673" s="2">
        <v>41046</v>
      </c>
      <c r="B1673" s="64">
        <v>2.97</v>
      </c>
      <c r="C1673" s="64">
        <v>2.93</v>
      </c>
      <c r="D1673" s="64">
        <v>5.04</v>
      </c>
      <c r="E1673" s="64">
        <v>4.76</v>
      </c>
      <c r="G1673" s="64">
        <v>2.16</v>
      </c>
      <c r="H1673" s="64">
        <v>1.94</v>
      </c>
      <c r="J1673" s="64">
        <v>3.51</v>
      </c>
      <c r="K1673" s="64">
        <v>3.73</v>
      </c>
      <c r="N1673" s="64">
        <v>7.0000000000000007E-2</v>
      </c>
      <c r="O1673" s="64">
        <v>1.69</v>
      </c>
      <c r="P1673" s="64">
        <v>2.78</v>
      </c>
      <c r="R1673" s="64">
        <v>2.2200000000000002</v>
      </c>
      <c r="S1673" s="64">
        <v>1.82</v>
      </c>
      <c r="U1673" s="64">
        <v>2.97</v>
      </c>
      <c r="V1673" s="64">
        <v>2.93</v>
      </c>
      <c r="W1673" s="64">
        <v>5.04</v>
      </c>
      <c r="X1673" s="64">
        <v>4.76</v>
      </c>
      <c r="Z1673" s="64">
        <v>2.16</v>
      </c>
      <c r="AA1673" s="64">
        <v>1.94</v>
      </c>
      <c r="AB1673" s="64">
        <v>3.51</v>
      </c>
      <c r="AC1673" s="64">
        <v>3.73</v>
      </c>
    </row>
    <row r="1674" spans="1:29" hidden="1" x14ac:dyDescent="0.2">
      <c r="A1674" s="2">
        <v>41047</v>
      </c>
      <c r="B1674" s="64">
        <v>3</v>
      </c>
      <c r="C1674" s="64">
        <v>2.96</v>
      </c>
      <c r="D1674" s="64">
        <v>5.18</v>
      </c>
      <c r="E1674" s="64">
        <v>4.87</v>
      </c>
      <c r="G1674" s="64">
        <v>2.23</v>
      </c>
      <c r="H1674" s="64">
        <v>1.98</v>
      </c>
      <c r="J1674" s="64">
        <v>3.29</v>
      </c>
      <c r="K1674" s="64">
        <v>3.57</v>
      </c>
      <c r="N1674" s="64">
        <v>0.05</v>
      </c>
      <c r="O1674" s="64">
        <v>1.72</v>
      </c>
      <c r="P1674" s="64">
        <v>2.8</v>
      </c>
      <c r="R1674" s="64">
        <v>2.1800000000000002</v>
      </c>
      <c r="S1674" s="64">
        <v>1.74</v>
      </c>
      <c r="U1674" s="64">
        <v>3</v>
      </c>
      <c r="V1674" s="64">
        <v>2.96</v>
      </c>
      <c r="W1674" s="64">
        <v>5.18</v>
      </c>
      <c r="X1674" s="64">
        <v>4.87</v>
      </c>
      <c r="Z1674" s="64">
        <v>2.23</v>
      </c>
      <c r="AA1674" s="64">
        <v>1.98</v>
      </c>
      <c r="AB1674" s="64">
        <v>3.29</v>
      </c>
      <c r="AC1674" s="64">
        <v>3.57</v>
      </c>
    </row>
    <row r="1675" spans="1:29" hidden="1" x14ac:dyDescent="0.2">
      <c r="A1675" s="2">
        <v>41050</v>
      </c>
      <c r="B1675" s="64">
        <v>3.02</v>
      </c>
      <c r="C1675" s="64">
        <v>3.03</v>
      </c>
      <c r="D1675" s="64">
        <v>5.12</v>
      </c>
      <c r="E1675" s="64">
        <v>4.8099999999999996</v>
      </c>
      <c r="G1675" s="64">
        <v>2.44</v>
      </c>
      <c r="H1675" s="64">
        <v>1.99</v>
      </c>
      <c r="J1675" s="64">
        <v>3.26</v>
      </c>
      <c r="K1675" s="64">
        <v>3.73</v>
      </c>
      <c r="N1675" s="64">
        <v>0.04</v>
      </c>
      <c r="O1675" s="64">
        <v>1.74</v>
      </c>
      <c r="P1675" s="64">
        <v>2.81</v>
      </c>
      <c r="R1675" s="64">
        <v>2.25</v>
      </c>
      <c r="S1675" s="64">
        <v>1.84</v>
      </c>
      <c r="U1675" s="64">
        <v>3.02</v>
      </c>
      <c r="V1675" s="64">
        <v>3.03</v>
      </c>
      <c r="W1675" s="64">
        <v>5.12</v>
      </c>
      <c r="X1675" s="64">
        <v>4.8099999999999996</v>
      </c>
      <c r="Z1675" s="64">
        <v>2.44</v>
      </c>
      <c r="AA1675" s="64">
        <v>1.99</v>
      </c>
      <c r="AB1675" s="64">
        <v>3.26</v>
      </c>
      <c r="AC1675" s="64">
        <v>3.73</v>
      </c>
    </row>
    <row r="1676" spans="1:29" hidden="1" x14ac:dyDescent="0.2">
      <c r="A1676" s="2">
        <v>41051</v>
      </c>
      <c r="B1676" s="64">
        <v>3.04</v>
      </c>
      <c r="C1676" s="64">
        <v>3.04</v>
      </c>
      <c r="D1676" s="64">
        <v>5.18</v>
      </c>
      <c r="E1676" s="64">
        <v>4.76</v>
      </c>
      <c r="G1676" s="64">
        <v>2.2400000000000002</v>
      </c>
      <c r="H1676" s="64">
        <v>1.97</v>
      </c>
      <c r="J1676" s="64">
        <v>3.29</v>
      </c>
      <c r="K1676" s="64">
        <v>3.65</v>
      </c>
      <c r="N1676" s="64">
        <v>0.04</v>
      </c>
      <c r="O1676" s="64">
        <v>1.77</v>
      </c>
      <c r="P1676" s="64">
        <v>2.86</v>
      </c>
      <c r="R1676" s="64">
        <v>2.2000000000000002</v>
      </c>
      <c r="S1676" s="64">
        <v>1.81</v>
      </c>
      <c r="U1676" s="64">
        <v>3.04</v>
      </c>
      <c r="V1676" s="64">
        <v>3.04</v>
      </c>
      <c r="W1676" s="64">
        <v>5.18</v>
      </c>
      <c r="X1676" s="64">
        <v>4.76</v>
      </c>
      <c r="Z1676" s="64">
        <v>2.2400000000000002</v>
      </c>
      <c r="AA1676" s="64">
        <v>1.97</v>
      </c>
      <c r="AB1676" s="64">
        <v>3.29</v>
      </c>
      <c r="AC1676" s="64">
        <v>3.65</v>
      </c>
    </row>
    <row r="1677" spans="1:29" hidden="1" x14ac:dyDescent="0.2">
      <c r="A1677" s="2">
        <v>41052</v>
      </c>
      <c r="B1677" s="64">
        <v>3.02</v>
      </c>
      <c r="C1677" s="64">
        <v>3.03</v>
      </c>
      <c r="D1677" s="64">
        <v>5.16</v>
      </c>
      <c r="E1677" s="64">
        <v>4.84</v>
      </c>
      <c r="G1677" s="64">
        <v>2.42</v>
      </c>
      <c r="H1677" s="64">
        <v>1.97</v>
      </c>
      <c r="J1677" s="64">
        <v>3.39</v>
      </c>
      <c r="K1677" s="64">
        <v>3.66</v>
      </c>
      <c r="N1677" s="64">
        <v>7.0000000000000007E-2</v>
      </c>
      <c r="O1677" s="64">
        <v>1.73</v>
      </c>
      <c r="P1677" s="64">
        <v>2.81</v>
      </c>
      <c r="R1677" s="64">
        <v>2.16</v>
      </c>
      <c r="S1677" s="64">
        <v>1.72</v>
      </c>
      <c r="U1677" s="64">
        <v>3.02</v>
      </c>
      <c r="V1677" s="64">
        <v>3.03</v>
      </c>
      <c r="W1677" s="64">
        <v>5.16</v>
      </c>
      <c r="X1677" s="64">
        <v>4.84</v>
      </c>
      <c r="Z1677" s="64">
        <v>2.42</v>
      </c>
      <c r="AA1677" s="64">
        <v>1.97</v>
      </c>
      <c r="AB1677" s="64">
        <v>3.39</v>
      </c>
      <c r="AC1677" s="64">
        <v>3.66</v>
      </c>
    </row>
    <row r="1678" spans="1:29" hidden="1" x14ac:dyDescent="0.2">
      <c r="A1678" s="2">
        <v>41053</v>
      </c>
      <c r="B1678" s="64">
        <v>3.02</v>
      </c>
      <c r="C1678" s="64">
        <v>3.06</v>
      </c>
      <c r="D1678" s="64">
        <v>5.13</v>
      </c>
      <c r="E1678" s="64">
        <v>4.8600000000000003</v>
      </c>
      <c r="G1678" s="64">
        <v>2.4900000000000002</v>
      </c>
      <c r="H1678" s="64">
        <v>1.98</v>
      </c>
      <c r="J1678" s="64">
        <v>3.3</v>
      </c>
      <c r="K1678" s="64">
        <v>3.58</v>
      </c>
      <c r="N1678" s="64">
        <v>7.0000000000000007E-2</v>
      </c>
      <c r="O1678" s="64">
        <v>1.78</v>
      </c>
      <c r="P1678" s="64">
        <v>2.88</v>
      </c>
      <c r="R1678" s="64">
        <v>2.21</v>
      </c>
      <c r="S1678" s="64">
        <v>1.82</v>
      </c>
      <c r="U1678" s="64">
        <v>3.02</v>
      </c>
      <c r="V1678" s="64">
        <v>3.06</v>
      </c>
      <c r="W1678" s="64">
        <v>5.13</v>
      </c>
      <c r="X1678" s="64">
        <v>4.8600000000000003</v>
      </c>
      <c r="Z1678" s="64">
        <v>2.4900000000000002</v>
      </c>
      <c r="AA1678" s="64">
        <v>1.98</v>
      </c>
      <c r="AB1678" s="64">
        <v>3.3</v>
      </c>
      <c r="AC1678" s="64">
        <v>3.58</v>
      </c>
    </row>
    <row r="1679" spans="1:29" hidden="1" x14ac:dyDescent="0.2">
      <c r="A1679" s="2">
        <v>41054</v>
      </c>
      <c r="B1679" s="64">
        <v>3.07</v>
      </c>
      <c r="C1679" s="64">
        <v>2.98</v>
      </c>
      <c r="D1679" s="64">
        <v>5.23</v>
      </c>
      <c r="E1679" s="64">
        <v>4.96</v>
      </c>
      <c r="G1679" s="64">
        <v>2.58</v>
      </c>
      <c r="H1679" s="64">
        <v>1.91</v>
      </c>
      <c r="J1679" s="64">
        <v>3.92</v>
      </c>
      <c r="K1679" s="64">
        <v>3.72</v>
      </c>
      <c r="N1679" s="64">
        <v>7.0000000000000007E-2</v>
      </c>
      <c r="O1679" s="64">
        <v>1.74</v>
      </c>
      <c r="P1679" s="64">
        <v>2.84</v>
      </c>
      <c r="R1679" s="64">
        <v>2.16</v>
      </c>
      <c r="S1679" s="64">
        <v>1.68</v>
      </c>
      <c r="U1679" s="64">
        <v>3.07</v>
      </c>
      <c r="V1679" s="64">
        <v>2.98</v>
      </c>
      <c r="W1679" s="64">
        <v>5.23</v>
      </c>
      <c r="X1679" s="64">
        <v>4.96</v>
      </c>
      <c r="Z1679" s="64">
        <v>2.58</v>
      </c>
      <c r="AA1679" s="64">
        <v>1.91</v>
      </c>
      <c r="AB1679" s="64">
        <v>3.92</v>
      </c>
      <c r="AC1679" s="64">
        <v>3.72</v>
      </c>
    </row>
    <row r="1680" spans="1:29" hidden="1" x14ac:dyDescent="0.2">
      <c r="A1680" s="2">
        <v>41058</v>
      </c>
      <c r="B1680" s="64">
        <v>3.03</v>
      </c>
      <c r="C1680" s="64">
        <v>2.93</v>
      </c>
      <c r="D1680" s="64">
        <v>5.07</v>
      </c>
      <c r="E1680" s="64">
        <v>4.78</v>
      </c>
      <c r="G1680" s="64">
        <v>2.66</v>
      </c>
      <c r="H1680" s="64">
        <v>1.99</v>
      </c>
      <c r="J1680" s="64">
        <v>3.85</v>
      </c>
      <c r="K1680" s="64">
        <v>3.72</v>
      </c>
      <c r="N1680" s="64">
        <v>0.06</v>
      </c>
      <c r="O1680" s="64">
        <v>1.74</v>
      </c>
      <c r="P1680" s="64">
        <v>2.85</v>
      </c>
      <c r="R1680" s="64">
        <v>2.37</v>
      </c>
      <c r="S1680" s="64">
        <v>1.94</v>
      </c>
      <c r="U1680" s="64">
        <v>3.03</v>
      </c>
      <c r="V1680" s="64">
        <v>2.93</v>
      </c>
      <c r="W1680" s="64">
        <v>5.07</v>
      </c>
      <c r="X1680" s="64">
        <v>4.78</v>
      </c>
      <c r="Z1680" s="64">
        <v>2.66</v>
      </c>
      <c r="AA1680" s="64">
        <v>1.99</v>
      </c>
      <c r="AB1680" s="64">
        <v>3.85</v>
      </c>
      <c r="AC1680" s="64">
        <v>3.72</v>
      </c>
    </row>
    <row r="1681" spans="1:29" hidden="1" x14ac:dyDescent="0.2">
      <c r="A1681" s="2">
        <v>41059</v>
      </c>
      <c r="B1681" s="64">
        <v>2.94</v>
      </c>
      <c r="C1681" s="64">
        <v>2.89</v>
      </c>
      <c r="D1681" s="64">
        <v>5.03</v>
      </c>
      <c r="E1681" s="64">
        <v>4.71</v>
      </c>
      <c r="G1681" s="64">
        <v>2.63</v>
      </c>
      <c r="H1681" s="64">
        <v>2</v>
      </c>
      <c r="J1681" s="64">
        <v>3.36</v>
      </c>
      <c r="K1681" s="64">
        <v>3.68</v>
      </c>
      <c r="N1681" s="64">
        <v>0.05</v>
      </c>
      <c r="O1681" s="64">
        <v>1.62</v>
      </c>
      <c r="P1681" s="64">
        <v>2.71</v>
      </c>
      <c r="R1681" s="64">
        <v>2.2200000000000002</v>
      </c>
      <c r="S1681" s="64">
        <v>1.75</v>
      </c>
      <c r="U1681" s="64">
        <v>2.94</v>
      </c>
      <c r="V1681" s="64">
        <v>2.89</v>
      </c>
      <c r="W1681" s="64">
        <v>5.03</v>
      </c>
      <c r="X1681" s="64">
        <v>4.71</v>
      </c>
      <c r="Z1681" s="64">
        <v>2.63</v>
      </c>
      <c r="AA1681" s="64">
        <v>2</v>
      </c>
      <c r="AB1681" s="64">
        <v>3.36</v>
      </c>
      <c r="AC1681" s="64">
        <v>3.68</v>
      </c>
    </row>
    <row r="1682" spans="1:29" hidden="1" x14ac:dyDescent="0.2">
      <c r="A1682" s="2">
        <v>41060</v>
      </c>
      <c r="B1682" s="64">
        <v>2.92</v>
      </c>
      <c r="C1682" s="64">
        <v>2.84</v>
      </c>
      <c r="D1682" s="64">
        <v>5</v>
      </c>
      <c r="E1682" s="64">
        <v>4.6900000000000004</v>
      </c>
      <c r="G1682" s="64">
        <v>2.63</v>
      </c>
      <c r="H1682" s="64">
        <v>2.0099999999999998</v>
      </c>
      <c r="J1682" s="64">
        <v>3.44</v>
      </c>
      <c r="K1682" s="64">
        <v>3.77</v>
      </c>
      <c r="N1682" s="64">
        <v>0.04</v>
      </c>
      <c r="O1682" s="64">
        <v>1.56</v>
      </c>
      <c r="P1682" s="64">
        <v>2.64</v>
      </c>
      <c r="R1682" s="64">
        <v>2.2400000000000002</v>
      </c>
      <c r="S1682" s="64">
        <v>1.81</v>
      </c>
      <c r="U1682" s="64">
        <v>2.92</v>
      </c>
      <c r="V1682" s="64">
        <v>2.84</v>
      </c>
      <c r="W1682" s="64">
        <v>5</v>
      </c>
      <c r="X1682" s="64">
        <v>4.6900000000000004</v>
      </c>
      <c r="Z1682" s="64">
        <v>2.63</v>
      </c>
      <c r="AA1682" s="64">
        <v>2.0099999999999998</v>
      </c>
      <c r="AB1682" s="64">
        <v>3.44</v>
      </c>
      <c r="AC1682" s="64">
        <v>3.77</v>
      </c>
    </row>
    <row r="1683" spans="1:29" hidden="1" x14ac:dyDescent="0.2">
      <c r="R1683" s="64"/>
      <c r="S1683" s="64"/>
    </row>
    <row r="1684" spans="1:29" hidden="1" x14ac:dyDescent="0.2">
      <c r="A1684" s="3" t="s">
        <v>61</v>
      </c>
      <c r="B1684" s="64">
        <f>AVERAGE(B1661:B1682)</f>
        <v>2.9513636363636366</v>
      </c>
      <c r="C1684" s="64">
        <f>AVERAGE(C1661:C1682)</f>
        <v>2.9136363636363636</v>
      </c>
      <c r="D1684" s="64">
        <f>AVERAGE(D1661:D1682)</f>
        <v>5.0827272727272739</v>
      </c>
      <c r="E1684" s="64">
        <f>AVERAGE(E1661:E1682)</f>
        <v>4.7777272727272724</v>
      </c>
      <c r="G1684" s="64">
        <f>AVERAGE(G1661:G1682)</f>
        <v>2.4004545454545454</v>
      </c>
      <c r="H1684" s="64">
        <f>AVERAGE(H1661:H1682)</f>
        <v>1.9527272727272724</v>
      </c>
      <c r="J1684" s="64">
        <f>AVERAGE(J1661:J1682)</f>
        <v>3.4822727272727261</v>
      </c>
      <c r="K1684" s="64">
        <f>AVERAGE(K1661:K1682)</f>
        <v>3.6940909090909089</v>
      </c>
      <c r="N1684" s="64">
        <f>AVERAGE(N1661:N1682)</f>
        <v>6.045454545454549E-2</v>
      </c>
      <c r="O1684" s="64">
        <f>AVERAGE(O1661:O1682)</f>
        <v>1.7795454545454548</v>
      </c>
      <c r="P1684" s="64">
        <f>AVERAGE(P1661:P1682)</f>
        <v>2.9227272727272733</v>
      </c>
      <c r="R1684" s="64">
        <f>AVERAGE(R1661:R1682)</f>
        <v>2.0981818181818181</v>
      </c>
      <c r="S1684" s="64">
        <f>AVERAGE(S1661:S1682)</f>
        <v>1.8095454545454543</v>
      </c>
      <c r="U1684" s="64">
        <f>AVERAGE(U1661:U1682)</f>
        <v>2.9513636363636366</v>
      </c>
      <c r="V1684" s="64">
        <f>AVERAGE(V1661:V1682)</f>
        <v>2.9136363636363636</v>
      </c>
      <c r="W1684" s="64">
        <f>AVERAGE(W1661:W1682)</f>
        <v>5.0827272727272739</v>
      </c>
      <c r="X1684" s="64">
        <f>AVERAGE(X1661:X1682)</f>
        <v>4.7777272727272724</v>
      </c>
      <c r="Z1684" s="64">
        <f>AVERAGE(Z1661:Z1682)</f>
        <v>2.4004545454545454</v>
      </c>
      <c r="AA1684" s="64">
        <f>AVERAGE(AA1661:AA1682)</f>
        <v>1.9527272727272724</v>
      </c>
      <c r="AB1684" s="64">
        <f>AVERAGE(AB1661:AB1682)</f>
        <v>3.4822727272727261</v>
      </c>
      <c r="AC1684" s="64">
        <f>AVERAGE(AC1661:AC1682)</f>
        <v>3.6940909090909089</v>
      </c>
    </row>
    <row r="1685" spans="1:29" hidden="1" x14ac:dyDescent="0.2">
      <c r="A1685" s="3" t="s">
        <v>62</v>
      </c>
      <c r="B1685" s="312">
        <f>AVERAGE(B1684:C1684)</f>
        <v>2.9325000000000001</v>
      </c>
      <c r="C1685" s="312"/>
      <c r="D1685" s="312">
        <f>AVERAGE(D1684:E1684)</f>
        <v>4.9302272727272731</v>
      </c>
      <c r="E1685" s="312"/>
      <c r="F1685" s="5"/>
      <c r="G1685" s="312">
        <f>AVERAGE(G1684:H1684)</f>
        <v>2.1765909090909088</v>
      </c>
      <c r="H1685" s="312"/>
      <c r="I1685" s="118"/>
      <c r="J1685" s="312">
        <f>AVERAGE(J1684:K1684)</f>
        <v>3.5881818181818175</v>
      </c>
      <c r="K1685" s="312"/>
      <c r="L1685" s="118"/>
      <c r="M1685" s="5"/>
      <c r="N1685" s="5"/>
      <c r="O1685" s="5"/>
      <c r="P1685" s="5"/>
      <c r="Q1685" s="5"/>
      <c r="R1685" s="312">
        <f>AVERAGE(R1684:S1684)</f>
        <v>1.9538636363636361</v>
      </c>
      <c r="S1685" s="312"/>
      <c r="U1685" s="312">
        <f>AVERAGE(U1684:V1684)</f>
        <v>2.9325000000000001</v>
      </c>
      <c r="V1685" s="312"/>
      <c r="W1685" s="312">
        <f>AVERAGE(W1684:X1684)</f>
        <v>4.9302272727272731</v>
      </c>
      <c r="X1685" s="312"/>
      <c r="Y1685" s="5"/>
      <c r="Z1685" s="312">
        <f>AVERAGE(Z1684:AA1684)</f>
        <v>2.1765909090909088</v>
      </c>
      <c r="AA1685" s="312"/>
      <c r="AB1685" s="312">
        <f>AVERAGE(AB1684:AC1684)</f>
        <v>3.5881818181818175</v>
      </c>
      <c r="AC1685" s="312"/>
    </row>
    <row r="1686" spans="1:29" hidden="1" x14ac:dyDescent="0.2">
      <c r="A1686" s="3" t="s">
        <v>63</v>
      </c>
      <c r="B1686" s="312">
        <f>AVERAGE(B1632,B1658,B1685)</f>
        <v>3.1561652236652242</v>
      </c>
      <c r="C1686" s="312"/>
      <c r="D1686" s="312">
        <f>AVERAGE(D1632,D1658,D1685)</f>
        <v>5.0589646464646458</v>
      </c>
      <c r="E1686" s="312"/>
      <c r="F1686" s="5"/>
      <c r="G1686" s="312">
        <f>AVERAGE(G1632,G1658,G1685)</f>
        <v>2.1501479076479075</v>
      </c>
      <c r="H1686" s="312"/>
      <c r="I1686" s="118"/>
      <c r="J1686" s="312">
        <f>AVERAGE(J1632,J1658,J1685)</f>
        <v>3.6206096681096684</v>
      </c>
      <c r="K1686" s="312"/>
      <c r="L1686" s="118"/>
      <c r="M1686" s="5"/>
      <c r="N1686" s="5"/>
      <c r="O1686" s="5"/>
      <c r="P1686" s="5"/>
      <c r="Q1686" s="5"/>
      <c r="R1686" s="312">
        <f>AVERAGE(R1632,R1658,R1685)</f>
        <v>1.9784235209235206</v>
      </c>
      <c r="S1686" s="312"/>
      <c r="U1686" s="312">
        <f>AVERAGE(U1632,U1658,U1685)</f>
        <v>3.1561652236652242</v>
      </c>
      <c r="V1686" s="312"/>
      <c r="W1686" s="312">
        <f>AVERAGE(W1632,W1658,W1685)</f>
        <v>5.0589646464646458</v>
      </c>
      <c r="X1686" s="312"/>
      <c r="Y1686" s="5"/>
      <c r="Z1686" s="312">
        <f>AVERAGE(Z1632,Z1658,Z1685)</f>
        <v>2.1501479076479075</v>
      </c>
      <c r="AA1686" s="312"/>
      <c r="AB1686" s="312">
        <f>AVERAGE(AB1632,AB1658,AB1685)</f>
        <v>3.6206096681096684</v>
      </c>
      <c r="AC1686" s="312"/>
    </row>
    <row r="1687" spans="1:29" hidden="1" x14ac:dyDescent="0.2">
      <c r="R1687" s="64"/>
      <c r="S1687" s="64"/>
    </row>
    <row r="1688" spans="1:29" hidden="1" x14ac:dyDescent="0.2">
      <c r="A1688" s="2">
        <v>41061</v>
      </c>
      <c r="B1688" s="64">
        <v>2.83</v>
      </c>
      <c r="C1688" s="64">
        <v>2.73</v>
      </c>
      <c r="D1688" s="64">
        <v>4.8499999999999996</v>
      </c>
      <c r="E1688" s="64">
        <v>4.5999999999999996</v>
      </c>
      <c r="G1688" s="64">
        <v>2.72</v>
      </c>
      <c r="H1688" s="64">
        <v>2.16</v>
      </c>
      <c r="J1688" s="64">
        <v>3.45</v>
      </c>
      <c r="K1688" s="64">
        <v>3.68</v>
      </c>
      <c r="N1688" s="64">
        <v>0.04</v>
      </c>
      <c r="O1688" s="64">
        <v>1.45</v>
      </c>
      <c r="P1688" s="64">
        <v>2.52</v>
      </c>
      <c r="R1688" s="64">
        <v>2.33</v>
      </c>
      <c r="S1688" s="64">
        <v>1.91</v>
      </c>
      <c r="U1688" s="64">
        <v>2.83</v>
      </c>
      <c r="V1688" s="64">
        <v>2.73</v>
      </c>
      <c r="W1688" s="64">
        <v>4.8499999999999996</v>
      </c>
      <c r="X1688" s="64">
        <v>4.5999999999999996</v>
      </c>
      <c r="Z1688" s="64">
        <v>2.72</v>
      </c>
      <c r="AA1688" s="64">
        <v>2.16</v>
      </c>
      <c r="AB1688" s="64">
        <v>3.45</v>
      </c>
      <c r="AC1688" s="64">
        <v>3.68</v>
      </c>
    </row>
    <row r="1689" spans="1:29" hidden="1" x14ac:dyDescent="0.2">
      <c r="A1689" s="2">
        <v>41064</v>
      </c>
      <c r="B1689" s="64">
        <v>2.96</v>
      </c>
      <c r="C1689" s="64">
        <v>2.85</v>
      </c>
      <c r="D1689" s="64">
        <v>5.03</v>
      </c>
      <c r="E1689" s="64">
        <v>4.59</v>
      </c>
      <c r="G1689" s="64">
        <v>2.62</v>
      </c>
      <c r="H1689" s="64">
        <v>2.0099999999999998</v>
      </c>
      <c r="J1689" s="64">
        <v>3.22</v>
      </c>
      <c r="K1689" s="64">
        <v>3.87</v>
      </c>
      <c r="N1689" s="64">
        <v>0.04</v>
      </c>
      <c r="O1689" s="64">
        <v>1.52</v>
      </c>
      <c r="P1689" s="64">
        <v>2.56</v>
      </c>
      <c r="R1689" s="64">
        <v>2.5099999999999998</v>
      </c>
      <c r="S1689" s="64">
        <v>1.87</v>
      </c>
      <c r="U1689" s="64">
        <v>2.96</v>
      </c>
      <c r="V1689" s="64">
        <v>2.85</v>
      </c>
      <c r="W1689" s="64">
        <v>5.03</v>
      </c>
      <c r="X1689" s="64">
        <v>4.59</v>
      </c>
      <c r="Z1689" s="64">
        <v>2.62</v>
      </c>
      <c r="AA1689" s="64">
        <v>2.0099999999999998</v>
      </c>
      <c r="AB1689" s="64">
        <v>3.22</v>
      </c>
      <c r="AC1689" s="64">
        <v>3.87</v>
      </c>
    </row>
    <row r="1690" spans="1:29" hidden="1" x14ac:dyDescent="0.2">
      <c r="A1690" s="2">
        <v>41065</v>
      </c>
      <c r="B1690" s="64">
        <v>3</v>
      </c>
      <c r="C1690" s="64">
        <v>2.97</v>
      </c>
      <c r="D1690" s="64">
        <v>5.05</v>
      </c>
      <c r="E1690" s="64">
        <v>4.67</v>
      </c>
      <c r="G1690" s="64">
        <v>2.62</v>
      </c>
      <c r="H1690" s="64">
        <v>2.0299999999999998</v>
      </c>
      <c r="J1690" s="64">
        <v>3.19</v>
      </c>
      <c r="K1690" s="64">
        <v>3.91</v>
      </c>
      <c r="N1690" s="64">
        <v>0.05</v>
      </c>
      <c r="O1690" s="64">
        <v>1.58</v>
      </c>
      <c r="P1690" s="64">
        <v>2.64</v>
      </c>
      <c r="R1690" s="64">
        <v>2.42</v>
      </c>
      <c r="S1690" s="64">
        <v>1.87</v>
      </c>
      <c r="U1690" s="64">
        <v>3</v>
      </c>
      <c r="V1690" s="64">
        <v>2.97</v>
      </c>
      <c r="W1690" s="64">
        <v>5.05</v>
      </c>
      <c r="X1690" s="64">
        <v>4.67</v>
      </c>
      <c r="Z1690" s="64">
        <v>2.62</v>
      </c>
      <c r="AA1690" s="64">
        <v>2.0299999999999998</v>
      </c>
      <c r="AB1690" s="64">
        <v>3.19</v>
      </c>
      <c r="AC1690" s="64">
        <v>3.91</v>
      </c>
    </row>
    <row r="1691" spans="1:29" hidden="1" x14ac:dyDescent="0.2">
      <c r="A1691" s="2">
        <v>41066</v>
      </c>
      <c r="B1691" s="64">
        <v>3.05</v>
      </c>
      <c r="C1691" s="64">
        <v>3.1</v>
      </c>
      <c r="D1691" s="64">
        <v>5.03</v>
      </c>
      <c r="E1691" s="64">
        <v>4.68</v>
      </c>
      <c r="G1691" s="64">
        <v>2.59</v>
      </c>
      <c r="H1691" s="64">
        <v>2.06</v>
      </c>
      <c r="J1691" s="64">
        <v>3.16</v>
      </c>
      <c r="K1691" s="64">
        <v>3.9</v>
      </c>
      <c r="N1691" s="64">
        <v>0.06</v>
      </c>
      <c r="O1691" s="64">
        <v>1.66</v>
      </c>
      <c r="P1691" s="64">
        <v>2.74</v>
      </c>
      <c r="R1691" s="64">
        <v>2.36</v>
      </c>
      <c r="S1691" s="64">
        <v>1.87</v>
      </c>
      <c r="U1691" s="64">
        <v>3.05</v>
      </c>
      <c r="V1691" s="64">
        <v>3.1</v>
      </c>
      <c r="W1691" s="64">
        <v>5.03</v>
      </c>
      <c r="X1691" s="64">
        <v>4.68</v>
      </c>
      <c r="Z1691" s="64">
        <v>2.59</v>
      </c>
      <c r="AA1691" s="64">
        <v>2.06</v>
      </c>
      <c r="AB1691" s="64">
        <v>3.16</v>
      </c>
      <c r="AC1691" s="64">
        <v>3.9</v>
      </c>
    </row>
    <row r="1692" spans="1:29" hidden="1" x14ac:dyDescent="0.2">
      <c r="A1692" s="2">
        <v>41067</v>
      </c>
      <c r="B1692" s="64">
        <v>2.96</v>
      </c>
      <c r="C1692" s="64">
        <v>2.97</v>
      </c>
      <c r="D1692" s="64">
        <v>5.05</v>
      </c>
      <c r="E1692" s="64">
        <v>4.6399999999999997</v>
      </c>
      <c r="G1692" s="64">
        <v>2.63</v>
      </c>
      <c r="H1692" s="64">
        <v>2.08</v>
      </c>
      <c r="J1692" s="64">
        <v>3.32</v>
      </c>
      <c r="K1692" s="64">
        <v>3.85</v>
      </c>
      <c r="N1692" s="64">
        <v>0.06</v>
      </c>
      <c r="O1692" s="64">
        <v>1.64</v>
      </c>
      <c r="P1692" s="64">
        <v>2.74</v>
      </c>
      <c r="R1692" s="64">
        <v>2.2799999999999998</v>
      </c>
      <c r="S1692" s="64">
        <v>1.81</v>
      </c>
      <c r="U1692" s="64">
        <v>2.96</v>
      </c>
      <c r="V1692" s="64">
        <v>2.97</v>
      </c>
      <c r="W1692" s="64">
        <v>5.05</v>
      </c>
      <c r="X1692" s="64">
        <v>4.6399999999999997</v>
      </c>
      <c r="Z1692" s="64">
        <v>2.63</v>
      </c>
      <c r="AA1692" s="64">
        <v>2.08</v>
      </c>
      <c r="AB1692" s="64">
        <v>3.32</v>
      </c>
      <c r="AC1692" s="64">
        <v>3.85</v>
      </c>
    </row>
    <row r="1693" spans="1:29" hidden="1" x14ac:dyDescent="0.2">
      <c r="A1693" s="2">
        <v>41068</v>
      </c>
      <c r="B1693" s="64">
        <v>2.93</v>
      </c>
      <c r="C1693" s="64">
        <v>2.99</v>
      </c>
      <c r="D1693" s="64">
        <v>4.9800000000000004</v>
      </c>
      <c r="E1693" s="64">
        <v>4.66</v>
      </c>
      <c r="G1693" s="64">
        <v>2.56</v>
      </c>
      <c r="H1693" s="64">
        <v>2.12</v>
      </c>
      <c r="J1693" s="64">
        <v>3.37</v>
      </c>
      <c r="K1693" s="64">
        <v>4.0599999999999996</v>
      </c>
      <c r="N1693" s="64">
        <v>0.06</v>
      </c>
      <c r="O1693" s="64">
        <v>1.63</v>
      </c>
      <c r="P1693" s="64">
        <v>2.74</v>
      </c>
      <c r="R1693" s="64">
        <v>2.2799999999999998</v>
      </c>
      <c r="S1693" s="64">
        <v>1.78</v>
      </c>
      <c r="U1693" s="64">
        <v>2.93</v>
      </c>
      <c r="V1693" s="64">
        <v>2.99</v>
      </c>
      <c r="W1693" s="64">
        <v>4.9800000000000004</v>
      </c>
      <c r="X1693" s="64">
        <v>4.66</v>
      </c>
      <c r="Z1693" s="64">
        <v>2.56</v>
      </c>
      <c r="AA1693" s="64">
        <v>2.12</v>
      </c>
      <c r="AB1693" s="64">
        <v>3.37</v>
      </c>
      <c r="AC1693" s="64">
        <v>4.0599999999999996</v>
      </c>
    </row>
    <row r="1694" spans="1:29" hidden="1" x14ac:dyDescent="0.2">
      <c r="A1694" s="2">
        <v>41071</v>
      </c>
      <c r="B1694" s="64">
        <v>2.93</v>
      </c>
      <c r="C1694" s="64">
        <v>3.03</v>
      </c>
      <c r="D1694" s="64">
        <v>5.01</v>
      </c>
      <c r="E1694" s="64">
        <v>4.63</v>
      </c>
      <c r="G1694" s="64">
        <v>2.64</v>
      </c>
      <c r="H1694" s="64">
        <v>2.13</v>
      </c>
      <c r="J1694" s="64">
        <v>3.35</v>
      </c>
      <c r="K1694" s="64">
        <v>3.97</v>
      </c>
      <c r="N1694" s="64">
        <v>0.06</v>
      </c>
      <c r="O1694" s="64">
        <v>1.58</v>
      </c>
      <c r="P1694" s="64">
        <v>2.7</v>
      </c>
      <c r="R1694" s="64">
        <v>2.35</v>
      </c>
      <c r="S1694" s="64">
        <v>1.72</v>
      </c>
      <c r="U1694" s="64">
        <v>2.93</v>
      </c>
      <c r="V1694" s="64">
        <v>3.03</v>
      </c>
      <c r="W1694" s="64">
        <v>5.01</v>
      </c>
      <c r="X1694" s="64">
        <v>4.63</v>
      </c>
      <c r="Z1694" s="64">
        <v>2.64</v>
      </c>
      <c r="AA1694" s="64">
        <v>2.13</v>
      </c>
      <c r="AB1694" s="64">
        <v>3.35</v>
      </c>
      <c r="AC1694" s="64">
        <v>3.97</v>
      </c>
    </row>
    <row r="1695" spans="1:29" hidden="1" x14ac:dyDescent="0.2">
      <c r="A1695" s="2">
        <v>41072</v>
      </c>
      <c r="B1695" s="64">
        <v>2.98</v>
      </c>
      <c r="C1695" s="64">
        <v>3.06</v>
      </c>
      <c r="D1695" s="64">
        <v>5.01</v>
      </c>
      <c r="E1695" s="64">
        <v>4.68</v>
      </c>
      <c r="G1695" s="64">
        <v>2.67</v>
      </c>
      <c r="H1695" s="64">
        <v>2.09</v>
      </c>
      <c r="J1695" s="64">
        <v>3.64</v>
      </c>
      <c r="K1695" s="64">
        <v>4.04</v>
      </c>
      <c r="N1695" s="64">
        <v>7.0000000000000007E-2</v>
      </c>
      <c r="O1695" s="64">
        <v>1.66</v>
      </c>
      <c r="P1695" s="64">
        <v>2.77</v>
      </c>
      <c r="R1695" s="64">
        <v>2.5</v>
      </c>
      <c r="S1695" s="64">
        <v>1.79</v>
      </c>
      <c r="U1695" s="64">
        <v>2.98</v>
      </c>
      <c r="V1695" s="64">
        <v>3.06</v>
      </c>
      <c r="W1695" s="64">
        <v>5.01</v>
      </c>
      <c r="X1695" s="64">
        <v>4.68</v>
      </c>
      <c r="Z1695" s="64">
        <v>2.67</v>
      </c>
      <c r="AA1695" s="64">
        <v>2.09</v>
      </c>
      <c r="AB1695" s="64">
        <v>3.64</v>
      </c>
      <c r="AC1695" s="64">
        <v>4.04</v>
      </c>
    </row>
    <row r="1696" spans="1:29" hidden="1" x14ac:dyDescent="0.2">
      <c r="A1696" s="2">
        <v>41073</v>
      </c>
      <c r="B1696" s="64">
        <v>2.94</v>
      </c>
      <c r="C1696" s="64">
        <v>3.01</v>
      </c>
      <c r="D1696" s="64">
        <v>4.9000000000000004</v>
      </c>
      <c r="E1696" s="64">
        <v>4.6399999999999997</v>
      </c>
      <c r="G1696" s="64">
        <v>2.67</v>
      </c>
      <c r="H1696" s="64">
        <v>2.11</v>
      </c>
      <c r="J1696" s="64">
        <v>3.08</v>
      </c>
      <c r="K1696" s="64">
        <v>3.87</v>
      </c>
      <c r="N1696" s="64">
        <v>7.0000000000000007E-2</v>
      </c>
      <c r="O1696" s="64">
        <v>1.59</v>
      </c>
      <c r="P1696" s="64">
        <v>2.71</v>
      </c>
      <c r="R1696" s="64">
        <v>2.42</v>
      </c>
      <c r="S1696" s="64">
        <v>1.77</v>
      </c>
      <c r="U1696" s="64">
        <v>2.94</v>
      </c>
      <c r="V1696" s="64">
        <v>3.01</v>
      </c>
      <c r="W1696" s="64">
        <v>4.9000000000000004</v>
      </c>
      <c r="X1696" s="64">
        <v>4.6399999999999997</v>
      </c>
      <c r="Z1696" s="64">
        <v>2.67</v>
      </c>
      <c r="AA1696" s="64">
        <v>2.11</v>
      </c>
      <c r="AB1696" s="64">
        <v>3.08</v>
      </c>
      <c r="AC1696" s="64">
        <v>3.87</v>
      </c>
    </row>
    <row r="1697" spans="1:29" hidden="1" x14ac:dyDescent="0.2">
      <c r="A1697" s="2">
        <v>41074</v>
      </c>
      <c r="B1697" s="64">
        <v>2.94</v>
      </c>
      <c r="C1697" s="64">
        <v>2.93</v>
      </c>
      <c r="D1697" s="64">
        <v>4.95</v>
      </c>
      <c r="E1697" s="64">
        <v>4.58</v>
      </c>
      <c r="G1697" s="64">
        <v>2.62</v>
      </c>
      <c r="H1697" s="64">
        <v>2.09</v>
      </c>
      <c r="J1697" s="64">
        <v>3.07</v>
      </c>
      <c r="K1697" s="64">
        <v>3.81</v>
      </c>
      <c r="N1697" s="64">
        <v>0.08</v>
      </c>
      <c r="O1697" s="64">
        <v>1.64</v>
      </c>
      <c r="P1697" s="64">
        <v>2.74</v>
      </c>
      <c r="R1697" s="64">
        <v>2.27</v>
      </c>
      <c r="S1697" s="64">
        <v>1.72</v>
      </c>
      <c r="U1697" s="64">
        <v>2.94</v>
      </c>
      <c r="V1697" s="64">
        <v>2.93</v>
      </c>
      <c r="W1697" s="64">
        <v>4.95</v>
      </c>
      <c r="X1697" s="64">
        <v>4.58</v>
      </c>
      <c r="Z1697" s="64">
        <v>2.62</v>
      </c>
      <c r="AA1697" s="64">
        <v>2.09</v>
      </c>
      <c r="AB1697" s="64">
        <v>3.07</v>
      </c>
      <c r="AC1697" s="64">
        <v>3.81</v>
      </c>
    </row>
    <row r="1698" spans="1:29" hidden="1" x14ac:dyDescent="0.2">
      <c r="A1698" s="2">
        <v>41075</v>
      </c>
      <c r="B1698" s="64">
        <v>2.94</v>
      </c>
      <c r="C1698" s="64">
        <v>2.97</v>
      </c>
      <c r="D1698" s="64">
        <v>4.84</v>
      </c>
      <c r="E1698" s="64">
        <v>4.49</v>
      </c>
      <c r="G1698" s="64">
        <v>2.76</v>
      </c>
      <c r="H1698" s="64">
        <v>2.2400000000000002</v>
      </c>
      <c r="J1698" s="64">
        <v>3.34</v>
      </c>
      <c r="K1698" s="64">
        <v>3.81</v>
      </c>
      <c r="N1698" s="64">
        <v>7.0000000000000007E-2</v>
      </c>
      <c r="O1698" s="64">
        <v>1.57</v>
      </c>
      <c r="P1698" s="64">
        <v>2.68</v>
      </c>
      <c r="R1698" s="64">
        <v>2.0699999999999998</v>
      </c>
      <c r="S1698" s="64">
        <v>1.74</v>
      </c>
      <c r="U1698" s="64">
        <v>2.94</v>
      </c>
      <c r="V1698" s="64">
        <v>2.97</v>
      </c>
      <c r="W1698" s="64">
        <v>4.84</v>
      </c>
      <c r="X1698" s="64">
        <v>4.49</v>
      </c>
      <c r="Z1698" s="64">
        <v>2.76</v>
      </c>
      <c r="AA1698" s="64">
        <v>2.2400000000000002</v>
      </c>
      <c r="AB1698" s="64">
        <v>3.34</v>
      </c>
      <c r="AC1698" s="64">
        <v>3.81</v>
      </c>
    </row>
    <row r="1699" spans="1:29" hidden="1" x14ac:dyDescent="0.2">
      <c r="A1699" s="2">
        <v>41078</v>
      </c>
      <c r="B1699" s="64">
        <v>2.94</v>
      </c>
      <c r="C1699" s="64">
        <v>2.99</v>
      </c>
      <c r="D1699" s="64">
        <v>4.9400000000000004</v>
      </c>
      <c r="E1699" s="64">
        <v>4.24</v>
      </c>
      <c r="G1699" s="64">
        <v>2.68</v>
      </c>
      <c r="H1699" s="64">
        <v>2.0099999999999998</v>
      </c>
      <c r="J1699" s="64">
        <v>3.5</v>
      </c>
      <c r="K1699" s="64">
        <v>4</v>
      </c>
      <c r="N1699" s="64">
        <v>0.06</v>
      </c>
      <c r="O1699" s="64">
        <v>1.57</v>
      </c>
      <c r="P1699" s="64">
        <v>2.66</v>
      </c>
      <c r="R1699" s="64">
        <v>2.2599999999999998</v>
      </c>
      <c r="S1699" s="64">
        <v>1.81</v>
      </c>
      <c r="U1699" s="64">
        <v>2.94</v>
      </c>
      <c r="V1699" s="64">
        <v>2.99</v>
      </c>
      <c r="W1699" s="64">
        <v>4.9400000000000004</v>
      </c>
      <c r="X1699" s="64">
        <v>4.24</v>
      </c>
      <c r="Z1699" s="64">
        <v>2.68</v>
      </c>
      <c r="AA1699" s="64">
        <v>2.0099999999999998</v>
      </c>
      <c r="AB1699" s="64">
        <v>3.5</v>
      </c>
      <c r="AC1699" s="64">
        <v>4</v>
      </c>
    </row>
    <row r="1700" spans="1:29" hidden="1" x14ac:dyDescent="0.2">
      <c r="A1700" s="2">
        <v>41079</v>
      </c>
      <c r="B1700" s="64">
        <v>2.99</v>
      </c>
      <c r="C1700" s="64">
        <v>3.14</v>
      </c>
      <c r="D1700" s="64">
        <v>5.0199999999999996</v>
      </c>
      <c r="E1700" s="64">
        <v>4.25</v>
      </c>
      <c r="G1700" s="64">
        <v>2.64</v>
      </c>
      <c r="H1700" s="64">
        <v>2.04</v>
      </c>
      <c r="J1700" s="64">
        <v>3.19</v>
      </c>
      <c r="K1700" s="64">
        <v>3.97</v>
      </c>
      <c r="N1700" s="64">
        <v>0.06</v>
      </c>
      <c r="O1700" s="64">
        <v>1.62</v>
      </c>
      <c r="P1700" s="64">
        <v>2.73</v>
      </c>
      <c r="R1700" s="64">
        <v>2.2200000000000002</v>
      </c>
      <c r="S1700" s="64">
        <v>1.81</v>
      </c>
      <c r="U1700" s="64">
        <v>2.99</v>
      </c>
      <c r="V1700" s="64">
        <v>3.14</v>
      </c>
      <c r="W1700" s="64">
        <v>5.0199999999999996</v>
      </c>
      <c r="X1700" s="64">
        <v>4.25</v>
      </c>
      <c r="Z1700" s="64">
        <v>2.64</v>
      </c>
      <c r="AA1700" s="64">
        <v>2.04</v>
      </c>
      <c r="AB1700" s="64">
        <v>3.19</v>
      </c>
      <c r="AC1700" s="64">
        <v>3.97</v>
      </c>
    </row>
    <row r="1701" spans="1:29" hidden="1" x14ac:dyDescent="0.2">
      <c r="A1701" s="2">
        <v>41080</v>
      </c>
      <c r="B1701" s="64">
        <v>3</v>
      </c>
      <c r="C1701" s="64">
        <v>3.12</v>
      </c>
      <c r="D1701" s="64">
        <v>4.96</v>
      </c>
      <c r="E1701" s="64">
        <v>4.22</v>
      </c>
      <c r="G1701" s="64">
        <v>2.4900000000000002</v>
      </c>
      <c r="H1701" s="64">
        <v>2.0699999999999998</v>
      </c>
      <c r="J1701" s="64">
        <v>3.36</v>
      </c>
      <c r="K1701" s="64">
        <v>4.03</v>
      </c>
      <c r="N1701" s="64">
        <v>7.0000000000000007E-2</v>
      </c>
      <c r="O1701" s="64">
        <v>1.65</v>
      </c>
      <c r="P1701" s="64">
        <v>2.73</v>
      </c>
      <c r="R1701" s="64">
        <v>2.21</v>
      </c>
      <c r="S1701" s="64">
        <v>1.85</v>
      </c>
      <c r="U1701" s="64">
        <v>3</v>
      </c>
      <c r="V1701" s="64">
        <v>3.12</v>
      </c>
      <c r="W1701" s="64">
        <v>4.96</v>
      </c>
      <c r="X1701" s="64">
        <v>4.22</v>
      </c>
      <c r="Z1701" s="64">
        <v>2.4900000000000002</v>
      </c>
      <c r="AA1701" s="64">
        <v>2.0699999999999998</v>
      </c>
      <c r="AB1701" s="64">
        <v>3.36</v>
      </c>
      <c r="AC1701" s="64">
        <v>4.03</v>
      </c>
    </row>
    <row r="1702" spans="1:29" hidden="1" x14ac:dyDescent="0.2">
      <c r="A1702" s="2">
        <v>41081</v>
      </c>
      <c r="B1702" s="64">
        <v>3</v>
      </c>
      <c r="C1702" s="64">
        <v>3.16</v>
      </c>
      <c r="D1702" s="64">
        <v>4.93</v>
      </c>
      <c r="E1702" s="64">
        <v>4.2</v>
      </c>
      <c r="G1702" s="64">
        <v>2.6</v>
      </c>
      <c r="H1702" s="64">
        <v>2.0299999999999998</v>
      </c>
      <c r="J1702" s="64">
        <v>2.88</v>
      </c>
      <c r="K1702" s="64">
        <v>3.98</v>
      </c>
      <c r="N1702" s="64">
        <v>0.06</v>
      </c>
      <c r="O1702" s="64">
        <v>1.61</v>
      </c>
      <c r="P1702" s="64">
        <v>2.68</v>
      </c>
      <c r="R1702" s="64">
        <v>2.23</v>
      </c>
      <c r="S1702" s="64">
        <v>1.75</v>
      </c>
      <c r="U1702" s="64">
        <v>3</v>
      </c>
      <c r="V1702" s="64">
        <v>3.16</v>
      </c>
      <c r="W1702" s="64">
        <v>4.93</v>
      </c>
      <c r="X1702" s="64">
        <v>4.2</v>
      </c>
      <c r="Z1702" s="64">
        <v>2.6</v>
      </c>
      <c r="AA1702" s="64">
        <v>2.0299999999999998</v>
      </c>
      <c r="AB1702" s="64">
        <v>2.88</v>
      </c>
      <c r="AC1702" s="64">
        <v>3.98</v>
      </c>
    </row>
    <row r="1703" spans="1:29" hidden="1" x14ac:dyDescent="0.2">
      <c r="A1703" s="2">
        <v>41082</v>
      </c>
      <c r="B1703" s="64">
        <v>3.01</v>
      </c>
      <c r="C1703" s="64">
        <v>2.98</v>
      </c>
      <c r="D1703" s="64">
        <v>4.88</v>
      </c>
      <c r="E1703" s="64">
        <v>4.09</v>
      </c>
      <c r="G1703" s="64">
        <v>2.66</v>
      </c>
      <c r="H1703" s="64">
        <v>2.04</v>
      </c>
      <c r="J1703" s="64">
        <v>2.79</v>
      </c>
      <c r="K1703" s="64">
        <v>4.07</v>
      </c>
      <c r="N1703" s="64">
        <v>0.06</v>
      </c>
      <c r="O1703" s="64">
        <v>1.68</v>
      </c>
      <c r="P1703" s="64">
        <v>2.76</v>
      </c>
      <c r="R1703" s="64">
        <v>2.13</v>
      </c>
      <c r="S1703" s="64">
        <v>1.66</v>
      </c>
      <c r="U1703" s="64">
        <v>3.01</v>
      </c>
      <c r="V1703" s="64">
        <v>2.98</v>
      </c>
      <c r="W1703" s="64">
        <v>4.88</v>
      </c>
      <c r="X1703" s="64">
        <v>4.09</v>
      </c>
      <c r="Z1703" s="64">
        <v>2.66</v>
      </c>
      <c r="AA1703" s="64">
        <v>2.04</v>
      </c>
      <c r="AB1703" s="64">
        <v>2.79</v>
      </c>
      <c r="AC1703" s="64">
        <v>4.07</v>
      </c>
    </row>
    <row r="1704" spans="1:29" hidden="1" x14ac:dyDescent="0.2">
      <c r="A1704" s="2">
        <v>41085</v>
      </c>
      <c r="B1704" s="64">
        <v>3.1</v>
      </c>
      <c r="C1704" s="64">
        <v>2.92</v>
      </c>
      <c r="D1704" s="64">
        <v>4.88</v>
      </c>
      <c r="E1704" s="64">
        <v>4.0999999999999996</v>
      </c>
      <c r="G1704" s="64">
        <v>2.67</v>
      </c>
      <c r="H1704" s="64">
        <v>2.0699999999999998</v>
      </c>
      <c r="J1704" s="64">
        <v>2.84</v>
      </c>
      <c r="K1704" s="64">
        <v>3.91</v>
      </c>
      <c r="N1704" s="64">
        <v>0.06</v>
      </c>
      <c r="O1704" s="64">
        <v>1.6</v>
      </c>
      <c r="P1704" s="64">
        <v>2.67</v>
      </c>
      <c r="R1704" s="64">
        <v>2.11</v>
      </c>
      <c r="S1704" s="64">
        <v>1.63</v>
      </c>
      <c r="U1704" s="64">
        <v>3.1</v>
      </c>
      <c r="V1704" s="64">
        <v>2.92</v>
      </c>
      <c r="W1704" s="64">
        <v>4.88</v>
      </c>
      <c r="X1704" s="64">
        <v>4.0999999999999996</v>
      </c>
      <c r="Z1704" s="64">
        <v>2.67</v>
      </c>
      <c r="AA1704" s="64">
        <v>2.0699999999999998</v>
      </c>
      <c r="AB1704" s="64">
        <v>2.84</v>
      </c>
      <c r="AC1704" s="64">
        <v>3.91</v>
      </c>
    </row>
    <row r="1705" spans="1:29" hidden="1" x14ac:dyDescent="0.2">
      <c r="A1705" s="2">
        <v>41086</v>
      </c>
      <c r="B1705" s="64">
        <v>3</v>
      </c>
      <c r="C1705" s="64">
        <v>2.95</v>
      </c>
      <c r="D1705" s="64">
        <v>4.84</v>
      </c>
      <c r="E1705" s="64">
        <v>4.12</v>
      </c>
      <c r="G1705" s="64">
        <v>2.68</v>
      </c>
      <c r="H1705" s="64">
        <v>2.0499999999999998</v>
      </c>
      <c r="J1705" s="64">
        <v>2.5</v>
      </c>
      <c r="K1705" s="64">
        <v>3.79</v>
      </c>
      <c r="N1705" s="64">
        <v>7.0000000000000007E-2</v>
      </c>
      <c r="O1705" s="64">
        <v>1.63</v>
      </c>
      <c r="P1705" s="64">
        <v>2.7</v>
      </c>
      <c r="R1705" s="64">
        <v>2.12</v>
      </c>
      <c r="S1705" s="64">
        <v>1.68</v>
      </c>
      <c r="U1705" s="64">
        <v>3</v>
      </c>
      <c r="V1705" s="64">
        <v>2.95</v>
      </c>
      <c r="W1705" s="64">
        <v>4.84</v>
      </c>
      <c r="X1705" s="64">
        <v>4.12</v>
      </c>
      <c r="Z1705" s="64">
        <v>2.68</v>
      </c>
      <c r="AA1705" s="64">
        <v>2.0499999999999998</v>
      </c>
      <c r="AB1705" s="64">
        <v>2.5</v>
      </c>
      <c r="AC1705" s="64">
        <v>3.79</v>
      </c>
    </row>
    <row r="1706" spans="1:29" hidden="1" x14ac:dyDescent="0.2">
      <c r="A1706" s="2">
        <v>41087</v>
      </c>
      <c r="B1706" s="64">
        <v>2.99</v>
      </c>
      <c r="C1706" s="64">
        <v>2.9</v>
      </c>
      <c r="D1706" s="64">
        <v>4.87</v>
      </c>
      <c r="E1706" s="64">
        <v>4.12</v>
      </c>
      <c r="G1706" s="64">
        <v>2.7</v>
      </c>
      <c r="H1706" s="64">
        <v>2.0299999999999998</v>
      </c>
      <c r="J1706" s="64">
        <v>2.5</v>
      </c>
      <c r="K1706" s="64">
        <v>3.84</v>
      </c>
      <c r="N1706" s="64">
        <v>0.06</v>
      </c>
      <c r="O1706" s="64">
        <v>1.62</v>
      </c>
      <c r="P1706" s="64">
        <v>2.69</v>
      </c>
      <c r="R1706" s="64">
        <v>2.13</v>
      </c>
      <c r="S1706" s="64">
        <v>1.66</v>
      </c>
      <c r="U1706" s="64">
        <v>2.99</v>
      </c>
      <c r="V1706" s="64">
        <v>2.9</v>
      </c>
      <c r="W1706" s="64">
        <v>4.87</v>
      </c>
      <c r="X1706" s="64">
        <v>4.12</v>
      </c>
      <c r="Z1706" s="64">
        <v>2.7</v>
      </c>
      <c r="AA1706" s="64">
        <v>2.0299999999999998</v>
      </c>
      <c r="AB1706" s="64">
        <v>2.5</v>
      </c>
      <c r="AC1706" s="64">
        <v>3.84</v>
      </c>
    </row>
    <row r="1707" spans="1:29" hidden="1" x14ac:dyDescent="0.2">
      <c r="A1707" s="2">
        <v>41088</v>
      </c>
      <c r="B1707" s="64">
        <v>2.94</v>
      </c>
      <c r="C1707" s="64">
        <v>2.87</v>
      </c>
      <c r="D1707" s="64">
        <v>4.9000000000000004</v>
      </c>
      <c r="E1707" s="64">
        <v>4.1100000000000003</v>
      </c>
      <c r="G1707" s="64">
        <v>2.74</v>
      </c>
      <c r="H1707" s="64">
        <v>2.0299999999999998</v>
      </c>
      <c r="J1707" s="64">
        <v>2.73</v>
      </c>
      <c r="K1707" s="64">
        <v>3.72</v>
      </c>
      <c r="N1707" s="64">
        <v>0.06</v>
      </c>
      <c r="O1707" s="64">
        <v>1.58</v>
      </c>
      <c r="P1707" s="64">
        <v>2.68</v>
      </c>
      <c r="R1707" s="64">
        <v>2.1</v>
      </c>
      <c r="S1707" s="64">
        <v>1.61</v>
      </c>
      <c r="U1707" s="64">
        <v>2.94</v>
      </c>
      <c r="V1707" s="64">
        <v>2.87</v>
      </c>
      <c r="W1707" s="64">
        <v>4.9000000000000004</v>
      </c>
      <c r="X1707" s="64">
        <v>4.1100000000000003</v>
      </c>
      <c r="Z1707" s="64">
        <v>2.74</v>
      </c>
      <c r="AA1707" s="64">
        <v>2.0299999999999998</v>
      </c>
      <c r="AB1707" s="64">
        <v>2.73</v>
      </c>
      <c r="AC1707" s="64">
        <v>3.72</v>
      </c>
    </row>
    <row r="1708" spans="1:29" hidden="1" x14ac:dyDescent="0.2">
      <c r="A1708" s="2">
        <v>41089</v>
      </c>
      <c r="B1708" s="64">
        <v>3.04</v>
      </c>
      <c r="C1708" s="64">
        <v>2.89</v>
      </c>
      <c r="D1708" s="64">
        <v>4.8600000000000003</v>
      </c>
      <c r="E1708" s="64">
        <v>4.1100000000000003</v>
      </c>
      <c r="G1708" s="64">
        <v>2.75</v>
      </c>
      <c r="H1708" s="64">
        <v>2.2400000000000002</v>
      </c>
      <c r="J1708" s="64">
        <v>3.1</v>
      </c>
      <c r="K1708" s="64">
        <v>3.85</v>
      </c>
      <c r="N1708" s="64">
        <v>0.06</v>
      </c>
      <c r="O1708" s="64">
        <v>1.64</v>
      </c>
      <c r="P1708" s="64">
        <v>2.75</v>
      </c>
      <c r="R1708" s="64">
        <v>1.98</v>
      </c>
      <c r="S1708" s="64">
        <v>1.59</v>
      </c>
      <c r="U1708" s="64">
        <v>3.04</v>
      </c>
      <c r="V1708" s="64">
        <v>2.89</v>
      </c>
      <c r="W1708" s="64">
        <v>4.8600000000000003</v>
      </c>
      <c r="X1708" s="64">
        <v>4.1100000000000003</v>
      </c>
      <c r="Z1708" s="64">
        <v>2.75</v>
      </c>
      <c r="AA1708" s="64">
        <v>2.2400000000000002</v>
      </c>
      <c r="AB1708" s="64">
        <v>3.1</v>
      </c>
      <c r="AC1708" s="64">
        <v>3.85</v>
      </c>
    </row>
    <row r="1709" spans="1:29" hidden="1" x14ac:dyDescent="0.2">
      <c r="R1709" s="64"/>
      <c r="S1709" s="64"/>
    </row>
    <row r="1710" spans="1:29" hidden="1" x14ac:dyDescent="0.2">
      <c r="A1710" s="3" t="s">
        <v>61</v>
      </c>
      <c r="B1710" s="64">
        <f>AVERAGE(B1688:B1708)</f>
        <v>2.9747619047619045</v>
      </c>
      <c r="C1710" s="64">
        <f>AVERAGE(C1688:C1708)</f>
        <v>2.9776190476190472</v>
      </c>
      <c r="D1710" s="64">
        <f>AVERAGE(D1688:D1708)</f>
        <v>4.9419047619047616</v>
      </c>
      <c r="E1710" s="64">
        <f>AVERAGE(E1688:E1708)</f>
        <v>4.4009523809523809</v>
      </c>
      <c r="G1710" s="64">
        <f>AVERAGE(G1688:G1708)</f>
        <v>2.652857142857143</v>
      </c>
      <c r="H1710" s="64">
        <f>AVERAGE(H1688:H1708)</f>
        <v>2.0823809523809524</v>
      </c>
      <c r="J1710" s="64">
        <f>AVERAGE(J1688:J1708)</f>
        <v>3.1228571428571428</v>
      </c>
      <c r="K1710" s="64">
        <f>AVERAGE(K1688:K1708)</f>
        <v>3.9014285714285717</v>
      </c>
      <c r="N1710" s="64">
        <f>AVERAGE(N1688:N1708)</f>
        <v>6.0952380952380973E-2</v>
      </c>
      <c r="O1710" s="64">
        <f>AVERAGE(O1688:O1708)</f>
        <v>1.6057142857142856</v>
      </c>
      <c r="P1710" s="64">
        <f>AVERAGE(P1688:P1708)</f>
        <v>2.6947619047619047</v>
      </c>
      <c r="R1710" s="64">
        <f>AVERAGE(R1688:R1708)</f>
        <v>2.2514285714285713</v>
      </c>
      <c r="S1710" s="64">
        <f>AVERAGE(S1688:S1708)</f>
        <v>1.7571428571428571</v>
      </c>
      <c r="U1710" s="64">
        <f>AVERAGE(U1688:U1708)</f>
        <v>2.9747619047619045</v>
      </c>
      <c r="V1710" s="64">
        <f>AVERAGE(V1688:V1708)</f>
        <v>2.9776190476190472</v>
      </c>
      <c r="W1710" s="64">
        <f>AVERAGE(W1688:W1708)</f>
        <v>4.9419047619047616</v>
      </c>
      <c r="X1710" s="64">
        <f>AVERAGE(X1688:X1708)</f>
        <v>4.4009523809523809</v>
      </c>
      <c r="Z1710" s="64">
        <f>AVERAGE(Z1688:Z1708)</f>
        <v>2.652857142857143</v>
      </c>
      <c r="AA1710" s="64">
        <f>AVERAGE(AA1688:AA1708)</f>
        <v>2.0823809523809524</v>
      </c>
      <c r="AB1710" s="64">
        <f>AVERAGE(AB1688:AB1708)</f>
        <v>3.1228571428571428</v>
      </c>
      <c r="AC1710" s="64">
        <f>AVERAGE(AC1688:AC1708)</f>
        <v>3.9014285714285717</v>
      </c>
    </row>
    <row r="1711" spans="1:29" hidden="1" x14ac:dyDescent="0.2">
      <c r="A1711" s="3" t="s">
        <v>62</v>
      </c>
      <c r="B1711" s="312">
        <f>AVERAGE(B1710:C1710)</f>
        <v>2.9761904761904758</v>
      </c>
      <c r="C1711" s="312"/>
      <c r="D1711" s="312">
        <f>AVERAGE(D1710:E1710)</f>
        <v>4.6714285714285708</v>
      </c>
      <c r="E1711" s="312"/>
      <c r="F1711" s="5"/>
      <c r="G1711" s="312">
        <f>AVERAGE(G1710:H1710)</f>
        <v>2.3676190476190477</v>
      </c>
      <c r="H1711" s="312"/>
      <c r="I1711" s="118"/>
      <c r="J1711" s="312">
        <f>AVERAGE(J1710:K1710)</f>
        <v>3.512142857142857</v>
      </c>
      <c r="K1711" s="312"/>
      <c r="L1711" s="118"/>
      <c r="M1711" s="5"/>
      <c r="N1711" s="5"/>
      <c r="O1711" s="5"/>
      <c r="P1711" s="5"/>
      <c r="Q1711" s="5"/>
      <c r="R1711" s="312">
        <f>AVERAGE(R1710:S1710)</f>
        <v>2.0042857142857144</v>
      </c>
      <c r="S1711" s="312"/>
      <c r="U1711" s="312">
        <f>AVERAGE(U1710:V1710)</f>
        <v>2.9761904761904758</v>
      </c>
      <c r="V1711" s="312"/>
      <c r="W1711" s="312">
        <f>AVERAGE(W1710:X1710)</f>
        <v>4.6714285714285708</v>
      </c>
      <c r="X1711" s="312"/>
      <c r="Y1711" s="5"/>
      <c r="Z1711" s="312">
        <f>AVERAGE(Z1710:AA1710)</f>
        <v>2.3676190476190477</v>
      </c>
      <c r="AA1711" s="312"/>
      <c r="AB1711" s="312">
        <f>AVERAGE(AB1710:AC1710)</f>
        <v>3.512142857142857</v>
      </c>
      <c r="AC1711" s="312"/>
    </row>
    <row r="1712" spans="1:29" hidden="1" x14ac:dyDescent="0.2">
      <c r="A1712" s="3" t="s">
        <v>63</v>
      </c>
      <c r="B1712" s="312">
        <f>AVERAGE(B1658,B1685,B1711)</f>
        <v>3.0435317460317464</v>
      </c>
      <c r="C1712" s="312"/>
      <c r="D1712" s="312">
        <f>AVERAGE(D1658,D1685,D1711)</f>
        <v>4.9044408369408368</v>
      </c>
      <c r="E1712" s="312"/>
      <c r="F1712" s="5"/>
      <c r="G1712" s="312">
        <f>AVERAGE(G1658,G1685,G1711)</f>
        <v>2.1863239538239534</v>
      </c>
      <c r="H1712" s="312"/>
      <c r="I1712" s="118"/>
      <c r="J1712" s="312">
        <f>AVERAGE(J1658,J1685,J1711)</f>
        <v>3.551854256854257</v>
      </c>
      <c r="K1712" s="312"/>
      <c r="L1712" s="118"/>
      <c r="M1712" s="5"/>
      <c r="N1712" s="5"/>
      <c r="O1712" s="5"/>
      <c r="P1712" s="5"/>
      <c r="Q1712" s="5"/>
      <c r="R1712" s="312">
        <f>AVERAGE(R1658,R1685,R1711)</f>
        <v>1.9897005772005771</v>
      </c>
      <c r="S1712" s="312"/>
      <c r="U1712" s="312">
        <f>AVERAGE(U1658,U1685,U1711)</f>
        <v>3.0435317460317464</v>
      </c>
      <c r="V1712" s="312"/>
      <c r="W1712" s="312">
        <f>AVERAGE(W1658,W1685,W1711)</f>
        <v>4.9044408369408368</v>
      </c>
      <c r="X1712" s="312"/>
      <c r="Y1712" s="5"/>
      <c r="Z1712" s="312">
        <f>AVERAGE(Z1658,Z1685,Z1711)</f>
        <v>2.1863239538239534</v>
      </c>
      <c r="AA1712" s="312"/>
      <c r="AB1712" s="312">
        <f>AVERAGE(AB1658,AB1685,AB1711)</f>
        <v>3.551854256854257</v>
      </c>
      <c r="AC1712" s="312"/>
    </row>
    <row r="1713" spans="1:29" hidden="1" x14ac:dyDescent="0.2">
      <c r="R1713" s="64"/>
      <c r="S1713" s="64"/>
    </row>
    <row r="1714" spans="1:29" hidden="1" x14ac:dyDescent="0.2">
      <c r="A1714" s="2">
        <v>41092</v>
      </c>
      <c r="B1714" s="64">
        <v>2.93</v>
      </c>
      <c r="C1714" s="64">
        <v>2.64</v>
      </c>
      <c r="D1714" s="64">
        <v>4.1100000000000003</v>
      </c>
      <c r="E1714" s="64">
        <v>4.0999999999999996</v>
      </c>
      <c r="G1714" s="64">
        <v>2.67</v>
      </c>
      <c r="H1714" s="64">
        <v>2.08</v>
      </c>
      <c r="J1714" s="64">
        <v>2.76</v>
      </c>
      <c r="K1714" s="64">
        <v>3.93</v>
      </c>
      <c r="N1714" s="64">
        <v>0.05</v>
      </c>
      <c r="O1714" s="64">
        <v>1.59</v>
      </c>
      <c r="P1714" s="64">
        <v>2.69</v>
      </c>
      <c r="R1714" s="64">
        <v>1.99</v>
      </c>
      <c r="S1714" s="64">
        <v>1.58</v>
      </c>
      <c r="U1714" s="64">
        <v>2.93</v>
      </c>
      <c r="V1714" s="64">
        <v>2.64</v>
      </c>
      <c r="W1714" s="64">
        <v>4.1100000000000003</v>
      </c>
      <c r="X1714" s="64">
        <v>4.0999999999999996</v>
      </c>
      <c r="Z1714" s="64">
        <v>2.67</v>
      </c>
      <c r="AA1714" s="64">
        <v>2.08</v>
      </c>
      <c r="AB1714" s="64">
        <v>2.76</v>
      </c>
      <c r="AC1714" s="64">
        <v>3.93</v>
      </c>
    </row>
    <row r="1715" spans="1:29" hidden="1" x14ac:dyDescent="0.2">
      <c r="A1715" s="2">
        <v>41093</v>
      </c>
      <c r="B1715" s="64">
        <v>2.71</v>
      </c>
      <c r="C1715" s="64">
        <v>2.68</v>
      </c>
      <c r="D1715" s="64">
        <v>4.07</v>
      </c>
      <c r="E1715" s="64">
        <v>4.09</v>
      </c>
      <c r="G1715" s="64">
        <v>2.79</v>
      </c>
      <c r="H1715" s="64">
        <v>2.2999999999999998</v>
      </c>
      <c r="J1715" s="64">
        <v>3.29</v>
      </c>
      <c r="K1715" s="64">
        <v>4.18</v>
      </c>
      <c r="N1715" s="64">
        <v>0.04</v>
      </c>
      <c r="O1715" s="64">
        <v>1.63</v>
      </c>
      <c r="P1715" s="64">
        <v>2.74</v>
      </c>
      <c r="R1715" s="64">
        <v>1.94</v>
      </c>
      <c r="S1715" s="64">
        <v>1.28</v>
      </c>
      <c r="U1715" s="64">
        <v>2.71</v>
      </c>
      <c r="V1715" s="64">
        <v>2.68</v>
      </c>
      <c r="W1715" s="64">
        <v>4.07</v>
      </c>
      <c r="X1715" s="64">
        <v>4.09</v>
      </c>
      <c r="Z1715" s="64">
        <v>2.79</v>
      </c>
      <c r="AA1715" s="64">
        <v>2.2999999999999998</v>
      </c>
      <c r="AB1715" s="64">
        <v>3.29</v>
      </c>
      <c r="AC1715" s="64">
        <v>4.18</v>
      </c>
    </row>
    <row r="1716" spans="1:29" hidden="1" x14ac:dyDescent="0.2">
      <c r="A1716" s="2">
        <v>41095</v>
      </c>
      <c r="B1716" s="64">
        <v>3.01</v>
      </c>
      <c r="C1716" s="64">
        <v>2.65</v>
      </c>
      <c r="D1716" s="64">
        <v>4.1500000000000004</v>
      </c>
      <c r="E1716" s="64">
        <v>4.08</v>
      </c>
      <c r="G1716" s="64">
        <v>2.56</v>
      </c>
      <c r="H1716" s="64">
        <v>2.0299999999999998</v>
      </c>
      <c r="J1716" s="64">
        <v>2.83</v>
      </c>
      <c r="K1716" s="64">
        <v>3.93</v>
      </c>
      <c r="N1716" s="64">
        <v>0.06</v>
      </c>
      <c r="O1716" s="64">
        <v>1.6</v>
      </c>
      <c r="P1716" s="64">
        <v>2.72</v>
      </c>
      <c r="R1716" s="64">
        <v>1.93</v>
      </c>
      <c r="S1716" s="64">
        <v>1.53</v>
      </c>
      <c r="U1716" s="64">
        <v>3.01</v>
      </c>
      <c r="V1716" s="64">
        <v>2.65</v>
      </c>
      <c r="W1716" s="64">
        <v>4.1500000000000004</v>
      </c>
      <c r="X1716" s="64">
        <v>4.08</v>
      </c>
      <c r="Z1716" s="64">
        <v>2.56</v>
      </c>
      <c r="AA1716" s="64">
        <v>2.0299999999999998</v>
      </c>
      <c r="AB1716" s="64">
        <v>2.83</v>
      </c>
      <c r="AC1716" s="64">
        <v>3.93</v>
      </c>
    </row>
    <row r="1717" spans="1:29" hidden="1" x14ac:dyDescent="0.2">
      <c r="A1717" s="2">
        <v>41096</v>
      </c>
      <c r="B1717" s="64">
        <v>2.99</v>
      </c>
      <c r="C1717" s="64">
        <v>2.71</v>
      </c>
      <c r="D1717" s="64">
        <v>4.12</v>
      </c>
      <c r="E1717" s="64">
        <v>4.09</v>
      </c>
      <c r="G1717" s="64">
        <v>2.5</v>
      </c>
      <c r="H1717" s="64">
        <v>1.99</v>
      </c>
      <c r="J1717" s="64">
        <v>2.69</v>
      </c>
      <c r="K1717" s="64">
        <v>4.07</v>
      </c>
      <c r="N1717" s="64">
        <v>0.05</v>
      </c>
      <c r="O1717" s="64">
        <v>1.55</v>
      </c>
      <c r="P1717" s="64">
        <v>2.66</v>
      </c>
      <c r="R1717" s="64">
        <v>2.0099999999999998</v>
      </c>
      <c r="S1717" s="64">
        <v>1.59</v>
      </c>
      <c r="U1717" s="64">
        <v>2.99</v>
      </c>
      <c r="V1717" s="64">
        <v>2.71</v>
      </c>
      <c r="W1717" s="64">
        <v>4.12</v>
      </c>
      <c r="X1717" s="64">
        <v>4.09</v>
      </c>
      <c r="Z1717" s="64">
        <v>2.5</v>
      </c>
      <c r="AA1717" s="64">
        <v>1.99</v>
      </c>
      <c r="AB1717" s="64">
        <v>2.69</v>
      </c>
      <c r="AC1717" s="64">
        <v>4.07</v>
      </c>
    </row>
    <row r="1718" spans="1:29" hidden="1" x14ac:dyDescent="0.2">
      <c r="A1718" s="2">
        <v>41099</v>
      </c>
      <c r="B1718" s="64">
        <v>2.92</v>
      </c>
      <c r="C1718" s="64">
        <v>2.58</v>
      </c>
      <c r="D1718" s="64">
        <v>4.1399999999999997</v>
      </c>
      <c r="E1718" s="64">
        <v>4.08</v>
      </c>
      <c r="G1718" s="64">
        <v>2.37</v>
      </c>
      <c r="H1718" s="64">
        <v>2.0099999999999998</v>
      </c>
      <c r="J1718" s="64">
        <v>2.73</v>
      </c>
      <c r="K1718" s="64">
        <v>3.8</v>
      </c>
      <c r="N1718" s="64">
        <v>0.05</v>
      </c>
      <c r="O1718" s="64">
        <v>1.51</v>
      </c>
      <c r="P1718" s="64">
        <v>2.62</v>
      </c>
      <c r="R1718" s="64">
        <v>1.93</v>
      </c>
      <c r="S1718" s="64">
        <v>1.55</v>
      </c>
      <c r="U1718" s="64">
        <v>2.92</v>
      </c>
      <c r="V1718" s="64">
        <v>2.58</v>
      </c>
      <c r="W1718" s="64">
        <v>4.1399999999999997</v>
      </c>
      <c r="X1718" s="64">
        <v>4.08</v>
      </c>
      <c r="Z1718" s="64">
        <v>2.37</v>
      </c>
      <c r="AA1718" s="64">
        <v>2.0099999999999998</v>
      </c>
      <c r="AB1718" s="64">
        <v>2.73</v>
      </c>
      <c r="AC1718" s="64">
        <v>3.8</v>
      </c>
    </row>
    <row r="1719" spans="1:29" hidden="1" x14ac:dyDescent="0.2">
      <c r="A1719" s="2">
        <v>41100</v>
      </c>
      <c r="B1719" s="64">
        <v>2.97</v>
      </c>
      <c r="C1719" s="64">
        <v>2.4700000000000002</v>
      </c>
      <c r="D1719" s="64">
        <v>4.38</v>
      </c>
      <c r="E1719" s="64">
        <v>4.04</v>
      </c>
      <c r="G1719" s="64">
        <v>2.39</v>
      </c>
      <c r="H1719" s="64">
        <v>2.0099999999999998</v>
      </c>
      <c r="J1719" s="64">
        <v>2.17</v>
      </c>
      <c r="K1719" s="64">
        <v>3.9</v>
      </c>
      <c r="N1719" s="64">
        <v>0.06</v>
      </c>
      <c r="O1719" s="64">
        <v>1.5</v>
      </c>
      <c r="P1719" s="64">
        <v>2.6</v>
      </c>
      <c r="R1719" s="64">
        <v>1.93</v>
      </c>
      <c r="S1719" s="64">
        <v>1.54</v>
      </c>
      <c r="U1719" s="64">
        <v>2.97</v>
      </c>
      <c r="V1719" s="64">
        <v>2.4700000000000002</v>
      </c>
      <c r="W1719" s="64">
        <v>4.38</v>
      </c>
      <c r="X1719" s="64">
        <v>4.04</v>
      </c>
      <c r="Z1719" s="64">
        <v>2.39</v>
      </c>
      <c r="AA1719" s="64">
        <v>2.0099999999999998</v>
      </c>
      <c r="AB1719" s="64">
        <v>2.17</v>
      </c>
      <c r="AC1719" s="64">
        <v>3.9</v>
      </c>
    </row>
    <row r="1720" spans="1:29" hidden="1" x14ac:dyDescent="0.2">
      <c r="A1720" s="2">
        <v>41101</v>
      </c>
      <c r="B1720" s="64">
        <v>2.95</v>
      </c>
      <c r="C1720" s="64">
        <v>2.56</v>
      </c>
      <c r="D1720" s="64">
        <v>4.3</v>
      </c>
      <c r="E1720" s="64">
        <v>4.04</v>
      </c>
      <c r="G1720" s="64">
        <v>2.56</v>
      </c>
      <c r="H1720" s="64">
        <v>2.14</v>
      </c>
      <c r="J1720" s="64">
        <v>2.4700000000000002</v>
      </c>
      <c r="K1720" s="64">
        <v>3.89</v>
      </c>
      <c r="N1720" s="64">
        <v>0.06</v>
      </c>
      <c r="O1720" s="64">
        <v>1.52</v>
      </c>
      <c r="P1720" s="64">
        <v>2.61</v>
      </c>
      <c r="R1720" s="64">
        <v>1.96</v>
      </c>
      <c r="S1720" s="64">
        <v>1.53</v>
      </c>
      <c r="U1720" s="64">
        <v>2.95</v>
      </c>
      <c r="V1720" s="64">
        <v>2.56</v>
      </c>
      <c r="W1720" s="64">
        <v>4.3</v>
      </c>
      <c r="X1720" s="64">
        <v>4.04</v>
      </c>
      <c r="Z1720" s="64">
        <v>2.56</v>
      </c>
      <c r="AA1720" s="64">
        <v>2.14</v>
      </c>
      <c r="AB1720" s="64">
        <v>2.4700000000000002</v>
      </c>
      <c r="AC1720" s="64">
        <v>3.89</v>
      </c>
    </row>
    <row r="1721" spans="1:29" hidden="1" x14ac:dyDescent="0.2">
      <c r="A1721" s="2">
        <v>41102</v>
      </c>
      <c r="B1721" s="64">
        <v>2.81</v>
      </c>
      <c r="C1721" s="64">
        <v>2.59</v>
      </c>
      <c r="D1721" s="64">
        <v>4.28</v>
      </c>
      <c r="E1721" s="64">
        <v>4.05</v>
      </c>
      <c r="G1721" s="64">
        <v>2.5099999999999998</v>
      </c>
      <c r="H1721" s="64">
        <v>2</v>
      </c>
      <c r="J1721" s="64">
        <v>2.44</v>
      </c>
      <c r="K1721" s="64">
        <v>4.07</v>
      </c>
      <c r="N1721" s="64">
        <v>7.0000000000000007E-2</v>
      </c>
      <c r="O1721" s="64">
        <v>1.47</v>
      </c>
      <c r="P1721" s="64">
        <v>2.56</v>
      </c>
      <c r="R1721" s="64">
        <v>1.91</v>
      </c>
      <c r="S1721" s="64">
        <v>1.47</v>
      </c>
      <c r="U1721" s="64">
        <v>2.81</v>
      </c>
      <c r="V1721" s="64">
        <v>2.59</v>
      </c>
      <c r="W1721" s="64">
        <v>4.28</v>
      </c>
      <c r="X1721" s="64">
        <v>4.05</v>
      </c>
      <c r="Z1721" s="64">
        <v>2.5099999999999998</v>
      </c>
      <c r="AA1721" s="64">
        <v>2</v>
      </c>
      <c r="AB1721" s="64">
        <v>2.44</v>
      </c>
      <c r="AC1721" s="64">
        <v>4.07</v>
      </c>
    </row>
    <row r="1722" spans="1:29" hidden="1" x14ac:dyDescent="0.2">
      <c r="A1722" s="2">
        <v>41103</v>
      </c>
      <c r="B1722" s="64">
        <v>2.9</v>
      </c>
      <c r="C1722" s="64">
        <v>2.62</v>
      </c>
      <c r="D1722" s="64">
        <v>4.29</v>
      </c>
      <c r="E1722" s="64">
        <v>3.94</v>
      </c>
      <c r="G1722" s="64">
        <v>2.46</v>
      </c>
      <c r="H1722" s="64">
        <v>1.99</v>
      </c>
      <c r="J1722" s="64">
        <v>2.88</v>
      </c>
      <c r="K1722" s="64">
        <v>4.0599999999999996</v>
      </c>
      <c r="N1722" s="64">
        <v>0.06</v>
      </c>
      <c r="O1722" s="64">
        <v>1.49</v>
      </c>
      <c r="P1722" s="64">
        <v>2.57</v>
      </c>
      <c r="R1722" s="64">
        <v>1.77</v>
      </c>
      <c r="S1722" s="64">
        <v>1.45</v>
      </c>
      <c r="U1722" s="64">
        <v>2.9</v>
      </c>
      <c r="V1722" s="64">
        <v>2.62</v>
      </c>
      <c r="W1722" s="64">
        <v>4.29</v>
      </c>
      <c r="X1722" s="64">
        <v>3.94</v>
      </c>
      <c r="Z1722" s="64">
        <v>2.46</v>
      </c>
      <c r="AA1722" s="64">
        <v>1.99</v>
      </c>
      <c r="AB1722" s="64">
        <v>2.88</v>
      </c>
      <c r="AC1722" s="64">
        <v>4.0599999999999996</v>
      </c>
    </row>
    <row r="1723" spans="1:29" hidden="1" x14ac:dyDescent="0.2">
      <c r="A1723" s="2">
        <v>41106</v>
      </c>
      <c r="B1723" s="64">
        <v>2.86</v>
      </c>
      <c r="C1723" s="64">
        <v>2.38</v>
      </c>
      <c r="D1723" s="64">
        <v>3.93</v>
      </c>
      <c r="E1723" s="64">
        <v>3.92</v>
      </c>
      <c r="G1723" s="64">
        <v>2.4900000000000002</v>
      </c>
      <c r="H1723" s="64">
        <v>2.15</v>
      </c>
      <c r="J1723" s="64">
        <v>2.95</v>
      </c>
      <c r="K1723" s="64">
        <v>3.98</v>
      </c>
      <c r="N1723" s="64">
        <v>0.06</v>
      </c>
      <c r="O1723" s="64">
        <v>1.47</v>
      </c>
      <c r="P1723" s="64">
        <v>2.56</v>
      </c>
      <c r="R1723" s="64">
        <v>1.88</v>
      </c>
      <c r="S1723" s="64">
        <v>1.42</v>
      </c>
      <c r="U1723" s="64">
        <v>2.86</v>
      </c>
      <c r="V1723" s="64">
        <v>2.38</v>
      </c>
      <c r="W1723" s="64">
        <v>3.93</v>
      </c>
      <c r="X1723" s="64">
        <v>3.92</v>
      </c>
      <c r="Z1723" s="64">
        <v>2.4900000000000002</v>
      </c>
      <c r="AA1723" s="64">
        <v>2.15</v>
      </c>
      <c r="AB1723" s="64">
        <v>2.95</v>
      </c>
      <c r="AC1723" s="64">
        <v>3.98</v>
      </c>
    </row>
    <row r="1724" spans="1:29" hidden="1" x14ac:dyDescent="0.2">
      <c r="A1724" s="2">
        <v>41107</v>
      </c>
      <c r="B1724" s="64">
        <v>2.83</v>
      </c>
      <c r="C1724" s="64">
        <v>2.4900000000000002</v>
      </c>
      <c r="D1724" s="64">
        <v>3.94</v>
      </c>
      <c r="E1724" s="64">
        <v>3.91</v>
      </c>
      <c r="G1724" s="64">
        <v>2.4500000000000002</v>
      </c>
      <c r="H1724" s="64">
        <v>1.93</v>
      </c>
      <c r="J1724" s="64">
        <v>2.87</v>
      </c>
      <c r="K1724" s="64">
        <v>3.88</v>
      </c>
      <c r="N1724" s="64">
        <v>7.0000000000000007E-2</v>
      </c>
      <c r="O1724" s="64">
        <v>1.51</v>
      </c>
      <c r="P1724" s="64">
        <v>2.6</v>
      </c>
      <c r="R1724" s="64">
        <v>1.86</v>
      </c>
      <c r="S1724" s="64">
        <v>1.42</v>
      </c>
      <c r="U1724" s="64">
        <v>2.83</v>
      </c>
      <c r="V1724" s="64">
        <v>2.4900000000000002</v>
      </c>
      <c r="W1724" s="64">
        <v>3.94</v>
      </c>
      <c r="X1724" s="64">
        <v>3.91</v>
      </c>
      <c r="Z1724" s="64">
        <v>2.4500000000000002</v>
      </c>
      <c r="AA1724" s="64">
        <v>1.93</v>
      </c>
      <c r="AB1724" s="64">
        <v>2.87</v>
      </c>
      <c r="AC1724" s="64">
        <v>3.88</v>
      </c>
    </row>
    <row r="1725" spans="1:29" hidden="1" x14ac:dyDescent="0.2">
      <c r="A1725" s="2">
        <v>41108</v>
      </c>
      <c r="B1725" s="64">
        <v>2.82</v>
      </c>
      <c r="C1725" s="64">
        <v>2.42</v>
      </c>
      <c r="D1725" s="64">
        <v>3.87</v>
      </c>
      <c r="E1725" s="64">
        <v>3.62</v>
      </c>
      <c r="G1725" s="64">
        <v>2.44</v>
      </c>
      <c r="H1725" s="64">
        <v>1.96</v>
      </c>
      <c r="J1725" s="64">
        <v>2.89</v>
      </c>
      <c r="K1725" s="64">
        <v>3.75</v>
      </c>
      <c r="N1725" s="64">
        <v>7.0000000000000007E-2</v>
      </c>
      <c r="O1725" s="64">
        <v>1.49</v>
      </c>
      <c r="P1725" s="64">
        <v>2.59</v>
      </c>
      <c r="R1725" s="64">
        <v>1.77</v>
      </c>
      <c r="S1725" s="64">
        <v>1.36</v>
      </c>
      <c r="U1725" s="64">
        <v>2.82</v>
      </c>
      <c r="V1725" s="64">
        <v>2.42</v>
      </c>
      <c r="W1725" s="64">
        <v>3.87</v>
      </c>
      <c r="X1725" s="64">
        <v>3.62</v>
      </c>
      <c r="Z1725" s="64">
        <v>2.44</v>
      </c>
      <c r="AA1725" s="64">
        <v>1.96</v>
      </c>
      <c r="AB1725" s="64">
        <v>2.89</v>
      </c>
      <c r="AC1725" s="64">
        <v>3.75</v>
      </c>
    </row>
    <row r="1726" spans="1:29" hidden="1" x14ac:dyDescent="0.2">
      <c r="A1726" s="2">
        <v>41109</v>
      </c>
      <c r="B1726" s="64">
        <v>2.8</v>
      </c>
      <c r="C1726" s="64">
        <v>2.4500000000000002</v>
      </c>
      <c r="D1726" s="64">
        <v>3.85</v>
      </c>
      <c r="E1726" s="64">
        <v>3.63</v>
      </c>
      <c r="G1726" s="64">
        <v>2.4300000000000002</v>
      </c>
      <c r="H1726" s="64">
        <v>1.96</v>
      </c>
      <c r="J1726" s="64">
        <v>3.07</v>
      </c>
      <c r="K1726" s="64">
        <v>3.74</v>
      </c>
      <c r="N1726" s="64">
        <v>0.06</v>
      </c>
      <c r="O1726" s="64">
        <v>1.51</v>
      </c>
      <c r="P1726" s="64">
        <v>2.61</v>
      </c>
      <c r="R1726" s="64">
        <v>1.72</v>
      </c>
      <c r="S1726" s="64">
        <v>1.36</v>
      </c>
      <c r="U1726" s="64">
        <v>2.8</v>
      </c>
      <c r="V1726" s="64">
        <v>2.4500000000000002</v>
      </c>
      <c r="W1726" s="64">
        <v>3.85</v>
      </c>
      <c r="X1726" s="64">
        <v>3.63</v>
      </c>
      <c r="Z1726" s="64">
        <v>2.4300000000000002</v>
      </c>
      <c r="AA1726" s="64">
        <v>1.96</v>
      </c>
      <c r="AB1726" s="64">
        <v>3.07</v>
      </c>
      <c r="AC1726" s="64">
        <v>3.74</v>
      </c>
    </row>
    <row r="1727" spans="1:29" hidden="1" x14ac:dyDescent="0.2">
      <c r="A1727" s="2">
        <v>41110</v>
      </c>
      <c r="B1727" s="64">
        <v>2.79</v>
      </c>
      <c r="C1727" s="64">
        <v>2.15</v>
      </c>
      <c r="D1727" s="64">
        <v>4.07</v>
      </c>
      <c r="E1727" s="64">
        <v>3.48</v>
      </c>
      <c r="G1727" s="64">
        <v>2.66</v>
      </c>
      <c r="H1727" s="64">
        <v>2.16</v>
      </c>
      <c r="J1727" s="64">
        <v>2.91</v>
      </c>
      <c r="K1727" s="64">
        <v>3.87</v>
      </c>
      <c r="N1727" s="64">
        <v>7.0000000000000007E-2</v>
      </c>
      <c r="O1727" s="64">
        <v>1.46</v>
      </c>
      <c r="P1727" s="64">
        <v>2.54</v>
      </c>
      <c r="R1727" s="64">
        <v>1.82</v>
      </c>
      <c r="S1727" s="64">
        <v>1.33</v>
      </c>
      <c r="U1727" s="64">
        <v>2.79</v>
      </c>
      <c r="V1727" s="64">
        <v>2.15</v>
      </c>
      <c r="W1727" s="64">
        <v>4.07</v>
      </c>
      <c r="X1727" s="64">
        <v>3.48</v>
      </c>
      <c r="Z1727" s="64">
        <v>2.66</v>
      </c>
      <c r="AA1727" s="64">
        <v>2.16</v>
      </c>
      <c r="AB1727" s="64">
        <v>2.91</v>
      </c>
      <c r="AC1727" s="64">
        <v>3.87</v>
      </c>
    </row>
    <row r="1728" spans="1:29" hidden="1" x14ac:dyDescent="0.2">
      <c r="A1728" s="2">
        <v>41113</v>
      </c>
      <c r="B1728" s="64">
        <v>2.8</v>
      </c>
      <c r="C1728" s="64">
        <v>2.21</v>
      </c>
      <c r="D1728" s="64">
        <v>4.08</v>
      </c>
      <c r="E1728" s="64">
        <v>3.71</v>
      </c>
      <c r="G1728" s="64">
        <v>2.4</v>
      </c>
      <c r="H1728" s="64">
        <v>1.88</v>
      </c>
      <c r="J1728" s="64">
        <v>2.78</v>
      </c>
      <c r="K1728" s="64">
        <v>3.67</v>
      </c>
      <c r="N1728" s="64">
        <v>7.0000000000000007E-2</v>
      </c>
      <c r="O1728" s="64">
        <v>1.43</v>
      </c>
      <c r="P1728" s="64">
        <v>2.5</v>
      </c>
      <c r="R1728" s="64">
        <v>1.75</v>
      </c>
      <c r="S1728" s="64">
        <v>1.38</v>
      </c>
      <c r="U1728" s="64">
        <v>2.8</v>
      </c>
      <c r="V1728" s="64">
        <v>2.21</v>
      </c>
      <c r="W1728" s="64">
        <v>4.08</v>
      </c>
      <c r="X1728" s="64">
        <v>3.71</v>
      </c>
      <c r="Z1728" s="64">
        <v>2.4</v>
      </c>
      <c r="AA1728" s="64">
        <v>1.88</v>
      </c>
      <c r="AB1728" s="64">
        <v>2.78</v>
      </c>
      <c r="AC1728" s="64">
        <v>3.67</v>
      </c>
    </row>
    <row r="1729" spans="1:29" hidden="1" x14ac:dyDescent="0.2">
      <c r="A1729" s="2">
        <v>41114</v>
      </c>
      <c r="B1729" s="64">
        <v>2.8</v>
      </c>
      <c r="C1729" s="64">
        <v>2.57</v>
      </c>
      <c r="D1729" s="64">
        <v>3.86</v>
      </c>
      <c r="E1729" s="64">
        <v>3.58</v>
      </c>
      <c r="G1729" s="64">
        <v>2.16</v>
      </c>
      <c r="H1729" s="64">
        <v>1.9</v>
      </c>
      <c r="J1729" s="64">
        <v>2.75</v>
      </c>
      <c r="K1729" s="64">
        <v>3.46</v>
      </c>
      <c r="N1729" s="64">
        <v>7.0000000000000007E-2</v>
      </c>
      <c r="O1729" s="64">
        <v>1.39</v>
      </c>
      <c r="P1729" s="64">
        <v>2.4500000000000002</v>
      </c>
      <c r="R1729" s="64">
        <v>1.78</v>
      </c>
      <c r="S1729" s="64">
        <v>1.42</v>
      </c>
      <c r="U1729" s="64">
        <v>2.8</v>
      </c>
      <c r="V1729" s="64">
        <v>2.57</v>
      </c>
      <c r="W1729" s="64">
        <v>3.86</v>
      </c>
      <c r="X1729" s="64">
        <v>3.58</v>
      </c>
      <c r="Z1729" s="64">
        <v>2.16</v>
      </c>
      <c r="AA1729" s="64">
        <v>1.9</v>
      </c>
      <c r="AB1729" s="64">
        <v>2.75</v>
      </c>
      <c r="AC1729" s="64">
        <v>3.46</v>
      </c>
    </row>
    <row r="1730" spans="1:29" hidden="1" x14ac:dyDescent="0.2">
      <c r="A1730" s="2">
        <v>41115</v>
      </c>
      <c r="B1730" s="64">
        <v>2.79</v>
      </c>
      <c r="C1730" s="64">
        <v>2.4700000000000002</v>
      </c>
      <c r="D1730" s="64">
        <v>3.78</v>
      </c>
      <c r="E1730" s="64">
        <v>3.76</v>
      </c>
      <c r="G1730" s="64">
        <v>2.29</v>
      </c>
      <c r="H1730" s="64">
        <v>1.88</v>
      </c>
      <c r="J1730" s="64">
        <v>2.67</v>
      </c>
      <c r="K1730" s="64">
        <v>3.41</v>
      </c>
      <c r="N1730" s="64">
        <v>0.08</v>
      </c>
      <c r="O1730" s="64">
        <v>1.4</v>
      </c>
      <c r="P1730" s="64">
        <v>2.4500000000000002</v>
      </c>
      <c r="R1730" s="64">
        <v>1.84</v>
      </c>
      <c r="S1730" s="64">
        <v>1.47</v>
      </c>
      <c r="U1730" s="64">
        <v>2.79</v>
      </c>
      <c r="V1730" s="64">
        <v>2.4700000000000002</v>
      </c>
      <c r="W1730" s="64">
        <v>3.78</v>
      </c>
      <c r="X1730" s="64">
        <v>3.76</v>
      </c>
      <c r="Z1730" s="64">
        <v>2.29</v>
      </c>
      <c r="AA1730" s="64">
        <v>1.88</v>
      </c>
      <c r="AB1730" s="64">
        <v>2.67</v>
      </c>
      <c r="AC1730" s="64">
        <v>3.41</v>
      </c>
    </row>
    <row r="1731" spans="1:29" hidden="1" x14ac:dyDescent="0.2">
      <c r="A1731" s="2">
        <v>41116</v>
      </c>
      <c r="B1731" s="64">
        <v>2.74</v>
      </c>
      <c r="C1731" s="64">
        <v>2.5299999999999998</v>
      </c>
      <c r="D1731" s="64">
        <v>3.78</v>
      </c>
      <c r="E1731" s="64">
        <v>3.71</v>
      </c>
      <c r="G1731" s="64">
        <v>2.33</v>
      </c>
      <c r="H1731" s="64">
        <v>1.91</v>
      </c>
      <c r="J1731" s="64">
        <v>2.84</v>
      </c>
      <c r="K1731" s="64">
        <v>3.43</v>
      </c>
      <c r="N1731" s="64">
        <v>0.08</v>
      </c>
      <c r="O1731" s="64">
        <v>1.44</v>
      </c>
      <c r="P1731" s="64">
        <v>2.5</v>
      </c>
      <c r="R1731" s="64">
        <v>1.84</v>
      </c>
      <c r="S1731" s="64">
        <v>1.43</v>
      </c>
      <c r="U1731" s="64">
        <v>2.74</v>
      </c>
      <c r="V1731" s="64">
        <v>2.5299999999999998</v>
      </c>
      <c r="W1731" s="64">
        <v>3.78</v>
      </c>
      <c r="X1731" s="64">
        <v>3.71</v>
      </c>
      <c r="Z1731" s="64">
        <v>2.33</v>
      </c>
      <c r="AA1731" s="64">
        <v>1.91</v>
      </c>
      <c r="AB1731" s="64">
        <v>2.84</v>
      </c>
      <c r="AC1731" s="64">
        <v>3.43</v>
      </c>
    </row>
    <row r="1732" spans="1:29" hidden="1" x14ac:dyDescent="0.2">
      <c r="A1732" s="2">
        <v>41117</v>
      </c>
      <c r="B1732" s="64">
        <v>2.78</v>
      </c>
      <c r="C1732" s="64">
        <v>2.64</v>
      </c>
      <c r="D1732" s="64">
        <v>3.88</v>
      </c>
      <c r="E1732" s="64">
        <v>3.93</v>
      </c>
      <c r="G1732" s="64">
        <v>2.4500000000000002</v>
      </c>
      <c r="H1732" s="64">
        <v>1.91</v>
      </c>
      <c r="J1732" s="64">
        <v>2.76</v>
      </c>
      <c r="K1732" s="64">
        <v>3.5</v>
      </c>
      <c r="N1732" s="64">
        <v>0.08</v>
      </c>
      <c r="O1732" s="64">
        <v>1.54</v>
      </c>
      <c r="P1732" s="64">
        <v>2.62</v>
      </c>
      <c r="R1732" s="64">
        <v>1.82</v>
      </c>
      <c r="S1732" s="64">
        <v>1.4</v>
      </c>
      <c r="U1732" s="64">
        <v>2.78</v>
      </c>
      <c r="V1732" s="64">
        <v>2.64</v>
      </c>
      <c r="W1732" s="64">
        <v>3.88</v>
      </c>
      <c r="X1732" s="64">
        <v>3.93</v>
      </c>
      <c r="Z1732" s="64">
        <v>2.4500000000000002</v>
      </c>
      <c r="AA1732" s="64">
        <v>1.91</v>
      </c>
      <c r="AB1732" s="64">
        <v>2.76</v>
      </c>
      <c r="AC1732" s="64">
        <v>3.5</v>
      </c>
    </row>
    <row r="1733" spans="1:29" hidden="1" x14ac:dyDescent="0.2">
      <c r="A1733" s="2">
        <v>41120</v>
      </c>
      <c r="B1733" s="64">
        <v>2.71</v>
      </c>
      <c r="C1733" s="64">
        <v>2.5</v>
      </c>
      <c r="D1733" s="64">
        <v>3.89</v>
      </c>
      <c r="E1733" s="64">
        <v>3.6</v>
      </c>
      <c r="G1733" s="64">
        <v>2.1800000000000002</v>
      </c>
      <c r="H1733" s="64">
        <v>1.89</v>
      </c>
      <c r="J1733" s="64">
        <v>2.9</v>
      </c>
      <c r="K1733" s="64">
        <v>3.65</v>
      </c>
      <c r="N1733" s="64">
        <v>0.08</v>
      </c>
      <c r="O1733" s="64">
        <v>1.5</v>
      </c>
      <c r="P1733" s="64">
        <v>2.58</v>
      </c>
      <c r="R1733" s="64">
        <v>1.69</v>
      </c>
      <c r="S1733" s="64">
        <v>1.29</v>
      </c>
      <c r="U1733" s="64">
        <v>2.71</v>
      </c>
      <c r="V1733" s="64">
        <v>2.5</v>
      </c>
      <c r="W1733" s="64">
        <v>3.89</v>
      </c>
      <c r="X1733" s="64">
        <v>3.6</v>
      </c>
      <c r="Z1733" s="64">
        <v>2.1800000000000002</v>
      </c>
      <c r="AA1733" s="64">
        <v>1.89</v>
      </c>
      <c r="AB1733" s="64">
        <v>2.9</v>
      </c>
      <c r="AC1733" s="64">
        <v>3.65</v>
      </c>
    </row>
    <row r="1734" spans="1:29" hidden="1" x14ac:dyDescent="0.2">
      <c r="A1734" s="2">
        <v>41121</v>
      </c>
      <c r="B1734" s="64">
        <v>2.66</v>
      </c>
      <c r="C1734" s="64">
        <v>2.4300000000000002</v>
      </c>
      <c r="D1734" s="64">
        <v>4.0199999999999996</v>
      </c>
      <c r="E1734" s="64">
        <v>3.72</v>
      </c>
      <c r="G1734" s="64">
        <v>2.41</v>
      </c>
      <c r="H1734" s="64">
        <v>1.92</v>
      </c>
      <c r="J1734" s="64">
        <v>2.86</v>
      </c>
      <c r="K1734" s="64">
        <v>3.72</v>
      </c>
      <c r="N1734" s="64">
        <v>0.08</v>
      </c>
      <c r="O1734" s="64">
        <v>1.47</v>
      </c>
      <c r="P1734" s="64">
        <v>2.5499999999999998</v>
      </c>
      <c r="R1734" s="64">
        <v>1.56</v>
      </c>
      <c r="S1734" s="64">
        <v>1.26</v>
      </c>
      <c r="U1734" s="64">
        <v>2.66</v>
      </c>
      <c r="V1734" s="64">
        <v>2.4300000000000002</v>
      </c>
      <c r="W1734" s="64">
        <v>4.0199999999999996</v>
      </c>
      <c r="X1734" s="64">
        <v>3.72</v>
      </c>
      <c r="Z1734" s="64">
        <v>2.41</v>
      </c>
      <c r="AA1734" s="64">
        <v>1.92</v>
      </c>
      <c r="AB1734" s="64">
        <v>2.86</v>
      </c>
      <c r="AC1734" s="64">
        <v>3.72</v>
      </c>
    </row>
    <row r="1735" spans="1:29" hidden="1" x14ac:dyDescent="0.2"/>
    <row r="1736" spans="1:29" hidden="1" x14ac:dyDescent="0.2">
      <c r="A1736" s="3" t="s">
        <v>61</v>
      </c>
      <c r="B1736" s="64">
        <f>AVERAGE(B1714:B1734)</f>
        <v>2.8366666666666664</v>
      </c>
      <c r="C1736" s="64">
        <f>AVERAGE(C1714:C1734)</f>
        <v>2.5114285714285716</v>
      </c>
      <c r="D1736" s="64">
        <f>AVERAGE(D1714:D1734)</f>
        <v>4.0376190476190477</v>
      </c>
      <c r="E1736" s="64">
        <f>AVERAGE(E1714:E1734)</f>
        <v>3.86095238095238</v>
      </c>
      <c r="G1736" s="64">
        <f>AVERAGE(G1714:G1734)</f>
        <v>2.4523809523809526</v>
      </c>
      <c r="H1736" s="64">
        <f>AVERAGE(H1714:H1734)</f>
        <v>2</v>
      </c>
      <c r="J1736" s="64">
        <f>AVERAGE(J1714:J1734)</f>
        <v>2.7861904761904763</v>
      </c>
      <c r="K1736" s="64">
        <f>AVERAGE(K1714:K1734)</f>
        <v>3.8042857142857152</v>
      </c>
      <c r="N1736" s="64">
        <f>AVERAGE(N1714:N1734)</f>
        <v>6.5238095238095276E-2</v>
      </c>
      <c r="O1736" s="64">
        <f>AVERAGE(O1714:O1734)</f>
        <v>1.4985714285714284</v>
      </c>
      <c r="P1736" s="64">
        <f>AVERAGE(P1714:P1734)</f>
        <v>2.5866666666666669</v>
      </c>
      <c r="R1736" s="64">
        <f>AVERAGE(R1714:R1734)</f>
        <v>1.8428571428571427</v>
      </c>
      <c r="S1736" s="64">
        <f>AVERAGE(S1714:S1734)</f>
        <v>1.4314285714285711</v>
      </c>
      <c r="U1736" s="64">
        <f>AVERAGE(U1714:U1734)</f>
        <v>2.8366666666666664</v>
      </c>
      <c r="V1736" s="64">
        <f>AVERAGE(V1714:V1734)</f>
        <v>2.5114285714285716</v>
      </c>
      <c r="W1736" s="64">
        <f>AVERAGE(W1714:W1734)</f>
        <v>4.0376190476190477</v>
      </c>
      <c r="X1736" s="64">
        <f>AVERAGE(X1714:X1734)</f>
        <v>3.86095238095238</v>
      </c>
      <c r="Z1736" s="64">
        <f>AVERAGE(Z1714:Z1734)</f>
        <v>2.4523809523809526</v>
      </c>
      <c r="AA1736" s="64">
        <f>AVERAGE(AA1714:AA1734)</f>
        <v>2</v>
      </c>
      <c r="AB1736" s="64">
        <f>AVERAGE(AB1714:AB1734)</f>
        <v>2.7861904761904763</v>
      </c>
      <c r="AC1736" s="64">
        <f>AVERAGE(AC1714:AC1734)</f>
        <v>3.8042857142857152</v>
      </c>
    </row>
    <row r="1737" spans="1:29" hidden="1" x14ac:dyDescent="0.2">
      <c r="A1737" s="3" t="s">
        <v>62</v>
      </c>
      <c r="B1737" s="312">
        <f>AVERAGE(B1736:C1736)</f>
        <v>2.6740476190476192</v>
      </c>
      <c r="C1737" s="312"/>
      <c r="D1737" s="312">
        <f>AVERAGE(D1736:E1736)</f>
        <v>3.9492857142857138</v>
      </c>
      <c r="E1737" s="312"/>
      <c r="F1737" s="5"/>
      <c r="G1737" s="312">
        <f>AVERAGE(G1736:H1736)</f>
        <v>2.2261904761904763</v>
      </c>
      <c r="H1737" s="312"/>
      <c r="I1737" s="118"/>
      <c r="J1737" s="312">
        <f>AVERAGE(J1736:K1736)</f>
        <v>3.295238095238096</v>
      </c>
      <c r="K1737" s="312"/>
      <c r="L1737" s="118"/>
      <c r="M1737" s="5"/>
      <c r="N1737" s="5"/>
      <c r="O1737" s="5"/>
      <c r="P1737" s="5"/>
      <c r="Q1737" s="5"/>
      <c r="R1737" s="312">
        <f>AVERAGE(R1736:S1736)</f>
        <v>1.637142857142857</v>
      </c>
      <c r="S1737" s="312"/>
      <c r="U1737" s="312">
        <f>AVERAGE(U1736:V1736)</f>
        <v>2.6740476190476192</v>
      </c>
      <c r="V1737" s="312"/>
      <c r="W1737" s="312">
        <f>AVERAGE(W1736:X1736)</f>
        <v>3.9492857142857138</v>
      </c>
      <c r="X1737" s="312"/>
      <c r="Y1737" s="5"/>
      <c r="Z1737" s="312">
        <f>AVERAGE(Z1736:AA1736)</f>
        <v>2.2261904761904763</v>
      </c>
      <c r="AA1737" s="312"/>
      <c r="AB1737" s="312">
        <f>AVERAGE(AB1736:AC1736)</f>
        <v>3.295238095238096</v>
      </c>
      <c r="AC1737" s="312"/>
    </row>
    <row r="1738" spans="1:29" hidden="1" x14ac:dyDescent="0.2">
      <c r="A1738" s="3" t="s">
        <v>63</v>
      </c>
      <c r="B1738" s="312">
        <f>AVERAGE(B1685,B1711,B1737)</f>
        <v>2.8609126984126987</v>
      </c>
      <c r="C1738" s="312"/>
      <c r="D1738" s="312">
        <f>AVERAGE(D1685,D1711,D1737)</f>
        <v>4.5169805194805193</v>
      </c>
      <c r="E1738" s="312"/>
      <c r="F1738" s="5"/>
      <c r="G1738" s="312">
        <f>AVERAGE(G1685,G1711,G1737)</f>
        <v>2.256800144300144</v>
      </c>
      <c r="H1738" s="312"/>
      <c r="I1738" s="118"/>
      <c r="J1738" s="312">
        <f>AVERAGE(J1685,J1711,J1737)</f>
        <v>3.4651875901875901</v>
      </c>
      <c r="K1738" s="312"/>
      <c r="L1738" s="118"/>
      <c r="M1738" s="5"/>
      <c r="N1738" s="5"/>
      <c r="O1738" s="5"/>
      <c r="P1738" s="5"/>
      <c r="Q1738" s="5"/>
      <c r="R1738" s="312">
        <f>AVERAGE(R1685,R1711,R1737)</f>
        <v>1.8650974025974023</v>
      </c>
      <c r="S1738" s="312"/>
      <c r="U1738" s="312">
        <f>AVERAGE(U1685,U1711,U1737)</f>
        <v>2.8609126984126987</v>
      </c>
      <c r="V1738" s="312"/>
      <c r="W1738" s="312">
        <f>AVERAGE(W1685,W1711,W1737)</f>
        <v>4.5169805194805193</v>
      </c>
      <c r="X1738" s="312"/>
      <c r="Y1738" s="5"/>
      <c r="Z1738" s="312">
        <f>AVERAGE(Z1685,Z1711,Z1737)</f>
        <v>2.256800144300144</v>
      </c>
      <c r="AA1738" s="312"/>
      <c r="AB1738" s="312">
        <f>AVERAGE(AB1685,AB1711,AB1737)</f>
        <v>3.4651875901875901</v>
      </c>
      <c r="AC1738" s="312"/>
    </row>
    <row r="1739" spans="1:29" hidden="1" x14ac:dyDescent="0.2"/>
    <row r="1740" spans="1:29" hidden="1" x14ac:dyDescent="0.2">
      <c r="A1740" s="2">
        <v>41122</v>
      </c>
      <c r="B1740" s="64">
        <v>2.67</v>
      </c>
      <c r="C1740" s="64">
        <v>2.5</v>
      </c>
      <c r="D1740" s="64">
        <v>4.01</v>
      </c>
      <c r="E1740" s="64">
        <v>3.7</v>
      </c>
      <c r="G1740" s="64">
        <v>2.56</v>
      </c>
      <c r="H1740" s="64">
        <v>1.88</v>
      </c>
      <c r="J1740" s="64">
        <v>2.91</v>
      </c>
      <c r="K1740" s="64">
        <v>3.63</v>
      </c>
      <c r="N1740" s="64">
        <v>7.0000000000000007E-2</v>
      </c>
      <c r="O1740" s="64">
        <v>1.52</v>
      </c>
      <c r="P1740" s="64">
        <v>2.6</v>
      </c>
      <c r="R1740" s="64">
        <v>1.6</v>
      </c>
      <c r="S1740" s="64">
        <v>1.32</v>
      </c>
      <c r="U1740" s="64">
        <v>2.67</v>
      </c>
      <c r="V1740" s="64">
        <v>2.5</v>
      </c>
      <c r="W1740" s="64">
        <v>4.01</v>
      </c>
      <c r="X1740" s="64">
        <v>3.7</v>
      </c>
      <c r="Z1740" s="64">
        <v>2.56</v>
      </c>
      <c r="AA1740" s="64">
        <v>1.88</v>
      </c>
      <c r="AB1740" s="64">
        <v>2.91</v>
      </c>
      <c r="AC1740" s="64">
        <v>3.63</v>
      </c>
    </row>
    <row r="1741" spans="1:29" hidden="1" x14ac:dyDescent="0.2">
      <c r="A1741" s="2">
        <v>41123</v>
      </c>
      <c r="B1741" s="64">
        <v>2.63</v>
      </c>
      <c r="C1741" s="64">
        <v>2.54</v>
      </c>
      <c r="D1741" s="64">
        <v>4.2</v>
      </c>
      <c r="E1741" s="64">
        <v>3.81</v>
      </c>
      <c r="G1741" s="64">
        <v>2.41</v>
      </c>
      <c r="H1741" s="64">
        <v>1.85</v>
      </c>
      <c r="J1741" s="64">
        <v>2.8</v>
      </c>
      <c r="K1741" s="64">
        <v>2.79</v>
      </c>
      <c r="N1741" s="64">
        <v>7.0000000000000007E-2</v>
      </c>
      <c r="O1741" s="64">
        <v>1.48</v>
      </c>
      <c r="P1741" s="64">
        <v>2.5499999999999998</v>
      </c>
      <c r="R1741" s="64">
        <v>1.68</v>
      </c>
      <c r="S1741" s="64">
        <v>1.34</v>
      </c>
      <c r="U1741" s="64">
        <v>2.63</v>
      </c>
      <c r="V1741" s="64">
        <v>2.54</v>
      </c>
      <c r="W1741" s="64">
        <v>4.2</v>
      </c>
      <c r="X1741" s="64">
        <v>3.81</v>
      </c>
      <c r="Z1741" s="64">
        <v>2.41</v>
      </c>
      <c r="AA1741" s="64">
        <v>1.85</v>
      </c>
      <c r="AB1741" s="64">
        <v>2.8</v>
      </c>
      <c r="AC1741" s="64">
        <v>2.79</v>
      </c>
    </row>
    <row r="1742" spans="1:29" hidden="1" x14ac:dyDescent="0.2">
      <c r="A1742" s="2">
        <v>41124</v>
      </c>
      <c r="B1742" s="64">
        <v>2.58</v>
      </c>
      <c r="C1742" s="64">
        <v>2.5499999999999998</v>
      </c>
      <c r="D1742" s="64">
        <v>4.2699999999999996</v>
      </c>
      <c r="E1742" s="64">
        <v>3.96</v>
      </c>
      <c r="G1742" s="64">
        <v>2.2599999999999998</v>
      </c>
      <c r="H1742" s="64">
        <v>1.97</v>
      </c>
      <c r="J1742" s="64">
        <v>2.95</v>
      </c>
      <c r="K1742" s="64">
        <v>2.81</v>
      </c>
      <c r="N1742" s="64">
        <v>0.05</v>
      </c>
      <c r="O1742" s="64">
        <v>1.56</v>
      </c>
      <c r="P1742" s="64">
        <v>2.64</v>
      </c>
      <c r="R1742" s="64">
        <v>1.53</v>
      </c>
      <c r="S1742" s="64">
        <v>1.26</v>
      </c>
      <c r="U1742" s="64">
        <v>2.58</v>
      </c>
      <c r="V1742" s="64">
        <v>2.5499999999999998</v>
      </c>
      <c r="W1742" s="64">
        <v>4.2699999999999996</v>
      </c>
      <c r="X1742" s="64">
        <v>3.96</v>
      </c>
      <c r="Z1742" s="64">
        <v>2.2599999999999998</v>
      </c>
      <c r="AA1742" s="64">
        <v>1.97</v>
      </c>
      <c r="AB1742" s="64">
        <v>2.95</v>
      </c>
      <c r="AC1742" s="64">
        <v>2.81</v>
      </c>
    </row>
    <row r="1743" spans="1:29" hidden="1" x14ac:dyDescent="0.2">
      <c r="A1743" s="2">
        <v>41127</v>
      </c>
      <c r="B1743" s="64">
        <v>2.66</v>
      </c>
      <c r="C1743" s="64">
        <v>2.44</v>
      </c>
      <c r="D1743" s="64">
        <v>4.13</v>
      </c>
      <c r="E1743" s="64">
        <v>3.88</v>
      </c>
      <c r="G1743" s="64">
        <v>2.5299999999999998</v>
      </c>
      <c r="H1743" s="64">
        <v>1.75</v>
      </c>
      <c r="J1743" s="64">
        <v>3.27</v>
      </c>
      <c r="K1743" s="64">
        <v>3</v>
      </c>
      <c r="N1743" s="64">
        <v>0.05</v>
      </c>
      <c r="O1743" s="64">
        <v>1.56</v>
      </c>
      <c r="P1743" s="64">
        <v>2.65</v>
      </c>
      <c r="R1743" s="64">
        <v>1.55</v>
      </c>
      <c r="S1743" s="64">
        <v>1.26</v>
      </c>
      <c r="U1743" s="64">
        <v>2.66</v>
      </c>
      <c r="V1743" s="64">
        <v>2.44</v>
      </c>
      <c r="W1743" s="64">
        <v>4.13</v>
      </c>
      <c r="X1743" s="64">
        <v>3.88</v>
      </c>
      <c r="Z1743" s="64">
        <v>2.5299999999999998</v>
      </c>
      <c r="AA1743" s="64">
        <v>1.75</v>
      </c>
      <c r="AB1743" s="64">
        <v>3.27</v>
      </c>
      <c r="AC1743" s="64">
        <v>3</v>
      </c>
    </row>
    <row r="1744" spans="1:29" hidden="1" x14ac:dyDescent="0.2">
      <c r="A1744" s="2">
        <v>41128</v>
      </c>
      <c r="B1744" s="64">
        <v>2.68</v>
      </c>
      <c r="C1744" s="64">
        <v>2.5299999999999998</v>
      </c>
      <c r="D1744" s="64">
        <v>4.0999999999999996</v>
      </c>
      <c r="E1744" s="64">
        <v>3.8</v>
      </c>
      <c r="G1744" s="64">
        <v>2.39</v>
      </c>
      <c r="H1744" s="64">
        <v>1.81</v>
      </c>
      <c r="J1744" s="64">
        <v>3.14</v>
      </c>
      <c r="K1744" s="64">
        <v>3.04</v>
      </c>
      <c r="N1744" s="64">
        <v>0.08</v>
      </c>
      <c r="O1744" s="64">
        <v>1.63</v>
      </c>
      <c r="P1744" s="64">
        <v>2.72</v>
      </c>
      <c r="R1744" s="64">
        <v>1.64</v>
      </c>
      <c r="S1744" s="64">
        <v>1.35</v>
      </c>
      <c r="U1744" s="64">
        <v>2.68</v>
      </c>
      <c r="V1744" s="64">
        <v>2.5299999999999998</v>
      </c>
      <c r="W1744" s="64">
        <v>4.0999999999999996</v>
      </c>
      <c r="X1744" s="64">
        <v>3.8</v>
      </c>
      <c r="Z1744" s="64">
        <v>2.39</v>
      </c>
      <c r="AA1744" s="64">
        <v>1.81</v>
      </c>
      <c r="AB1744" s="64">
        <v>3.14</v>
      </c>
      <c r="AC1744" s="64">
        <v>3.04</v>
      </c>
    </row>
    <row r="1745" spans="1:29" hidden="1" x14ac:dyDescent="0.2">
      <c r="A1745" s="2">
        <v>41129</v>
      </c>
      <c r="B1745" s="64">
        <v>2.71</v>
      </c>
      <c r="C1745" s="64">
        <v>2.61</v>
      </c>
      <c r="D1745" s="64">
        <v>4.1100000000000003</v>
      </c>
      <c r="E1745" s="64">
        <v>3.81</v>
      </c>
      <c r="G1745" s="64">
        <v>2.4</v>
      </c>
      <c r="H1745" s="64">
        <v>1.97</v>
      </c>
      <c r="J1745" s="64">
        <v>3.14</v>
      </c>
      <c r="K1745" s="64">
        <v>2.91</v>
      </c>
      <c r="N1745" s="64">
        <v>0.09</v>
      </c>
      <c r="O1745" s="64">
        <v>1.65</v>
      </c>
      <c r="P1745" s="64">
        <v>2.75</v>
      </c>
      <c r="R1745" s="64">
        <v>1.68</v>
      </c>
      <c r="S1745" s="64">
        <v>1.3</v>
      </c>
      <c r="U1745" s="64">
        <v>2.71</v>
      </c>
      <c r="V1745" s="64">
        <v>2.61</v>
      </c>
      <c r="W1745" s="64">
        <v>4.1100000000000003</v>
      </c>
      <c r="X1745" s="64">
        <v>3.81</v>
      </c>
      <c r="Z1745" s="64">
        <v>2.4</v>
      </c>
      <c r="AA1745" s="64">
        <v>1.97</v>
      </c>
      <c r="AB1745" s="64">
        <v>3.14</v>
      </c>
      <c r="AC1745" s="64">
        <v>2.91</v>
      </c>
    </row>
    <row r="1746" spans="1:29" hidden="1" x14ac:dyDescent="0.2">
      <c r="A1746" s="2">
        <v>41130</v>
      </c>
      <c r="B1746" s="64">
        <v>2.81</v>
      </c>
      <c r="C1746" s="64">
        <v>2.39</v>
      </c>
      <c r="D1746" s="64">
        <v>4.07</v>
      </c>
      <c r="E1746" s="64">
        <v>3.81</v>
      </c>
      <c r="N1746" s="64">
        <v>0.09</v>
      </c>
      <c r="O1746" s="64">
        <v>1.65</v>
      </c>
      <c r="P1746" s="64">
        <v>2.76</v>
      </c>
      <c r="R1746" s="64">
        <v>1.71</v>
      </c>
      <c r="S1746" s="64">
        <v>1.37</v>
      </c>
      <c r="U1746" s="64">
        <v>2.81</v>
      </c>
      <c r="V1746" s="64">
        <v>2.39</v>
      </c>
      <c r="W1746" s="64">
        <v>4.07</v>
      </c>
      <c r="X1746" s="64">
        <v>3.81</v>
      </c>
    </row>
    <row r="1747" spans="1:29" hidden="1" x14ac:dyDescent="0.2">
      <c r="A1747" s="2">
        <v>41131</v>
      </c>
      <c r="B1747" s="64">
        <v>2.79</v>
      </c>
      <c r="C1747" s="64">
        <v>2.48</v>
      </c>
      <c r="D1747" s="64">
        <v>4.04</v>
      </c>
      <c r="E1747" s="64">
        <v>3.88</v>
      </c>
      <c r="G1747" s="64">
        <v>2.81</v>
      </c>
      <c r="H1747" s="64">
        <v>2.12</v>
      </c>
      <c r="J1747" s="64">
        <v>3.23</v>
      </c>
      <c r="K1747" s="64">
        <v>2.64</v>
      </c>
      <c r="N1747" s="64">
        <v>0.08</v>
      </c>
      <c r="O1747" s="64">
        <v>1.62</v>
      </c>
      <c r="P1747" s="64">
        <v>2.73</v>
      </c>
      <c r="R1747" s="64">
        <v>1.59</v>
      </c>
      <c r="S1747" s="64">
        <v>1.32</v>
      </c>
      <c r="U1747" s="64">
        <v>2.79</v>
      </c>
      <c r="V1747" s="64">
        <v>2.48</v>
      </c>
      <c r="W1747" s="64">
        <v>4.04</v>
      </c>
      <c r="X1747" s="64">
        <v>3.88</v>
      </c>
      <c r="Z1747" s="64">
        <v>2.81</v>
      </c>
      <c r="AA1747" s="64">
        <v>2.12</v>
      </c>
      <c r="AB1747" s="64">
        <v>3.23</v>
      </c>
      <c r="AC1747" s="64">
        <v>2.64</v>
      </c>
    </row>
    <row r="1748" spans="1:29" hidden="1" x14ac:dyDescent="0.2">
      <c r="A1748" s="2">
        <v>41134</v>
      </c>
      <c r="B1748" s="64">
        <v>2.79</v>
      </c>
      <c r="C1748" s="64">
        <v>2.34</v>
      </c>
      <c r="D1748" s="64">
        <v>4</v>
      </c>
      <c r="E1748" s="64">
        <v>3.94</v>
      </c>
      <c r="G1748" s="64">
        <v>2.5099999999999998</v>
      </c>
      <c r="H1748" s="64">
        <v>1.95</v>
      </c>
      <c r="J1748" s="64">
        <v>3.34</v>
      </c>
      <c r="K1748" s="64">
        <v>2.83</v>
      </c>
      <c r="N1748" s="64">
        <v>7.0000000000000007E-2</v>
      </c>
      <c r="O1748" s="64">
        <v>1.66</v>
      </c>
      <c r="P1748" s="64">
        <v>2.75</v>
      </c>
      <c r="R1748" s="64">
        <v>1.61</v>
      </c>
      <c r="S1748" s="64">
        <v>1.34</v>
      </c>
      <c r="U1748" s="64">
        <v>2.79</v>
      </c>
      <c r="V1748" s="64">
        <v>2.34</v>
      </c>
      <c r="W1748" s="64">
        <v>4</v>
      </c>
      <c r="X1748" s="64">
        <v>3.94</v>
      </c>
      <c r="Z1748" s="64">
        <v>2.5099999999999998</v>
      </c>
      <c r="AA1748" s="64">
        <v>1.95</v>
      </c>
      <c r="AB1748" s="64">
        <v>3.34</v>
      </c>
      <c r="AC1748" s="64">
        <v>2.83</v>
      </c>
    </row>
    <row r="1749" spans="1:29" hidden="1" x14ac:dyDescent="0.2">
      <c r="A1749" s="2">
        <v>41135</v>
      </c>
      <c r="B1749" s="64">
        <v>2.76</v>
      </c>
      <c r="C1749" s="64">
        <v>2.5299999999999998</v>
      </c>
      <c r="D1749" s="64">
        <v>3.97</v>
      </c>
      <c r="E1749" s="64">
        <v>3.97</v>
      </c>
      <c r="G1749" s="64">
        <v>2.4300000000000002</v>
      </c>
      <c r="H1749" s="64">
        <v>1.97</v>
      </c>
      <c r="J1749" s="64">
        <v>3.04</v>
      </c>
      <c r="K1749" s="64">
        <v>2.83</v>
      </c>
      <c r="N1749" s="64">
        <v>0.08</v>
      </c>
      <c r="O1749" s="64">
        <v>1.73</v>
      </c>
      <c r="P1749" s="64">
        <v>2.83</v>
      </c>
      <c r="R1749" s="64">
        <v>1.72</v>
      </c>
      <c r="S1749" s="64">
        <v>1.25</v>
      </c>
      <c r="U1749" s="64">
        <v>2.76</v>
      </c>
      <c r="V1749" s="64">
        <v>2.5299999999999998</v>
      </c>
      <c r="W1749" s="64">
        <v>3.97</v>
      </c>
      <c r="X1749" s="64">
        <v>3.97</v>
      </c>
      <c r="Z1749" s="64">
        <v>2.4300000000000002</v>
      </c>
      <c r="AA1749" s="64">
        <v>1.97</v>
      </c>
      <c r="AB1749" s="64">
        <v>3.04</v>
      </c>
      <c r="AC1749" s="64">
        <v>2.83</v>
      </c>
    </row>
    <row r="1750" spans="1:29" hidden="1" x14ac:dyDescent="0.2">
      <c r="A1750" s="2">
        <v>41136</v>
      </c>
      <c r="B1750" s="64">
        <v>2.79</v>
      </c>
      <c r="C1750" s="64">
        <v>2.62</v>
      </c>
      <c r="D1750" s="64">
        <v>4.04</v>
      </c>
      <c r="E1750" s="64">
        <v>4</v>
      </c>
      <c r="G1750" s="64">
        <v>2.2200000000000002</v>
      </c>
      <c r="H1750" s="64">
        <v>2.06</v>
      </c>
      <c r="J1750" s="64">
        <v>3.06</v>
      </c>
      <c r="K1750" s="64">
        <v>2.79</v>
      </c>
      <c r="N1750" s="64">
        <v>0.06</v>
      </c>
      <c r="O1750" s="64">
        <v>1.81</v>
      </c>
      <c r="P1750" s="64">
        <v>2.92</v>
      </c>
      <c r="R1750" s="64">
        <v>1.79</v>
      </c>
      <c r="S1750" s="64">
        <v>1.3</v>
      </c>
      <c r="U1750" s="64">
        <v>2.79</v>
      </c>
      <c r="V1750" s="64">
        <v>2.62</v>
      </c>
      <c r="W1750" s="64">
        <v>4.04</v>
      </c>
      <c r="X1750" s="64">
        <v>4</v>
      </c>
      <c r="Z1750" s="64">
        <v>2.2200000000000002</v>
      </c>
      <c r="AA1750" s="64">
        <v>2.06</v>
      </c>
      <c r="AB1750" s="64">
        <v>3.06</v>
      </c>
      <c r="AC1750" s="64">
        <v>2.79</v>
      </c>
    </row>
    <row r="1751" spans="1:29" hidden="1" x14ac:dyDescent="0.2">
      <c r="A1751" s="2">
        <v>41137</v>
      </c>
      <c r="B1751" s="64">
        <v>2.75</v>
      </c>
      <c r="C1751" s="64">
        <v>2.52</v>
      </c>
      <c r="D1751" s="64">
        <v>4.0599999999999996</v>
      </c>
      <c r="E1751" s="64">
        <v>3.98</v>
      </c>
      <c r="G1751" s="64">
        <v>2.42</v>
      </c>
      <c r="H1751" s="64">
        <v>2.0099999999999998</v>
      </c>
      <c r="J1751" s="64">
        <v>3.41</v>
      </c>
      <c r="K1751" s="64">
        <v>2.35</v>
      </c>
      <c r="N1751" s="64">
        <v>0.06</v>
      </c>
      <c r="O1751" s="64">
        <v>1.84</v>
      </c>
      <c r="P1751" s="64">
        <v>2.95</v>
      </c>
      <c r="R1751" s="64">
        <v>1.77</v>
      </c>
      <c r="S1751" s="64">
        <v>1.41</v>
      </c>
      <c r="U1751" s="64">
        <v>2.75</v>
      </c>
      <c r="V1751" s="64">
        <v>2.52</v>
      </c>
      <c r="W1751" s="64">
        <v>4.0599999999999996</v>
      </c>
      <c r="X1751" s="64">
        <v>3.98</v>
      </c>
      <c r="Z1751" s="64">
        <v>2.42</v>
      </c>
      <c r="AA1751" s="64">
        <v>2.0099999999999998</v>
      </c>
      <c r="AB1751" s="64">
        <v>3.41</v>
      </c>
      <c r="AC1751" s="64">
        <v>2.35</v>
      </c>
    </row>
    <row r="1752" spans="1:29" hidden="1" x14ac:dyDescent="0.2">
      <c r="A1752" s="2">
        <v>41138</v>
      </c>
      <c r="B1752" s="64">
        <v>2.72</v>
      </c>
      <c r="C1752" s="64">
        <v>2.44</v>
      </c>
      <c r="D1752" s="64">
        <v>3.94</v>
      </c>
      <c r="E1752" s="64">
        <v>3.94</v>
      </c>
      <c r="G1752" s="64">
        <v>2.46</v>
      </c>
      <c r="H1752" s="64">
        <v>1.86</v>
      </c>
      <c r="J1752" s="64">
        <v>3.36</v>
      </c>
      <c r="K1752" s="64">
        <v>2.35</v>
      </c>
      <c r="N1752" s="64">
        <v>0.06</v>
      </c>
      <c r="O1752" s="64">
        <v>1.81</v>
      </c>
      <c r="P1752" s="64">
        <v>2.93</v>
      </c>
      <c r="R1752" s="64">
        <v>1.77</v>
      </c>
      <c r="S1752" s="64">
        <v>1.41</v>
      </c>
      <c r="U1752" s="64">
        <v>2.72</v>
      </c>
      <c r="V1752" s="64">
        <v>2.44</v>
      </c>
      <c r="W1752" s="64">
        <v>3.94</v>
      </c>
      <c r="X1752" s="64">
        <v>3.94</v>
      </c>
      <c r="Z1752" s="64">
        <v>2.46</v>
      </c>
      <c r="AA1752" s="64">
        <v>1.86</v>
      </c>
      <c r="AB1752" s="64">
        <v>3.36</v>
      </c>
      <c r="AC1752" s="64">
        <v>2.35</v>
      </c>
    </row>
    <row r="1753" spans="1:29" hidden="1" x14ac:dyDescent="0.2">
      <c r="A1753" s="2">
        <v>41141</v>
      </c>
      <c r="B1753" s="64">
        <v>2.75</v>
      </c>
      <c r="C1753" s="64">
        <v>2.38</v>
      </c>
      <c r="D1753" s="64">
        <v>3.99</v>
      </c>
      <c r="E1753" s="64">
        <v>4.03</v>
      </c>
      <c r="G1753" s="64">
        <v>2.27</v>
      </c>
      <c r="H1753" s="64">
        <v>1.9</v>
      </c>
      <c r="J1753" s="64">
        <v>3.33</v>
      </c>
      <c r="K1753" s="64">
        <v>2.35</v>
      </c>
      <c r="N1753" s="64">
        <v>7.0000000000000007E-2</v>
      </c>
      <c r="O1753" s="64">
        <v>1.81</v>
      </c>
      <c r="P1753" s="64">
        <v>2.92</v>
      </c>
      <c r="R1753" s="64">
        <v>1.68</v>
      </c>
      <c r="S1753" s="64">
        <v>1.37</v>
      </c>
      <c r="U1753" s="64">
        <v>2.75</v>
      </c>
      <c r="V1753" s="64">
        <v>2.38</v>
      </c>
      <c r="W1753" s="64">
        <v>3.99</v>
      </c>
      <c r="X1753" s="64">
        <v>4.03</v>
      </c>
      <c r="Z1753" s="64">
        <v>2.27</v>
      </c>
      <c r="AA1753" s="64">
        <v>1.9</v>
      </c>
      <c r="AB1753" s="64">
        <v>3.33</v>
      </c>
      <c r="AC1753" s="64">
        <v>2.35</v>
      </c>
    </row>
    <row r="1754" spans="1:29" hidden="1" x14ac:dyDescent="0.2">
      <c r="A1754" s="2">
        <v>41142</v>
      </c>
      <c r="B1754" s="64">
        <v>2.73</v>
      </c>
      <c r="C1754" s="64">
        <v>2.2999999999999998</v>
      </c>
      <c r="D1754" s="64">
        <v>3.96</v>
      </c>
      <c r="E1754" s="64">
        <v>3.95</v>
      </c>
      <c r="G1754" s="64">
        <v>2.25</v>
      </c>
      <c r="H1754" s="64">
        <v>1.82</v>
      </c>
      <c r="J1754" s="64">
        <v>3.29</v>
      </c>
      <c r="K1754" s="64">
        <v>2.6</v>
      </c>
      <c r="N1754" s="64">
        <v>7.0000000000000007E-2</v>
      </c>
      <c r="O1754" s="64">
        <v>1.8</v>
      </c>
      <c r="P1754" s="64">
        <v>2.9</v>
      </c>
      <c r="R1754" s="64">
        <v>1.76</v>
      </c>
      <c r="S1754" s="64">
        <v>1.33</v>
      </c>
      <c r="U1754" s="64">
        <v>2.73</v>
      </c>
      <c r="V1754" s="64">
        <v>2.2999999999999998</v>
      </c>
      <c r="W1754" s="64">
        <v>3.96</v>
      </c>
      <c r="X1754" s="64">
        <v>3.95</v>
      </c>
      <c r="Z1754" s="64">
        <v>2.25</v>
      </c>
      <c r="AA1754" s="64">
        <v>1.82</v>
      </c>
      <c r="AB1754" s="64">
        <v>3.29</v>
      </c>
      <c r="AC1754" s="64">
        <v>2.6</v>
      </c>
    </row>
    <row r="1755" spans="1:29" hidden="1" x14ac:dyDescent="0.2">
      <c r="A1755" s="2">
        <v>41143</v>
      </c>
      <c r="B1755" s="64">
        <v>2.63</v>
      </c>
      <c r="C1755" s="64">
        <v>2.21</v>
      </c>
      <c r="D1755" s="64">
        <v>3.97</v>
      </c>
      <c r="E1755" s="64">
        <v>3.96</v>
      </c>
      <c r="G1755" s="64">
        <v>2.27</v>
      </c>
      <c r="H1755" s="64">
        <v>1.74</v>
      </c>
      <c r="J1755" s="64">
        <v>3.04</v>
      </c>
      <c r="K1755" s="64">
        <v>2.35</v>
      </c>
      <c r="N1755" s="64">
        <v>0.08</v>
      </c>
      <c r="O1755" s="64">
        <v>1.69</v>
      </c>
      <c r="P1755" s="64">
        <v>2.8</v>
      </c>
      <c r="R1755" s="64">
        <v>1.76</v>
      </c>
      <c r="S1755" s="64">
        <v>1.29</v>
      </c>
      <c r="U1755" s="64">
        <v>2.63</v>
      </c>
      <c r="V1755" s="64">
        <v>2.21</v>
      </c>
      <c r="W1755" s="64">
        <v>3.97</v>
      </c>
      <c r="X1755" s="64">
        <v>3.96</v>
      </c>
      <c r="Z1755" s="64">
        <v>2.27</v>
      </c>
      <c r="AA1755" s="64">
        <v>1.74</v>
      </c>
      <c r="AB1755" s="64">
        <v>3.04</v>
      </c>
      <c r="AC1755" s="64">
        <v>2.35</v>
      </c>
    </row>
    <row r="1756" spans="1:29" hidden="1" x14ac:dyDescent="0.2">
      <c r="A1756" s="2">
        <v>41144</v>
      </c>
      <c r="B1756" s="64">
        <v>2.6</v>
      </c>
      <c r="C1756" s="64">
        <v>2.17</v>
      </c>
      <c r="D1756" s="64">
        <v>3.91</v>
      </c>
      <c r="E1756" s="64">
        <v>3.97</v>
      </c>
      <c r="G1756" s="64">
        <v>2.16</v>
      </c>
      <c r="H1756" s="64">
        <v>1.76</v>
      </c>
      <c r="J1756" s="64">
        <v>3.02</v>
      </c>
      <c r="K1756" s="64">
        <v>2.3199999999999998</v>
      </c>
      <c r="N1756" s="64">
        <v>0.08</v>
      </c>
      <c r="O1756" s="64">
        <v>1.68</v>
      </c>
      <c r="P1756" s="64">
        <v>2.79</v>
      </c>
      <c r="R1756" s="64">
        <v>1.73</v>
      </c>
      <c r="S1756" s="64">
        <v>1.27</v>
      </c>
      <c r="U1756" s="64">
        <v>2.6</v>
      </c>
      <c r="V1756" s="64">
        <v>2.17</v>
      </c>
      <c r="W1756" s="64">
        <v>3.91</v>
      </c>
      <c r="X1756" s="64">
        <v>3.97</v>
      </c>
      <c r="Z1756" s="64">
        <v>2.16</v>
      </c>
      <c r="AA1756" s="64">
        <v>1.76</v>
      </c>
      <c r="AB1756" s="64">
        <v>3.02</v>
      </c>
      <c r="AC1756" s="64">
        <v>2.3199999999999998</v>
      </c>
    </row>
    <row r="1757" spans="1:29" hidden="1" x14ac:dyDescent="0.2">
      <c r="A1757" s="2">
        <v>41145</v>
      </c>
      <c r="B1757" s="64">
        <v>2.61</v>
      </c>
      <c r="C1757" s="64">
        <v>2.19</v>
      </c>
      <c r="D1757" s="64">
        <v>4.0199999999999996</v>
      </c>
      <c r="E1757" s="64">
        <v>3.94</v>
      </c>
      <c r="G1757" s="64">
        <v>2.25</v>
      </c>
      <c r="H1757" s="64">
        <v>1.75</v>
      </c>
      <c r="J1757" s="64">
        <v>3.1</v>
      </c>
      <c r="K1757" s="64">
        <v>2.31</v>
      </c>
      <c r="N1757" s="64">
        <v>0.08</v>
      </c>
      <c r="O1757" s="64">
        <v>1.69</v>
      </c>
      <c r="P1757" s="64">
        <v>2.8</v>
      </c>
      <c r="R1757" s="64">
        <v>1.65</v>
      </c>
      <c r="S1757" s="64">
        <v>1.29</v>
      </c>
      <c r="U1757" s="64">
        <v>2.61</v>
      </c>
      <c r="V1757" s="64">
        <v>2.19</v>
      </c>
      <c r="W1757" s="64">
        <v>4.0199999999999996</v>
      </c>
      <c r="X1757" s="64">
        <v>3.94</v>
      </c>
      <c r="Z1757" s="64">
        <v>2.25</v>
      </c>
      <c r="AA1757" s="64">
        <v>1.75</v>
      </c>
      <c r="AB1757" s="64">
        <v>3.1</v>
      </c>
      <c r="AC1757" s="64">
        <v>2.31</v>
      </c>
    </row>
    <row r="1758" spans="1:29" hidden="1" x14ac:dyDescent="0.2">
      <c r="A1758" s="2">
        <v>41148</v>
      </c>
      <c r="B1758" s="64">
        <v>2.64</v>
      </c>
      <c r="C1758" s="64">
        <v>2.21</v>
      </c>
      <c r="D1758" s="64">
        <v>3.91</v>
      </c>
      <c r="E1758" s="64">
        <v>3.97</v>
      </c>
      <c r="G1758" s="64">
        <v>2.21</v>
      </c>
      <c r="H1758" s="64">
        <v>1.71</v>
      </c>
      <c r="J1758" s="64">
        <v>3.03</v>
      </c>
      <c r="K1758" s="64">
        <v>2.5099999999999998</v>
      </c>
      <c r="N1758" s="64">
        <v>0.08</v>
      </c>
      <c r="O1758" s="64">
        <v>1.65</v>
      </c>
      <c r="P1758" s="64">
        <v>2.76</v>
      </c>
      <c r="R1758" s="64">
        <v>1.79</v>
      </c>
      <c r="S1758" s="64">
        <v>1.31</v>
      </c>
      <c r="U1758" s="64">
        <v>2.64</v>
      </c>
      <c r="V1758" s="64">
        <v>2.21</v>
      </c>
      <c r="W1758" s="64">
        <v>3.91</v>
      </c>
      <c r="X1758" s="64">
        <v>3.97</v>
      </c>
      <c r="Z1758" s="64">
        <v>2.21</v>
      </c>
      <c r="AA1758" s="64">
        <v>1.71</v>
      </c>
      <c r="AB1758" s="64">
        <v>3.03</v>
      </c>
      <c r="AC1758" s="64">
        <v>2.5099999999999998</v>
      </c>
    </row>
    <row r="1759" spans="1:29" hidden="1" x14ac:dyDescent="0.2">
      <c r="A1759" s="2">
        <v>41149</v>
      </c>
      <c r="B1759" s="64">
        <v>2.86</v>
      </c>
      <c r="C1759" s="64">
        <v>2.37</v>
      </c>
      <c r="D1759" s="64">
        <v>3.9</v>
      </c>
      <c r="E1759" s="64">
        <v>3.97</v>
      </c>
      <c r="G1759" s="64">
        <v>2.21</v>
      </c>
      <c r="H1759" s="64">
        <v>1.71</v>
      </c>
      <c r="J1759" s="64">
        <v>3.03</v>
      </c>
      <c r="K1759" s="64">
        <v>2.5</v>
      </c>
      <c r="N1759" s="64">
        <v>7.0000000000000007E-2</v>
      </c>
      <c r="O1759" s="64">
        <v>1.63</v>
      </c>
      <c r="P1759" s="64">
        <v>2.75</v>
      </c>
      <c r="R1759" s="64">
        <v>1.82</v>
      </c>
      <c r="S1759" s="64">
        <v>1.31</v>
      </c>
      <c r="U1759" s="64">
        <v>2.86</v>
      </c>
      <c r="V1759" s="64">
        <v>2.37</v>
      </c>
      <c r="W1759" s="64">
        <v>3.9</v>
      </c>
      <c r="X1759" s="64">
        <v>3.97</v>
      </c>
      <c r="Z1759" s="64">
        <v>2.21</v>
      </c>
      <c r="AA1759" s="64">
        <v>1.71</v>
      </c>
      <c r="AB1759" s="64">
        <v>3.03</v>
      </c>
      <c r="AC1759" s="64">
        <v>2.5</v>
      </c>
    </row>
    <row r="1760" spans="1:29" hidden="1" x14ac:dyDescent="0.2">
      <c r="A1760" s="2">
        <v>41150</v>
      </c>
      <c r="B1760" s="64">
        <v>2.71</v>
      </c>
      <c r="C1760" s="64">
        <v>2.3199999999999998</v>
      </c>
      <c r="D1760" s="64">
        <v>3.95</v>
      </c>
      <c r="E1760" s="64">
        <v>3.59</v>
      </c>
      <c r="G1760" s="64">
        <v>2.23</v>
      </c>
      <c r="H1760" s="64">
        <v>1.67</v>
      </c>
      <c r="J1760" s="64">
        <v>3.01</v>
      </c>
      <c r="K1760" s="64">
        <v>2.5</v>
      </c>
      <c r="N1760" s="64">
        <v>0.08</v>
      </c>
      <c r="O1760" s="64">
        <v>1.65</v>
      </c>
      <c r="P1760" s="64">
        <v>2.76</v>
      </c>
      <c r="R1760" s="64">
        <v>1.8</v>
      </c>
      <c r="S1760" s="64">
        <v>1.29</v>
      </c>
      <c r="U1760" s="64">
        <v>2.71</v>
      </c>
      <c r="V1760" s="64">
        <v>2.3199999999999998</v>
      </c>
      <c r="W1760" s="64">
        <v>3.95</v>
      </c>
      <c r="X1760" s="64">
        <v>3.59</v>
      </c>
      <c r="Z1760" s="64">
        <v>2.23</v>
      </c>
      <c r="AA1760" s="64">
        <v>1.67</v>
      </c>
      <c r="AB1760" s="64">
        <v>3.01</v>
      </c>
      <c r="AC1760" s="64">
        <v>2.5</v>
      </c>
    </row>
    <row r="1761" spans="1:29" hidden="1" x14ac:dyDescent="0.2">
      <c r="A1761" s="2">
        <v>41151</v>
      </c>
      <c r="B1761" s="64">
        <v>2.61</v>
      </c>
      <c r="C1761" s="64">
        <v>2.16</v>
      </c>
      <c r="D1761" s="64">
        <v>3.95</v>
      </c>
      <c r="E1761" s="64">
        <v>3.61</v>
      </c>
      <c r="G1761" s="64">
        <v>2.23</v>
      </c>
      <c r="H1761" s="64">
        <v>1.69</v>
      </c>
      <c r="J1761" s="64">
        <v>3</v>
      </c>
      <c r="K1761" s="64">
        <v>2.78</v>
      </c>
      <c r="N1761" s="64">
        <v>7.0000000000000007E-2</v>
      </c>
      <c r="O1761" s="64">
        <v>1.62</v>
      </c>
      <c r="P1761" s="64">
        <v>2.74</v>
      </c>
      <c r="R1761" s="64">
        <v>1.77</v>
      </c>
      <c r="S1761" s="64">
        <v>1.25</v>
      </c>
      <c r="U1761" s="64">
        <v>2.61</v>
      </c>
      <c r="V1761" s="64">
        <v>2.16</v>
      </c>
      <c r="W1761" s="64">
        <v>3.95</v>
      </c>
      <c r="X1761" s="64">
        <v>3.61</v>
      </c>
      <c r="Z1761" s="64">
        <v>2.23</v>
      </c>
      <c r="AA1761" s="64">
        <v>1.69</v>
      </c>
      <c r="AB1761" s="64">
        <v>3</v>
      </c>
      <c r="AC1761" s="64">
        <v>2.78</v>
      </c>
    </row>
    <row r="1762" spans="1:29" hidden="1" x14ac:dyDescent="0.2">
      <c r="A1762" s="2">
        <v>41152</v>
      </c>
      <c r="B1762" s="64">
        <v>2.4900000000000002</v>
      </c>
      <c r="C1762" s="64">
        <v>2.34</v>
      </c>
      <c r="D1762" s="64">
        <v>3.85</v>
      </c>
      <c r="E1762" s="64">
        <v>3.53</v>
      </c>
      <c r="G1762" s="64">
        <v>2.23</v>
      </c>
      <c r="H1762" s="64">
        <v>1.7</v>
      </c>
      <c r="J1762" s="64">
        <v>2.88</v>
      </c>
      <c r="K1762" s="64">
        <v>2.99</v>
      </c>
      <c r="N1762" s="64">
        <v>7.0000000000000007E-2</v>
      </c>
      <c r="O1762" s="64">
        <v>1.55</v>
      </c>
      <c r="P1762" s="64">
        <v>2.67</v>
      </c>
      <c r="R1762" s="64">
        <v>1.65</v>
      </c>
      <c r="S1762" s="64">
        <v>1.1299999999999999</v>
      </c>
      <c r="U1762" s="64">
        <v>2.4900000000000002</v>
      </c>
      <c r="V1762" s="64">
        <v>2.34</v>
      </c>
      <c r="W1762" s="64">
        <v>3.85</v>
      </c>
      <c r="X1762" s="64">
        <v>3.53</v>
      </c>
      <c r="Z1762" s="64">
        <v>2.23</v>
      </c>
      <c r="AA1762" s="64">
        <v>1.7</v>
      </c>
      <c r="AB1762" s="64">
        <v>2.88</v>
      </c>
      <c r="AC1762" s="64">
        <v>2.99</v>
      </c>
    </row>
    <row r="1763" spans="1:29" hidden="1" x14ac:dyDescent="0.2">
      <c r="R1763" s="64"/>
      <c r="S1763" s="64"/>
    </row>
    <row r="1764" spans="1:29" hidden="1" x14ac:dyDescent="0.2">
      <c r="A1764" s="3" t="s">
        <v>61</v>
      </c>
      <c r="B1764" s="64">
        <f>AVERAGE(B1740:B1762)</f>
        <v>2.6943478260869567</v>
      </c>
      <c r="C1764" s="64">
        <f>AVERAGE(C1740:C1762)</f>
        <v>2.3973913043478263</v>
      </c>
      <c r="D1764" s="64">
        <f>AVERAGE(D1740:D1762)</f>
        <v>4.0152173913043478</v>
      </c>
      <c r="E1764" s="64">
        <f>AVERAGE(E1740:E1762)</f>
        <v>3.8695652173913042</v>
      </c>
      <c r="G1764" s="64">
        <f>AVERAGE(G1740:G1762)</f>
        <v>2.3504545454545456</v>
      </c>
      <c r="H1764" s="64">
        <f>AVERAGE(H1740:H1762)</f>
        <v>1.8477272727272727</v>
      </c>
      <c r="J1764" s="64">
        <f>AVERAGE(J1740:J1762)</f>
        <v>3.1081818181818179</v>
      </c>
      <c r="K1764" s="64">
        <f>AVERAGE(K1740:K1762)</f>
        <v>2.6900000000000004</v>
      </c>
      <c r="N1764" s="64">
        <f>AVERAGE(N1740:N1762)</f>
        <v>7.2173913043478283E-2</v>
      </c>
      <c r="O1764" s="64">
        <f>AVERAGE(O1740:O1762)</f>
        <v>1.6647826086956519</v>
      </c>
      <c r="P1764" s="64">
        <f>AVERAGE(P1740:P1762)</f>
        <v>2.7682608695652173</v>
      </c>
      <c r="R1764" s="64">
        <f>AVERAGE(R1740:R1762)</f>
        <v>1.6978260869565216</v>
      </c>
      <c r="S1764" s="64">
        <f>AVERAGE(S1740:S1762)</f>
        <v>1.3073913043478258</v>
      </c>
      <c r="U1764" s="64">
        <f>AVERAGE(U1740:U1762)</f>
        <v>2.6943478260869567</v>
      </c>
      <c r="V1764" s="64">
        <f>AVERAGE(V1740:V1762)</f>
        <v>2.3973913043478263</v>
      </c>
      <c r="W1764" s="64">
        <f>AVERAGE(W1740:W1762)</f>
        <v>4.0152173913043478</v>
      </c>
      <c r="X1764" s="64">
        <f>AVERAGE(X1740:X1762)</f>
        <v>3.8695652173913042</v>
      </c>
      <c r="Z1764" s="64">
        <f>AVERAGE(Z1740:Z1762)</f>
        <v>2.3504545454545456</v>
      </c>
      <c r="AA1764" s="64">
        <f>AVERAGE(AA1740:AA1762)</f>
        <v>1.8477272727272727</v>
      </c>
      <c r="AB1764" s="64">
        <f>AVERAGE(AB1740:AB1762)</f>
        <v>3.1081818181818179</v>
      </c>
      <c r="AC1764" s="64">
        <f>AVERAGE(AC1740:AC1762)</f>
        <v>2.6900000000000004</v>
      </c>
    </row>
    <row r="1765" spans="1:29" hidden="1" x14ac:dyDescent="0.2">
      <c r="A1765" s="3" t="s">
        <v>62</v>
      </c>
      <c r="B1765" s="312">
        <f>AVERAGE(B1764:C1764)</f>
        <v>2.5458695652173917</v>
      </c>
      <c r="C1765" s="312"/>
      <c r="D1765" s="312">
        <f>AVERAGE(D1764:E1764)</f>
        <v>3.9423913043478258</v>
      </c>
      <c r="E1765" s="312"/>
      <c r="F1765" s="5"/>
      <c r="G1765" s="312">
        <f>AVERAGE(G1764:H1764)</f>
        <v>2.0990909090909091</v>
      </c>
      <c r="H1765" s="312"/>
      <c r="I1765" s="118"/>
      <c r="J1765" s="312">
        <f>AVERAGE(J1764:K1764)</f>
        <v>2.8990909090909094</v>
      </c>
      <c r="K1765" s="312"/>
      <c r="L1765" s="118"/>
      <c r="M1765" s="5"/>
      <c r="N1765" s="5"/>
      <c r="O1765" s="5"/>
      <c r="P1765" s="5"/>
      <c r="Q1765" s="5"/>
      <c r="R1765" s="312">
        <f>AVERAGE(R1764:S1764)</f>
        <v>1.5026086956521736</v>
      </c>
      <c r="S1765" s="312"/>
      <c r="U1765" s="312">
        <f>AVERAGE(U1764:V1764)</f>
        <v>2.5458695652173917</v>
      </c>
      <c r="V1765" s="312"/>
      <c r="W1765" s="312">
        <f>AVERAGE(W1764:X1764)</f>
        <v>3.9423913043478258</v>
      </c>
      <c r="X1765" s="312"/>
      <c r="Y1765" s="5"/>
      <c r="Z1765" s="312">
        <f>AVERAGE(Z1764:AA1764)</f>
        <v>2.0990909090909091</v>
      </c>
      <c r="AA1765" s="312"/>
      <c r="AB1765" s="312">
        <f>AVERAGE(AB1764:AC1764)</f>
        <v>2.8990909090909094</v>
      </c>
      <c r="AC1765" s="312"/>
    </row>
    <row r="1766" spans="1:29" hidden="1" x14ac:dyDescent="0.2">
      <c r="A1766" s="3" t="s">
        <v>63</v>
      </c>
      <c r="B1766" s="312">
        <f>AVERAGE(B1711,B1737,B1765)</f>
        <v>2.7320358868184953</v>
      </c>
      <c r="C1766" s="312"/>
      <c r="D1766" s="312">
        <f>AVERAGE(D1711,D1737,D1765)</f>
        <v>4.1877018633540368</v>
      </c>
      <c r="E1766" s="312"/>
      <c r="F1766" s="5"/>
      <c r="G1766" s="312">
        <f>AVERAGE(G1711,G1737,G1765)</f>
        <v>2.230966810966811</v>
      </c>
      <c r="H1766" s="312"/>
      <c r="I1766" s="118"/>
      <c r="J1766" s="312">
        <f>AVERAGE(J1711,J1737,J1765)</f>
        <v>3.2354906204906206</v>
      </c>
      <c r="K1766" s="312"/>
      <c r="L1766" s="118"/>
      <c r="M1766" s="5"/>
      <c r="N1766" s="5"/>
      <c r="O1766" s="5"/>
      <c r="P1766" s="5"/>
      <c r="Q1766" s="5"/>
      <c r="R1766" s="312">
        <f>AVERAGE(R1711,R1737,R1765)</f>
        <v>1.714679089026915</v>
      </c>
      <c r="S1766" s="312"/>
      <c r="U1766" s="312">
        <f>AVERAGE(U1711,U1737,U1765)</f>
        <v>2.7320358868184953</v>
      </c>
      <c r="V1766" s="312"/>
      <c r="W1766" s="312">
        <f>AVERAGE(W1711,W1737,W1765)</f>
        <v>4.1877018633540368</v>
      </c>
      <c r="X1766" s="312"/>
      <c r="Y1766" s="5"/>
      <c r="Z1766" s="312">
        <f>AVERAGE(Z1711,Z1737,Z1765)</f>
        <v>2.230966810966811</v>
      </c>
      <c r="AA1766" s="312"/>
      <c r="AB1766" s="312">
        <f>AVERAGE(AB1711,AB1737,AB1765)</f>
        <v>3.2354906204906206</v>
      </c>
      <c r="AC1766" s="312"/>
    </row>
    <row r="1767" spans="1:29" hidden="1" x14ac:dyDescent="0.2">
      <c r="R1767" s="64"/>
      <c r="S1767" s="64"/>
    </row>
    <row r="1768" spans="1:29" hidden="1" x14ac:dyDescent="0.2">
      <c r="A1768" s="2">
        <v>41156</v>
      </c>
      <c r="B1768" s="64">
        <v>2.5099999999999998</v>
      </c>
      <c r="C1768" s="64">
        <v>2.09</v>
      </c>
      <c r="D1768" s="64">
        <v>3.86</v>
      </c>
      <c r="E1768" s="64">
        <v>3.58</v>
      </c>
      <c r="G1768" s="64">
        <v>2.23</v>
      </c>
      <c r="H1768" s="64">
        <v>1.82</v>
      </c>
      <c r="J1768" s="64">
        <v>3.01</v>
      </c>
      <c r="K1768" s="64">
        <v>3.07</v>
      </c>
      <c r="N1768" s="64">
        <v>7.0000000000000007E-2</v>
      </c>
      <c r="O1768" s="64">
        <v>1.57</v>
      </c>
      <c r="P1768" s="64">
        <v>2.68</v>
      </c>
      <c r="R1768" s="64">
        <v>1.79</v>
      </c>
      <c r="S1768" s="64">
        <v>1.23</v>
      </c>
      <c r="U1768" s="64">
        <v>2.5099999999999998</v>
      </c>
      <c r="V1768" s="64">
        <v>2.09</v>
      </c>
      <c r="W1768" s="64">
        <v>3.86</v>
      </c>
      <c r="X1768" s="64">
        <v>3.58</v>
      </c>
      <c r="Z1768" s="64">
        <v>2.23</v>
      </c>
      <c r="AA1768" s="64">
        <v>1.82</v>
      </c>
      <c r="AB1768" s="64">
        <v>3.01</v>
      </c>
      <c r="AC1768" s="64">
        <v>3.07</v>
      </c>
    </row>
    <row r="1769" spans="1:29" hidden="1" x14ac:dyDescent="0.2">
      <c r="A1769" s="2">
        <v>41157</v>
      </c>
      <c r="B1769" s="64">
        <v>2.48</v>
      </c>
      <c r="C1769" s="64">
        <v>2.2400000000000002</v>
      </c>
      <c r="D1769" s="64">
        <v>3.88</v>
      </c>
      <c r="E1769" s="64">
        <v>3.56</v>
      </c>
      <c r="G1769" s="64">
        <v>2.11</v>
      </c>
      <c r="H1769" s="64">
        <v>1.64</v>
      </c>
      <c r="J1769" s="64">
        <v>3.17</v>
      </c>
      <c r="K1769" s="64">
        <v>3.01</v>
      </c>
      <c r="N1769" s="64">
        <v>0.08</v>
      </c>
      <c r="O1769" s="64">
        <v>1.59</v>
      </c>
      <c r="P1769" s="64">
        <v>2.7</v>
      </c>
      <c r="R1769" s="64">
        <v>1.77</v>
      </c>
      <c r="S1769" s="64">
        <v>1.22</v>
      </c>
      <c r="U1769" s="64">
        <v>2.48</v>
      </c>
      <c r="V1769" s="64">
        <v>2.2400000000000002</v>
      </c>
      <c r="W1769" s="64">
        <v>3.88</v>
      </c>
      <c r="X1769" s="64">
        <v>3.56</v>
      </c>
      <c r="Z1769" s="64">
        <v>2.11</v>
      </c>
      <c r="AA1769" s="64">
        <v>1.64</v>
      </c>
      <c r="AB1769" s="64">
        <v>3.17</v>
      </c>
      <c r="AC1769" s="64">
        <v>3.01</v>
      </c>
    </row>
    <row r="1770" spans="1:29" hidden="1" x14ac:dyDescent="0.2">
      <c r="A1770" s="2">
        <v>41158</v>
      </c>
      <c r="B1770" s="64">
        <v>2.56</v>
      </c>
      <c r="C1770" s="64">
        <v>2.29</v>
      </c>
      <c r="D1770" s="64">
        <v>3.96</v>
      </c>
      <c r="E1770" s="64">
        <v>3.6</v>
      </c>
      <c r="G1770" s="64">
        <v>2.29</v>
      </c>
      <c r="H1770" s="64">
        <v>1.67</v>
      </c>
      <c r="J1770" s="64">
        <v>3.06</v>
      </c>
      <c r="K1770" s="64">
        <v>3</v>
      </c>
      <c r="N1770" s="64">
        <v>0.09</v>
      </c>
      <c r="O1770" s="64">
        <v>1.68</v>
      </c>
      <c r="P1770" s="64">
        <v>2.8</v>
      </c>
      <c r="R1770" s="64">
        <v>1.74</v>
      </c>
      <c r="S1770" s="64">
        <v>1.31</v>
      </c>
      <c r="U1770" s="64">
        <v>2.56</v>
      </c>
      <c r="V1770" s="64">
        <v>2.29</v>
      </c>
      <c r="W1770" s="64">
        <v>3.96</v>
      </c>
      <c r="X1770" s="64">
        <v>3.6</v>
      </c>
      <c r="Z1770" s="64">
        <v>2.29</v>
      </c>
      <c r="AA1770" s="64">
        <v>1.67</v>
      </c>
      <c r="AB1770" s="64">
        <v>3.06</v>
      </c>
      <c r="AC1770" s="64">
        <v>3</v>
      </c>
    </row>
    <row r="1771" spans="1:29" hidden="1" x14ac:dyDescent="0.2">
      <c r="A1771" s="2">
        <v>41159</v>
      </c>
      <c r="B1771" s="64">
        <v>2.5499999999999998</v>
      </c>
      <c r="C1771" s="64">
        <v>2.5099999999999998</v>
      </c>
      <c r="D1771" s="64">
        <v>3.97</v>
      </c>
      <c r="E1771" s="64">
        <v>3.6</v>
      </c>
      <c r="G1771" s="64">
        <v>2.2400000000000002</v>
      </c>
      <c r="H1771" s="64">
        <v>1.69</v>
      </c>
      <c r="J1771" s="64">
        <v>2.88</v>
      </c>
      <c r="K1771" s="64">
        <v>2.93</v>
      </c>
      <c r="M1771" s="116"/>
      <c r="N1771" s="64">
        <v>0.08</v>
      </c>
      <c r="O1771" s="64">
        <v>1.67</v>
      </c>
      <c r="P1771" s="64">
        <v>2.82</v>
      </c>
      <c r="Q1771" s="116"/>
      <c r="R1771" s="64">
        <v>1.69</v>
      </c>
      <c r="S1771" s="64">
        <v>1.26</v>
      </c>
      <c r="U1771" s="64">
        <v>2.5499999999999998</v>
      </c>
      <c r="V1771" s="64">
        <v>2.5099999999999998</v>
      </c>
      <c r="W1771" s="64">
        <v>3.97</v>
      </c>
      <c r="X1771" s="64">
        <v>3.6</v>
      </c>
      <c r="Z1771" s="64">
        <v>2.2400000000000002</v>
      </c>
      <c r="AA1771" s="64">
        <v>1.69</v>
      </c>
      <c r="AB1771" s="64">
        <v>2.88</v>
      </c>
      <c r="AC1771" s="64">
        <v>2.93</v>
      </c>
    </row>
    <row r="1772" spans="1:29" hidden="1" x14ac:dyDescent="0.2">
      <c r="A1772" s="2">
        <v>41162</v>
      </c>
      <c r="B1772" s="64">
        <v>2.75</v>
      </c>
      <c r="C1772" s="64">
        <v>2.57</v>
      </c>
      <c r="D1772" s="64">
        <v>4.13</v>
      </c>
      <c r="E1772" s="64">
        <v>3.6</v>
      </c>
      <c r="G1772" s="64">
        <v>2.31</v>
      </c>
      <c r="H1772" s="64">
        <v>1.72</v>
      </c>
      <c r="J1772" s="64">
        <v>2.9</v>
      </c>
      <c r="K1772" s="64">
        <v>2.88</v>
      </c>
      <c r="N1772" s="64">
        <v>0.08</v>
      </c>
      <c r="O1772" s="64">
        <v>1.65</v>
      </c>
      <c r="P1772" s="64">
        <v>2.8</v>
      </c>
      <c r="R1772" s="64">
        <v>1.74</v>
      </c>
      <c r="S1772" s="64">
        <v>1.28</v>
      </c>
      <c r="U1772" s="64">
        <v>2.75</v>
      </c>
      <c r="V1772" s="64">
        <v>2.57</v>
      </c>
      <c r="W1772" s="64">
        <v>4.13</v>
      </c>
      <c r="X1772" s="64">
        <v>3.6</v>
      </c>
      <c r="Z1772" s="64">
        <v>2.31</v>
      </c>
      <c r="AA1772" s="64">
        <v>1.72</v>
      </c>
      <c r="AB1772" s="64">
        <v>2.9</v>
      </c>
      <c r="AC1772" s="64">
        <v>2.88</v>
      </c>
    </row>
    <row r="1773" spans="1:29" hidden="1" x14ac:dyDescent="0.2">
      <c r="A1773" s="2">
        <v>41163</v>
      </c>
      <c r="B1773" s="64">
        <v>2.77</v>
      </c>
      <c r="C1773" s="64">
        <v>2.69</v>
      </c>
      <c r="D1773" s="64">
        <v>3.98</v>
      </c>
      <c r="E1773" s="64">
        <v>3.62</v>
      </c>
      <c r="G1773" s="64">
        <v>2.36</v>
      </c>
      <c r="H1773" s="64">
        <v>1.83</v>
      </c>
      <c r="J1773" s="64">
        <v>2.92</v>
      </c>
      <c r="K1773" s="64">
        <v>2.99</v>
      </c>
      <c r="N1773" s="64">
        <v>7.0000000000000007E-2</v>
      </c>
      <c r="O1773" s="64">
        <v>1.7</v>
      </c>
      <c r="P1773" s="64">
        <v>2.85</v>
      </c>
      <c r="R1773" s="64">
        <v>1.73</v>
      </c>
      <c r="S1773" s="64">
        <v>1.31</v>
      </c>
      <c r="U1773" s="64">
        <v>2.77</v>
      </c>
      <c r="V1773" s="64">
        <v>2.69</v>
      </c>
      <c r="W1773" s="64">
        <v>3.98</v>
      </c>
      <c r="X1773" s="64">
        <v>3.62</v>
      </c>
      <c r="Z1773" s="64">
        <v>2.36</v>
      </c>
      <c r="AA1773" s="64">
        <v>1.83</v>
      </c>
      <c r="AB1773" s="64">
        <v>2.92</v>
      </c>
      <c r="AC1773" s="64">
        <v>2.99</v>
      </c>
    </row>
    <row r="1774" spans="1:29" hidden="1" x14ac:dyDescent="0.2">
      <c r="A1774" s="2">
        <v>41164</v>
      </c>
      <c r="B1774" s="64">
        <v>2.8</v>
      </c>
      <c r="C1774" s="64">
        <v>2.69</v>
      </c>
      <c r="D1774" s="64">
        <v>3.97</v>
      </c>
      <c r="E1774" s="64">
        <v>3.63</v>
      </c>
      <c r="G1774" s="64">
        <v>2.35</v>
      </c>
      <c r="H1774" s="64">
        <v>1.9</v>
      </c>
      <c r="J1774" s="64">
        <v>3.03</v>
      </c>
      <c r="K1774" s="64">
        <v>3.03</v>
      </c>
      <c r="N1774" s="64">
        <v>0.08</v>
      </c>
      <c r="O1774" s="64">
        <v>1.76</v>
      </c>
      <c r="P1774" s="64">
        <v>2.92</v>
      </c>
      <c r="R1774" s="64">
        <v>1.7</v>
      </c>
      <c r="S1774" s="64">
        <v>1.32</v>
      </c>
      <c r="U1774" s="64">
        <v>2.8</v>
      </c>
      <c r="V1774" s="64">
        <v>2.69</v>
      </c>
      <c r="W1774" s="64">
        <v>3.97</v>
      </c>
      <c r="X1774" s="64">
        <v>3.63</v>
      </c>
      <c r="Z1774" s="64">
        <v>2.35</v>
      </c>
      <c r="AA1774" s="64">
        <v>1.9</v>
      </c>
      <c r="AB1774" s="64">
        <v>3.03</v>
      </c>
      <c r="AC1774" s="64">
        <v>3.03</v>
      </c>
    </row>
    <row r="1775" spans="1:29" hidden="1" x14ac:dyDescent="0.2">
      <c r="A1775" s="2">
        <v>41165</v>
      </c>
      <c r="B1775" s="64">
        <v>2.77</v>
      </c>
      <c r="C1775" s="64">
        <v>2.68</v>
      </c>
      <c r="D1775" s="64">
        <v>4.03</v>
      </c>
      <c r="E1775" s="64">
        <v>3.61</v>
      </c>
      <c r="G1775" s="64">
        <v>2.35</v>
      </c>
      <c r="H1775" s="64">
        <v>1.91</v>
      </c>
      <c r="J1775" s="64">
        <v>3.08</v>
      </c>
      <c r="K1775" s="64">
        <v>3.08</v>
      </c>
      <c r="N1775" s="64">
        <v>0.08</v>
      </c>
      <c r="O1775" s="64">
        <v>1.72</v>
      </c>
      <c r="P1775" s="64">
        <v>2.93</v>
      </c>
      <c r="R1775" s="64">
        <v>1.66</v>
      </c>
      <c r="S1775" s="64">
        <v>1.29</v>
      </c>
      <c r="U1775" s="64">
        <v>2.77</v>
      </c>
      <c r="V1775" s="64">
        <v>2.68</v>
      </c>
      <c r="W1775" s="64">
        <v>4.03</v>
      </c>
      <c r="X1775" s="64">
        <v>3.61</v>
      </c>
      <c r="Z1775" s="64">
        <v>2.35</v>
      </c>
      <c r="AA1775" s="64">
        <v>1.91</v>
      </c>
      <c r="AB1775" s="64">
        <v>3.08</v>
      </c>
      <c r="AC1775" s="64">
        <v>3.08</v>
      </c>
    </row>
    <row r="1776" spans="1:29" hidden="1" x14ac:dyDescent="0.2">
      <c r="A1776" s="2">
        <v>41166</v>
      </c>
      <c r="B1776" s="64">
        <v>2.82</v>
      </c>
      <c r="C1776" s="64">
        <v>2.79</v>
      </c>
      <c r="D1776" s="64">
        <v>4.05</v>
      </c>
      <c r="E1776" s="64">
        <v>3.66</v>
      </c>
      <c r="G1776" s="64">
        <v>2.38</v>
      </c>
      <c r="H1776" s="64">
        <v>2.06</v>
      </c>
      <c r="J1776" s="64">
        <v>2.88</v>
      </c>
      <c r="K1776" s="64">
        <v>2.91</v>
      </c>
      <c r="N1776" s="64">
        <v>0.08</v>
      </c>
      <c r="O1776" s="64">
        <v>1.87</v>
      </c>
      <c r="P1776" s="64">
        <v>3.09</v>
      </c>
      <c r="R1776" s="64">
        <v>1.65</v>
      </c>
      <c r="S1776" s="64">
        <v>1.28</v>
      </c>
      <c r="U1776" s="64">
        <v>2.82</v>
      </c>
      <c r="V1776" s="64">
        <v>2.79</v>
      </c>
      <c r="W1776" s="64">
        <v>4.05</v>
      </c>
      <c r="X1776" s="64">
        <v>3.66</v>
      </c>
      <c r="Z1776" s="64">
        <v>2.38</v>
      </c>
      <c r="AA1776" s="64">
        <v>2.06</v>
      </c>
      <c r="AB1776" s="64">
        <v>2.88</v>
      </c>
      <c r="AC1776" s="64">
        <v>2.91</v>
      </c>
    </row>
    <row r="1777" spans="1:29" hidden="1" x14ac:dyDescent="0.2">
      <c r="A1777" s="2">
        <v>41169</v>
      </c>
      <c r="B1777" s="64">
        <v>2.81</v>
      </c>
      <c r="C1777" s="64">
        <v>2.72</v>
      </c>
      <c r="D1777" s="64">
        <v>4.03</v>
      </c>
      <c r="E1777" s="64">
        <v>3.6</v>
      </c>
      <c r="G1777" s="64">
        <v>2.38</v>
      </c>
      <c r="H1777" s="64">
        <v>1.96</v>
      </c>
      <c r="J1777" s="64">
        <v>3.2</v>
      </c>
      <c r="K1777" s="64">
        <v>2.89</v>
      </c>
      <c r="N1777" s="64">
        <v>0.08</v>
      </c>
      <c r="O1777" s="64">
        <v>1.84</v>
      </c>
      <c r="P1777" s="64">
        <v>3.03</v>
      </c>
      <c r="R1777" s="64">
        <v>1.59</v>
      </c>
      <c r="S1777" s="64">
        <v>1.31</v>
      </c>
      <c r="U1777" s="64">
        <v>2.81</v>
      </c>
      <c r="V1777" s="64">
        <v>2.72</v>
      </c>
      <c r="W1777" s="64">
        <v>4.03</v>
      </c>
      <c r="X1777" s="64">
        <v>3.6</v>
      </c>
      <c r="Z1777" s="64">
        <v>2.38</v>
      </c>
      <c r="AA1777" s="64">
        <v>1.96</v>
      </c>
      <c r="AB1777" s="64">
        <v>3.2</v>
      </c>
      <c r="AC1777" s="64">
        <v>2.89</v>
      </c>
    </row>
    <row r="1778" spans="1:29" hidden="1" x14ac:dyDescent="0.2">
      <c r="A1778" s="2">
        <v>41170</v>
      </c>
      <c r="B1778" s="64">
        <v>2.76</v>
      </c>
      <c r="C1778" s="64">
        <v>2.74</v>
      </c>
      <c r="D1778" s="64">
        <v>4.0599999999999996</v>
      </c>
      <c r="E1778" s="64">
        <v>3.61</v>
      </c>
      <c r="G1778" s="64">
        <v>2.4</v>
      </c>
      <c r="H1778" s="64">
        <v>2</v>
      </c>
      <c r="J1778" s="64">
        <v>2.86</v>
      </c>
      <c r="K1778" s="64">
        <v>3.11</v>
      </c>
      <c r="N1778" s="64">
        <v>0.08</v>
      </c>
      <c r="O1778" s="64">
        <v>1.81</v>
      </c>
      <c r="P1778" s="64">
        <v>3.01</v>
      </c>
      <c r="R1778" s="64">
        <v>1.62</v>
      </c>
      <c r="S1778" s="64">
        <v>1.28</v>
      </c>
      <c r="U1778" s="64">
        <v>2.76</v>
      </c>
      <c r="V1778" s="64">
        <v>2.74</v>
      </c>
      <c r="W1778" s="64">
        <v>4.0599999999999996</v>
      </c>
      <c r="X1778" s="64">
        <v>3.61</v>
      </c>
      <c r="Z1778" s="64">
        <v>2.4</v>
      </c>
      <c r="AA1778" s="64">
        <v>2</v>
      </c>
      <c r="AB1778" s="64">
        <v>2.86</v>
      </c>
      <c r="AC1778" s="64">
        <v>3.11</v>
      </c>
    </row>
    <row r="1779" spans="1:29" hidden="1" x14ac:dyDescent="0.2">
      <c r="A1779" s="2">
        <v>41171</v>
      </c>
      <c r="B1779" s="64">
        <v>2.72</v>
      </c>
      <c r="C1779" s="64">
        <v>2.59</v>
      </c>
      <c r="D1779" s="64">
        <v>3.97</v>
      </c>
      <c r="E1779" s="64">
        <v>3.63</v>
      </c>
      <c r="G1779" s="64">
        <v>2.36</v>
      </c>
      <c r="H1779" s="64">
        <v>1.95</v>
      </c>
      <c r="J1779" s="64">
        <v>2.73</v>
      </c>
      <c r="K1779" s="64">
        <v>3.16</v>
      </c>
      <c r="N1779" s="64">
        <v>0.09</v>
      </c>
      <c r="O1779" s="64">
        <v>1.77</v>
      </c>
      <c r="P1779" s="64">
        <v>2.96</v>
      </c>
      <c r="R1779" s="64">
        <v>1.59</v>
      </c>
      <c r="S1779" s="64">
        <v>1.27</v>
      </c>
      <c r="U1779" s="64">
        <v>2.72</v>
      </c>
      <c r="V1779" s="64">
        <v>2.59</v>
      </c>
      <c r="W1779" s="64">
        <v>3.97</v>
      </c>
      <c r="X1779" s="64">
        <v>3.63</v>
      </c>
      <c r="Z1779" s="64">
        <v>2.36</v>
      </c>
      <c r="AA1779" s="64">
        <v>1.95</v>
      </c>
      <c r="AB1779" s="64">
        <v>2.73</v>
      </c>
      <c r="AC1779" s="64">
        <v>3.16</v>
      </c>
    </row>
    <row r="1780" spans="1:29" hidden="1" x14ac:dyDescent="0.2">
      <c r="A1780" s="2">
        <v>41172</v>
      </c>
      <c r="B1780" s="64">
        <v>2.73</v>
      </c>
      <c r="C1780" s="64">
        <v>2.6</v>
      </c>
      <c r="D1780" s="64">
        <v>3.98</v>
      </c>
      <c r="E1780" s="64">
        <v>3.65</v>
      </c>
      <c r="G1780" s="64">
        <v>2.39</v>
      </c>
      <c r="H1780" s="64">
        <v>1.86</v>
      </c>
      <c r="J1780" s="64">
        <v>2.62</v>
      </c>
      <c r="K1780" s="64">
        <v>3.2</v>
      </c>
      <c r="N1780" s="64">
        <v>0.09</v>
      </c>
      <c r="O1780" s="64">
        <v>1.76</v>
      </c>
      <c r="P1780" s="64">
        <v>2.94</v>
      </c>
      <c r="R1780" s="64">
        <v>1.64</v>
      </c>
      <c r="S1780" s="64">
        <v>1.29</v>
      </c>
      <c r="U1780" s="64">
        <v>2.73</v>
      </c>
      <c r="V1780" s="64">
        <v>2.6</v>
      </c>
      <c r="W1780" s="64">
        <v>3.98</v>
      </c>
      <c r="X1780" s="64">
        <v>3.65</v>
      </c>
      <c r="Z1780" s="64">
        <v>2.39</v>
      </c>
      <c r="AA1780" s="64">
        <v>1.86</v>
      </c>
      <c r="AB1780" s="64">
        <v>2.62</v>
      </c>
      <c r="AC1780" s="64">
        <v>3.2</v>
      </c>
    </row>
    <row r="1781" spans="1:29" hidden="1" x14ac:dyDescent="0.2">
      <c r="A1781" s="2">
        <v>41173</v>
      </c>
      <c r="B1781" s="64">
        <v>2.73</v>
      </c>
      <c r="C1781" s="64">
        <v>2.59</v>
      </c>
      <c r="D1781" s="64">
        <v>4</v>
      </c>
      <c r="E1781" s="64">
        <v>3.61</v>
      </c>
      <c r="G1781" s="64">
        <v>2.4</v>
      </c>
      <c r="H1781" s="64">
        <v>1.86</v>
      </c>
      <c r="J1781" s="64">
        <v>2.23</v>
      </c>
      <c r="K1781" s="64">
        <v>3.12</v>
      </c>
      <c r="N1781" s="64">
        <v>0.08</v>
      </c>
      <c r="O1781" s="64">
        <v>1.75</v>
      </c>
      <c r="P1781" s="64">
        <v>2.94</v>
      </c>
      <c r="R1781" s="64">
        <v>1.62</v>
      </c>
      <c r="S1781" s="64">
        <v>1.26</v>
      </c>
      <c r="U1781" s="64">
        <v>2.73</v>
      </c>
      <c r="V1781" s="64">
        <v>2.59</v>
      </c>
      <c r="W1781" s="64">
        <v>4</v>
      </c>
      <c r="X1781" s="64">
        <v>3.61</v>
      </c>
      <c r="Z1781" s="64">
        <v>2.4</v>
      </c>
      <c r="AA1781" s="64">
        <v>1.86</v>
      </c>
      <c r="AB1781" s="64">
        <v>2.23</v>
      </c>
      <c r="AC1781" s="64">
        <v>3.12</v>
      </c>
    </row>
    <row r="1782" spans="1:29" hidden="1" x14ac:dyDescent="0.2">
      <c r="A1782" s="2">
        <v>41176</v>
      </c>
      <c r="B1782" s="64">
        <v>2.72</v>
      </c>
      <c r="C1782" s="64">
        <v>2.54</v>
      </c>
      <c r="D1782" s="64">
        <v>3.95</v>
      </c>
      <c r="E1782" s="64">
        <v>3.6</v>
      </c>
      <c r="G1782" s="64">
        <v>2.38</v>
      </c>
      <c r="H1782" s="64">
        <v>1.82</v>
      </c>
      <c r="J1782" s="64">
        <v>2.7</v>
      </c>
      <c r="K1782" s="64">
        <v>3.11</v>
      </c>
      <c r="N1782" s="64">
        <v>0.08</v>
      </c>
      <c r="O1782" s="64">
        <v>1.71</v>
      </c>
      <c r="P1782" s="64">
        <v>2.89</v>
      </c>
      <c r="R1782" s="64">
        <v>1.6</v>
      </c>
      <c r="S1782" s="64">
        <v>1.25</v>
      </c>
      <c r="U1782" s="64">
        <v>2.72</v>
      </c>
      <c r="V1782" s="64">
        <v>2.54</v>
      </c>
      <c r="W1782" s="64">
        <v>3.95</v>
      </c>
      <c r="X1782" s="64">
        <v>3.6</v>
      </c>
      <c r="Z1782" s="64">
        <v>2.38</v>
      </c>
      <c r="AA1782" s="64">
        <v>1.82</v>
      </c>
      <c r="AB1782" s="64">
        <v>2.7</v>
      </c>
      <c r="AC1782" s="64">
        <v>3.11</v>
      </c>
    </row>
    <row r="1783" spans="1:29" hidden="1" x14ac:dyDescent="0.2">
      <c r="A1783" s="2">
        <v>41177</v>
      </c>
      <c r="B1783" s="64">
        <v>2.72</v>
      </c>
      <c r="C1783" s="64">
        <v>2.52</v>
      </c>
      <c r="D1783" s="64">
        <v>3.89</v>
      </c>
      <c r="E1783" s="64">
        <v>3.5</v>
      </c>
      <c r="G1783" s="64">
        <v>2.4</v>
      </c>
      <c r="H1783" s="64">
        <v>1.74</v>
      </c>
      <c r="J1783" s="64">
        <v>3.01</v>
      </c>
      <c r="K1783" s="64">
        <v>3.08</v>
      </c>
      <c r="N1783" s="64">
        <v>0.08</v>
      </c>
      <c r="O1783" s="64">
        <v>1.67</v>
      </c>
      <c r="P1783" s="64">
        <v>2.85</v>
      </c>
      <c r="R1783" s="64">
        <v>1.61</v>
      </c>
      <c r="S1783" s="64">
        <v>1.26</v>
      </c>
      <c r="U1783" s="64">
        <v>2.72</v>
      </c>
      <c r="V1783" s="64">
        <v>2.52</v>
      </c>
      <c r="W1783" s="64">
        <v>3.89</v>
      </c>
      <c r="X1783" s="64">
        <v>3.5</v>
      </c>
      <c r="Z1783" s="64">
        <v>2.4</v>
      </c>
      <c r="AA1783" s="64">
        <v>1.74</v>
      </c>
      <c r="AB1783" s="64">
        <v>3.01</v>
      </c>
      <c r="AC1783" s="64">
        <v>3.08</v>
      </c>
    </row>
    <row r="1784" spans="1:29" hidden="1" x14ac:dyDescent="0.2">
      <c r="A1784" s="2">
        <v>41178</v>
      </c>
      <c r="B1784" s="64">
        <v>2.68</v>
      </c>
      <c r="C1784" s="64">
        <v>2.46</v>
      </c>
      <c r="D1784" s="64">
        <v>3.84</v>
      </c>
      <c r="E1784" s="64">
        <v>3.43</v>
      </c>
      <c r="G1784" s="64">
        <v>2.2999999999999998</v>
      </c>
      <c r="H1784" s="64">
        <v>1.68</v>
      </c>
      <c r="J1784" s="64">
        <v>2.79</v>
      </c>
      <c r="K1784" s="64">
        <v>3.14</v>
      </c>
      <c r="N1784" s="64">
        <v>0.09</v>
      </c>
      <c r="O1784" s="64">
        <v>1.61</v>
      </c>
      <c r="P1784" s="64">
        <v>2.78</v>
      </c>
      <c r="R1784" s="64">
        <v>1.59</v>
      </c>
      <c r="S1784" s="64">
        <v>1.24</v>
      </c>
      <c r="U1784" s="64">
        <v>2.68</v>
      </c>
      <c r="V1784" s="64">
        <v>2.46</v>
      </c>
      <c r="W1784" s="64">
        <v>3.84</v>
      </c>
      <c r="X1784" s="64">
        <v>3.43</v>
      </c>
      <c r="Z1784" s="64">
        <v>2.2999999999999998</v>
      </c>
      <c r="AA1784" s="64">
        <v>1.68</v>
      </c>
      <c r="AB1784" s="64">
        <v>2.79</v>
      </c>
      <c r="AC1784" s="64">
        <v>3.14</v>
      </c>
    </row>
    <row r="1785" spans="1:29" hidden="1" x14ac:dyDescent="0.2">
      <c r="A1785" s="2">
        <v>41179</v>
      </c>
      <c r="B1785" s="64">
        <v>2.65</v>
      </c>
      <c r="C1785" s="64">
        <v>2.44</v>
      </c>
      <c r="D1785" s="64">
        <v>3.87</v>
      </c>
      <c r="E1785" s="64">
        <v>3.51</v>
      </c>
      <c r="G1785" s="64">
        <v>2.2999999999999998</v>
      </c>
      <c r="H1785" s="64">
        <v>1.75</v>
      </c>
      <c r="J1785" s="64">
        <v>3.16</v>
      </c>
      <c r="K1785" s="64">
        <v>3.13</v>
      </c>
      <c r="N1785" s="64">
        <v>7.0000000000000007E-2</v>
      </c>
      <c r="O1785" s="64">
        <v>1.65</v>
      </c>
      <c r="P1785" s="64">
        <v>2.84</v>
      </c>
      <c r="R1785" s="64">
        <v>1.56</v>
      </c>
      <c r="S1785" s="64">
        <v>1.25</v>
      </c>
      <c r="U1785" s="64">
        <v>2.65</v>
      </c>
      <c r="V1785" s="64">
        <v>2.44</v>
      </c>
      <c r="W1785" s="64">
        <v>3.87</v>
      </c>
      <c r="X1785" s="64">
        <v>3.51</v>
      </c>
      <c r="Z1785" s="64">
        <v>2.2999999999999998</v>
      </c>
      <c r="AA1785" s="64">
        <v>1.75</v>
      </c>
      <c r="AB1785" s="64">
        <v>3.16</v>
      </c>
      <c r="AC1785" s="64">
        <v>3.13</v>
      </c>
    </row>
    <row r="1786" spans="1:29" hidden="1" x14ac:dyDescent="0.2">
      <c r="A1786" s="2">
        <v>41180</v>
      </c>
      <c r="B1786" s="64">
        <v>2.63</v>
      </c>
      <c r="C1786" s="64">
        <v>2.46</v>
      </c>
      <c r="D1786" s="64">
        <v>3.85</v>
      </c>
      <c r="E1786" s="64">
        <v>3.57</v>
      </c>
      <c r="G1786" s="64">
        <v>2.27</v>
      </c>
      <c r="H1786" s="64">
        <v>1.74</v>
      </c>
      <c r="J1786" s="64">
        <v>2.91</v>
      </c>
      <c r="K1786" s="64">
        <v>3.11</v>
      </c>
      <c r="N1786" s="64">
        <v>7.0000000000000007E-2</v>
      </c>
      <c r="O1786" s="64">
        <v>1.63</v>
      </c>
      <c r="P1786" s="64">
        <v>2.82</v>
      </c>
      <c r="R1786" s="64">
        <v>1.63</v>
      </c>
      <c r="S1786" s="64">
        <v>1.2</v>
      </c>
      <c r="U1786" s="64">
        <v>2.63</v>
      </c>
      <c r="V1786" s="64">
        <v>2.46</v>
      </c>
      <c r="W1786" s="64">
        <v>3.85</v>
      </c>
      <c r="X1786" s="64">
        <v>3.57</v>
      </c>
      <c r="Z1786" s="64">
        <v>2.27</v>
      </c>
      <c r="AA1786" s="64">
        <v>1.74</v>
      </c>
      <c r="AB1786" s="64">
        <v>2.91</v>
      </c>
      <c r="AC1786" s="64">
        <v>3.11</v>
      </c>
    </row>
    <row r="1787" spans="1:29" hidden="1" x14ac:dyDescent="0.2">
      <c r="R1787" s="64"/>
      <c r="S1787" s="64"/>
    </row>
    <row r="1788" spans="1:29" hidden="1" x14ac:dyDescent="0.2">
      <c r="A1788" s="3" t="s">
        <v>61</v>
      </c>
      <c r="B1788" s="64">
        <f>AVERAGE(B1768:B1786)</f>
        <v>2.6926315789473678</v>
      </c>
      <c r="C1788" s="64">
        <f>AVERAGE(C1768:C1786)</f>
        <v>2.5373684210526313</v>
      </c>
      <c r="D1788" s="64">
        <f>AVERAGE(D1768:D1786)</f>
        <v>3.9615789473684209</v>
      </c>
      <c r="E1788" s="64">
        <f>AVERAGE(E1768:E1786)</f>
        <v>3.5878947368421055</v>
      </c>
      <c r="G1788" s="64">
        <f>AVERAGE(G1768:G1786)</f>
        <v>2.3263157894736839</v>
      </c>
      <c r="H1788" s="64">
        <f>AVERAGE(H1768:H1786)</f>
        <v>1.8210526315789475</v>
      </c>
      <c r="J1788" s="64">
        <f>AVERAGE(J1768:J1786)</f>
        <v>2.9021052631578939</v>
      </c>
      <c r="K1788" s="64">
        <f>AVERAGE(K1768:K1786)</f>
        <v>3.0500000000000003</v>
      </c>
      <c r="N1788" s="64">
        <f>AVERAGE(N1768:N1786)</f>
        <v>8.0000000000000016E-2</v>
      </c>
      <c r="O1788" s="64">
        <f>AVERAGE(O1768:O1786)</f>
        <v>1.7057894736842107</v>
      </c>
      <c r="P1788" s="64">
        <f>AVERAGE(P1768:P1786)</f>
        <v>2.8763157894736842</v>
      </c>
      <c r="R1788" s="64">
        <f>AVERAGE(R1768:R1786)</f>
        <v>1.6589473684210527</v>
      </c>
      <c r="S1788" s="64">
        <f>AVERAGE(S1768:S1786)</f>
        <v>1.2689473684210528</v>
      </c>
      <c r="U1788" s="64">
        <f>AVERAGE(U1768:U1786)</f>
        <v>2.6926315789473678</v>
      </c>
      <c r="V1788" s="64">
        <f>AVERAGE(V1768:V1786)</f>
        <v>2.5373684210526313</v>
      </c>
      <c r="W1788" s="64">
        <f>AVERAGE(W1768:W1786)</f>
        <v>3.9615789473684209</v>
      </c>
      <c r="X1788" s="64">
        <f>AVERAGE(X1768:X1786)</f>
        <v>3.5878947368421055</v>
      </c>
      <c r="Z1788" s="64">
        <f>AVERAGE(Z1768:Z1786)</f>
        <v>2.3263157894736839</v>
      </c>
      <c r="AA1788" s="64">
        <f>AVERAGE(AA1768:AA1786)</f>
        <v>1.8210526315789475</v>
      </c>
      <c r="AB1788" s="64">
        <f>AVERAGE(AB1768:AB1786)</f>
        <v>2.9021052631578939</v>
      </c>
      <c r="AC1788" s="64">
        <f>AVERAGE(AC1768:AC1786)</f>
        <v>3.0500000000000003</v>
      </c>
    </row>
    <row r="1789" spans="1:29" hidden="1" x14ac:dyDescent="0.2">
      <c r="A1789" s="3" t="s">
        <v>62</v>
      </c>
      <c r="B1789" s="312">
        <f>AVERAGE(B1788:C1788)</f>
        <v>2.6149999999999993</v>
      </c>
      <c r="C1789" s="312"/>
      <c r="D1789" s="312">
        <f>AVERAGE(D1788:E1788)</f>
        <v>3.7747368421052632</v>
      </c>
      <c r="E1789" s="312"/>
      <c r="F1789" s="5"/>
      <c r="G1789" s="312">
        <f>AVERAGE(G1788:H1788)</f>
        <v>2.0736842105263156</v>
      </c>
      <c r="H1789" s="312"/>
      <c r="I1789" s="118"/>
      <c r="J1789" s="312">
        <f>AVERAGE(J1788:K1788)</f>
        <v>2.9760526315789471</v>
      </c>
      <c r="K1789" s="312"/>
      <c r="L1789" s="118"/>
      <c r="M1789" s="5"/>
      <c r="N1789" s="5"/>
      <c r="O1789" s="5"/>
      <c r="P1789" s="5"/>
      <c r="Q1789" s="5"/>
      <c r="R1789" s="312">
        <f>AVERAGE(R1788:S1788)</f>
        <v>1.4639473684210529</v>
      </c>
      <c r="S1789" s="312"/>
      <c r="U1789" s="312">
        <f>AVERAGE(U1788:V1788)</f>
        <v>2.6149999999999993</v>
      </c>
      <c r="V1789" s="312"/>
      <c r="W1789" s="312">
        <f>AVERAGE(W1788:X1788)</f>
        <v>3.7747368421052632</v>
      </c>
      <c r="X1789" s="312"/>
      <c r="Y1789" s="5"/>
      <c r="Z1789" s="312">
        <f>AVERAGE(Z1788:AA1788)</f>
        <v>2.0736842105263156</v>
      </c>
      <c r="AA1789" s="312"/>
      <c r="AB1789" s="312">
        <f>AVERAGE(AB1788:AC1788)</f>
        <v>2.9760526315789471</v>
      </c>
      <c r="AC1789" s="312"/>
    </row>
    <row r="1790" spans="1:29" hidden="1" x14ac:dyDescent="0.2">
      <c r="A1790" s="3" t="s">
        <v>63</v>
      </c>
      <c r="B1790" s="312">
        <f>AVERAGE(B1737,B1765,B1789)</f>
        <v>2.6116390614216702</v>
      </c>
      <c r="C1790" s="312"/>
      <c r="D1790" s="312">
        <f>AVERAGE(D1737,D1765,D1789)</f>
        <v>3.8888046202462676</v>
      </c>
      <c r="E1790" s="312"/>
      <c r="F1790" s="5"/>
      <c r="G1790" s="312">
        <f>AVERAGE(G1737,G1765,G1789)</f>
        <v>2.1329885319359003</v>
      </c>
      <c r="H1790" s="312"/>
      <c r="I1790" s="118"/>
      <c r="J1790" s="312">
        <f>AVERAGE(J1737,J1765,J1789)</f>
        <v>3.0567938786359843</v>
      </c>
      <c r="K1790" s="312"/>
      <c r="L1790" s="118"/>
      <c r="M1790" s="5"/>
      <c r="N1790" s="5"/>
      <c r="O1790" s="5"/>
      <c r="P1790" s="5"/>
      <c r="Q1790" s="5"/>
      <c r="R1790" s="312">
        <f>AVERAGE(R1737,R1765,R1789)</f>
        <v>1.5345663070720279</v>
      </c>
      <c r="S1790" s="312"/>
      <c r="U1790" s="312">
        <f>AVERAGE(U1737,U1765,U1789)</f>
        <v>2.6116390614216702</v>
      </c>
      <c r="V1790" s="312"/>
      <c r="W1790" s="312">
        <f>AVERAGE(W1737,W1765,W1789)</f>
        <v>3.8888046202462676</v>
      </c>
      <c r="X1790" s="312"/>
      <c r="Y1790" s="5"/>
      <c r="Z1790" s="312">
        <f>AVERAGE(Z1737,Z1765,Z1789)</f>
        <v>2.1329885319359003</v>
      </c>
      <c r="AA1790" s="312"/>
      <c r="AB1790" s="312">
        <f>AVERAGE(AB1737,AB1765,AB1789)</f>
        <v>3.0567938786359843</v>
      </c>
      <c r="AC1790" s="312"/>
    </row>
    <row r="1791" spans="1:29" hidden="1" x14ac:dyDescent="0.2">
      <c r="R1791" s="64"/>
      <c r="S1791" s="64"/>
    </row>
    <row r="1792" spans="1:29" hidden="1" x14ac:dyDescent="0.2">
      <c r="A1792" s="2">
        <v>41183</v>
      </c>
      <c r="B1792" s="64">
        <v>2.58</v>
      </c>
      <c r="C1792" s="64">
        <v>2.4700000000000002</v>
      </c>
      <c r="D1792" s="64">
        <v>3.78</v>
      </c>
      <c r="E1792" s="64">
        <v>3.6</v>
      </c>
      <c r="G1792" s="64">
        <v>2.36</v>
      </c>
      <c r="H1792" s="64">
        <v>1.74</v>
      </c>
      <c r="J1792" s="64">
        <v>2.9</v>
      </c>
      <c r="K1792" s="64">
        <v>3.12</v>
      </c>
      <c r="N1792" s="64">
        <v>0.06</v>
      </c>
      <c r="O1792" s="64">
        <v>1.62</v>
      </c>
      <c r="P1792" s="64">
        <v>2.82</v>
      </c>
      <c r="R1792" s="64">
        <v>1.6</v>
      </c>
      <c r="S1792" s="64">
        <v>1.21</v>
      </c>
      <c r="U1792" s="64">
        <v>2.58</v>
      </c>
      <c r="V1792" s="64">
        <v>2.4700000000000002</v>
      </c>
      <c r="W1792" s="64">
        <v>3.78</v>
      </c>
      <c r="X1792" s="64">
        <v>3.6</v>
      </c>
      <c r="Z1792" s="64">
        <v>2.36</v>
      </c>
      <c r="AA1792" s="64">
        <v>1.74</v>
      </c>
      <c r="AB1792" s="64">
        <v>2.9</v>
      </c>
      <c r="AC1792" s="64">
        <v>3.12</v>
      </c>
    </row>
    <row r="1793" spans="1:29" hidden="1" x14ac:dyDescent="0.2">
      <c r="A1793" s="2">
        <v>41184</v>
      </c>
      <c r="B1793" s="64">
        <v>2.59</v>
      </c>
      <c r="C1793" s="64">
        <v>2.48</v>
      </c>
      <c r="D1793" s="64">
        <v>3.85</v>
      </c>
      <c r="E1793" s="64">
        <v>3.61</v>
      </c>
      <c r="G1793" s="64">
        <v>2.42</v>
      </c>
      <c r="H1793" s="64">
        <v>1.85</v>
      </c>
      <c r="J1793" s="64">
        <v>3.01</v>
      </c>
      <c r="K1793" s="64">
        <v>3.04</v>
      </c>
      <c r="N1793" s="64">
        <v>0.06</v>
      </c>
      <c r="O1793" s="64">
        <v>1.62</v>
      </c>
      <c r="P1793" s="64">
        <v>2.81</v>
      </c>
      <c r="R1793" s="64">
        <v>1.56</v>
      </c>
      <c r="S1793" s="64">
        <v>1.21</v>
      </c>
      <c r="U1793" s="64">
        <v>2.59</v>
      </c>
      <c r="V1793" s="64">
        <v>2.48</v>
      </c>
      <c r="W1793" s="64">
        <v>3.85</v>
      </c>
      <c r="X1793" s="64">
        <v>3.61</v>
      </c>
      <c r="Z1793" s="64">
        <v>2.42</v>
      </c>
      <c r="AA1793" s="64">
        <v>1.85</v>
      </c>
      <c r="AB1793" s="64">
        <v>3.01</v>
      </c>
      <c r="AC1793" s="64">
        <v>3.04</v>
      </c>
    </row>
    <row r="1794" spans="1:29" hidden="1" x14ac:dyDescent="0.2">
      <c r="A1794" s="2">
        <v>41185</v>
      </c>
      <c r="B1794" s="64">
        <v>2.58</v>
      </c>
      <c r="C1794" s="64">
        <v>2.44</v>
      </c>
      <c r="D1794" s="64">
        <v>3.91</v>
      </c>
      <c r="E1794" s="64">
        <v>3.5</v>
      </c>
      <c r="G1794" s="64">
        <v>2.54</v>
      </c>
      <c r="H1794" s="64">
        <v>1.72</v>
      </c>
      <c r="J1794" s="64">
        <v>3.24</v>
      </c>
      <c r="K1794" s="64">
        <v>3.06</v>
      </c>
      <c r="N1794" s="64">
        <v>7.0000000000000007E-2</v>
      </c>
      <c r="O1794" s="64">
        <v>1.61</v>
      </c>
      <c r="P1794" s="64">
        <v>2.82</v>
      </c>
      <c r="R1794" s="64">
        <v>1.55</v>
      </c>
      <c r="S1794" s="64">
        <v>1.1599999999999999</v>
      </c>
      <c r="U1794" s="64">
        <v>2.58</v>
      </c>
      <c r="V1794" s="64">
        <v>2.44</v>
      </c>
      <c r="W1794" s="64">
        <v>3.91</v>
      </c>
      <c r="X1794" s="64">
        <v>3.5</v>
      </c>
      <c r="Z1794" s="64">
        <v>2.54</v>
      </c>
      <c r="AA1794" s="64">
        <v>1.72</v>
      </c>
      <c r="AB1794" s="64">
        <v>3.24</v>
      </c>
      <c r="AC1794" s="64">
        <v>3.06</v>
      </c>
    </row>
    <row r="1795" spans="1:29" hidden="1" x14ac:dyDescent="0.2">
      <c r="A1795" s="2">
        <v>41186</v>
      </c>
      <c r="B1795" s="64">
        <v>2.64</v>
      </c>
      <c r="C1795" s="64">
        <v>2.44</v>
      </c>
      <c r="D1795" s="64">
        <v>3.89</v>
      </c>
      <c r="E1795" s="64">
        <v>3.56</v>
      </c>
      <c r="G1795" s="64">
        <v>2.56</v>
      </c>
      <c r="H1795" s="64">
        <v>1.76</v>
      </c>
      <c r="J1795" s="64">
        <v>2.8</v>
      </c>
      <c r="K1795" s="64">
        <v>2.99</v>
      </c>
      <c r="N1795" s="64">
        <v>0.08</v>
      </c>
      <c r="O1795" s="64">
        <v>1.67</v>
      </c>
      <c r="P1795" s="64">
        <v>2.89</v>
      </c>
      <c r="R1795" s="64">
        <v>1.53</v>
      </c>
      <c r="S1795" s="64">
        <v>1.1299999999999999</v>
      </c>
      <c r="U1795" s="64">
        <v>2.64</v>
      </c>
      <c r="V1795" s="64">
        <v>2.44</v>
      </c>
      <c r="W1795" s="64">
        <v>3.89</v>
      </c>
      <c r="X1795" s="64">
        <v>3.56</v>
      </c>
      <c r="Z1795" s="64">
        <v>2.56</v>
      </c>
      <c r="AA1795" s="64">
        <v>1.76</v>
      </c>
      <c r="AB1795" s="64">
        <v>2.8</v>
      </c>
      <c r="AC1795" s="64">
        <v>2.99</v>
      </c>
    </row>
    <row r="1796" spans="1:29" hidden="1" x14ac:dyDescent="0.2">
      <c r="A1796" s="2">
        <v>41187</v>
      </c>
      <c r="B1796" s="64">
        <v>2.67</v>
      </c>
      <c r="C1796" s="64">
        <v>2.4700000000000002</v>
      </c>
      <c r="D1796" s="64">
        <v>3.94</v>
      </c>
      <c r="E1796" s="64">
        <v>3.64</v>
      </c>
      <c r="G1796" s="64">
        <v>2.46</v>
      </c>
      <c r="H1796" s="64">
        <v>1.73</v>
      </c>
      <c r="J1796" s="64">
        <v>2.83</v>
      </c>
      <c r="K1796" s="64">
        <v>2.97</v>
      </c>
      <c r="N1796" s="64">
        <v>0.08</v>
      </c>
      <c r="O1796" s="64">
        <v>1.74</v>
      </c>
      <c r="P1796" s="64">
        <v>2.97</v>
      </c>
      <c r="R1796" s="64">
        <v>1.52</v>
      </c>
      <c r="S1796" s="64">
        <v>1.1499999999999999</v>
      </c>
      <c r="U1796" s="64">
        <v>2.67</v>
      </c>
      <c r="V1796" s="64">
        <v>2.4700000000000002</v>
      </c>
      <c r="W1796" s="64">
        <v>3.94</v>
      </c>
      <c r="X1796" s="64">
        <v>3.64</v>
      </c>
      <c r="Z1796" s="64">
        <v>2.46</v>
      </c>
      <c r="AA1796" s="64">
        <v>1.73</v>
      </c>
      <c r="AB1796" s="64">
        <v>2.83</v>
      </c>
      <c r="AC1796" s="64">
        <v>2.97</v>
      </c>
    </row>
    <row r="1797" spans="1:29" hidden="1" x14ac:dyDescent="0.2">
      <c r="A1797" s="2">
        <v>41191</v>
      </c>
      <c r="B1797" s="64">
        <v>2.68</v>
      </c>
      <c r="C1797" s="64">
        <v>2.4500000000000002</v>
      </c>
      <c r="D1797" s="64">
        <v>3.95</v>
      </c>
      <c r="E1797" s="64">
        <v>3.65</v>
      </c>
      <c r="G1797" s="64">
        <v>2.4500000000000002</v>
      </c>
      <c r="H1797" s="64">
        <v>1.68</v>
      </c>
      <c r="J1797" s="64">
        <v>2.77</v>
      </c>
      <c r="K1797" s="64">
        <v>2.88</v>
      </c>
      <c r="N1797" s="64">
        <v>0.08</v>
      </c>
      <c r="O1797" s="64">
        <v>1.71</v>
      </c>
      <c r="P1797" s="64">
        <v>2.92</v>
      </c>
      <c r="R1797" s="64">
        <v>1.59</v>
      </c>
      <c r="S1797" s="64">
        <v>1.17</v>
      </c>
      <c r="U1797" s="64">
        <v>2.68</v>
      </c>
      <c r="V1797" s="64">
        <v>2.4500000000000002</v>
      </c>
      <c r="W1797" s="64">
        <v>3.95</v>
      </c>
      <c r="X1797" s="64">
        <v>3.65</v>
      </c>
      <c r="Z1797" s="64">
        <v>2.4500000000000002</v>
      </c>
      <c r="AA1797" s="64">
        <v>1.68</v>
      </c>
      <c r="AB1797" s="64">
        <v>2.77</v>
      </c>
      <c r="AC1797" s="64">
        <v>2.88</v>
      </c>
    </row>
    <row r="1798" spans="1:29" hidden="1" x14ac:dyDescent="0.2">
      <c r="A1798" s="2">
        <v>41192</v>
      </c>
      <c r="B1798" s="64">
        <v>2.66</v>
      </c>
      <c r="C1798" s="64">
        <v>2.46</v>
      </c>
      <c r="D1798" s="64">
        <v>3.94</v>
      </c>
      <c r="E1798" s="64">
        <v>3.63</v>
      </c>
      <c r="G1798" s="64">
        <v>2.3199999999999998</v>
      </c>
      <c r="H1798" s="64">
        <v>1.68</v>
      </c>
      <c r="J1798" s="64">
        <v>2.74</v>
      </c>
      <c r="K1798" s="64">
        <v>2.77</v>
      </c>
      <c r="N1798" s="64">
        <v>0.08</v>
      </c>
      <c r="O1798" s="64">
        <v>1.67</v>
      </c>
      <c r="P1798" s="64">
        <v>2.88</v>
      </c>
      <c r="R1798" s="64">
        <v>1.63</v>
      </c>
      <c r="S1798" s="64">
        <v>1.19</v>
      </c>
      <c r="U1798" s="64">
        <v>2.66</v>
      </c>
      <c r="V1798" s="64">
        <v>2.46</v>
      </c>
      <c r="W1798" s="64">
        <v>3.94</v>
      </c>
      <c r="X1798" s="64">
        <v>3.63</v>
      </c>
      <c r="Z1798" s="64">
        <v>2.3199999999999998</v>
      </c>
      <c r="AA1798" s="64">
        <v>1.68</v>
      </c>
      <c r="AB1798" s="64">
        <v>2.74</v>
      </c>
      <c r="AC1798" s="64">
        <v>2.77</v>
      </c>
    </row>
    <row r="1799" spans="1:29" hidden="1" x14ac:dyDescent="0.2">
      <c r="A1799" s="2">
        <v>41193</v>
      </c>
      <c r="B1799" s="64">
        <v>2.64</v>
      </c>
      <c r="C1799" s="64">
        <v>2.41</v>
      </c>
      <c r="D1799" s="64">
        <v>3.95</v>
      </c>
      <c r="E1799" s="64">
        <v>3.53</v>
      </c>
      <c r="G1799" s="64">
        <v>2.41</v>
      </c>
      <c r="H1799" s="64">
        <v>1.86</v>
      </c>
      <c r="J1799" s="64">
        <v>2.79</v>
      </c>
      <c r="K1799" s="64">
        <v>2.7</v>
      </c>
      <c r="N1799" s="64">
        <v>7.0000000000000007E-2</v>
      </c>
      <c r="O1799" s="64">
        <v>1.67</v>
      </c>
      <c r="P1799" s="64">
        <v>2.85</v>
      </c>
      <c r="R1799" s="64">
        <v>1.58</v>
      </c>
      <c r="S1799" s="64">
        <v>1.17</v>
      </c>
      <c r="U1799" s="64">
        <v>2.64</v>
      </c>
      <c r="V1799" s="64">
        <v>2.41</v>
      </c>
      <c r="W1799" s="64">
        <v>3.95</v>
      </c>
      <c r="X1799" s="64">
        <v>3.53</v>
      </c>
      <c r="Z1799" s="64">
        <v>2.41</v>
      </c>
      <c r="AA1799" s="64">
        <v>1.86</v>
      </c>
      <c r="AB1799" s="64">
        <v>2.79</v>
      </c>
      <c r="AC1799" s="64">
        <v>2.7</v>
      </c>
    </row>
    <row r="1800" spans="1:29" hidden="1" x14ac:dyDescent="0.2">
      <c r="A1800" s="2">
        <v>41194</v>
      </c>
      <c r="B1800" s="64">
        <v>2.48</v>
      </c>
      <c r="C1800" s="64">
        <v>2.4</v>
      </c>
      <c r="D1800" s="64">
        <v>3.89</v>
      </c>
      <c r="E1800" s="64">
        <v>3.56</v>
      </c>
      <c r="G1800" s="64">
        <v>2.5099999999999998</v>
      </c>
      <c r="H1800" s="64">
        <v>1.61</v>
      </c>
      <c r="J1800" s="64">
        <v>2.79</v>
      </c>
      <c r="K1800" s="64">
        <v>3.17</v>
      </c>
      <c r="N1800" s="64">
        <v>7.0000000000000007E-2</v>
      </c>
      <c r="O1800" s="64">
        <v>1.65</v>
      </c>
      <c r="P1800" s="64">
        <v>2.83</v>
      </c>
      <c r="R1800" s="64">
        <v>1.56</v>
      </c>
      <c r="S1800" s="64">
        <v>1.1499999999999999</v>
      </c>
      <c r="U1800" s="64">
        <v>2.48</v>
      </c>
      <c r="V1800" s="64">
        <v>2.4</v>
      </c>
      <c r="W1800" s="64">
        <v>3.89</v>
      </c>
      <c r="X1800" s="64">
        <v>3.56</v>
      </c>
      <c r="Z1800" s="64">
        <v>2.5099999999999998</v>
      </c>
      <c r="AA1800" s="64">
        <v>1.61</v>
      </c>
      <c r="AB1800" s="64">
        <v>2.79</v>
      </c>
      <c r="AC1800" s="64">
        <v>3.17</v>
      </c>
    </row>
    <row r="1801" spans="1:29" hidden="1" x14ac:dyDescent="0.2">
      <c r="A1801" s="2">
        <v>41197</v>
      </c>
      <c r="B1801" s="64">
        <v>2.48</v>
      </c>
      <c r="C1801" s="64">
        <v>2.38</v>
      </c>
      <c r="D1801" s="64">
        <v>3.88</v>
      </c>
      <c r="E1801" s="64">
        <v>3.58</v>
      </c>
      <c r="G1801" s="64">
        <v>2.41</v>
      </c>
      <c r="H1801" s="64">
        <v>1.7</v>
      </c>
      <c r="J1801" s="64">
        <v>2.79</v>
      </c>
      <c r="K1801" s="64">
        <v>3.18</v>
      </c>
      <c r="N1801" s="64">
        <v>7.0000000000000007E-2</v>
      </c>
      <c r="O1801" s="64">
        <v>1.66</v>
      </c>
      <c r="P1801" s="64">
        <v>2.85</v>
      </c>
      <c r="R1801" s="64">
        <v>1.56</v>
      </c>
      <c r="S1801" s="64">
        <v>1.1299999999999999</v>
      </c>
      <c r="U1801" s="64">
        <v>2.48</v>
      </c>
      <c r="V1801" s="64">
        <v>2.38</v>
      </c>
      <c r="W1801" s="64">
        <v>3.88</v>
      </c>
      <c r="X1801" s="64">
        <v>3.58</v>
      </c>
      <c r="Z1801" s="64">
        <v>2.41</v>
      </c>
      <c r="AA1801" s="64">
        <v>1.7</v>
      </c>
      <c r="AB1801" s="64">
        <v>2.79</v>
      </c>
      <c r="AC1801" s="64">
        <v>3.18</v>
      </c>
    </row>
    <row r="1802" spans="1:29" hidden="1" x14ac:dyDescent="0.2">
      <c r="A1802" s="2">
        <v>41198</v>
      </c>
      <c r="B1802" s="64">
        <v>2.65</v>
      </c>
      <c r="C1802" s="64">
        <v>2.38</v>
      </c>
      <c r="D1802" s="64">
        <v>3.92</v>
      </c>
      <c r="E1802" s="64">
        <v>3.5</v>
      </c>
      <c r="G1802" s="64">
        <v>2.2799999999999998</v>
      </c>
      <c r="H1802" s="64">
        <v>1.7</v>
      </c>
      <c r="J1802" s="64">
        <v>2.6</v>
      </c>
      <c r="K1802" s="64">
        <v>3.32</v>
      </c>
      <c r="N1802" s="64">
        <v>0.06</v>
      </c>
      <c r="O1802" s="64">
        <v>1.72</v>
      </c>
      <c r="P1802" s="64">
        <v>2.92</v>
      </c>
      <c r="R1802" s="64">
        <v>1.57</v>
      </c>
      <c r="S1802" s="64">
        <v>1.1000000000000001</v>
      </c>
      <c r="U1802" s="64">
        <v>2.65</v>
      </c>
      <c r="V1802" s="64">
        <v>2.38</v>
      </c>
      <c r="W1802" s="64">
        <v>3.92</v>
      </c>
      <c r="X1802" s="64">
        <v>3.5</v>
      </c>
      <c r="Z1802" s="64">
        <v>2.2799999999999998</v>
      </c>
      <c r="AA1802" s="64">
        <v>1.7</v>
      </c>
      <c r="AB1802" s="64">
        <v>2.6</v>
      </c>
      <c r="AC1802" s="64">
        <v>3.32</v>
      </c>
    </row>
    <row r="1803" spans="1:29" hidden="1" x14ac:dyDescent="0.2">
      <c r="A1803" s="2">
        <v>41199</v>
      </c>
      <c r="B1803" s="64">
        <v>2.4900000000000002</v>
      </c>
      <c r="C1803" s="64">
        <v>2.36</v>
      </c>
      <c r="D1803" s="64">
        <v>3.8</v>
      </c>
      <c r="E1803" s="64">
        <v>3.51</v>
      </c>
      <c r="G1803" s="64">
        <v>2.4500000000000002</v>
      </c>
      <c r="H1803" s="64">
        <v>1.64</v>
      </c>
      <c r="J1803" s="64">
        <v>2.57</v>
      </c>
      <c r="K1803" s="64">
        <v>2.96</v>
      </c>
      <c r="N1803" s="64">
        <v>0.09</v>
      </c>
      <c r="O1803" s="64">
        <v>1.82</v>
      </c>
      <c r="P1803" s="64">
        <v>3</v>
      </c>
      <c r="R1803" s="64">
        <v>1.59</v>
      </c>
      <c r="S1803" s="64">
        <v>1.1399999999999999</v>
      </c>
      <c r="U1803" s="64">
        <v>2.4900000000000002</v>
      </c>
      <c r="V1803" s="64">
        <v>2.36</v>
      </c>
      <c r="W1803" s="64">
        <v>3.8</v>
      </c>
      <c r="X1803" s="64">
        <v>3.51</v>
      </c>
      <c r="Z1803" s="64">
        <v>2.4500000000000002</v>
      </c>
      <c r="AA1803" s="64">
        <v>1.64</v>
      </c>
      <c r="AB1803" s="64">
        <v>2.57</v>
      </c>
      <c r="AC1803" s="64">
        <v>2.96</v>
      </c>
    </row>
    <row r="1804" spans="1:29" hidden="1" x14ac:dyDescent="0.2">
      <c r="A1804" s="2">
        <v>41200</v>
      </c>
      <c r="B1804" s="64">
        <v>2.58</v>
      </c>
      <c r="C1804" s="64">
        <v>2.4300000000000002</v>
      </c>
      <c r="D1804" s="64">
        <v>3.89</v>
      </c>
      <c r="E1804" s="64">
        <v>3.51</v>
      </c>
      <c r="G1804" s="64">
        <v>2.69</v>
      </c>
      <c r="H1804" s="64">
        <v>1.86</v>
      </c>
      <c r="J1804" s="64">
        <v>2.81</v>
      </c>
      <c r="K1804" s="64">
        <v>2.98</v>
      </c>
      <c r="N1804" s="64">
        <v>7.0000000000000007E-2</v>
      </c>
      <c r="O1804" s="64">
        <v>1.83</v>
      </c>
      <c r="P1804" s="64">
        <v>3.01</v>
      </c>
      <c r="R1804" s="64">
        <v>1.65</v>
      </c>
      <c r="S1804" s="64">
        <v>1.1499999999999999</v>
      </c>
      <c r="U1804" s="64">
        <v>2.58</v>
      </c>
      <c r="V1804" s="64">
        <v>2.4300000000000002</v>
      </c>
      <c r="W1804" s="64">
        <v>3.89</v>
      </c>
      <c r="X1804" s="64">
        <v>3.51</v>
      </c>
      <c r="Z1804" s="64">
        <v>2.69</v>
      </c>
      <c r="AA1804" s="64">
        <v>1.86</v>
      </c>
      <c r="AB1804" s="64">
        <v>2.81</v>
      </c>
      <c r="AC1804" s="64">
        <v>2.98</v>
      </c>
    </row>
    <row r="1805" spans="1:29" hidden="1" x14ac:dyDescent="0.2">
      <c r="A1805" s="2">
        <v>41201</v>
      </c>
      <c r="B1805" s="64">
        <v>2.52</v>
      </c>
      <c r="C1805" s="64">
        <v>2.4500000000000002</v>
      </c>
      <c r="D1805" s="64">
        <v>3.76</v>
      </c>
      <c r="E1805" s="64">
        <v>3.43</v>
      </c>
      <c r="G1805" s="64">
        <v>2.4700000000000002</v>
      </c>
      <c r="H1805" s="64">
        <v>1.81</v>
      </c>
      <c r="J1805" s="64">
        <v>3.15</v>
      </c>
      <c r="K1805" s="64">
        <v>3.26</v>
      </c>
      <c r="N1805" s="64">
        <v>7.0000000000000007E-2</v>
      </c>
      <c r="O1805" s="64">
        <v>1.76</v>
      </c>
      <c r="P1805" s="64">
        <v>2.93</v>
      </c>
      <c r="R1805" s="64">
        <v>1.67</v>
      </c>
      <c r="S1805" s="64">
        <v>1.1599999999999999</v>
      </c>
      <c r="U1805" s="64">
        <v>2.52</v>
      </c>
      <c r="V1805" s="64">
        <v>2.4500000000000002</v>
      </c>
      <c r="W1805" s="64">
        <v>3.76</v>
      </c>
      <c r="X1805" s="64">
        <v>3.43</v>
      </c>
      <c r="Z1805" s="64">
        <v>2.4700000000000002</v>
      </c>
      <c r="AA1805" s="64">
        <v>1.81</v>
      </c>
      <c r="AB1805" s="64">
        <v>3.15</v>
      </c>
      <c r="AC1805" s="64">
        <v>3.26</v>
      </c>
    </row>
    <row r="1806" spans="1:29" hidden="1" x14ac:dyDescent="0.2">
      <c r="A1806" s="2">
        <v>41204</v>
      </c>
      <c r="B1806" s="64">
        <v>2.56</v>
      </c>
      <c r="C1806" s="64">
        <v>2.4900000000000002</v>
      </c>
      <c r="D1806" s="64">
        <v>3.79</v>
      </c>
      <c r="E1806" s="64">
        <v>3.29</v>
      </c>
      <c r="G1806" s="64">
        <v>2.4500000000000002</v>
      </c>
      <c r="H1806" s="64">
        <v>1.76</v>
      </c>
      <c r="J1806" s="64">
        <v>2.77</v>
      </c>
      <c r="K1806" s="64">
        <v>3.07</v>
      </c>
      <c r="N1806" s="64">
        <v>7.0000000000000007E-2</v>
      </c>
      <c r="O1806" s="64">
        <v>1.81</v>
      </c>
      <c r="P1806" s="64">
        <v>2.97</v>
      </c>
      <c r="R1806" s="64">
        <v>1.65</v>
      </c>
      <c r="S1806" s="64">
        <v>1.2</v>
      </c>
      <c r="U1806" s="64">
        <v>2.56</v>
      </c>
      <c r="V1806" s="64">
        <v>2.4900000000000002</v>
      </c>
      <c r="W1806" s="64">
        <v>3.79</v>
      </c>
      <c r="X1806" s="64">
        <v>3.29</v>
      </c>
      <c r="Z1806" s="64">
        <v>2.4500000000000002</v>
      </c>
      <c r="AA1806" s="64">
        <v>1.76</v>
      </c>
      <c r="AB1806" s="64">
        <v>2.77</v>
      </c>
      <c r="AC1806" s="64">
        <v>3.07</v>
      </c>
    </row>
    <row r="1807" spans="1:29" hidden="1" x14ac:dyDescent="0.2">
      <c r="A1807" s="2">
        <v>41205</v>
      </c>
      <c r="B1807" s="64">
        <v>2.5299999999999998</v>
      </c>
      <c r="C1807" s="64">
        <v>2.44</v>
      </c>
      <c r="D1807" s="64">
        <v>3.71</v>
      </c>
      <c r="E1807" s="64">
        <v>3.3</v>
      </c>
      <c r="G1807" s="64">
        <v>2.56</v>
      </c>
      <c r="H1807" s="64">
        <v>1.69</v>
      </c>
      <c r="J1807" s="64">
        <v>2.74</v>
      </c>
      <c r="K1807" s="64">
        <v>2.95</v>
      </c>
      <c r="N1807" s="64">
        <v>0.08</v>
      </c>
      <c r="O1807" s="64">
        <v>1.76</v>
      </c>
      <c r="P1807" s="64">
        <v>2.9</v>
      </c>
      <c r="R1807" s="64">
        <v>1.64</v>
      </c>
      <c r="S1807" s="64">
        <v>1.19</v>
      </c>
      <c r="U1807" s="64">
        <v>2.5299999999999998</v>
      </c>
      <c r="V1807" s="64">
        <v>2.44</v>
      </c>
      <c r="W1807" s="64">
        <v>3.71</v>
      </c>
      <c r="X1807" s="64">
        <v>3.3</v>
      </c>
      <c r="Z1807" s="64">
        <v>2.56</v>
      </c>
      <c r="AA1807" s="64">
        <v>1.69</v>
      </c>
      <c r="AB1807" s="64">
        <v>2.74</v>
      </c>
      <c r="AC1807" s="64">
        <v>2.95</v>
      </c>
    </row>
    <row r="1808" spans="1:29" hidden="1" x14ac:dyDescent="0.2">
      <c r="A1808" s="2">
        <v>41206</v>
      </c>
      <c r="B1808" s="64">
        <v>2.56</v>
      </c>
      <c r="C1808" s="64">
        <v>2.46</v>
      </c>
      <c r="D1808" s="64">
        <v>3.86</v>
      </c>
      <c r="E1808" s="64">
        <v>3.39</v>
      </c>
      <c r="G1808" s="64">
        <v>2.44</v>
      </c>
      <c r="H1808" s="64">
        <v>1.7</v>
      </c>
      <c r="J1808" s="64">
        <v>2.7</v>
      </c>
      <c r="K1808" s="64">
        <v>2.95</v>
      </c>
      <c r="N1808" s="64">
        <v>0.09</v>
      </c>
      <c r="O1808" s="64">
        <v>1.79</v>
      </c>
      <c r="P1808" s="64">
        <v>2.95</v>
      </c>
      <c r="R1808" s="64">
        <v>1.73</v>
      </c>
      <c r="S1808" s="64">
        <v>1.17</v>
      </c>
      <c r="U1808" s="64">
        <v>2.56</v>
      </c>
      <c r="V1808" s="64">
        <v>2.46</v>
      </c>
      <c r="W1808" s="64">
        <v>3.86</v>
      </c>
      <c r="X1808" s="64">
        <v>3.39</v>
      </c>
      <c r="Z1808" s="64">
        <v>2.44</v>
      </c>
      <c r="AA1808" s="64">
        <v>1.7</v>
      </c>
      <c r="AB1808" s="64">
        <v>2.7</v>
      </c>
      <c r="AC1808" s="64">
        <v>2.95</v>
      </c>
    </row>
    <row r="1809" spans="1:29" hidden="1" x14ac:dyDescent="0.2">
      <c r="A1809" s="2">
        <v>41207</v>
      </c>
      <c r="B1809" s="64">
        <v>2.63</v>
      </c>
      <c r="C1809" s="64">
        <v>2.5099999999999998</v>
      </c>
      <c r="D1809" s="64">
        <v>3.76</v>
      </c>
      <c r="E1809" s="64">
        <v>3.27</v>
      </c>
      <c r="G1809" s="64">
        <v>2.42</v>
      </c>
      <c r="H1809" s="64">
        <v>1.76</v>
      </c>
      <c r="J1809" s="64">
        <v>2.77</v>
      </c>
      <c r="K1809" s="64">
        <v>3.19</v>
      </c>
      <c r="N1809" s="64">
        <v>0.09</v>
      </c>
      <c r="O1809" s="64">
        <v>1.82</v>
      </c>
      <c r="P1809" s="64">
        <v>2.97</v>
      </c>
      <c r="R1809" s="64">
        <v>1.76</v>
      </c>
      <c r="S1809" s="64">
        <v>1.21</v>
      </c>
      <c r="U1809" s="64">
        <v>2.63</v>
      </c>
      <c r="V1809" s="64">
        <v>2.5099999999999998</v>
      </c>
      <c r="W1809" s="64">
        <v>3.76</v>
      </c>
      <c r="X1809" s="64">
        <v>3.27</v>
      </c>
      <c r="Z1809" s="64">
        <v>2.42</v>
      </c>
      <c r="AA1809" s="64">
        <v>1.76</v>
      </c>
      <c r="AB1809" s="64">
        <v>2.77</v>
      </c>
      <c r="AC1809" s="64">
        <v>3.19</v>
      </c>
    </row>
    <row r="1810" spans="1:29" hidden="1" x14ac:dyDescent="0.2">
      <c r="A1810" s="2">
        <v>41208</v>
      </c>
      <c r="B1810" s="64">
        <v>2.59</v>
      </c>
      <c r="C1810" s="64">
        <v>2.48</v>
      </c>
      <c r="D1810" s="64">
        <v>3.7</v>
      </c>
      <c r="E1810" s="64">
        <v>3.28</v>
      </c>
      <c r="G1810" s="64">
        <v>2.3199999999999998</v>
      </c>
      <c r="H1810" s="64">
        <v>1.69</v>
      </c>
      <c r="J1810" s="64">
        <v>2.84</v>
      </c>
      <c r="K1810" s="64">
        <v>2.98</v>
      </c>
      <c r="N1810" s="64">
        <v>0.09</v>
      </c>
      <c r="O1810" s="64">
        <v>1.75</v>
      </c>
      <c r="P1810" s="64">
        <v>2.91</v>
      </c>
      <c r="R1810" s="64">
        <v>1.74</v>
      </c>
      <c r="S1810" s="64">
        <v>1.19</v>
      </c>
      <c r="U1810" s="64">
        <v>2.59</v>
      </c>
      <c r="V1810" s="64">
        <v>2.48</v>
      </c>
      <c r="W1810" s="64">
        <v>3.7</v>
      </c>
      <c r="X1810" s="64">
        <v>3.28</v>
      </c>
      <c r="Z1810" s="64">
        <v>2.3199999999999998</v>
      </c>
      <c r="AA1810" s="64">
        <v>1.69</v>
      </c>
      <c r="AB1810" s="64">
        <v>2.84</v>
      </c>
      <c r="AC1810" s="64">
        <v>2.98</v>
      </c>
    </row>
    <row r="1811" spans="1:29" hidden="1" x14ac:dyDescent="0.2">
      <c r="A1811" s="2">
        <v>41211</v>
      </c>
      <c r="B1811" s="64">
        <v>2.7</v>
      </c>
      <c r="C1811" s="64">
        <v>2.58</v>
      </c>
      <c r="D1811" s="64">
        <v>3.76</v>
      </c>
      <c r="E1811" s="64">
        <v>3.29</v>
      </c>
      <c r="G1811" s="64">
        <v>2.38</v>
      </c>
      <c r="H1811" s="64">
        <v>1.53</v>
      </c>
      <c r="J1811" s="64">
        <v>2.86</v>
      </c>
      <c r="K1811" s="64">
        <v>3.27</v>
      </c>
      <c r="N1811" s="64">
        <v>0.09</v>
      </c>
      <c r="O1811" s="64">
        <v>1.71</v>
      </c>
      <c r="P1811" s="64">
        <v>2.88</v>
      </c>
      <c r="R1811" s="64">
        <v>1.55</v>
      </c>
      <c r="S1811" s="64">
        <v>1.1399999999999999</v>
      </c>
      <c r="U1811" s="64">
        <v>2.7</v>
      </c>
      <c r="V1811" s="64">
        <v>2.58</v>
      </c>
      <c r="W1811" s="64">
        <v>3.76</v>
      </c>
      <c r="X1811" s="64">
        <v>3.29</v>
      </c>
      <c r="Z1811" s="64">
        <v>2.38</v>
      </c>
      <c r="AA1811" s="64">
        <v>1.53</v>
      </c>
      <c r="AB1811" s="64">
        <v>2.86</v>
      </c>
      <c r="AC1811" s="64">
        <v>3.27</v>
      </c>
    </row>
    <row r="1812" spans="1:29" hidden="1" x14ac:dyDescent="0.2">
      <c r="A1812" s="2">
        <v>41213</v>
      </c>
      <c r="B1812" s="64">
        <v>2.5499999999999998</v>
      </c>
      <c r="C1812" s="64">
        <v>2.4700000000000002</v>
      </c>
      <c r="D1812" s="64">
        <v>3.64</v>
      </c>
      <c r="E1812" s="64">
        <v>3.26</v>
      </c>
      <c r="G1812" s="64">
        <v>2.42</v>
      </c>
      <c r="H1812" s="64">
        <v>1.78</v>
      </c>
      <c r="J1812" s="64">
        <v>3.32</v>
      </c>
      <c r="K1812" s="64">
        <v>3.29</v>
      </c>
      <c r="N1812" s="64">
        <v>0.08</v>
      </c>
      <c r="O1812" s="64">
        <v>1.69</v>
      </c>
      <c r="P1812" s="64">
        <v>2.86</v>
      </c>
      <c r="R1812" s="64">
        <v>1.72</v>
      </c>
      <c r="S1812" s="64">
        <v>1.1299999999999999</v>
      </c>
      <c r="U1812" s="64">
        <v>2.5499999999999998</v>
      </c>
      <c r="V1812" s="64">
        <v>2.4700000000000002</v>
      </c>
      <c r="W1812" s="64">
        <v>3.64</v>
      </c>
      <c r="X1812" s="64">
        <v>3.26</v>
      </c>
      <c r="Z1812" s="64">
        <v>2.42</v>
      </c>
      <c r="AA1812" s="64">
        <v>1.78</v>
      </c>
      <c r="AB1812" s="64">
        <v>3.32</v>
      </c>
      <c r="AC1812" s="64">
        <v>3.29</v>
      </c>
    </row>
    <row r="1813" spans="1:29" hidden="1" x14ac:dyDescent="0.2">
      <c r="R1813" s="64"/>
      <c r="S1813" s="64"/>
    </row>
    <row r="1814" spans="1:29" hidden="1" x14ac:dyDescent="0.2">
      <c r="A1814" s="3" t="s">
        <v>61</v>
      </c>
      <c r="B1814" s="64">
        <f>AVERAGE(B1792:B1812)</f>
        <v>2.5885714285714294</v>
      </c>
      <c r="C1814" s="64">
        <f>AVERAGE(C1792:C1812)</f>
        <v>2.4499999999999993</v>
      </c>
      <c r="D1814" s="64">
        <f>AVERAGE(D1792:D1812)</f>
        <v>3.8366666666666678</v>
      </c>
      <c r="E1814" s="64">
        <f>AVERAGE(E1792:E1812)</f>
        <v>3.4709523809523808</v>
      </c>
      <c r="G1814" s="64">
        <f>AVERAGE(G1792:G1812)</f>
        <v>2.4438095238095245</v>
      </c>
      <c r="H1814" s="64">
        <f>AVERAGE(H1792:H1812)</f>
        <v>1.7261904761904763</v>
      </c>
      <c r="J1814" s="64">
        <f>AVERAGE(J1792:J1812)</f>
        <v>2.8471428571428579</v>
      </c>
      <c r="K1814" s="64">
        <f>AVERAGE(K1792:K1812)</f>
        <v>3.0523809523809526</v>
      </c>
      <c r="N1814" s="64">
        <f>AVERAGE(N1792:N1812)</f>
        <v>7.6190476190476225E-2</v>
      </c>
      <c r="O1814" s="64">
        <f>AVERAGE(O1792:O1812)</f>
        <v>1.7180952380952377</v>
      </c>
      <c r="P1814" s="64">
        <f>AVERAGE(P1792:P1812)</f>
        <v>2.901904761904762</v>
      </c>
      <c r="R1814" s="64">
        <f>AVERAGE(R1792:R1812)</f>
        <v>1.6166666666666665</v>
      </c>
      <c r="S1814" s="64">
        <f>AVERAGE(S1792:S1812)</f>
        <v>1.1642857142857144</v>
      </c>
      <c r="U1814" s="64">
        <f>AVERAGE(U1792:U1812)</f>
        <v>2.5885714285714294</v>
      </c>
      <c r="V1814" s="64">
        <f>AVERAGE(V1792:V1812)</f>
        <v>2.4499999999999993</v>
      </c>
      <c r="W1814" s="64">
        <f>AVERAGE(W1792:W1812)</f>
        <v>3.8366666666666678</v>
      </c>
      <c r="X1814" s="64">
        <f>AVERAGE(X1792:X1812)</f>
        <v>3.4709523809523808</v>
      </c>
      <c r="Z1814" s="64">
        <f>AVERAGE(Z1792:Z1812)</f>
        <v>2.4438095238095245</v>
      </c>
      <c r="AA1814" s="64">
        <f>AVERAGE(AA1792:AA1812)</f>
        <v>1.7261904761904763</v>
      </c>
      <c r="AB1814" s="64">
        <f>AVERAGE(AB1792:AB1812)</f>
        <v>2.8471428571428579</v>
      </c>
      <c r="AC1814" s="64">
        <f>AVERAGE(AC1792:AC1812)</f>
        <v>3.0523809523809526</v>
      </c>
    </row>
    <row r="1815" spans="1:29" hidden="1" x14ac:dyDescent="0.2">
      <c r="A1815" s="3" t="s">
        <v>62</v>
      </c>
      <c r="B1815" s="312">
        <f>AVERAGE(B1814:C1814)</f>
        <v>2.5192857142857141</v>
      </c>
      <c r="C1815" s="312"/>
      <c r="D1815" s="312">
        <f>AVERAGE(D1814:E1814)</f>
        <v>3.6538095238095245</v>
      </c>
      <c r="E1815" s="312"/>
      <c r="F1815" s="5"/>
      <c r="G1815" s="312">
        <f>AVERAGE(G1814:H1814)</f>
        <v>2.0850000000000004</v>
      </c>
      <c r="H1815" s="312"/>
      <c r="I1815" s="118"/>
      <c r="J1815" s="312">
        <f>AVERAGE(J1814:K1814)</f>
        <v>2.949761904761905</v>
      </c>
      <c r="K1815" s="312"/>
      <c r="L1815" s="118"/>
      <c r="M1815" s="5"/>
      <c r="N1815" s="5"/>
      <c r="O1815" s="5"/>
      <c r="P1815" s="5"/>
      <c r="Q1815" s="5"/>
      <c r="R1815" s="312">
        <f>AVERAGE(R1814:S1814)</f>
        <v>1.3904761904761904</v>
      </c>
      <c r="S1815" s="312"/>
      <c r="U1815" s="312">
        <f>AVERAGE(U1814:V1814)</f>
        <v>2.5192857142857141</v>
      </c>
      <c r="V1815" s="312"/>
      <c r="W1815" s="312">
        <f>AVERAGE(W1814:X1814)</f>
        <v>3.6538095238095245</v>
      </c>
      <c r="X1815" s="312"/>
      <c r="Y1815" s="5"/>
      <c r="Z1815" s="312">
        <f>AVERAGE(Z1814:AA1814)</f>
        <v>2.0850000000000004</v>
      </c>
      <c r="AA1815" s="312"/>
      <c r="AB1815" s="312">
        <f>AVERAGE(AB1814:AC1814)</f>
        <v>2.949761904761905</v>
      </c>
      <c r="AC1815" s="312"/>
    </row>
    <row r="1816" spans="1:29" hidden="1" x14ac:dyDescent="0.2">
      <c r="A1816" s="3" t="s">
        <v>63</v>
      </c>
      <c r="B1816" s="312">
        <f>AVERAGE(B1765,B1789,B1815)</f>
        <v>2.5600517598343684</v>
      </c>
      <c r="C1816" s="312"/>
      <c r="D1816" s="312">
        <f>AVERAGE(D1765,D1789,D1815)</f>
        <v>3.7903125567542042</v>
      </c>
      <c r="E1816" s="312"/>
      <c r="F1816" s="5"/>
      <c r="G1816" s="312">
        <f>AVERAGE(G1765,G1789,G1815)</f>
        <v>2.0859250398724085</v>
      </c>
      <c r="H1816" s="312"/>
      <c r="I1816" s="118"/>
      <c r="J1816" s="312">
        <f>AVERAGE(J1765,J1789,J1815)</f>
        <v>2.9416351484772538</v>
      </c>
      <c r="K1816" s="312"/>
      <c r="L1816" s="118"/>
      <c r="M1816" s="5"/>
      <c r="N1816" s="5"/>
      <c r="O1816" s="5"/>
      <c r="P1816" s="5"/>
      <c r="Q1816" s="5"/>
      <c r="R1816" s="312">
        <f>AVERAGE(R1765,R1789,R1815)</f>
        <v>1.4523440848498055</v>
      </c>
      <c r="S1816" s="312"/>
      <c r="U1816" s="312">
        <f>AVERAGE(U1765,U1789,U1815)</f>
        <v>2.5600517598343684</v>
      </c>
      <c r="V1816" s="312"/>
      <c r="W1816" s="312">
        <f>AVERAGE(W1765,W1789,W1815)</f>
        <v>3.7903125567542042</v>
      </c>
      <c r="X1816" s="312"/>
      <c r="Y1816" s="5"/>
      <c r="Z1816" s="312">
        <f>AVERAGE(Z1765,Z1789,Z1815)</f>
        <v>2.0859250398724085</v>
      </c>
      <c r="AA1816" s="312"/>
      <c r="AB1816" s="312">
        <f>AVERAGE(AB1765,AB1789,AB1815)</f>
        <v>2.9416351484772538</v>
      </c>
      <c r="AC1816" s="312"/>
    </row>
    <row r="1817" spans="1:29" hidden="1" x14ac:dyDescent="0.2">
      <c r="R1817" s="64"/>
      <c r="S1817" s="64"/>
    </row>
    <row r="1818" spans="1:29" hidden="1" x14ac:dyDescent="0.2">
      <c r="A1818" s="2">
        <v>41214</v>
      </c>
      <c r="G1818" s="64">
        <v>2.27</v>
      </c>
      <c r="H1818" s="64">
        <v>1.76</v>
      </c>
      <c r="J1818" s="64">
        <v>3.02</v>
      </c>
      <c r="K1818" s="64">
        <v>2.99</v>
      </c>
      <c r="N1818" s="64">
        <v>7.0000000000000007E-2</v>
      </c>
      <c r="O1818" s="64">
        <v>1.72</v>
      </c>
      <c r="P1818" s="64">
        <v>2.9</v>
      </c>
      <c r="R1818" s="64">
        <v>1.68</v>
      </c>
      <c r="S1818" s="64">
        <v>1.1200000000000001</v>
      </c>
      <c r="Z1818" s="64">
        <v>2.27</v>
      </c>
      <c r="AA1818" s="64">
        <v>1.76</v>
      </c>
      <c r="AB1818" s="64">
        <v>3.02</v>
      </c>
      <c r="AC1818" s="64">
        <v>2.99</v>
      </c>
    </row>
    <row r="1819" spans="1:29" hidden="1" x14ac:dyDescent="0.2">
      <c r="A1819" s="2">
        <v>41215</v>
      </c>
      <c r="G1819" s="64">
        <v>2.2400000000000002</v>
      </c>
      <c r="H1819" s="64">
        <v>1.85</v>
      </c>
      <c r="J1819" s="64">
        <v>3.08</v>
      </c>
      <c r="K1819" s="64">
        <v>3.03</v>
      </c>
      <c r="N1819" s="64">
        <v>7.0000000000000007E-2</v>
      </c>
      <c r="O1819" s="64">
        <v>1.71</v>
      </c>
      <c r="P1819" s="64">
        <v>2.9</v>
      </c>
      <c r="R1819" s="64">
        <v>1.69</v>
      </c>
      <c r="S1819" s="64">
        <v>1.1200000000000001</v>
      </c>
      <c r="Z1819" s="64">
        <v>2.2400000000000002</v>
      </c>
      <c r="AA1819" s="64">
        <v>1.85</v>
      </c>
      <c r="AB1819" s="64">
        <v>3.08</v>
      </c>
      <c r="AC1819" s="64">
        <v>3.03</v>
      </c>
    </row>
    <row r="1820" spans="1:29" hidden="1" x14ac:dyDescent="0.2">
      <c r="A1820" s="2">
        <v>41218</v>
      </c>
      <c r="G1820" s="64">
        <v>2.2400000000000002</v>
      </c>
      <c r="H1820" s="64">
        <v>1.78</v>
      </c>
      <c r="J1820" s="64">
        <v>2.92</v>
      </c>
      <c r="K1820" s="64">
        <v>3.04</v>
      </c>
      <c r="N1820" s="64">
        <v>7.0000000000000007E-2</v>
      </c>
      <c r="O1820" s="64">
        <v>1.68</v>
      </c>
      <c r="P1820" s="64">
        <v>2.88</v>
      </c>
      <c r="R1820" s="64">
        <v>1.7</v>
      </c>
      <c r="S1820" s="64">
        <v>1.1299999999999999</v>
      </c>
      <c r="Z1820" s="64">
        <v>2.2400000000000002</v>
      </c>
      <c r="AA1820" s="64">
        <v>1.78</v>
      </c>
      <c r="AB1820" s="64">
        <v>2.92</v>
      </c>
      <c r="AC1820" s="64">
        <v>3.04</v>
      </c>
    </row>
    <row r="1821" spans="1:29" hidden="1" x14ac:dyDescent="0.2">
      <c r="A1821" s="2">
        <v>41219</v>
      </c>
      <c r="B1821" s="64">
        <v>2.61</v>
      </c>
      <c r="C1821" s="64">
        <v>2.4900000000000002</v>
      </c>
      <c r="D1821" s="64">
        <v>3.77</v>
      </c>
      <c r="E1821" s="64">
        <v>3.42</v>
      </c>
      <c r="G1821" s="64">
        <v>2.36</v>
      </c>
      <c r="H1821" s="64">
        <v>1.88</v>
      </c>
      <c r="J1821" s="64">
        <v>2.8</v>
      </c>
      <c r="K1821" s="64">
        <v>3.01</v>
      </c>
      <c r="N1821" s="64">
        <v>0.06</v>
      </c>
      <c r="O1821" s="64">
        <v>1.75</v>
      </c>
      <c r="P1821" s="64">
        <v>2.92</v>
      </c>
      <c r="R1821" s="64">
        <v>1.74</v>
      </c>
      <c r="S1821" s="64">
        <v>1.17</v>
      </c>
      <c r="U1821" s="64">
        <v>2.61</v>
      </c>
      <c r="V1821" s="64">
        <v>2.4900000000000002</v>
      </c>
      <c r="W1821" s="64">
        <v>3.77</v>
      </c>
      <c r="X1821" s="64">
        <v>3.42</v>
      </c>
      <c r="Z1821" s="64">
        <v>2.36</v>
      </c>
      <c r="AA1821" s="64">
        <v>1.88</v>
      </c>
      <c r="AB1821" s="64">
        <v>2.8</v>
      </c>
      <c r="AC1821" s="64">
        <v>3.01</v>
      </c>
    </row>
    <row r="1822" spans="1:29" hidden="1" x14ac:dyDescent="0.2">
      <c r="A1822" s="2">
        <v>41220</v>
      </c>
      <c r="B1822" s="64">
        <v>2.54</v>
      </c>
      <c r="C1822" s="64">
        <v>2.4300000000000002</v>
      </c>
      <c r="D1822" s="64">
        <v>3.72</v>
      </c>
      <c r="E1822" s="64">
        <v>3.36</v>
      </c>
      <c r="G1822" s="64">
        <v>2.56</v>
      </c>
      <c r="H1822" s="64">
        <v>1.8</v>
      </c>
      <c r="J1822" s="64">
        <v>2.78</v>
      </c>
      <c r="K1822" s="64">
        <v>3.04</v>
      </c>
      <c r="N1822" s="64">
        <v>0.08</v>
      </c>
      <c r="O1822" s="64">
        <v>1.64</v>
      </c>
      <c r="P1822" s="64">
        <v>2.83</v>
      </c>
      <c r="R1822" s="64">
        <v>1.67</v>
      </c>
      <c r="S1822" s="64">
        <v>1.1399999999999999</v>
      </c>
      <c r="U1822" s="64">
        <v>2.54</v>
      </c>
      <c r="V1822" s="64">
        <v>2.4300000000000002</v>
      </c>
      <c r="W1822" s="64">
        <v>3.72</v>
      </c>
      <c r="X1822" s="64">
        <v>3.36</v>
      </c>
      <c r="Z1822" s="64">
        <v>2.56</v>
      </c>
      <c r="AA1822" s="64">
        <v>1.8</v>
      </c>
      <c r="AB1822" s="64">
        <v>2.78</v>
      </c>
      <c r="AC1822" s="64">
        <v>3.04</v>
      </c>
    </row>
    <row r="1823" spans="1:29" hidden="1" x14ac:dyDescent="0.2">
      <c r="A1823" s="2">
        <v>41221</v>
      </c>
      <c r="B1823" s="64">
        <v>2.5099999999999998</v>
      </c>
      <c r="C1823" s="64">
        <v>2.36</v>
      </c>
      <c r="D1823" s="64">
        <v>3.67</v>
      </c>
      <c r="E1823" s="64">
        <v>3.36</v>
      </c>
      <c r="G1823" s="64">
        <v>2.5499999999999998</v>
      </c>
      <c r="H1823" s="64">
        <v>1.82</v>
      </c>
      <c r="J1823" s="64">
        <v>2.4300000000000002</v>
      </c>
      <c r="K1823" s="64">
        <v>2.87</v>
      </c>
      <c r="N1823" s="64">
        <v>7.0000000000000007E-2</v>
      </c>
      <c r="O1823" s="64">
        <v>1.57</v>
      </c>
      <c r="P1823" s="64">
        <v>2.75</v>
      </c>
      <c r="R1823" s="64">
        <v>1.68</v>
      </c>
      <c r="S1823" s="64">
        <v>1.1100000000000001</v>
      </c>
      <c r="U1823" s="64">
        <v>2.5099999999999998</v>
      </c>
      <c r="V1823" s="64">
        <v>2.36</v>
      </c>
      <c r="W1823" s="64">
        <v>3.67</v>
      </c>
      <c r="X1823" s="64">
        <v>3.36</v>
      </c>
      <c r="Z1823" s="64">
        <v>2.5499999999999998</v>
      </c>
      <c r="AA1823" s="64">
        <v>1.82</v>
      </c>
      <c r="AB1823" s="64">
        <v>2.4300000000000002</v>
      </c>
      <c r="AC1823" s="64">
        <v>2.87</v>
      </c>
    </row>
    <row r="1824" spans="1:29" hidden="1" x14ac:dyDescent="0.2">
      <c r="A1824" s="2">
        <v>41222</v>
      </c>
      <c r="B1824" s="64">
        <v>2.5</v>
      </c>
      <c r="C1824" s="64">
        <v>2.36</v>
      </c>
      <c r="D1824" s="64">
        <v>3.73</v>
      </c>
      <c r="E1824" s="64">
        <v>3.43</v>
      </c>
      <c r="G1824" s="64">
        <v>2.36</v>
      </c>
      <c r="H1824" s="64">
        <v>1.78</v>
      </c>
      <c r="J1824" s="64">
        <v>2.41</v>
      </c>
      <c r="K1824" s="64">
        <v>2.75</v>
      </c>
      <c r="N1824" s="64">
        <v>7.0000000000000007E-2</v>
      </c>
      <c r="O1824" s="64">
        <v>1.61</v>
      </c>
      <c r="P1824" s="64">
        <v>2.73</v>
      </c>
      <c r="R1824" s="64">
        <v>1.72</v>
      </c>
      <c r="S1824" s="64">
        <v>1.1299999999999999</v>
      </c>
      <c r="U1824" s="64">
        <v>2.5</v>
      </c>
      <c r="V1824" s="64">
        <v>2.36</v>
      </c>
      <c r="W1824" s="64">
        <v>3.73</v>
      </c>
      <c r="X1824" s="64">
        <v>3.43</v>
      </c>
      <c r="Z1824" s="64">
        <v>2.36</v>
      </c>
      <c r="AA1824" s="64">
        <v>1.78</v>
      </c>
      <c r="AB1824" s="64">
        <v>2.41</v>
      </c>
      <c r="AC1824" s="64">
        <v>2.75</v>
      </c>
    </row>
    <row r="1825" spans="1:29" hidden="1" x14ac:dyDescent="0.2">
      <c r="A1825" s="2">
        <v>41226</v>
      </c>
      <c r="B1825" s="64">
        <v>2.54</v>
      </c>
      <c r="C1825" s="64">
        <v>2.37</v>
      </c>
      <c r="D1825" s="64">
        <v>3.71</v>
      </c>
      <c r="E1825" s="64">
        <v>3.45</v>
      </c>
      <c r="G1825" s="64">
        <v>2.2200000000000002</v>
      </c>
      <c r="H1825" s="64">
        <v>1.74</v>
      </c>
      <c r="J1825" s="64">
        <v>2.72</v>
      </c>
      <c r="K1825" s="64">
        <v>2.7</v>
      </c>
      <c r="N1825" s="64">
        <v>7.0000000000000007E-2</v>
      </c>
      <c r="O1825" s="64">
        <v>1.59</v>
      </c>
      <c r="P1825" s="64">
        <v>2.71</v>
      </c>
      <c r="R1825" s="64">
        <v>1.7</v>
      </c>
      <c r="S1825" s="64">
        <v>1.1299999999999999</v>
      </c>
      <c r="U1825" s="64">
        <v>2.54</v>
      </c>
      <c r="V1825" s="64">
        <v>2.37</v>
      </c>
      <c r="W1825" s="64">
        <v>3.71</v>
      </c>
      <c r="X1825" s="64">
        <v>3.45</v>
      </c>
      <c r="Z1825" s="64">
        <v>2.2200000000000002</v>
      </c>
      <c r="AA1825" s="64">
        <v>1.74</v>
      </c>
      <c r="AB1825" s="64">
        <v>2.72</v>
      </c>
      <c r="AC1825" s="64">
        <v>2.7</v>
      </c>
    </row>
    <row r="1826" spans="1:29" hidden="1" x14ac:dyDescent="0.2">
      <c r="A1826" s="2">
        <v>41227</v>
      </c>
      <c r="B1826" s="64">
        <v>2.57</v>
      </c>
      <c r="C1826" s="64">
        <v>2.37</v>
      </c>
      <c r="D1826" s="64">
        <v>3.72</v>
      </c>
      <c r="E1826" s="64">
        <v>3.44</v>
      </c>
      <c r="G1826" s="64">
        <v>2.35</v>
      </c>
      <c r="H1826" s="64">
        <v>1.68</v>
      </c>
      <c r="J1826" s="64">
        <v>3.07</v>
      </c>
      <c r="K1826" s="64">
        <v>2.73</v>
      </c>
      <c r="N1826" s="64">
        <v>0.06</v>
      </c>
      <c r="O1826" s="64">
        <v>1.59</v>
      </c>
      <c r="P1826" s="64">
        <v>2.72</v>
      </c>
      <c r="R1826" s="64">
        <v>1.72</v>
      </c>
      <c r="S1826" s="64">
        <v>1.1499999999999999</v>
      </c>
      <c r="U1826" s="64">
        <v>2.57</v>
      </c>
      <c r="V1826" s="64">
        <v>2.37</v>
      </c>
      <c r="W1826" s="64">
        <v>3.72</v>
      </c>
      <c r="X1826" s="64">
        <v>3.44</v>
      </c>
      <c r="Z1826" s="64">
        <v>2.35</v>
      </c>
      <c r="AA1826" s="64">
        <v>1.68</v>
      </c>
      <c r="AB1826" s="64">
        <v>3.07</v>
      </c>
      <c r="AC1826" s="64">
        <v>2.73</v>
      </c>
    </row>
    <row r="1827" spans="1:29" hidden="1" x14ac:dyDescent="0.2">
      <c r="A1827" s="2">
        <v>41228</v>
      </c>
      <c r="B1827" s="64">
        <v>2.6</v>
      </c>
      <c r="C1827" s="64">
        <v>2.39</v>
      </c>
      <c r="D1827" s="64">
        <v>3.91</v>
      </c>
      <c r="E1827" s="64">
        <v>3.47</v>
      </c>
      <c r="G1827" s="64">
        <v>2.19</v>
      </c>
      <c r="H1827" s="64">
        <v>1.65</v>
      </c>
      <c r="J1827" s="64">
        <v>3.08</v>
      </c>
      <c r="K1827" s="64">
        <v>3.12</v>
      </c>
      <c r="N1827" s="64">
        <v>0.04</v>
      </c>
      <c r="O1827" s="64">
        <v>1.59</v>
      </c>
      <c r="P1827" s="64">
        <v>2.73</v>
      </c>
      <c r="R1827" s="64">
        <v>1.74</v>
      </c>
      <c r="S1827" s="64">
        <v>1.17</v>
      </c>
      <c r="U1827" s="64">
        <v>2.6</v>
      </c>
      <c r="V1827" s="64">
        <v>2.39</v>
      </c>
      <c r="W1827" s="64">
        <v>3.91</v>
      </c>
      <c r="X1827" s="64">
        <v>3.47</v>
      </c>
      <c r="Z1827" s="64">
        <v>2.19</v>
      </c>
      <c r="AA1827" s="64">
        <v>1.65</v>
      </c>
      <c r="AB1827" s="64">
        <v>3.08</v>
      </c>
      <c r="AC1827" s="64">
        <v>3.12</v>
      </c>
    </row>
    <row r="1828" spans="1:29" hidden="1" x14ac:dyDescent="0.2">
      <c r="A1828" s="2">
        <v>41229</v>
      </c>
      <c r="B1828" s="64">
        <v>2.59</v>
      </c>
      <c r="C1828" s="64">
        <v>2.41</v>
      </c>
      <c r="D1828" s="64">
        <v>3.97</v>
      </c>
      <c r="E1828" s="64">
        <v>3.44</v>
      </c>
      <c r="G1828" s="64">
        <v>2.21</v>
      </c>
      <c r="H1828" s="64">
        <v>1.62</v>
      </c>
      <c r="J1828" s="64">
        <v>3.13</v>
      </c>
      <c r="K1828" s="64">
        <v>2.97</v>
      </c>
      <c r="N1828" s="64">
        <v>0.05</v>
      </c>
      <c r="O1828" s="64">
        <v>1.58</v>
      </c>
      <c r="P1828" s="64">
        <v>2.73</v>
      </c>
      <c r="R1828" s="64">
        <v>1.76</v>
      </c>
      <c r="S1828" s="64">
        <v>1.17</v>
      </c>
      <c r="U1828" s="64">
        <v>2.59</v>
      </c>
      <c r="V1828" s="64">
        <v>2.41</v>
      </c>
      <c r="W1828" s="64">
        <v>3.97</v>
      </c>
      <c r="X1828" s="64">
        <v>3.44</v>
      </c>
      <c r="Z1828" s="64">
        <v>2.21</v>
      </c>
      <c r="AA1828" s="64">
        <v>1.62</v>
      </c>
      <c r="AB1828" s="64">
        <v>3.13</v>
      </c>
      <c r="AC1828" s="64">
        <v>2.97</v>
      </c>
    </row>
    <row r="1829" spans="1:29" hidden="1" x14ac:dyDescent="0.2">
      <c r="A1829" s="2">
        <v>41232</v>
      </c>
      <c r="B1829" s="64">
        <v>2.61</v>
      </c>
      <c r="C1829" s="64">
        <v>2.4</v>
      </c>
      <c r="D1829" s="64">
        <v>3.93</v>
      </c>
      <c r="E1829" s="64">
        <v>3.35</v>
      </c>
      <c r="G1829" s="64">
        <v>2.37</v>
      </c>
      <c r="H1829" s="64">
        <v>1.51</v>
      </c>
      <c r="J1829" s="64">
        <v>3.43</v>
      </c>
      <c r="K1829" s="64">
        <v>2.6</v>
      </c>
      <c r="N1829" s="64">
        <v>0.05</v>
      </c>
      <c r="O1829" s="64">
        <v>1.61</v>
      </c>
      <c r="P1829" s="64">
        <v>2.76</v>
      </c>
      <c r="R1829" s="64">
        <v>1.72</v>
      </c>
      <c r="S1829" s="64">
        <v>1.18</v>
      </c>
      <c r="U1829" s="64">
        <v>2.61</v>
      </c>
      <c r="V1829" s="64">
        <v>2.4</v>
      </c>
      <c r="W1829" s="64">
        <v>3.93</v>
      </c>
      <c r="X1829" s="64">
        <v>3.35</v>
      </c>
      <c r="Z1829" s="64">
        <v>2.37</v>
      </c>
      <c r="AA1829" s="64">
        <v>1.51</v>
      </c>
      <c r="AB1829" s="64">
        <v>3.43</v>
      </c>
      <c r="AC1829" s="64">
        <v>2.6</v>
      </c>
    </row>
    <row r="1830" spans="1:29" hidden="1" x14ac:dyDescent="0.2">
      <c r="A1830" s="2">
        <v>41233</v>
      </c>
      <c r="B1830" s="64">
        <v>2.69</v>
      </c>
      <c r="C1830" s="64">
        <v>2.4500000000000002</v>
      </c>
      <c r="D1830" s="64">
        <v>4</v>
      </c>
      <c r="E1830" s="64">
        <v>3.41</v>
      </c>
      <c r="G1830" s="64">
        <v>2.31</v>
      </c>
      <c r="H1830" s="64">
        <v>1.49</v>
      </c>
      <c r="J1830" s="64">
        <v>2.8</v>
      </c>
      <c r="K1830" s="64">
        <v>2.61</v>
      </c>
      <c r="N1830" s="64">
        <v>0.05</v>
      </c>
      <c r="O1830" s="64">
        <v>1.67</v>
      </c>
      <c r="P1830" s="64">
        <v>2.81</v>
      </c>
      <c r="R1830" s="64">
        <v>1.75</v>
      </c>
      <c r="S1830" s="64">
        <v>1.23</v>
      </c>
      <c r="U1830" s="64">
        <v>2.69</v>
      </c>
      <c r="V1830" s="64">
        <v>2.4500000000000002</v>
      </c>
      <c r="W1830" s="64">
        <v>4</v>
      </c>
      <c r="X1830" s="64">
        <v>3.41</v>
      </c>
      <c r="Z1830" s="64">
        <v>2.31</v>
      </c>
      <c r="AA1830" s="64">
        <v>1.49</v>
      </c>
      <c r="AB1830" s="64">
        <v>2.8</v>
      </c>
      <c r="AC1830" s="64">
        <v>2.61</v>
      </c>
    </row>
    <row r="1831" spans="1:29" hidden="1" x14ac:dyDescent="0.2">
      <c r="A1831" s="2">
        <v>41234</v>
      </c>
      <c r="B1831" s="64">
        <v>2.65</v>
      </c>
      <c r="C1831" s="64">
        <v>2.4500000000000002</v>
      </c>
      <c r="D1831" s="64">
        <v>4</v>
      </c>
      <c r="E1831" s="64">
        <v>3.39</v>
      </c>
      <c r="G1831" s="64">
        <v>2.3199999999999998</v>
      </c>
      <c r="H1831" s="64">
        <v>1.61</v>
      </c>
      <c r="J1831" s="64">
        <v>2.8</v>
      </c>
      <c r="K1831" s="64">
        <v>2.64</v>
      </c>
      <c r="N1831" s="64">
        <v>0.06</v>
      </c>
      <c r="O1831" s="64">
        <v>1.68</v>
      </c>
      <c r="P1831" s="64">
        <v>2.81</v>
      </c>
      <c r="R1831" s="64">
        <v>1.6</v>
      </c>
      <c r="S1831" s="64">
        <v>1.24</v>
      </c>
      <c r="U1831" s="64">
        <v>2.65</v>
      </c>
      <c r="V1831" s="64">
        <v>2.4500000000000002</v>
      </c>
      <c r="W1831" s="64">
        <v>4</v>
      </c>
      <c r="X1831" s="64">
        <v>3.39</v>
      </c>
      <c r="Z1831" s="64">
        <v>2.3199999999999998</v>
      </c>
      <c r="AA1831" s="64">
        <v>1.61</v>
      </c>
      <c r="AB1831" s="64">
        <v>2.8</v>
      </c>
      <c r="AC1831" s="64">
        <v>2.64</v>
      </c>
    </row>
    <row r="1832" spans="1:29" hidden="1" x14ac:dyDescent="0.2">
      <c r="A1832" s="2">
        <v>41236</v>
      </c>
      <c r="B1832" s="64">
        <v>2.63</v>
      </c>
      <c r="C1832" s="64">
        <v>2.4300000000000002</v>
      </c>
      <c r="D1832" s="64">
        <v>3.89</v>
      </c>
      <c r="E1832" s="64">
        <v>3.26</v>
      </c>
      <c r="G1832" s="64">
        <v>2.23</v>
      </c>
      <c r="H1832" s="64">
        <v>1.37</v>
      </c>
      <c r="J1832" s="64">
        <v>3.45</v>
      </c>
      <c r="K1832" s="64">
        <v>2.7</v>
      </c>
      <c r="N1832" s="64">
        <v>0.05</v>
      </c>
      <c r="O1832" s="64">
        <v>1.69</v>
      </c>
      <c r="P1832" s="64">
        <v>2.82</v>
      </c>
      <c r="R1832" s="64">
        <v>1.57</v>
      </c>
      <c r="S1832" s="64">
        <v>1.22</v>
      </c>
      <c r="U1832" s="64">
        <v>2.63</v>
      </c>
      <c r="V1832" s="64">
        <v>2.4300000000000002</v>
      </c>
      <c r="W1832" s="64">
        <v>3.89</v>
      </c>
      <c r="X1832" s="64">
        <v>3.26</v>
      </c>
      <c r="Z1832" s="64">
        <v>2.23</v>
      </c>
      <c r="AA1832" s="64">
        <v>1.37</v>
      </c>
      <c r="AB1832" s="64">
        <v>3.45</v>
      </c>
      <c r="AC1832" s="64">
        <v>2.7</v>
      </c>
    </row>
    <row r="1833" spans="1:29" hidden="1" x14ac:dyDescent="0.2">
      <c r="A1833" s="2">
        <v>41239</v>
      </c>
      <c r="B1833" s="64">
        <v>2.69</v>
      </c>
      <c r="C1833" s="64">
        <v>2.46</v>
      </c>
      <c r="D1833" s="64">
        <v>3.94</v>
      </c>
      <c r="E1833" s="64">
        <v>3.41</v>
      </c>
      <c r="G1833" s="64">
        <v>2.0499999999999998</v>
      </c>
      <c r="H1833" s="64">
        <v>1.45</v>
      </c>
      <c r="J1833" s="64">
        <v>3.54</v>
      </c>
      <c r="K1833" s="64">
        <v>2.44</v>
      </c>
      <c r="N1833" s="64">
        <v>0.05</v>
      </c>
      <c r="O1833" s="64">
        <v>1.66</v>
      </c>
      <c r="P1833" s="64">
        <v>2.79</v>
      </c>
      <c r="R1833" s="64">
        <v>1.72</v>
      </c>
      <c r="S1833" s="64">
        <v>1.25</v>
      </c>
      <c r="U1833" s="64">
        <v>2.69</v>
      </c>
      <c r="V1833" s="64">
        <v>2.46</v>
      </c>
      <c r="W1833" s="64">
        <v>3.94</v>
      </c>
      <c r="X1833" s="64">
        <v>3.41</v>
      </c>
      <c r="Z1833" s="64">
        <v>2.0499999999999998</v>
      </c>
      <c r="AA1833" s="64">
        <v>1.45</v>
      </c>
      <c r="AB1833" s="64">
        <v>3.54</v>
      </c>
      <c r="AC1833" s="64">
        <v>2.44</v>
      </c>
    </row>
    <row r="1834" spans="1:29" hidden="1" x14ac:dyDescent="0.2">
      <c r="A1834" s="2">
        <v>41240</v>
      </c>
      <c r="B1834" s="64">
        <v>2.64</v>
      </c>
      <c r="C1834" s="64">
        <v>2.44</v>
      </c>
      <c r="D1834" s="64">
        <v>3.95</v>
      </c>
      <c r="E1834" s="64">
        <v>3.38</v>
      </c>
      <c r="G1834" s="64">
        <v>2.0299999999999998</v>
      </c>
      <c r="H1834" s="64">
        <v>1.51</v>
      </c>
      <c r="J1834" s="64">
        <v>2.77</v>
      </c>
      <c r="K1834" s="64">
        <v>2.4700000000000002</v>
      </c>
      <c r="N1834" s="64">
        <v>7.0000000000000007E-2</v>
      </c>
      <c r="O1834" s="64">
        <v>1.63</v>
      </c>
      <c r="P1834" s="64">
        <v>2.78</v>
      </c>
      <c r="R1834" s="64">
        <v>1.73</v>
      </c>
      <c r="S1834" s="64">
        <v>1.25</v>
      </c>
      <c r="U1834" s="64">
        <v>2.64</v>
      </c>
      <c r="V1834" s="64">
        <v>2.44</v>
      </c>
      <c r="W1834" s="64">
        <v>3.95</v>
      </c>
      <c r="X1834" s="64">
        <v>3.38</v>
      </c>
      <c r="Z1834" s="64">
        <v>2.0299999999999998</v>
      </c>
      <c r="AA1834" s="64">
        <v>1.51</v>
      </c>
      <c r="AB1834" s="64">
        <v>2.77</v>
      </c>
      <c r="AC1834" s="64">
        <v>2.4700000000000002</v>
      </c>
    </row>
    <row r="1835" spans="1:29" hidden="1" x14ac:dyDescent="0.2">
      <c r="A1835" s="2">
        <v>41241</v>
      </c>
      <c r="B1835" s="64">
        <v>2.65</v>
      </c>
      <c r="C1835" s="64">
        <v>2.4300000000000002</v>
      </c>
      <c r="D1835" s="64">
        <v>3.94</v>
      </c>
      <c r="E1835" s="64">
        <v>3.4</v>
      </c>
      <c r="G1835" s="64">
        <v>2.0299999999999998</v>
      </c>
      <c r="H1835" s="64">
        <v>1.54</v>
      </c>
      <c r="J1835" s="64">
        <v>3.21</v>
      </c>
      <c r="K1835" s="64">
        <v>2.4700000000000002</v>
      </c>
      <c r="N1835" s="64">
        <v>0.06</v>
      </c>
      <c r="O1835" s="64">
        <v>1.63</v>
      </c>
      <c r="P1835" s="64">
        <v>2.79</v>
      </c>
      <c r="R1835" s="64">
        <v>1.72</v>
      </c>
      <c r="S1835" s="64">
        <v>1.22</v>
      </c>
      <c r="U1835" s="64">
        <v>2.65</v>
      </c>
      <c r="V1835" s="64">
        <v>2.4300000000000002</v>
      </c>
      <c r="W1835" s="64">
        <v>3.94</v>
      </c>
      <c r="X1835" s="64">
        <v>3.4</v>
      </c>
      <c r="Z1835" s="64">
        <v>2.0299999999999998</v>
      </c>
      <c r="AA1835" s="64">
        <v>1.54</v>
      </c>
      <c r="AB1835" s="64">
        <v>3.21</v>
      </c>
      <c r="AC1835" s="64">
        <v>2.4700000000000002</v>
      </c>
    </row>
    <row r="1836" spans="1:29" hidden="1" x14ac:dyDescent="0.2">
      <c r="A1836" s="2">
        <v>41242</v>
      </c>
      <c r="B1836" s="64">
        <v>2.5499999999999998</v>
      </c>
      <c r="C1836" s="64">
        <v>2.4</v>
      </c>
      <c r="D1836" s="64">
        <v>3.92</v>
      </c>
      <c r="E1836" s="64">
        <v>3.41</v>
      </c>
      <c r="G1836" s="64">
        <v>1.95</v>
      </c>
      <c r="H1836" s="64">
        <v>1.55</v>
      </c>
      <c r="J1836" s="64">
        <v>2.71</v>
      </c>
      <c r="K1836" s="64">
        <v>2.56</v>
      </c>
      <c r="N1836" s="64">
        <v>0.05</v>
      </c>
      <c r="O1836" s="64">
        <v>1.61</v>
      </c>
      <c r="P1836" s="64">
        <v>2.79</v>
      </c>
      <c r="R1836" s="64">
        <v>1.57</v>
      </c>
      <c r="S1836" s="64">
        <v>1.19</v>
      </c>
      <c r="U1836" s="64">
        <v>2.5499999999999998</v>
      </c>
      <c r="V1836" s="64">
        <v>2.4</v>
      </c>
      <c r="W1836" s="64">
        <v>3.92</v>
      </c>
      <c r="X1836" s="64">
        <v>3.41</v>
      </c>
      <c r="Z1836" s="64">
        <v>1.95</v>
      </c>
      <c r="AA1836" s="64">
        <v>1.55</v>
      </c>
      <c r="AB1836" s="64">
        <v>2.71</v>
      </c>
      <c r="AC1836" s="64">
        <v>2.56</v>
      </c>
    </row>
    <row r="1837" spans="1:29" hidden="1" x14ac:dyDescent="0.2">
      <c r="A1837" s="2">
        <v>41243</v>
      </c>
      <c r="B1837" s="64">
        <v>2.5299999999999998</v>
      </c>
      <c r="C1837" s="64">
        <v>2.41</v>
      </c>
      <c r="D1837" s="64">
        <v>3.96</v>
      </c>
      <c r="E1837" s="64">
        <v>3.43</v>
      </c>
      <c r="G1837" s="64">
        <v>2.2200000000000002</v>
      </c>
      <c r="H1837" s="64">
        <v>1.66</v>
      </c>
      <c r="J1837" s="64">
        <v>2.86</v>
      </c>
      <c r="K1837" s="64">
        <v>2.4</v>
      </c>
      <c r="N1837" s="64">
        <v>0.05</v>
      </c>
      <c r="O1837" s="64">
        <v>1.61</v>
      </c>
      <c r="P1837" s="64">
        <v>2.8</v>
      </c>
      <c r="R1837" s="64">
        <v>1.57</v>
      </c>
      <c r="S1837" s="64">
        <v>1.18</v>
      </c>
      <c r="U1837" s="64">
        <v>2.5299999999999998</v>
      </c>
      <c r="V1837" s="64">
        <v>2.41</v>
      </c>
      <c r="W1837" s="64">
        <v>3.96</v>
      </c>
      <c r="X1837" s="64">
        <v>3.43</v>
      </c>
      <c r="Z1837" s="64">
        <v>2.2200000000000002</v>
      </c>
      <c r="AA1837" s="64">
        <v>1.66</v>
      </c>
      <c r="AB1837" s="64">
        <v>2.86</v>
      </c>
      <c r="AC1837" s="64">
        <v>2.4</v>
      </c>
    </row>
    <row r="1838" spans="1:29" hidden="1" x14ac:dyDescent="0.2">
      <c r="R1838" s="64"/>
      <c r="S1838" s="64"/>
    </row>
    <row r="1839" spans="1:29" hidden="1" x14ac:dyDescent="0.2">
      <c r="A1839" s="3" t="s">
        <v>61</v>
      </c>
      <c r="B1839" s="64">
        <f>AVERAGE(B1818:B1837)</f>
        <v>2.5941176470588232</v>
      </c>
      <c r="C1839" s="64">
        <f>AVERAGE(C1818:C1837)</f>
        <v>2.414705882352941</v>
      </c>
      <c r="D1839" s="64">
        <f>AVERAGE(D1818:D1837)</f>
        <v>3.8664705882352943</v>
      </c>
      <c r="E1839" s="64">
        <f>AVERAGE(E1818:E1837)</f>
        <v>3.4005882352941175</v>
      </c>
      <c r="G1839" s="64">
        <f>AVERAGE(G1818:G1837)</f>
        <v>2.2529999999999997</v>
      </c>
      <c r="H1839" s="64">
        <f>AVERAGE(H1818:H1837)</f>
        <v>1.6524999999999999</v>
      </c>
      <c r="J1839" s="64">
        <f>AVERAGE(J1818:J1837)</f>
        <v>2.9505000000000003</v>
      </c>
      <c r="K1839" s="64">
        <f>AVERAGE(K1818:K1837)</f>
        <v>2.7570000000000001</v>
      </c>
      <c r="N1839" s="64">
        <f>AVERAGE(N1818:N1837)</f>
        <v>6.0000000000000032E-2</v>
      </c>
      <c r="O1839" s="64">
        <f>AVERAGE(O1818:O1837)</f>
        <v>1.641</v>
      </c>
      <c r="P1839" s="64">
        <f>AVERAGE(P1818:P1837)</f>
        <v>2.7975000000000003</v>
      </c>
      <c r="R1839" s="64">
        <f>AVERAGE(R1818:R1837)</f>
        <v>1.6875</v>
      </c>
      <c r="S1839" s="64">
        <f>AVERAGE(S1818:S1837)</f>
        <v>1.175</v>
      </c>
      <c r="U1839" s="64">
        <f>AVERAGE(U1818:U1837)</f>
        <v>2.5941176470588232</v>
      </c>
      <c r="V1839" s="64">
        <f>AVERAGE(V1818:V1837)</f>
        <v>2.414705882352941</v>
      </c>
      <c r="W1839" s="64">
        <f>AVERAGE(W1818:W1837)</f>
        <v>3.8664705882352943</v>
      </c>
      <c r="X1839" s="64">
        <f>AVERAGE(X1818:X1837)</f>
        <v>3.4005882352941175</v>
      </c>
      <c r="Z1839" s="64">
        <f>AVERAGE(Z1818:Z1837)</f>
        <v>2.2529999999999997</v>
      </c>
      <c r="AA1839" s="64">
        <f>AVERAGE(AA1818:AA1837)</f>
        <v>1.6524999999999999</v>
      </c>
      <c r="AB1839" s="64">
        <f>AVERAGE(AB1818:AB1837)</f>
        <v>2.9505000000000003</v>
      </c>
      <c r="AC1839" s="64">
        <f>AVERAGE(AC1818:AC1837)</f>
        <v>2.7570000000000001</v>
      </c>
    </row>
    <row r="1840" spans="1:29" hidden="1" x14ac:dyDescent="0.2">
      <c r="A1840" s="3" t="s">
        <v>62</v>
      </c>
      <c r="B1840" s="312">
        <f>AVERAGE(B1839:C1839)</f>
        <v>2.5044117647058819</v>
      </c>
      <c r="C1840" s="312"/>
      <c r="D1840" s="312">
        <f>AVERAGE(D1839:E1839)</f>
        <v>3.6335294117647061</v>
      </c>
      <c r="E1840" s="312"/>
      <c r="F1840" s="5"/>
      <c r="G1840" s="312">
        <f>AVERAGE(G1839:H1839)</f>
        <v>1.9527499999999998</v>
      </c>
      <c r="H1840" s="312"/>
      <c r="I1840" s="118"/>
      <c r="J1840" s="312">
        <f>AVERAGE(J1839:K1839)</f>
        <v>2.8537500000000002</v>
      </c>
      <c r="K1840" s="312"/>
      <c r="L1840" s="118"/>
      <c r="M1840" s="5"/>
      <c r="N1840" s="5"/>
      <c r="O1840" s="5"/>
      <c r="P1840" s="5"/>
      <c r="Q1840" s="5"/>
      <c r="R1840" s="312">
        <f>AVERAGE(R1839:S1839)</f>
        <v>1.4312499999999999</v>
      </c>
      <c r="S1840" s="312"/>
      <c r="U1840" s="312">
        <f>AVERAGE(U1839:V1839)</f>
        <v>2.5044117647058819</v>
      </c>
      <c r="V1840" s="312"/>
      <c r="W1840" s="312">
        <f>AVERAGE(W1839:X1839)</f>
        <v>3.6335294117647061</v>
      </c>
      <c r="X1840" s="312"/>
      <c r="Y1840" s="5"/>
      <c r="Z1840" s="312">
        <f>AVERAGE(Z1839:AA1839)</f>
        <v>1.9527499999999998</v>
      </c>
      <c r="AA1840" s="312"/>
      <c r="AB1840" s="312">
        <f>AVERAGE(AB1839:AC1839)</f>
        <v>2.8537500000000002</v>
      </c>
      <c r="AC1840" s="312"/>
    </row>
    <row r="1841" spans="1:29" hidden="1" x14ac:dyDescent="0.2">
      <c r="A1841" s="3" t="s">
        <v>63</v>
      </c>
      <c r="B1841" s="312">
        <f>AVERAGE(B1789,B1815,B1840)</f>
        <v>2.5462324929971984</v>
      </c>
      <c r="C1841" s="312"/>
      <c r="D1841" s="312">
        <f>AVERAGE(D1789,D1815,D1840)</f>
        <v>3.6873585925598307</v>
      </c>
      <c r="E1841" s="312"/>
      <c r="F1841" s="5"/>
      <c r="G1841" s="312">
        <f>AVERAGE(G1789,G1815,G1840)</f>
        <v>2.0371447368421052</v>
      </c>
      <c r="H1841" s="312"/>
      <c r="I1841" s="118"/>
      <c r="J1841" s="312">
        <f>AVERAGE(J1789,J1815,J1840)</f>
        <v>2.926521512113617</v>
      </c>
      <c r="K1841" s="312"/>
      <c r="L1841" s="118"/>
      <c r="M1841" s="5"/>
      <c r="N1841" s="5"/>
      <c r="O1841" s="5"/>
      <c r="P1841" s="5"/>
      <c r="Q1841" s="5"/>
      <c r="R1841" s="312">
        <f>AVERAGE(R1789,R1815,R1840)</f>
        <v>1.4285578529657477</v>
      </c>
      <c r="S1841" s="312"/>
      <c r="U1841" s="312">
        <f>AVERAGE(U1789,U1815,U1840)</f>
        <v>2.5462324929971984</v>
      </c>
      <c r="V1841" s="312"/>
      <c r="W1841" s="312">
        <f>AVERAGE(W1789,W1815,W1840)</f>
        <v>3.6873585925598307</v>
      </c>
      <c r="X1841" s="312"/>
      <c r="Y1841" s="5"/>
      <c r="Z1841" s="312">
        <f>AVERAGE(Z1789,Z1815,Z1840)</f>
        <v>2.0371447368421052</v>
      </c>
      <c r="AA1841" s="312"/>
      <c r="AB1841" s="312">
        <f>AVERAGE(AB1789,AB1815,AB1840)</f>
        <v>2.926521512113617</v>
      </c>
      <c r="AC1841" s="312"/>
    </row>
    <row r="1842" spans="1:29" hidden="1" x14ac:dyDescent="0.2">
      <c r="R1842" s="64"/>
      <c r="S1842" s="64"/>
    </row>
    <row r="1843" spans="1:29" hidden="1" x14ac:dyDescent="0.2">
      <c r="A1843" s="2">
        <v>41246</v>
      </c>
      <c r="B1843" s="64">
        <v>2.54</v>
      </c>
      <c r="C1843" s="64">
        <v>2.39</v>
      </c>
      <c r="D1843" s="64">
        <v>3.97</v>
      </c>
      <c r="E1843" s="64">
        <v>3.49</v>
      </c>
      <c r="G1843" s="64">
        <v>2.15</v>
      </c>
      <c r="H1843" s="64">
        <v>1.68</v>
      </c>
      <c r="J1843" s="64">
        <v>2.67</v>
      </c>
      <c r="K1843" s="64">
        <v>2.7</v>
      </c>
      <c r="N1843" s="64">
        <v>0.05</v>
      </c>
      <c r="O1843" s="64">
        <v>1.62</v>
      </c>
      <c r="P1843" s="64">
        <v>2.79</v>
      </c>
      <c r="R1843" s="64">
        <v>1.53</v>
      </c>
      <c r="S1843" s="64">
        <v>1.19</v>
      </c>
      <c r="U1843" s="64">
        <v>2.54</v>
      </c>
      <c r="V1843" s="64">
        <v>2.39</v>
      </c>
      <c r="W1843" s="64">
        <v>3.97</v>
      </c>
      <c r="X1843" s="64">
        <v>3.49</v>
      </c>
      <c r="Z1843" s="64">
        <v>2.15</v>
      </c>
      <c r="AA1843" s="64">
        <v>1.68</v>
      </c>
      <c r="AB1843" s="64">
        <v>2.67</v>
      </c>
      <c r="AC1843" s="64">
        <v>2.7</v>
      </c>
    </row>
    <row r="1844" spans="1:29" hidden="1" x14ac:dyDescent="0.2">
      <c r="A1844" s="2">
        <v>41247</v>
      </c>
      <c r="B1844" s="64">
        <v>2.5299999999999998</v>
      </c>
      <c r="C1844" s="64">
        <v>2.38</v>
      </c>
      <c r="D1844" s="64">
        <v>3.92</v>
      </c>
      <c r="E1844" s="64">
        <v>3.47</v>
      </c>
      <c r="G1844" s="64">
        <v>2.2200000000000002</v>
      </c>
      <c r="H1844" s="64">
        <v>1.68</v>
      </c>
      <c r="J1844" s="64">
        <v>2.52</v>
      </c>
      <c r="K1844" s="64">
        <v>2.63</v>
      </c>
      <c r="N1844" s="64">
        <v>0.05</v>
      </c>
      <c r="O1844" s="64">
        <v>1.6</v>
      </c>
      <c r="P1844" s="64">
        <v>2.77</v>
      </c>
      <c r="R1844" s="64">
        <v>1.49</v>
      </c>
      <c r="S1844" s="64">
        <v>1.17</v>
      </c>
      <c r="U1844" s="64">
        <v>2.5299999999999998</v>
      </c>
      <c r="V1844" s="64">
        <v>2.38</v>
      </c>
      <c r="W1844" s="64">
        <v>3.92</v>
      </c>
      <c r="X1844" s="64">
        <v>3.47</v>
      </c>
      <c r="Z1844" s="64">
        <v>2.2200000000000002</v>
      </c>
      <c r="AA1844" s="64">
        <v>1.68</v>
      </c>
      <c r="AB1844" s="64">
        <v>2.52</v>
      </c>
      <c r="AC1844" s="64">
        <v>2.63</v>
      </c>
    </row>
    <row r="1845" spans="1:29" hidden="1" x14ac:dyDescent="0.2">
      <c r="A1845" s="2">
        <v>41248</v>
      </c>
      <c r="B1845" s="64">
        <v>2.5099999999999998</v>
      </c>
      <c r="C1845" s="64">
        <v>2.38</v>
      </c>
      <c r="D1845" s="64">
        <v>3.94</v>
      </c>
      <c r="E1845" s="64">
        <v>3.54</v>
      </c>
      <c r="G1845" s="64">
        <v>2.2000000000000002</v>
      </c>
      <c r="H1845" s="64">
        <v>1.68</v>
      </c>
      <c r="J1845" s="64">
        <v>2.6</v>
      </c>
      <c r="K1845" s="64">
        <v>2.97</v>
      </c>
      <c r="N1845" s="64">
        <v>0.05</v>
      </c>
      <c r="O1845" s="64">
        <v>1.59</v>
      </c>
      <c r="P1845" s="64">
        <v>2.77</v>
      </c>
      <c r="R1845" s="64">
        <v>1.47</v>
      </c>
      <c r="S1845" s="64">
        <v>1.1599999999999999</v>
      </c>
      <c r="U1845" s="64">
        <v>2.5099999999999998</v>
      </c>
      <c r="V1845" s="64">
        <v>2.38</v>
      </c>
      <c r="W1845" s="64">
        <v>3.94</v>
      </c>
      <c r="X1845" s="64">
        <v>3.54</v>
      </c>
      <c r="Z1845" s="64">
        <v>2.2000000000000002</v>
      </c>
      <c r="AA1845" s="64">
        <v>1.68</v>
      </c>
      <c r="AB1845" s="64">
        <v>2.6</v>
      </c>
      <c r="AC1845" s="64">
        <v>2.97</v>
      </c>
    </row>
    <row r="1846" spans="1:29" hidden="1" x14ac:dyDescent="0.2">
      <c r="A1846" s="2">
        <v>41249</v>
      </c>
      <c r="B1846" s="64">
        <v>2.52</v>
      </c>
      <c r="C1846" s="64">
        <v>2.38</v>
      </c>
      <c r="D1846" s="64">
        <v>4.0199999999999996</v>
      </c>
      <c r="E1846" s="64">
        <v>3.33</v>
      </c>
      <c r="G1846" s="64">
        <v>1.86</v>
      </c>
      <c r="H1846" s="64">
        <v>1.6</v>
      </c>
      <c r="J1846" s="64">
        <v>2.4700000000000002</v>
      </c>
      <c r="K1846" s="64">
        <v>2.98</v>
      </c>
      <c r="N1846" s="64">
        <v>0.05</v>
      </c>
      <c r="O1846" s="64">
        <v>1.58</v>
      </c>
      <c r="P1846" s="64">
        <v>2.76</v>
      </c>
      <c r="R1846" s="64">
        <v>1.48</v>
      </c>
      <c r="S1846" s="64">
        <v>1.17</v>
      </c>
      <c r="U1846" s="64">
        <v>2.52</v>
      </c>
      <c r="V1846" s="64">
        <v>2.38</v>
      </c>
      <c r="W1846" s="64">
        <v>4.0199999999999996</v>
      </c>
      <c r="X1846" s="64">
        <v>3.33</v>
      </c>
      <c r="Z1846" s="64">
        <v>1.86</v>
      </c>
      <c r="AA1846" s="64">
        <v>1.6</v>
      </c>
      <c r="AB1846" s="64">
        <v>2.4700000000000002</v>
      </c>
      <c r="AC1846" s="64">
        <v>2.98</v>
      </c>
    </row>
    <row r="1847" spans="1:29" hidden="1" x14ac:dyDescent="0.2">
      <c r="A1847" s="2">
        <v>41250</v>
      </c>
      <c r="B1847" s="64">
        <v>2.5299999999999998</v>
      </c>
      <c r="C1847" s="64">
        <v>2.42</v>
      </c>
      <c r="D1847" s="64">
        <v>4.03</v>
      </c>
      <c r="E1847" s="64">
        <v>3.31</v>
      </c>
      <c r="G1847" s="64">
        <v>2.1</v>
      </c>
      <c r="H1847" s="64">
        <v>1.66</v>
      </c>
      <c r="J1847" s="64">
        <v>2.2599999999999998</v>
      </c>
      <c r="K1847" s="64">
        <v>2.77</v>
      </c>
      <c r="N1847" s="64">
        <v>0.05</v>
      </c>
      <c r="O1847" s="64">
        <v>1.62</v>
      </c>
      <c r="P1847" s="64">
        <v>2.8</v>
      </c>
      <c r="R1847" s="64">
        <v>1.46</v>
      </c>
      <c r="S1847" s="64">
        <v>1.19</v>
      </c>
      <c r="U1847" s="64">
        <v>2.5299999999999998</v>
      </c>
      <c r="V1847" s="64">
        <v>2.42</v>
      </c>
      <c r="W1847" s="64">
        <v>4.03</v>
      </c>
      <c r="X1847" s="64">
        <v>3.31</v>
      </c>
      <c r="Z1847" s="64">
        <v>2.1</v>
      </c>
      <c r="AA1847" s="64">
        <v>1.66</v>
      </c>
      <c r="AB1847" s="64">
        <v>2.2599999999999998</v>
      </c>
      <c r="AC1847" s="64">
        <v>2.77</v>
      </c>
    </row>
    <row r="1848" spans="1:29" hidden="1" x14ac:dyDescent="0.2">
      <c r="A1848" s="2">
        <v>41253</v>
      </c>
      <c r="B1848" s="64">
        <v>2.5299999999999998</v>
      </c>
      <c r="C1848" s="64">
        <v>2.34</v>
      </c>
      <c r="D1848" s="64">
        <v>4.04</v>
      </c>
      <c r="E1848" s="64">
        <v>3.3</v>
      </c>
      <c r="G1848" s="64">
        <v>1.94</v>
      </c>
      <c r="H1848" s="64">
        <v>1.67</v>
      </c>
      <c r="J1848" s="64">
        <v>2.5099999999999998</v>
      </c>
      <c r="K1848" s="64">
        <v>2.95</v>
      </c>
      <c r="N1848" s="64">
        <v>0.06</v>
      </c>
      <c r="O1848" s="64">
        <v>1.62</v>
      </c>
      <c r="P1848" s="64">
        <v>2.8</v>
      </c>
      <c r="R1848" s="64">
        <v>1.5</v>
      </c>
      <c r="S1848" s="64">
        <v>1.19</v>
      </c>
      <c r="U1848" s="64">
        <v>2.5299999999999998</v>
      </c>
      <c r="V1848" s="64">
        <v>2.34</v>
      </c>
      <c r="W1848" s="64">
        <v>4.04</v>
      </c>
      <c r="X1848" s="64">
        <v>3.3</v>
      </c>
      <c r="Z1848" s="64">
        <v>1.94</v>
      </c>
      <c r="AA1848" s="64">
        <v>1.67</v>
      </c>
      <c r="AB1848" s="64">
        <v>2.5099999999999998</v>
      </c>
      <c r="AC1848" s="64">
        <v>2.95</v>
      </c>
    </row>
    <row r="1849" spans="1:29" hidden="1" x14ac:dyDescent="0.2">
      <c r="A1849" s="2">
        <v>41254</v>
      </c>
      <c r="B1849" s="64">
        <v>2.54</v>
      </c>
      <c r="C1849" s="64">
        <v>2.37</v>
      </c>
      <c r="D1849" s="64">
        <v>4.01</v>
      </c>
      <c r="E1849" s="64">
        <v>3.32</v>
      </c>
      <c r="G1849" s="64">
        <v>2.19</v>
      </c>
      <c r="H1849" s="64">
        <v>1.69</v>
      </c>
      <c r="J1849" s="64">
        <v>2.57</v>
      </c>
      <c r="K1849" s="64">
        <v>2.89</v>
      </c>
      <c r="N1849" s="64">
        <v>0.04</v>
      </c>
      <c r="O1849" s="64">
        <v>1.65</v>
      </c>
      <c r="P1849" s="64">
        <v>2.84</v>
      </c>
      <c r="R1849" s="64">
        <v>1.47</v>
      </c>
      <c r="S1849" s="64">
        <v>1.2</v>
      </c>
      <c r="U1849" s="64">
        <v>2.54</v>
      </c>
      <c r="V1849" s="64">
        <v>2.37</v>
      </c>
      <c r="W1849" s="64">
        <v>4.01</v>
      </c>
      <c r="X1849" s="64">
        <v>3.32</v>
      </c>
      <c r="Z1849" s="64">
        <v>2.19</v>
      </c>
      <c r="AA1849" s="64">
        <v>1.69</v>
      </c>
      <c r="AB1849" s="64">
        <v>2.57</v>
      </c>
      <c r="AC1849" s="64">
        <v>2.89</v>
      </c>
    </row>
    <row r="1850" spans="1:29" hidden="1" x14ac:dyDescent="0.2">
      <c r="A1850" s="2">
        <v>41255</v>
      </c>
      <c r="B1850" s="64">
        <v>2.57</v>
      </c>
      <c r="C1850" s="64">
        <v>2.4300000000000002</v>
      </c>
      <c r="D1850" s="64">
        <v>4.07</v>
      </c>
      <c r="E1850" s="64">
        <v>3.22</v>
      </c>
      <c r="G1850" s="64">
        <v>2.2000000000000002</v>
      </c>
      <c r="H1850" s="64">
        <v>1.69</v>
      </c>
      <c r="J1850" s="64">
        <v>2.5299999999999998</v>
      </c>
      <c r="K1850" s="64">
        <v>2.7</v>
      </c>
      <c r="N1850" s="64">
        <v>0.02</v>
      </c>
      <c r="O1850" s="64">
        <v>1.7</v>
      </c>
      <c r="P1850" s="64">
        <v>2.89</v>
      </c>
      <c r="R1850" s="64">
        <v>1.48</v>
      </c>
      <c r="S1850" s="64">
        <v>1.21</v>
      </c>
      <c r="U1850" s="64">
        <v>2.57</v>
      </c>
      <c r="V1850" s="64">
        <v>2.4300000000000002</v>
      </c>
      <c r="W1850" s="64">
        <v>4.07</v>
      </c>
      <c r="X1850" s="64">
        <v>3.22</v>
      </c>
      <c r="Z1850" s="64">
        <v>2.2000000000000002</v>
      </c>
      <c r="AA1850" s="64">
        <v>1.69</v>
      </c>
      <c r="AB1850" s="64">
        <v>2.5299999999999998</v>
      </c>
      <c r="AC1850" s="64">
        <v>2.7</v>
      </c>
    </row>
    <row r="1851" spans="1:29" hidden="1" x14ac:dyDescent="0.2">
      <c r="A1851" s="2">
        <v>41256</v>
      </c>
      <c r="B1851" s="64">
        <v>2.6</v>
      </c>
      <c r="C1851" s="64">
        <v>2.4500000000000002</v>
      </c>
      <c r="D1851" s="64">
        <v>4.07</v>
      </c>
      <c r="E1851" s="64">
        <v>3.32</v>
      </c>
      <c r="G1851" s="64">
        <v>2.37</v>
      </c>
      <c r="H1851" s="64">
        <v>1.72</v>
      </c>
      <c r="J1851" s="64">
        <v>2.57</v>
      </c>
      <c r="K1851" s="64">
        <v>2.85</v>
      </c>
      <c r="N1851" s="64">
        <v>0.03</v>
      </c>
      <c r="O1851" s="64">
        <v>1.73</v>
      </c>
      <c r="P1851" s="64">
        <v>2.9</v>
      </c>
      <c r="R1851" s="64">
        <v>1.53</v>
      </c>
      <c r="S1851" s="64">
        <v>1.23</v>
      </c>
      <c r="U1851" s="64">
        <v>2.6</v>
      </c>
      <c r="V1851" s="64">
        <v>2.4500000000000002</v>
      </c>
      <c r="W1851" s="64">
        <v>4.07</v>
      </c>
      <c r="X1851" s="64">
        <v>3.32</v>
      </c>
      <c r="Z1851" s="64">
        <v>2.37</v>
      </c>
      <c r="AA1851" s="64">
        <v>1.72</v>
      </c>
      <c r="AB1851" s="64">
        <v>2.57</v>
      </c>
      <c r="AC1851" s="64">
        <v>2.85</v>
      </c>
    </row>
    <row r="1852" spans="1:29" hidden="1" x14ac:dyDescent="0.2">
      <c r="A1852" s="2">
        <v>41257</v>
      </c>
      <c r="B1852" s="64">
        <v>2.58</v>
      </c>
      <c r="C1852" s="64">
        <v>2.4300000000000002</v>
      </c>
      <c r="D1852" s="64">
        <v>4.0599999999999996</v>
      </c>
      <c r="E1852" s="64">
        <v>3.3</v>
      </c>
      <c r="G1852" s="64">
        <v>2.11</v>
      </c>
      <c r="H1852" s="64">
        <v>1.76</v>
      </c>
      <c r="J1852" s="64">
        <v>2.52</v>
      </c>
      <c r="K1852" s="64">
        <v>2.77</v>
      </c>
      <c r="N1852" s="64">
        <v>0.01</v>
      </c>
      <c r="O1852" s="64">
        <v>1.7</v>
      </c>
      <c r="P1852" s="64">
        <v>2.86</v>
      </c>
      <c r="R1852" s="64">
        <v>1.52</v>
      </c>
      <c r="S1852" s="64">
        <v>1.22</v>
      </c>
      <c r="U1852" s="64">
        <v>2.58</v>
      </c>
      <c r="V1852" s="64">
        <v>2.4300000000000002</v>
      </c>
      <c r="W1852" s="64">
        <v>4.0599999999999996</v>
      </c>
      <c r="X1852" s="64">
        <v>3.3</v>
      </c>
      <c r="Z1852" s="64">
        <v>2.11</v>
      </c>
      <c r="AA1852" s="64">
        <v>1.76</v>
      </c>
      <c r="AB1852" s="64">
        <v>2.52</v>
      </c>
      <c r="AC1852" s="64">
        <v>2.77</v>
      </c>
    </row>
    <row r="1853" spans="1:29" hidden="1" x14ac:dyDescent="0.2">
      <c r="A1853" s="2">
        <v>41260</v>
      </c>
      <c r="B1853" s="64">
        <v>2.67</v>
      </c>
      <c r="C1853" s="64">
        <v>2.5</v>
      </c>
      <c r="D1853" s="64">
        <v>4.09</v>
      </c>
      <c r="E1853" s="64">
        <v>3.35</v>
      </c>
      <c r="G1853" s="64">
        <v>2.39</v>
      </c>
      <c r="H1853" s="64">
        <v>1.8</v>
      </c>
      <c r="J1853" s="64">
        <v>2.83</v>
      </c>
      <c r="K1853" s="64">
        <v>2.91</v>
      </c>
      <c r="N1853" s="64">
        <v>0</v>
      </c>
      <c r="O1853" s="64">
        <v>1.77</v>
      </c>
      <c r="P1853" s="64">
        <v>2.94</v>
      </c>
      <c r="R1853" s="64">
        <v>1.55</v>
      </c>
      <c r="S1853" s="64">
        <v>1.22</v>
      </c>
      <c r="U1853" s="64">
        <v>2.67</v>
      </c>
      <c r="V1853" s="64">
        <v>2.5</v>
      </c>
      <c r="W1853" s="64">
        <v>4.09</v>
      </c>
      <c r="X1853" s="64">
        <v>3.35</v>
      </c>
      <c r="Z1853" s="64">
        <v>2.39</v>
      </c>
      <c r="AA1853" s="64">
        <v>1.8</v>
      </c>
      <c r="AB1853" s="64">
        <v>2.83</v>
      </c>
      <c r="AC1853" s="64">
        <v>2.91</v>
      </c>
    </row>
    <row r="1854" spans="1:29" hidden="1" x14ac:dyDescent="0.2">
      <c r="A1854" s="2">
        <v>41261</v>
      </c>
      <c r="B1854" s="64">
        <v>2.69</v>
      </c>
      <c r="C1854" s="64">
        <v>2.54</v>
      </c>
      <c r="D1854" s="64">
        <v>4.1500000000000004</v>
      </c>
      <c r="E1854" s="64">
        <v>3.65</v>
      </c>
      <c r="G1854" s="64">
        <v>2.44</v>
      </c>
      <c r="H1854" s="64">
        <v>1.84</v>
      </c>
      <c r="J1854" s="64">
        <v>2.78</v>
      </c>
      <c r="K1854" s="64">
        <v>2.96</v>
      </c>
      <c r="N1854" s="64">
        <v>0.02</v>
      </c>
      <c r="O1854" s="64">
        <v>1.82</v>
      </c>
      <c r="P1854" s="64">
        <v>3</v>
      </c>
      <c r="R1854" s="64">
        <v>1.54</v>
      </c>
      <c r="S1854" s="64">
        <v>1.25</v>
      </c>
      <c r="U1854" s="64">
        <v>2.69</v>
      </c>
      <c r="V1854" s="64">
        <v>2.54</v>
      </c>
      <c r="W1854" s="64">
        <v>4.1500000000000004</v>
      </c>
      <c r="X1854" s="64">
        <v>3.65</v>
      </c>
      <c r="Z1854" s="64">
        <v>2.44</v>
      </c>
      <c r="AA1854" s="64">
        <v>1.84</v>
      </c>
      <c r="AB1854" s="64">
        <v>2.78</v>
      </c>
      <c r="AC1854" s="64">
        <v>2.96</v>
      </c>
    </row>
    <row r="1855" spans="1:29" hidden="1" x14ac:dyDescent="0.2">
      <c r="A1855" s="2">
        <v>41262</v>
      </c>
      <c r="B1855" s="64">
        <v>2.66</v>
      </c>
      <c r="C1855" s="64">
        <v>2.5099999999999998</v>
      </c>
      <c r="D1855" s="64">
        <v>4.13</v>
      </c>
      <c r="E1855" s="64">
        <v>3.51</v>
      </c>
      <c r="G1855" s="64">
        <v>2.2999999999999998</v>
      </c>
      <c r="H1855" s="64">
        <v>1.96</v>
      </c>
      <c r="J1855" s="64">
        <v>2.84</v>
      </c>
      <c r="K1855" s="64">
        <v>2.97</v>
      </c>
      <c r="N1855" s="64">
        <v>0.01</v>
      </c>
      <c r="O1855" s="64">
        <v>1.8</v>
      </c>
      <c r="P1855" s="64">
        <v>2.99</v>
      </c>
      <c r="R1855" s="64">
        <v>1.53</v>
      </c>
      <c r="S1855" s="64">
        <v>1.22</v>
      </c>
      <c r="U1855" s="64">
        <v>2.66</v>
      </c>
      <c r="V1855" s="64">
        <v>2.5099999999999998</v>
      </c>
      <c r="W1855" s="64">
        <v>4.13</v>
      </c>
      <c r="X1855" s="64">
        <v>3.51</v>
      </c>
      <c r="Z1855" s="64">
        <v>2.2999999999999998</v>
      </c>
      <c r="AA1855" s="64">
        <v>1.96</v>
      </c>
      <c r="AB1855" s="64">
        <v>2.84</v>
      </c>
      <c r="AC1855" s="64">
        <v>2.97</v>
      </c>
    </row>
    <row r="1856" spans="1:29" hidden="1" x14ac:dyDescent="0.2">
      <c r="A1856" s="2">
        <v>41263</v>
      </c>
      <c r="B1856" s="64">
        <v>2.64</v>
      </c>
      <c r="C1856" s="64">
        <v>2.4900000000000002</v>
      </c>
      <c r="D1856" s="64">
        <v>4.07</v>
      </c>
      <c r="E1856" s="64">
        <v>3.62</v>
      </c>
      <c r="G1856" s="64">
        <v>2.35</v>
      </c>
      <c r="H1856" s="64">
        <v>2.02</v>
      </c>
      <c r="J1856" s="64">
        <v>2.81</v>
      </c>
      <c r="K1856" s="64">
        <v>2.9</v>
      </c>
      <c r="N1856" s="64">
        <v>0.01</v>
      </c>
      <c r="O1856" s="64">
        <v>1.8</v>
      </c>
      <c r="P1856" s="64">
        <v>2.98</v>
      </c>
      <c r="R1856" s="64">
        <v>1.55</v>
      </c>
      <c r="S1856" s="64">
        <v>1.21</v>
      </c>
      <c r="U1856" s="64">
        <v>2.64</v>
      </c>
      <c r="V1856" s="64">
        <v>2.4900000000000002</v>
      </c>
      <c r="W1856" s="64">
        <v>4.07</v>
      </c>
      <c r="X1856" s="64">
        <v>3.62</v>
      </c>
      <c r="Z1856" s="64">
        <v>2.35</v>
      </c>
      <c r="AA1856" s="64">
        <v>2.02</v>
      </c>
      <c r="AB1856" s="64">
        <v>2.81</v>
      </c>
      <c r="AC1856" s="64">
        <v>2.9</v>
      </c>
    </row>
    <row r="1857" spans="1:29" hidden="1" x14ac:dyDescent="0.2">
      <c r="A1857" s="2">
        <v>41264</v>
      </c>
      <c r="B1857" s="64">
        <v>2.6</v>
      </c>
      <c r="C1857" s="64">
        <v>2.4300000000000002</v>
      </c>
      <c r="D1857" s="64">
        <v>4.05</v>
      </c>
      <c r="E1857" s="64">
        <v>3.52</v>
      </c>
      <c r="G1857" s="64">
        <v>2.35</v>
      </c>
      <c r="H1857" s="64">
        <v>2.0299999999999998</v>
      </c>
      <c r="J1857" s="64">
        <v>2.91</v>
      </c>
      <c r="K1857" s="64">
        <v>3</v>
      </c>
      <c r="N1857" s="64">
        <v>0.03</v>
      </c>
      <c r="O1857" s="64">
        <v>1.77</v>
      </c>
      <c r="P1857" s="64">
        <v>2.93</v>
      </c>
      <c r="R1857" s="64">
        <v>1.54</v>
      </c>
      <c r="S1857" s="64">
        <v>1.2</v>
      </c>
      <c r="U1857" s="64">
        <v>2.6</v>
      </c>
      <c r="V1857" s="64">
        <v>2.4300000000000002</v>
      </c>
      <c r="W1857" s="64">
        <v>4.05</v>
      </c>
      <c r="X1857" s="64">
        <v>3.52</v>
      </c>
      <c r="Z1857" s="64">
        <v>2.35</v>
      </c>
      <c r="AA1857" s="64">
        <v>2.0299999999999998</v>
      </c>
      <c r="AB1857" s="64">
        <v>2.91</v>
      </c>
      <c r="AC1857" s="64">
        <v>3</v>
      </c>
    </row>
    <row r="1858" spans="1:29" hidden="1" x14ac:dyDescent="0.2">
      <c r="A1858" s="2">
        <v>41267</v>
      </c>
      <c r="B1858" s="64">
        <v>2.61</v>
      </c>
      <c r="C1858" s="64">
        <v>2.5</v>
      </c>
      <c r="D1858" s="64">
        <v>4.09</v>
      </c>
      <c r="E1858" s="64">
        <v>3.63</v>
      </c>
      <c r="G1858" s="64">
        <v>2.3199999999999998</v>
      </c>
      <c r="H1858" s="64">
        <v>1.95</v>
      </c>
      <c r="J1858" s="64">
        <v>2.99</v>
      </c>
      <c r="K1858" s="64">
        <v>3.23</v>
      </c>
      <c r="N1858" s="64">
        <v>0.03</v>
      </c>
      <c r="O1858" s="64">
        <v>1.77</v>
      </c>
      <c r="P1858" s="64">
        <v>2.92</v>
      </c>
      <c r="R1858" s="64">
        <v>1.45</v>
      </c>
      <c r="S1858" s="64">
        <v>1.22</v>
      </c>
      <c r="U1858" s="64">
        <v>2.61</v>
      </c>
      <c r="V1858" s="64">
        <v>2.5</v>
      </c>
      <c r="W1858" s="64">
        <v>4.09</v>
      </c>
      <c r="X1858" s="64">
        <v>3.63</v>
      </c>
      <c r="Z1858" s="64">
        <v>2.3199999999999998</v>
      </c>
      <c r="AA1858" s="64">
        <v>1.95</v>
      </c>
      <c r="AB1858" s="64">
        <v>2.99</v>
      </c>
      <c r="AC1858" s="64">
        <v>3.23</v>
      </c>
    </row>
    <row r="1859" spans="1:29" hidden="1" x14ac:dyDescent="0.2">
      <c r="A1859" s="2">
        <v>41269</v>
      </c>
      <c r="B1859" s="64">
        <v>2.59</v>
      </c>
      <c r="C1859" s="64">
        <v>2.62</v>
      </c>
      <c r="D1859" s="64">
        <v>4.08</v>
      </c>
      <c r="E1859" s="64">
        <v>3.58</v>
      </c>
      <c r="G1859" s="64">
        <v>2.29</v>
      </c>
      <c r="H1859" s="64">
        <v>2.02</v>
      </c>
      <c r="J1859" s="64">
        <v>2.99</v>
      </c>
      <c r="K1859" s="64">
        <v>2.88</v>
      </c>
      <c r="N1859" s="64">
        <v>0.04</v>
      </c>
      <c r="O1859" s="64">
        <v>1.75</v>
      </c>
      <c r="P1859" s="64">
        <v>2.92</v>
      </c>
      <c r="R1859" s="64">
        <v>1.58</v>
      </c>
      <c r="S1859" s="64">
        <v>1.2</v>
      </c>
      <c r="U1859" s="64">
        <v>2.59</v>
      </c>
      <c r="V1859" s="64">
        <v>2.62</v>
      </c>
      <c r="W1859" s="64">
        <v>4.08</v>
      </c>
      <c r="X1859" s="64">
        <v>3.58</v>
      </c>
      <c r="Z1859" s="64">
        <v>2.29</v>
      </c>
      <c r="AA1859" s="64">
        <v>2.02</v>
      </c>
      <c r="AB1859" s="64">
        <v>2.99</v>
      </c>
      <c r="AC1859" s="64">
        <v>2.88</v>
      </c>
    </row>
    <row r="1860" spans="1:29" hidden="1" x14ac:dyDescent="0.2">
      <c r="A1860" s="2">
        <v>41270</v>
      </c>
      <c r="B1860" s="64">
        <v>2.57</v>
      </c>
      <c r="C1860" s="64">
        <v>2.52</v>
      </c>
      <c r="D1860" s="64">
        <v>4.07</v>
      </c>
      <c r="E1860" s="64">
        <v>3.62</v>
      </c>
      <c r="G1860" s="64">
        <v>2.2400000000000002</v>
      </c>
      <c r="H1860" s="64">
        <v>1.97</v>
      </c>
      <c r="J1860" s="64">
        <v>3.1</v>
      </c>
      <c r="K1860" s="64">
        <v>3.02</v>
      </c>
      <c r="N1860" s="64">
        <v>0.02</v>
      </c>
      <c r="O1860" s="64">
        <v>1.73</v>
      </c>
      <c r="P1860" s="64">
        <v>2.91</v>
      </c>
      <c r="R1860" s="64">
        <v>1.56</v>
      </c>
      <c r="S1860" s="64">
        <v>1.19</v>
      </c>
      <c r="U1860" s="64">
        <v>2.57</v>
      </c>
      <c r="V1860" s="64">
        <v>2.52</v>
      </c>
      <c r="W1860" s="64">
        <v>4.07</v>
      </c>
      <c r="X1860" s="64">
        <v>3.62</v>
      </c>
      <c r="Z1860" s="64">
        <v>2.2400000000000002</v>
      </c>
      <c r="AA1860" s="64">
        <v>1.97</v>
      </c>
      <c r="AB1860" s="64">
        <v>3.1</v>
      </c>
      <c r="AC1860" s="64">
        <v>3.02</v>
      </c>
    </row>
    <row r="1861" spans="1:29" hidden="1" x14ac:dyDescent="0.2">
      <c r="A1861" s="2">
        <v>41271</v>
      </c>
      <c r="B1861" s="64">
        <v>2.65</v>
      </c>
      <c r="C1861" s="64">
        <v>2.61</v>
      </c>
      <c r="D1861" s="64">
        <v>4.03</v>
      </c>
      <c r="E1861" s="64">
        <v>3.58</v>
      </c>
      <c r="G1861" s="64">
        <v>2.39</v>
      </c>
      <c r="H1861" s="64">
        <v>1.92</v>
      </c>
      <c r="J1861" s="64">
        <v>3.19</v>
      </c>
      <c r="K1861" s="64">
        <v>3.34</v>
      </c>
      <c r="N1861" s="64">
        <v>0.01</v>
      </c>
      <c r="O1861" s="64">
        <v>1.7</v>
      </c>
      <c r="P1861" s="64">
        <v>2.86</v>
      </c>
      <c r="R1861" s="64">
        <v>1.58</v>
      </c>
      <c r="S1861" s="64">
        <v>1.1599999999999999</v>
      </c>
      <c r="U1861" s="64">
        <v>2.65</v>
      </c>
      <c r="V1861" s="64">
        <v>2.61</v>
      </c>
      <c r="W1861" s="64">
        <v>4.03</v>
      </c>
      <c r="X1861" s="64">
        <v>3.58</v>
      </c>
      <c r="Z1861" s="64">
        <v>2.39</v>
      </c>
      <c r="AA1861" s="64">
        <v>1.92</v>
      </c>
      <c r="AB1861" s="64">
        <v>3.19</v>
      </c>
      <c r="AC1861" s="64">
        <v>3.34</v>
      </c>
    </row>
    <row r="1862" spans="1:29" hidden="1" x14ac:dyDescent="0.2">
      <c r="A1862" s="2">
        <v>41274</v>
      </c>
      <c r="B1862" s="64">
        <v>2.73</v>
      </c>
      <c r="C1862" s="64">
        <v>2.72</v>
      </c>
      <c r="D1862" s="64">
        <v>3.83</v>
      </c>
      <c r="E1862" s="64">
        <v>3.33</v>
      </c>
      <c r="G1862" s="64">
        <v>2.38</v>
      </c>
      <c r="H1862" s="64">
        <v>1.93</v>
      </c>
      <c r="J1862" s="64">
        <v>2.54</v>
      </c>
      <c r="K1862" s="64">
        <v>2.85</v>
      </c>
      <c r="N1862" s="64">
        <v>0.01</v>
      </c>
      <c r="O1862" s="64">
        <v>1.76</v>
      </c>
      <c r="P1862" s="64">
        <v>2.95</v>
      </c>
      <c r="R1862" s="64">
        <v>1.48</v>
      </c>
      <c r="S1862" s="64">
        <v>1.1599999999999999</v>
      </c>
      <c r="U1862" s="64">
        <v>2.73</v>
      </c>
      <c r="V1862" s="64">
        <v>2.72</v>
      </c>
      <c r="W1862" s="64">
        <v>3.83</v>
      </c>
      <c r="X1862" s="64">
        <v>3.33</v>
      </c>
      <c r="Z1862" s="64">
        <v>2.38</v>
      </c>
      <c r="AA1862" s="64">
        <v>1.93</v>
      </c>
      <c r="AB1862" s="64">
        <v>2.54</v>
      </c>
      <c r="AC1862" s="64">
        <v>2.85</v>
      </c>
    </row>
    <row r="1863" spans="1:29" hidden="1" x14ac:dyDescent="0.2">
      <c r="R1863" s="64"/>
      <c r="S1863" s="64"/>
    </row>
    <row r="1864" spans="1:29" hidden="1" x14ac:dyDescent="0.2">
      <c r="A1864" s="3" t="s">
        <v>61</v>
      </c>
      <c r="B1864" s="64">
        <f>AVERAGE(B1843:B1862)</f>
        <v>2.5930000000000004</v>
      </c>
      <c r="C1864" s="64">
        <f>AVERAGE(C1843:C1862)</f>
        <v>2.4704999999999999</v>
      </c>
      <c r="D1864" s="64">
        <f>AVERAGE(D1843:D1862)</f>
        <v>4.0359999999999996</v>
      </c>
      <c r="E1864" s="64">
        <f>AVERAGE(E1843:E1862)</f>
        <v>3.4494999999999996</v>
      </c>
      <c r="G1864" s="64">
        <f>AVERAGE(G1843:G1862)</f>
        <v>2.2395000000000005</v>
      </c>
      <c r="H1864" s="64">
        <f>AVERAGE(H1843:H1862)</f>
        <v>1.8135000000000001</v>
      </c>
      <c r="J1864" s="64">
        <f>AVERAGE(J1843:J1862)</f>
        <v>2.71</v>
      </c>
      <c r="K1864" s="64">
        <f>AVERAGE(K1843:K1862)</f>
        <v>2.9135</v>
      </c>
      <c r="N1864" s="64">
        <f>AVERAGE(N1843:N1862)</f>
        <v>2.9500000000000009E-2</v>
      </c>
      <c r="O1864" s="64">
        <f>AVERAGE(O1843:O1862)</f>
        <v>1.7040000000000002</v>
      </c>
      <c r="P1864" s="64">
        <f>AVERAGE(P1843:P1862)</f>
        <v>2.8790000000000004</v>
      </c>
      <c r="R1864" s="64">
        <f>AVERAGE(R1843:R1862)</f>
        <v>1.5145000000000002</v>
      </c>
      <c r="S1864" s="64">
        <f>AVERAGE(S1843:S1862)</f>
        <v>1.198</v>
      </c>
      <c r="U1864" s="64">
        <f>AVERAGE(U1843:U1862)</f>
        <v>2.5930000000000004</v>
      </c>
      <c r="V1864" s="64">
        <f>AVERAGE(V1843:V1862)</f>
        <v>2.4704999999999999</v>
      </c>
      <c r="W1864" s="64">
        <f>AVERAGE(W1843:W1862)</f>
        <v>4.0359999999999996</v>
      </c>
      <c r="X1864" s="64">
        <f>AVERAGE(X1843:X1862)</f>
        <v>3.4494999999999996</v>
      </c>
      <c r="Z1864" s="64">
        <f>AVERAGE(Z1843:Z1862)</f>
        <v>2.2395000000000005</v>
      </c>
      <c r="AA1864" s="64">
        <f>AVERAGE(AA1843:AA1862)</f>
        <v>1.8135000000000001</v>
      </c>
      <c r="AB1864" s="64">
        <f>AVERAGE(AB1843:AB1862)</f>
        <v>2.71</v>
      </c>
      <c r="AC1864" s="64">
        <f>AVERAGE(AC1843:AC1862)</f>
        <v>2.9135</v>
      </c>
    </row>
    <row r="1865" spans="1:29" hidden="1" x14ac:dyDescent="0.2">
      <c r="A1865" s="3" t="s">
        <v>62</v>
      </c>
      <c r="B1865" s="312">
        <f>AVERAGE(B1864:C1864)</f>
        <v>2.5317500000000002</v>
      </c>
      <c r="C1865" s="312"/>
      <c r="D1865" s="312">
        <f>AVERAGE(D1864:E1864)</f>
        <v>3.7427499999999996</v>
      </c>
      <c r="E1865" s="312"/>
      <c r="F1865" s="5"/>
      <c r="G1865" s="312">
        <f>AVERAGE(G1864:H1864)</f>
        <v>2.0265000000000004</v>
      </c>
      <c r="H1865" s="312"/>
      <c r="I1865" s="118"/>
      <c r="J1865" s="312">
        <f>AVERAGE(J1864:K1864)</f>
        <v>2.81175</v>
      </c>
      <c r="K1865" s="312"/>
      <c r="L1865" s="118"/>
      <c r="M1865" s="5"/>
      <c r="N1865" s="5"/>
      <c r="O1865" s="5"/>
      <c r="P1865" s="5"/>
      <c r="Q1865" s="5"/>
      <c r="R1865" s="312">
        <f>AVERAGE(R1864:S1864)</f>
        <v>1.3562500000000002</v>
      </c>
      <c r="S1865" s="312"/>
      <c r="U1865" s="312">
        <f>AVERAGE(U1864:V1864)</f>
        <v>2.5317500000000002</v>
      </c>
      <c r="V1865" s="312"/>
      <c r="W1865" s="312">
        <f>AVERAGE(W1864:X1864)</f>
        <v>3.7427499999999996</v>
      </c>
      <c r="X1865" s="312"/>
      <c r="Y1865" s="5"/>
      <c r="Z1865" s="312">
        <f>AVERAGE(Z1864:AA1864)</f>
        <v>2.0265000000000004</v>
      </c>
      <c r="AA1865" s="312"/>
      <c r="AB1865" s="312">
        <f>AVERAGE(AB1864:AC1864)</f>
        <v>2.81175</v>
      </c>
      <c r="AC1865" s="312"/>
    </row>
    <row r="1866" spans="1:29" hidden="1" x14ac:dyDescent="0.2">
      <c r="A1866" s="3" t="s">
        <v>63</v>
      </c>
      <c r="B1866" s="312">
        <f>AVERAGE(B1815,B1840,B1865)</f>
        <v>2.5184824929971987</v>
      </c>
      <c r="C1866" s="312"/>
      <c r="D1866" s="312">
        <f>AVERAGE(D1815,D1840,D1865)</f>
        <v>3.6766963118580769</v>
      </c>
      <c r="E1866" s="312"/>
      <c r="F1866" s="5"/>
      <c r="G1866" s="312">
        <f>AVERAGE(G1815,G1840,G1865)</f>
        <v>2.0214166666666666</v>
      </c>
      <c r="H1866" s="312"/>
      <c r="I1866" s="118"/>
      <c r="J1866" s="312">
        <f>AVERAGE(J1815,J1840,J1865)</f>
        <v>2.8717539682539681</v>
      </c>
      <c r="K1866" s="312"/>
      <c r="L1866" s="118"/>
      <c r="M1866" s="5"/>
      <c r="N1866" s="5"/>
      <c r="O1866" s="5"/>
      <c r="P1866" s="5"/>
      <c r="Q1866" s="5"/>
      <c r="R1866" s="312">
        <f>AVERAGE(R1815,R1840,R1865)</f>
        <v>1.3926587301587301</v>
      </c>
      <c r="S1866" s="312"/>
      <c r="U1866" s="312">
        <f>AVERAGE(U1815,U1840,U1865)</f>
        <v>2.5184824929971987</v>
      </c>
      <c r="V1866" s="312"/>
      <c r="W1866" s="312">
        <f>AVERAGE(W1815,W1840,W1865)</f>
        <v>3.6766963118580769</v>
      </c>
      <c r="X1866" s="312"/>
      <c r="Y1866" s="5"/>
      <c r="Z1866" s="312">
        <f>AVERAGE(Z1815,Z1840,Z1865)</f>
        <v>2.0214166666666666</v>
      </c>
      <c r="AA1866" s="312"/>
      <c r="AB1866" s="312">
        <f>AVERAGE(AB1815,AB1840,AB1865)</f>
        <v>2.8717539682539681</v>
      </c>
      <c r="AC1866" s="312"/>
    </row>
    <row r="1867" spans="1:29" hidden="1" x14ac:dyDescent="0.2">
      <c r="R1867" s="64"/>
      <c r="S1867" s="64"/>
    </row>
    <row r="1868" spans="1:29" hidden="1" x14ac:dyDescent="0.2">
      <c r="A1868" s="2">
        <v>41276</v>
      </c>
      <c r="B1868" s="64">
        <v>2.71</v>
      </c>
      <c r="C1868" s="64">
        <v>2.7</v>
      </c>
      <c r="D1868" s="64">
        <v>4.1500000000000004</v>
      </c>
      <c r="E1868" s="64">
        <v>3.71</v>
      </c>
      <c r="G1868" s="64">
        <v>2.66</v>
      </c>
      <c r="H1868" s="64">
        <v>1.96</v>
      </c>
      <c r="J1868" s="64">
        <v>2.58</v>
      </c>
      <c r="K1868" s="64">
        <v>2.91</v>
      </c>
      <c r="N1868" s="64">
        <v>0.03</v>
      </c>
      <c r="O1868" s="64">
        <v>1.83</v>
      </c>
      <c r="P1868" s="64">
        <v>3.04</v>
      </c>
      <c r="R1868" s="64">
        <v>1.51</v>
      </c>
      <c r="S1868" s="64">
        <v>1.1599999999999999</v>
      </c>
      <c r="U1868" s="64">
        <v>2.71</v>
      </c>
      <c r="V1868" s="64">
        <v>2.7</v>
      </c>
      <c r="W1868" s="64">
        <v>4.1500000000000004</v>
      </c>
      <c r="X1868" s="64">
        <v>3.71</v>
      </c>
      <c r="Z1868" s="64">
        <v>2.66</v>
      </c>
      <c r="AA1868" s="64">
        <v>1.96</v>
      </c>
      <c r="AB1868" s="64">
        <v>2.58</v>
      </c>
      <c r="AC1868" s="64">
        <v>2.91</v>
      </c>
    </row>
    <row r="1869" spans="1:29" hidden="1" x14ac:dyDescent="0.2">
      <c r="A1869" s="2">
        <v>41277</v>
      </c>
      <c r="B1869" s="64">
        <v>2.74</v>
      </c>
      <c r="C1869" s="64">
        <v>2.76</v>
      </c>
      <c r="D1869" s="64">
        <v>4.16</v>
      </c>
      <c r="E1869" s="64">
        <v>3.74</v>
      </c>
      <c r="G1869" s="64">
        <v>2.59</v>
      </c>
      <c r="H1869" s="64">
        <v>2</v>
      </c>
      <c r="J1869" s="64">
        <v>2.73</v>
      </c>
      <c r="K1869" s="64">
        <v>2.81</v>
      </c>
      <c r="N1869" s="64">
        <v>0.04</v>
      </c>
      <c r="O1869" s="64">
        <v>1.91</v>
      </c>
      <c r="P1869" s="64">
        <v>3.12</v>
      </c>
      <c r="R1869" s="64">
        <v>1.43</v>
      </c>
      <c r="S1869" s="64">
        <v>1.21</v>
      </c>
      <c r="U1869" s="64">
        <v>2.74</v>
      </c>
      <c r="V1869" s="64">
        <v>2.76</v>
      </c>
      <c r="W1869" s="64">
        <v>4.16</v>
      </c>
      <c r="X1869" s="64">
        <v>3.74</v>
      </c>
      <c r="Z1869" s="64">
        <v>2.59</v>
      </c>
      <c r="AA1869" s="64">
        <v>2</v>
      </c>
      <c r="AB1869" s="64">
        <v>2.73</v>
      </c>
      <c r="AC1869" s="64">
        <v>2.81</v>
      </c>
    </row>
    <row r="1870" spans="1:29" hidden="1" x14ac:dyDescent="0.2">
      <c r="A1870" s="2">
        <v>41278</v>
      </c>
      <c r="B1870" s="64">
        <v>2.7</v>
      </c>
      <c r="C1870" s="64">
        <v>2.72</v>
      </c>
      <c r="D1870" s="64">
        <v>4.16</v>
      </c>
      <c r="E1870" s="64">
        <v>3.7</v>
      </c>
      <c r="G1870" s="64">
        <v>2.67</v>
      </c>
      <c r="H1870" s="64">
        <v>1.96</v>
      </c>
      <c r="J1870" s="64">
        <v>2.64</v>
      </c>
      <c r="K1870" s="64">
        <v>2.9</v>
      </c>
      <c r="N1870" s="64">
        <v>0.03</v>
      </c>
      <c r="O1870" s="64">
        <v>1.9</v>
      </c>
      <c r="P1870" s="64">
        <v>3.1</v>
      </c>
      <c r="R1870" s="64">
        <v>1.56</v>
      </c>
      <c r="S1870" s="64">
        <v>1.22</v>
      </c>
      <c r="U1870" s="64">
        <v>2.7</v>
      </c>
      <c r="V1870" s="64">
        <v>2.72</v>
      </c>
      <c r="W1870" s="64">
        <v>4.16</v>
      </c>
      <c r="X1870" s="64">
        <v>3.7</v>
      </c>
      <c r="Z1870" s="64">
        <v>2.67</v>
      </c>
      <c r="AA1870" s="64">
        <v>1.96</v>
      </c>
      <c r="AB1870" s="64">
        <v>2.64</v>
      </c>
      <c r="AC1870" s="64">
        <v>2.9</v>
      </c>
    </row>
    <row r="1871" spans="1:29" hidden="1" x14ac:dyDescent="0.2">
      <c r="A1871" s="2">
        <v>41281</v>
      </c>
      <c r="B1871" s="64">
        <v>2.7</v>
      </c>
      <c r="C1871" s="64">
        <v>2.72</v>
      </c>
      <c r="D1871" s="64">
        <v>4.1500000000000004</v>
      </c>
      <c r="E1871" s="64">
        <v>3.76</v>
      </c>
      <c r="G1871" s="64">
        <v>2.5299999999999998</v>
      </c>
      <c r="H1871" s="64">
        <v>1.99</v>
      </c>
      <c r="J1871" s="64">
        <v>2.69</v>
      </c>
      <c r="K1871" s="64">
        <v>2.9</v>
      </c>
      <c r="N1871" s="64">
        <v>0.04</v>
      </c>
      <c r="O1871" s="64">
        <v>1.9</v>
      </c>
      <c r="P1871" s="64">
        <v>3.1</v>
      </c>
      <c r="R1871" s="64">
        <v>1.53</v>
      </c>
      <c r="S1871" s="64">
        <v>1.24</v>
      </c>
      <c r="U1871" s="64">
        <v>2.7</v>
      </c>
      <c r="V1871" s="64">
        <v>2.72</v>
      </c>
      <c r="W1871" s="64">
        <v>4.1500000000000004</v>
      </c>
      <c r="X1871" s="64">
        <v>3.76</v>
      </c>
      <c r="Z1871" s="64">
        <v>2.5299999999999998</v>
      </c>
      <c r="AA1871" s="64">
        <v>1.99</v>
      </c>
      <c r="AB1871" s="64">
        <v>2.69</v>
      </c>
      <c r="AC1871" s="64">
        <v>2.9</v>
      </c>
    </row>
    <row r="1872" spans="1:29" hidden="1" x14ac:dyDescent="0.2">
      <c r="A1872" s="2">
        <v>41282</v>
      </c>
      <c r="B1872" s="64">
        <v>2.7</v>
      </c>
      <c r="C1872" s="64">
        <v>2.69</v>
      </c>
      <c r="D1872" s="64">
        <v>4.1100000000000003</v>
      </c>
      <c r="E1872" s="64">
        <v>3.61</v>
      </c>
      <c r="G1872" s="64">
        <v>2.5299999999999998</v>
      </c>
      <c r="H1872" s="64">
        <v>1.93</v>
      </c>
      <c r="J1872" s="64">
        <v>2.7</v>
      </c>
      <c r="K1872" s="64">
        <v>2.9</v>
      </c>
      <c r="N1872" s="64">
        <v>0.03</v>
      </c>
      <c r="O1872" s="64">
        <v>1.86</v>
      </c>
      <c r="P1872" s="64">
        <v>3.07</v>
      </c>
      <c r="R1872" s="64">
        <v>1.5</v>
      </c>
      <c r="S1872" s="64">
        <v>1.21</v>
      </c>
      <c r="U1872" s="64">
        <v>2.7</v>
      </c>
      <c r="V1872" s="64">
        <v>2.69</v>
      </c>
      <c r="W1872" s="64">
        <v>4.1100000000000003</v>
      </c>
      <c r="X1872" s="64">
        <v>3.61</v>
      </c>
      <c r="Z1872" s="64">
        <v>2.5299999999999998</v>
      </c>
      <c r="AA1872" s="64">
        <v>1.93</v>
      </c>
      <c r="AB1872" s="64">
        <v>2.7</v>
      </c>
      <c r="AC1872" s="64">
        <v>2.9</v>
      </c>
    </row>
    <row r="1873" spans="1:29" hidden="1" x14ac:dyDescent="0.2">
      <c r="A1873" s="2">
        <v>41283</v>
      </c>
      <c r="B1873" s="64">
        <v>2.68</v>
      </c>
      <c r="C1873" s="64">
        <v>2.64</v>
      </c>
      <c r="D1873" s="64">
        <v>4.13</v>
      </c>
      <c r="E1873" s="64">
        <v>3.64</v>
      </c>
      <c r="G1873" s="64">
        <v>2.52</v>
      </c>
      <c r="H1873" s="64">
        <v>1.9</v>
      </c>
      <c r="J1873" s="64">
        <v>2.68</v>
      </c>
      <c r="K1873" s="64">
        <v>2.58</v>
      </c>
      <c r="N1873" s="64">
        <v>0.03</v>
      </c>
      <c r="O1873" s="64">
        <v>1.86</v>
      </c>
      <c r="P1873" s="64">
        <v>3.06</v>
      </c>
      <c r="R1873" s="64">
        <v>1.46</v>
      </c>
      <c r="S1873" s="64">
        <v>1.21</v>
      </c>
      <c r="U1873" s="64">
        <v>2.68</v>
      </c>
      <c r="V1873" s="64">
        <v>2.64</v>
      </c>
      <c r="W1873" s="64">
        <v>4.13</v>
      </c>
      <c r="X1873" s="64">
        <v>3.64</v>
      </c>
      <c r="Z1873" s="64">
        <v>2.52</v>
      </c>
      <c r="AA1873" s="64">
        <v>1.9</v>
      </c>
      <c r="AB1873" s="64">
        <v>2.68</v>
      </c>
      <c r="AC1873" s="64">
        <v>2.58</v>
      </c>
    </row>
    <row r="1874" spans="1:29" hidden="1" x14ac:dyDescent="0.2">
      <c r="A1874" s="2">
        <v>41284</v>
      </c>
      <c r="B1874" s="64">
        <v>2.82</v>
      </c>
      <c r="C1874" s="64">
        <v>2.73</v>
      </c>
      <c r="D1874" s="64">
        <v>4.1100000000000003</v>
      </c>
      <c r="E1874" s="64">
        <v>3.68</v>
      </c>
      <c r="G1874" s="64">
        <v>2.57</v>
      </c>
      <c r="H1874" s="64">
        <v>1.94</v>
      </c>
      <c r="J1874" s="64">
        <v>2.71</v>
      </c>
      <c r="K1874" s="64">
        <v>2.54</v>
      </c>
      <c r="N1874" s="64">
        <v>0.03</v>
      </c>
      <c r="O1874" s="64">
        <v>1.9</v>
      </c>
      <c r="P1874" s="64">
        <v>3.08</v>
      </c>
      <c r="R1874" s="64">
        <v>1.47</v>
      </c>
      <c r="S1874" s="64">
        <v>1.24</v>
      </c>
      <c r="U1874" s="64">
        <v>2.82</v>
      </c>
      <c r="V1874" s="64">
        <v>2.73</v>
      </c>
      <c r="W1874" s="64">
        <v>4.1100000000000003</v>
      </c>
      <c r="X1874" s="64">
        <v>3.68</v>
      </c>
      <c r="Z1874" s="64">
        <v>2.57</v>
      </c>
      <c r="AA1874" s="64">
        <v>1.94</v>
      </c>
      <c r="AB1874" s="64">
        <v>2.71</v>
      </c>
      <c r="AC1874" s="64">
        <v>2.54</v>
      </c>
    </row>
    <row r="1875" spans="1:29" hidden="1" x14ac:dyDescent="0.2">
      <c r="A1875" s="2">
        <v>41285</v>
      </c>
      <c r="B1875" s="64">
        <v>2.79</v>
      </c>
      <c r="C1875" s="64">
        <v>2.69</v>
      </c>
      <c r="D1875" s="64">
        <v>4.08</v>
      </c>
      <c r="E1875" s="64">
        <v>3.68</v>
      </c>
      <c r="G1875" s="64">
        <v>2.57</v>
      </c>
      <c r="H1875" s="64">
        <v>1.95</v>
      </c>
      <c r="J1875" s="64">
        <v>2.7</v>
      </c>
      <c r="K1875" s="64">
        <v>2.54</v>
      </c>
      <c r="N1875" s="64">
        <v>0.04</v>
      </c>
      <c r="O1875" s="64">
        <v>1.87</v>
      </c>
      <c r="P1875" s="64">
        <v>3.04</v>
      </c>
      <c r="R1875" s="64">
        <v>1.54</v>
      </c>
      <c r="S1875" s="64">
        <v>1.23</v>
      </c>
      <c r="U1875" s="64">
        <v>2.79</v>
      </c>
      <c r="V1875" s="64">
        <v>2.69</v>
      </c>
      <c r="W1875" s="64">
        <v>4.08</v>
      </c>
      <c r="X1875" s="64">
        <v>3.68</v>
      </c>
      <c r="Z1875" s="64">
        <v>2.57</v>
      </c>
      <c r="AA1875" s="64">
        <v>1.95</v>
      </c>
      <c r="AB1875" s="64">
        <v>2.7</v>
      </c>
      <c r="AC1875" s="64">
        <v>2.54</v>
      </c>
    </row>
    <row r="1876" spans="1:29" hidden="1" x14ac:dyDescent="0.2">
      <c r="A1876" s="2">
        <v>41288</v>
      </c>
      <c r="B1876" s="64">
        <v>2.81</v>
      </c>
      <c r="C1876" s="64">
        <v>2.69</v>
      </c>
      <c r="D1876" s="64">
        <v>4.09</v>
      </c>
      <c r="E1876" s="64">
        <v>3.69</v>
      </c>
      <c r="G1876" s="64">
        <v>2.57</v>
      </c>
      <c r="H1876" s="64">
        <v>1.85</v>
      </c>
      <c r="J1876" s="64">
        <v>2.42</v>
      </c>
      <c r="K1876" s="64">
        <v>2.54</v>
      </c>
      <c r="N1876" s="64">
        <v>0.04</v>
      </c>
      <c r="O1876" s="64">
        <v>1.84</v>
      </c>
      <c r="P1876" s="64">
        <v>3.03</v>
      </c>
      <c r="R1876" s="64">
        <v>1.56</v>
      </c>
      <c r="S1876" s="64">
        <v>1.25</v>
      </c>
      <c r="U1876" s="64">
        <v>2.81</v>
      </c>
      <c r="V1876" s="64">
        <v>2.69</v>
      </c>
      <c r="W1876" s="64">
        <v>4.09</v>
      </c>
      <c r="X1876" s="64">
        <v>3.69</v>
      </c>
      <c r="Z1876" s="64">
        <v>2.57</v>
      </c>
      <c r="AA1876" s="64">
        <v>1.85</v>
      </c>
      <c r="AB1876" s="64">
        <v>2.42</v>
      </c>
      <c r="AC1876" s="64">
        <v>2.54</v>
      </c>
    </row>
    <row r="1877" spans="1:29" hidden="1" x14ac:dyDescent="0.2">
      <c r="A1877" s="2">
        <v>41289</v>
      </c>
      <c r="B1877" s="64">
        <v>2.8</v>
      </c>
      <c r="C1877" s="64">
        <v>2.68</v>
      </c>
      <c r="D1877" s="64">
        <v>4.07</v>
      </c>
      <c r="E1877" s="64">
        <v>3.7</v>
      </c>
      <c r="G1877" s="64">
        <v>2.56</v>
      </c>
      <c r="H1877" s="64">
        <v>1.87</v>
      </c>
      <c r="J1877" s="64">
        <v>2.4300000000000002</v>
      </c>
      <c r="K1877" s="64">
        <v>2.4700000000000002</v>
      </c>
      <c r="N1877" s="64">
        <v>0.05</v>
      </c>
      <c r="O1877" s="64">
        <v>1.83</v>
      </c>
      <c r="P1877" s="64">
        <v>3.02</v>
      </c>
      <c r="R1877" s="64">
        <v>1.59</v>
      </c>
      <c r="S1877" s="64">
        <v>1.25</v>
      </c>
      <c r="U1877" s="64">
        <v>2.8</v>
      </c>
      <c r="V1877" s="64">
        <v>2.68</v>
      </c>
      <c r="W1877" s="64">
        <v>4.07</v>
      </c>
      <c r="X1877" s="64">
        <v>3.7</v>
      </c>
      <c r="Z1877" s="64">
        <v>2.56</v>
      </c>
      <c r="AA1877" s="64">
        <v>1.87</v>
      </c>
      <c r="AB1877" s="64">
        <v>2.4300000000000002</v>
      </c>
      <c r="AC1877" s="64">
        <v>2.4700000000000002</v>
      </c>
    </row>
    <row r="1878" spans="1:29" hidden="1" x14ac:dyDescent="0.2">
      <c r="A1878" s="2">
        <v>41290</v>
      </c>
      <c r="B1878" s="64">
        <v>2.79</v>
      </c>
      <c r="C1878" s="64">
        <v>2.66</v>
      </c>
      <c r="D1878" s="64">
        <v>4.08</v>
      </c>
      <c r="E1878" s="64">
        <v>3.63</v>
      </c>
      <c r="G1878" s="64">
        <v>2.46</v>
      </c>
      <c r="H1878" s="64">
        <v>1.91</v>
      </c>
      <c r="J1878" s="64">
        <v>2.31</v>
      </c>
      <c r="K1878" s="64">
        <v>2.56</v>
      </c>
      <c r="N1878" s="64">
        <v>0.05</v>
      </c>
      <c r="O1878" s="64">
        <v>1.82</v>
      </c>
      <c r="P1878" s="64">
        <v>3.01</v>
      </c>
      <c r="R1878" s="64">
        <v>1.59</v>
      </c>
      <c r="S1878" s="64">
        <v>1.25</v>
      </c>
      <c r="U1878" s="64">
        <v>2.79</v>
      </c>
      <c r="V1878" s="64">
        <v>2.66</v>
      </c>
      <c r="W1878" s="64">
        <v>4.08</v>
      </c>
      <c r="X1878" s="64">
        <v>3.63</v>
      </c>
      <c r="Z1878" s="64">
        <v>2.46</v>
      </c>
      <c r="AA1878" s="64">
        <v>1.91</v>
      </c>
      <c r="AB1878" s="64">
        <v>2.31</v>
      </c>
      <c r="AC1878" s="64">
        <v>2.56</v>
      </c>
    </row>
    <row r="1879" spans="1:29" hidden="1" x14ac:dyDescent="0.2">
      <c r="A1879" s="2">
        <v>41291</v>
      </c>
      <c r="B1879" s="64">
        <v>2.84</v>
      </c>
      <c r="C1879" s="64">
        <v>2.71</v>
      </c>
      <c r="D1879" s="64">
        <v>4.13</v>
      </c>
      <c r="E1879" s="64">
        <v>3.66</v>
      </c>
      <c r="G1879" s="64">
        <v>2.2999999999999998</v>
      </c>
      <c r="H1879" s="64">
        <v>1.78</v>
      </c>
      <c r="J1879" s="64">
        <v>2.2000000000000002</v>
      </c>
      <c r="K1879" s="64">
        <v>2.54</v>
      </c>
      <c r="N1879" s="64">
        <v>0.06</v>
      </c>
      <c r="O1879" s="64">
        <v>1.88</v>
      </c>
      <c r="P1879" s="64">
        <v>3.07</v>
      </c>
      <c r="R1879" s="64">
        <v>1.64</v>
      </c>
      <c r="S1879" s="64">
        <v>1.29</v>
      </c>
      <c r="U1879" s="64">
        <v>2.84</v>
      </c>
      <c r="V1879" s="64">
        <v>2.71</v>
      </c>
      <c r="W1879" s="64">
        <v>4.13</v>
      </c>
      <c r="X1879" s="64">
        <v>3.66</v>
      </c>
      <c r="Z1879" s="64">
        <v>2.2999999999999998</v>
      </c>
      <c r="AA1879" s="64">
        <v>1.78</v>
      </c>
      <c r="AB1879" s="64">
        <v>2.2000000000000002</v>
      </c>
      <c r="AC1879" s="64">
        <v>2.54</v>
      </c>
    </row>
    <row r="1880" spans="1:29" hidden="1" x14ac:dyDescent="0.2">
      <c r="A1880" s="2">
        <v>41292</v>
      </c>
      <c r="B1880" s="64">
        <v>2.82</v>
      </c>
      <c r="C1880" s="64">
        <v>2.74</v>
      </c>
      <c r="D1880" s="64">
        <v>4.0999999999999996</v>
      </c>
      <c r="E1880" s="64">
        <v>3.67</v>
      </c>
      <c r="G1880" s="64">
        <v>2.2000000000000002</v>
      </c>
      <c r="H1880" s="64">
        <v>1.86</v>
      </c>
      <c r="J1880" s="64">
        <v>2.19</v>
      </c>
      <c r="K1880" s="64">
        <v>2.72</v>
      </c>
      <c r="N1880" s="64">
        <v>0.05</v>
      </c>
      <c r="O1880" s="64">
        <v>1.84</v>
      </c>
      <c r="P1880" s="64">
        <v>3.03</v>
      </c>
      <c r="R1880" s="64">
        <v>1.6</v>
      </c>
      <c r="S1880" s="64">
        <v>1.26</v>
      </c>
      <c r="U1880" s="64">
        <v>2.82</v>
      </c>
      <c r="V1880" s="64">
        <v>2.74</v>
      </c>
      <c r="W1880" s="64">
        <v>4.0999999999999996</v>
      </c>
      <c r="X1880" s="64">
        <v>3.67</v>
      </c>
      <c r="Z1880" s="64">
        <v>2.2000000000000002</v>
      </c>
      <c r="AA1880" s="64">
        <v>1.86</v>
      </c>
      <c r="AB1880" s="64">
        <v>2.19</v>
      </c>
      <c r="AC1880" s="64">
        <v>2.72</v>
      </c>
    </row>
    <row r="1881" spans="1:29" hidden="1" x14ac:dyDescent="0.2">
      <c r="A1881" s="2">
        <v>41296</v>
      </c>
      <c r="B1881" s="64">
        <v>2.85</v>
      </c>
      <c r="C1881" s="64">
        <v>2.78</v>
      </c>
      <c r="D1881" s="64">
        <v>4.1100000000000003</v>
      </c>
      <c r="E1881" s="64">
        <v>3.71</v>
      </c>
      <c r="G1881" s="64">
        <v>1.95</v>
      </c>
      <c r="H1881" s="64">
        <v>1.81</v>
      </c>
      <c r="J1881" s="64">
        <v>2.27</v>
      </c>
      <c r="K1881" s="64">
        <v>2.84</v>
      </c>
      <c r="N1881" s="64">
        <v>0.04</v>
      </c>
      <c r="O1881" s="64">
        <v>1.84</v>
      </c>
      <c r="P1881" s="64">
        <v>3.02</v>
      </c>
      <c r="R1881" s="64">
        <v>1.61</v>
      </c>
      <c r="S1881" s="64">
        <v>1.25</v>
      </c>
      <c r="U1881" s="64">
        <v>2.85</v>
      </c>
      <c r="V1881" s="64">
        <v>2.78</v>
      </c>
      <c r="W1881" s="64">
        <v>4.1100000000000003</v>
      </c>
      <c r="X1881" s="64">
        <v>3.71</v>
      </c>
      <c r="Z1881" s="64">
        <v>1.95</v>
      </c>
      <c r="AA1881" s="64">
        <v>1.81</v>
      </c>
      <c r="AB1881" s="64">
        <v>2.27</v>
      </c>
      <c r="AC1881" s="64">
        <v>2.84</v>
      </c>
    </row>
    <row r="1882" spans="1:29" hidden="1" x14ac:dyDescent="0.2">
      <c r="A1882" s="2">
        <v>41297</v>
      </c>
      <c r="B1882" s="64">
        <v>2.83</v>
      </c>
      <c r="C1882" s="64">
        <v>2.79</v>
      </c>
      <c r="D1882" s="64">
        <v>4.0999999999999996</v>
      </c>
      <c r="E1882" s="64">
        <v>3.7</v>
      </c>
      <c r="G1882" s="64">
        <v>2.29</v>
      </c>
      <c r="H1882" s="64">
        <v>1.68</v>
      </c>
      <c r="J1882" s="64">
        <v>2.52</v>
      </c>
      <c r="K1882" s="64">
        <v>2.91</v>
      </c>
      <c r="N1882" s="64">
        <v>0.04</v>
      </c>
      <c r="O1882" s="64">
        <v>1.82</v>
      </c>
      <c r="P1882" s="64">
        <v>3.02</v>
      </c>
      <c r="R1882" s="64">
        <v>1.61</v>
      </c>
      <c r="S1882" s="64">
        <v>1.24</v>
      </c>
      <c r="U1882" s="64">
        <v>2.83</v>
      </c>
      <c r="V1882" s="64">
        <v>2.79</v>
      </c>
      <c r="W1882" s="64">
        <v>4.0999999999999996</v>
      </c>
      <c r="X1882" s="64">
        <v>3.7</v>
      </c>
      <c r="Z1882" s="64">
        <v>2.29</v>
      </c>
      <c r="AA1882" s="64">
        <v>1.68</v>
      </c>
      <c r="AB1882" s="64">
        <v>2.52</v>
      </c>
      <c r="AC1882" s="64">
        <v>2.91</v>
      </c>
    </row>
    <row r="1883" spans="1:29" hidden="1" x14ac:dyDescent="0.2">
      <c r="A1883" s="2">
        <v>41298</v>
      </c>
      <c r="B1883" s="64">
        <v>2.86</v>
      </c>
      <c r="C1883" s="64">
        <v>2.74</v>
      </c>
      <c r="D1883" s="64">
        <v>4.12</v>
      </c>
      <c r="E1883" s="64">
        <v>3.6</v>
      </c>
      <c r="G1883" s="64">
        <v>2.35</v>
      </c>
      <c r="H1883" s="64">
        <v>1.69</v>
      </c>
      <c r="J1883" s="64">
        <v>2.72</v>
      </c>
      <c r="K1883" s="64">
        <v>2.6</v>
      </c>
      <c r="N1883" s="64">
        <v>0.05</v>
      </c>
      <c r="O1883" s="64">
        <v>1.85</v>
      </c>
      <c r="P1883" s="64">
        <v>3.04</v>
      </c>
      <c r="R1883" s="64">
        <v>1.63</v>
      </c>
      <c r="S1883" s="64">
        <v>1.27</v>
      </c>
      <c r="U1883" s="64">
        <v>2.86</v>
      </c>
      <c r="V1883" s="64">
        <v>2.74</v>
      </c>
      <c r="W1883" s="64">
        <v>4.12</v>
      </c>
      <c r="X1883" s="64">
        <v>3.6</v>
      </c>
      <c r="Z1883" s="64">
        <v>2.35</v>
      </c>
      <c r="AA1883" s="64">
        <v>1.69</v>
      </c>
      <c r="AB1883" s="64">
        <v>2.72</v>
      </c>
      <c r="AC1883" s="64">
        <v>2.6</v>
      </c>
    </row>
    <row r="1884" spans="1:29" hidden="1" x14ac:dyDescent="0.2">
      <c r="A1884" s="2">
        <v>41299</v>
      </c>
      <c r="B1884" s="64">
        <v>2.95</v>
      </c>
      <c r="C1884" s="64">
        <v>2.91</v>
      </c>
      <c r="D1884" s="64">
        <v>4.1399999999999997</v>
      </c>
      <c r="E1884" s="64">
        <v>3.76</v>
      </c>
      <c r="G1884" s="64">
        <v>2.14</v>
      </c>
      <c r="H1884" s="64">
        <v>1.73</v>
      </c>
      <c r="J1884" s="64">
        <v>2.8</v>
      </c>
      <c r="K1884" s="64">
        <v>2.65</v>
      </c>
      <c r="N1884" s="64">
        <v>0.05</v>
      </c>
      <c r="O1884" s="64">
        <v>1.95</v>
      </c>
      <c r="P1884" s="64">
        <v>3.13</v>
      </c>
      <c r="R1884" s="64">
        <v>1.72</v>
      </c>
      <c r="S1884" s="64">
        <v>1.34</v>
      </c>
      <c r="U1884" s="64">
        <v>2.95</v>
      </c>
      <c r="V1884" s="64">
        <v>2.91</v>
      </c>
      <c r="W1884" s="64">
        <v>4.1399999999999997</v>
      </c>
      <c r="X1884" s="64">
        <v>3.76</v>
      </c>
      <c r="Z1884" s="64">
        <v>2.14</v>
      </c>
      <c r="AA1884" s="64">
        <v>1.73</v>
      </c>
      <c r="AB1884" s="64">
        <v>2.8</v>
      </c>
      <c r="AC1884" s="64">
        <v>2.65</v>
      </c>
    </row>
    <row r="1885" spans="1:29" hidden="1" x14ac:dyDescent="0.2">
      <c r="A1885" s="2">
        <v>41302</v>
      </c>
      <c r="B1885" s="64">
        <v>2.98</v>
      </c>
      <c r="C1885" s="64">
        <v>2.91</v>
      </c>
      <c r="D1885" s="64">
        <v>4.16</v>
      </c>
      <c r="E1885" s="64">
        <v>3.76</v>
      </c>
      <c r="G1885" s="64">
        <v>2.04</v>
      </c>
      <c r="H1885" s="64">
        <v>1.78</v>
      </c>
      <c r="J1885" s="64">
        <v>2.91</v>
      </c>
      <c r="K1885" s="64">
        <v>2.93</v>
      </c>
      <c r="N1885" s="64">
        <v>0.04</v>
      </c>
      <c r="O1885" s="64">
        <v>1.96</v>
      </c>
      <c r="P1885" s="64">
        <v>3.14</v>
      </c>
      <c r="R1885" s="64">
        <v>1.73</v>
      </c>
      <c r="S1885" s="64">
        <v>1.38</v>
      </c>
      <c r="U1885" s="64">
        <v>2.98</v>
      </c>
      <c r="V1885" s="64">
        <v>2.91</v>
      </c>
      <c r="W1885" s="64">
        <v>4.16</v>
      </c>
      <c r="X1885" s="64">
        <v>3.76</v>
      </c>
      <c r="Z1885" s="64">
        <v>2.04</v>
      </c>
      <c r="AA1885" s="64">
        <v>1.78</v>
      </c>
      <c r="AB1885" s="64">
        <v>2.91</v>
      </c>
      <c r="AC1885" s="64">
        <v>2.93</v>
      </c>
    </row>
    <row r="1886" spans="1:29" hidden="1" x14ac:dyDescent="0.2">
      <c r="A1886" s="2">
        <v>41303</v>
      </c>
      <c r="B1886" s="64">
        <v>3.03</v>
      </c>
      <c r="C1886" s="64">
        <v>2.95</v>
      </c>
      <c r="D1886" s="64">
        <v>4.21</v>
      </c>
      <c r="E1886" s="64">
        <v>3.64</v>
      </c>
      <c r="G1886" s="64">
        <v>1.91</v>
      </c>
      <c r="H1886" s="64">
        <v>1.7</v>
      </c>
      <c r="J1886" s="64">
        <v>2.94</v>
      </c>
      <c r="K1886" s="64">
        <v>3.01</v>
      </c>
      <c r="N1886" s="64">
        <v>0.04</v>
      </c>
      <c r="O1886" s="64">
        <v>2</v>
      </c>
      <c r="P1886" s="64">
        <v>3.18</v>
      </c>
      <c r="R1886" s="64">
        <v>1.75</v>
      </c>
      <c r="S1886" s="64">
        <v>1.39</v>
      </c>
      <c r="U1886" s="64">
        <v>3.03</v>
      </c>
      <c r="V1886" s="64">
        <v>2.95</v>
      </c>
      <c r="W1886" s="64">
        <v>4.21</v>
      </c>
      <c r="X1886" s="64">
        <v>3.64</v>
      </c>
      <c r="Z1886" s="64">
        <v>1.91</v>
      </c>
      <c r="AA1886" s="64">
        <v>1.7</v>
      </c>
      <c r="AB1886" s="64">
        <v>2.94</v>
      </c>
      <c r="AC1886" s="64">
        <v>3.01</v>
      </c>
    </row>
    <row r="1887" spans="1:29" hidden="1" x14ac:dyDescent="0.2">
      <c r="A1887" s="2">
        <v>41304</v>
      </c>
      <c r="B1887" s="64">
        <v>3.04</v>
      </c>
      <c r="C1887" s="64">
        <v>2.94</v>
      </c>
      <c r="D1887" s="64">
        <v>4.2300000000000004</v>
      </c>
      <c r="E1887" s="64">
        <v>3.69</v>
      </c>
      <c r="G1887" s="64">
        <v>1.82</v>
      </c>
      <c r="H1887" s="64">
        <v>1.79</v>
      </c>
      <c r="J1887" s="64">
        <v>2.98</v>
      </c>
      <c r="K1887" s="64">
        <v>3.02</v>
      </c>
      <c r="N1887" s="64">
        <v>0.04</v>
      </c>
      <c r="O1887" s="64">
        <v>1.99</v>
      </c>
      <c r="P1887" s="64">
        <v>3.18</v>
      </c>
      <c r="R1887" s="64">
        <v>1.73</v>
      </c>
      <c r="S1887" s="64">
        <v>1.38</v>
      </c>
      <c r="U1887" s="64">
        <v>3.04</v>
      </c>
      <c r="V1887" s="64">
        <v>2.94</v>
      </c>
      <c r="W1887" s="64">
        <v>4.2300000000000004</v>
      </c>
      <c r="X1887" s="64">
        <v>3.69</v>
      </c>
      <c r="Z1887" s="64">
        <v>1.82</v>
      </c>
      <c r="AA1887" s="64">
        <v>1.79</v>
      </c>
      <c r="AB1887" s="64">
        <v>2.98</v>
      </c>
      <c r="AC1887" s="64">
        <v>3.02</v>
      </c>
    </row>
    <row r="1888" spans="1:29" hidden="1" x14ac:dyDescent="0.2">
      <c r="A1888" s="2">
        <v>41305</v>
      </c>
      <c r="B1888" s="64">
        <v>3.03</v>
      </c>
      <c r="C1888" s="64">
        <v>2.93</v>
      </c>
      <c r="D1888" s="64">
        <v>4.26</v>
      </c>
      <c r="E1888" s="64">
        <v>3.7</v>
      </c>
      <c r="G1888" s="64">
        <v>2.06</v>
      </c>
      <c r="H1888" s="64">
        <v>1.8</v>
      </c>
      <c r="J1888" s="64">
        <v>3.03</v>
      </c>
      <c r="K1888" s="64">
        <v>2.99</v>
      </c>
      <c r="N1888" s="64">
        <v>0.05</v>
      </c>
      <c r="O1888" s="64">
        <v>1.98</v>
      </c>
      <c r="P1888" s="64">
        <v>3.17</v>
      </c>
      <c r="R1888" s="64">
        <v>1.74</v>
      </c>
      <c r="S1888" s="64">
        <v>1.38</v>
      </c>
      <c r="U1888" s="64">
        <v>3.03</v>
      </c>
      <c r="V1888" s="64">
        <v>2.93</v>
      </c>
      <c r="W1888" s="64">
        <v>4.26</v>
      </c>
      <c r="X1888" s="64">
        <v>3.7</v>
      </c>
      <c r="Z1888" s="64">
        <v>2.06</v>
      </c>
      <c r="AA1888" s="64">
        <v>1.8</v>
      </c>
      <c r="AB1888" s="64">
        <v>3.03</v>
      </c>
      <c r="AC1888" s="64">
        <v>2.99</v>
      </c>
    </row>
    <row r="1889" spans="1:29" hidden="1" x14ac:dyDescent="0.2">
      <c r="R1889" s="64"/>
      <c r="S1889" s="64"/>
    </row>
    <row r="1890" spans="1:29" hidden="1" x14ac:dyDescent="0.2">
      <c r="A1890" s="3" t="s">
        <v>61</v>
      </c>
      <c r="B1890" s="64">
        <f>AVERAGE(B1868:B1888)</f>
        <v>2.8319047619047617</v>
      </c>
      <c r="C1890" s="64">
        <f>AVERAGE(C1868:C1888)</f>
        <v>2.765714285714286</v>
      </c>
      <c r="D1890" s="64">
        <f>AVERAGE(D1868:D1888)</f>
        <v>4.1357142857142861</v>
      </c>
      <c r="E1890" s="64">
        <f>AVERAGE(E1868:E1888)</f>
        <v>3.6871428571428573</v>
      </c>
      <c r="G1890" s="64">
        <f>AVERAGE(G1868:G1888)</f>
        <v>2.347142857142857</v>
      </c>
      <c r="H1890" s="64">
        <f>AVERAGE(H1868:H1888)</f>
        <v>1.8514285714285716</v>
      </c>
      <c r="J1890" s="64">
        <f>AVERAGE(J1868:J1888)</f>
        <v>2.6261904761904762</v>
      </c>
      <c r="K1890" s="64">
        <f>AVERAGE(K1868:K1888)</f>
        <v>2.755238095238095</v>
      </c>
      <c r="N1890" s="64">
        <f>AVERAGE(N1868:N1888)</f>
        <v>4.1428571428571447E-2</v>
      </c>
      <c r="O1890" s="64">
        <f>AVERAGE(O1868:O1888)</f>
        <v>1.8871428571428572</v>
      </c>
      <c r="P1890" s="64">
        <f>AVERAGE(P1868:P1888)</f>
        <v>3.0785714285714287</v>
      </c>
      <c r="R1890" s="64">
        <f>AVERAGE(R1868:R1888)</f>
        <v>1.5952380952380953</v>
      </c>
      <c r="S1890" s="64">
        <f>AVERAGE(S1868:S1888)</f>
        <v>1.269047619047619</v>
      </c>
      <c r="U1890" s="64">
        <f>AVERAGE(U1868:U1888)</f>
        <v>2.8319047619047617</v>
      </c>
      <c r="V1890" s="64">
        <f>AVERAGE(V1868:V1888)</f>
        <v>2.765714285714286</v>
      </c>
      <c r="W1890" s="64">
        <f>AVERAGE(W1868:W1888)</f>
        <v>4.1357142857142861</v>
      </c>
      <c r="X1890" s="64">
        <f>AVERAGE(X1868:X1888)</f>
        <v>3.6871428571428573</v>
      </c>
      <c r="Z1890" s="64">
        <f>AVERAGE(Z1868:Z1888)</f>
        <v>2.347142857142857</v>
      </c>
      <c r="AA1890" s="64">
        <f>AVERAGE(AA1868:AA1888)</f>
        <v>1.8514285714285716</v>
      </c>
      <c r="AB1890" s="64">
        <f>AVERAGE(AB1868:AB1888)</f>
        <v>2.6261904761904762</v>
      </c>
      <c r="AC1890" s="64">
        <f>AVERAGE(AC1868:AC1888)</f>
        <v>2.755238095238095</v>
      </c>
    </row>
    <row r="1891" spans="1:29" hidden="1" x14ac:dyDescent="0.2">
      <c r="A1891" s="3" t="s">
        <v>62</v>
      </c>
      <c r="B1891" s="312">
        <f>AVERAGE(B1890:C1890)</f>
        <v>2.7988095238095241</v>
      </c>
      <c r="C1891" s="312"/>
      <c r="D1891" s="312">
        <f>AVERAGE(D1890:E1890)</f>
        <v>3.9114285714285719</v>
      </c>
      <c r="E1891" s="312"/>
      <c r="F1891" s="5"/>
      <c r="G1891" s="312">
        <f>AVERAGE(G1890:H1890)</f>
        <v>2.0992857142857142</v>
      </c>
      <c r="H1891" s="312"/>
      <c r="I1891" s="118"/>
      <c r="J1891" s="312">
        <f>AVERAGE(J1890:K1890)</f>
        <v>2.6907142857142858</v>
      </c>
      <c r="K1891" s="312"/>
      <c r="L1891" s="118"/>
      <c r="M1891" s="5"/>
      <c r="N1891" s="5"/>
      <c r="O1891" s="5"/>
      <c r="P1891" s="5"/>
      <c r="Q1891" s="5"/>
      <c r="R1891" s="312">
        <f>AVERAGE(R1890:S1890)</f>
        <v>1.4321428571428572</v>
      </c>
      <c r="S1891" s="312"/>
      <c r="U1891" s="312">
        <f>AVERAGE(U1890:V1890)</f>
        <v>2.7988095238095241</v>
      </c>
      <c r="V1891" s="312"/>
      <c r="W1891" s="312">
        <f>AVERAGE(W1890:X1890)</f>
        <v>3.9114285714285719</v>
      </c>
      <c r="X1891" s="312"/>
      <c r="Y1891" s="5"/>
      <c r="Z1891" s="312">
        <f>AVERAGE(Z1890:AA1890)</f>
        <v>2.0992857142857142</v>
      </c>
      <c r="AA1891" s="312"/>
      <c r="AB1891" s="312">
        <f>AVERAGE(AB1890:AC1890)</f>
        <v>2.6907142857142858</v>
      </c>
      <c r="AC1891" s="312"/>
    </row>
    <row r="1892" spans="1:29" hidden="1" x14ac:dyDescent="0.2">
      <c r="A1892" s="3" t="s">
        <v>63</v>
      </c>
      <c r="B1892" s="312">
        <f>AVERAGE(B1840,B1865,B1891)</f>
        <v>2.6116570961718022</v>
      </c>
      <c r="C1892" s="312"/>
      <c r="D1892" s="312">
        <f>AVERAGE(D1840,D1865,D1891)</f>
        <v>3.762569327731093</v>
      </c>
      <c r="E1892" s="312"/>
      <c r="F1892" s="5"/>
      <c r="G1892" s="312">
        <f>AVERAGE(G1840,G1865,G1891)</f>
        <v>2.0261785714285714</v>
      </c>
      <c r="H1892" s="312"/>
      <c r="I1892" s="118"/>
      <c r="J1892" s="312">
        <f>AVERAGE(J1840,J1865,J1891)</f>
        <v>2.7854047619047617</v>
      </c>
      <c r="K1892" s="312"/>
      <c r="L1892" s="118"/>
      <c r="M1892" s="5"/>
      <c r="N1892" s="5"/>
      <c r="O1892" s="5"/>
      <c r="P1892" s="5"/>
      <c r="Q1892" s="5"/>
      <c r="R1892" s="312">
        <f>AVERAGE(R1840,R1865,R1891)</f>
        <v>1.4065476190476192</v>
      </c>
      <c r="S1892" s="312"/>
      <c r="U1892" s="312">
        <f>AVERAGE(U1840,U1865,U1891)</f>
        <v>2.6116570961718022</v>
      </c>
      <c r="V1892" s="312"/>
      <c r="W1892" s="312">
        <f>AVERAGE(W1840,W1865,W1891)</f>
        <v>3.762569327731093</v>
      </c>
      <c r="X1892" s="312"/>
      <c r="Y1892" s="5"/>
      <c r="Z1892" s="312">
        <f>AVERAGE(Z1840,Z1865,Z1891)</f>
        <v>2.0261785714285714</v>
      </c>
      <c r="AA1892" s="312"/>
      <c r="AB1892" s="312">
        <f>AVERAGE(AB1840,AB1865,AB1891)</f>
        <v>2.7854047619047617</v>
      </c>
      <c r="AC1892" s="312"/>
    </row>
    <row r="1893" spans="1:29" hidden="1" x14ac:dyDescent="0.2">
      <c r="R1893" s="64"/>
      <c r="S1893" s="64"/>
    </row>
    <row r="1894" spans="1:29" hidden="1" x14ac:dyDescent="0.2">
      <c r="A1894" s="2">
        <v>41306</v>
      </c>
      <c r="B1894" s="64">
        <v>3.07</v>
      </c>
      <c r="C1894" s="64">
        <v>2.97</v>
      </c>
      <c r="D1894" s="64">
        <v>4.26</v>
      </c>
      <c r="E1894" s="64">
        <v>3.76</v>
      </c>
      <c r="G1894" s="64">
        <v>2.02</v>
      </c>
      <c r="H1894" s="64">
        <v>1.79</v>
      </c>
      <c r="J1894" s="64">
        <v>2.84</v>
      </c>
      <c r="K1894" s="64">
        <v>2.96</v>
      </c>
      <c r="N1894" s="64">
        <v>0.04</v>
      </c>
      <c r="O1894" s="64">
        <v>2.02</v>
      </c>
      <c r="P1894" s="64">
        <v>3.22</v>
      </c>
      <c r="R1894" s="64">
        <v>1.75</v>
      </c>
      <c r="S1894" s="64">
        <v>1.46</v>
      </c>
      <c r="U1894" s="64">
        <v>3.07</v>
      </c>
      <c r="V1894" s="64">
        <v>2.97</v>
      </c>
      <c r="W1894" s="64">
        <v>4.26</v>
      </c>
      <c r="X1894" s="64">
        <v>3.76</v>
      </c>
      <c r="Z1894" s="64">
        <v>2.02</v>
      </c>
      <c r="AA1894" s="64">
        <v>1.79</v>
      </c>
      <c r="AB1894" s="64">
        <v>2.84</v>
      </c>
      <c r="AC1894" s="64">
        <v>2.96</v>
      </c>
    </row>
    <row r="1895" spans="1:29" hidden="1" x14ac:dyDescent="0.2">
      <c r="A1895" s="2">
        <v>41309</v>
      </c>
      <c r="B1895" s="64">
        <v>3.03</v>
      </c>
      <c r="C1895" s="64">
        <v>2.91</v>
      </c>
      <c r="D1895" s="64">
        <v>4.28</v>
      </c>
      <c r="E1895" s="64">
        <v>3.77</v>
      </c>
      <c r="G1895" s="64">
        <v>1.87</v>
      </c>
      <c r="H1895" s="64">
        <v>1.89</v>
      </c>
      <c r="J1895" s="64">
        <v>2.97</v>
      </c>
      <c r="K1895" s="64">
        <v>2.73</v>
      </c>
      <c r="N1895" s="64">
        <v>0.04</v>
      </c>
      <c r="O1895" s="64">
        <v>1.95</v>
      </c>
      <c r="P1895" s="64">
        <v>3.16</v>
      </c>
      <c r="R1895" s="64">
        <v>1.71</v>
      </c>
      <c r="S1895" s="64">
        <v>1.39</v>
      </c>
      <c r="U1895" s="64">
        <v>3.03</v>
      </c>
      <c r="V1895" s="64">
        <v>2.91</v>
      </c>
      <c r="W1895" s="64">
        <v>4.28</v>
      </c>
      <c r="X1895" s="64">
        <v>3.77</v>
      </c>
      <c r="Z1895" s="64">
        <v>1.87</v>
      </c>
      <c r="AA1895" s="64">
        <v>1.89</v>
      </c>
      <c r="AB1895" s="64">
        <v>2.97</v>
      </c>
      <c r="AC1895" s="64">
        <v>2.73</v>
      </c>
    </row>
    <row r="1896" spans="1:29" hidden="1" x14ac:dyDescent="0.2">
      <c r="A1896" s="2">
        <v>41310</v>
      </c>
      <c r="B1896" s="64">
        <v>3.05</v>
      </c>
      <c r="C1896" s="64">
        <v>2.92</v>
      </c>
      <c r="D1896" s="64">
        <v>4.29</v>
      </c>
      <c r="E1896" s="64">
        <v>3.75</v>
      </c>
      <c r="G1896" s="64">
        <v>1.74</v>
      </c>
      <c r="H1896" s="64">
        <v>1.76</v>
      </c>
      <c r="J1896" s="64">
        <v>2.79</v>
      </c>
      <c r="K1896" s="64">
        <v>2.83</v>
      </c>
      <c r="N1896" s="64">
        <v>0.03</v>
      </c>
      <c r="O1896" s="64">
        <v>2</v>
      </c>
      <c r="P1896" s="64">
        <v>3.21</v>
      </c>
      <c r="R1896" s="64">
        <v>1.72</v>
      </c>
      <c r="S1896" s="64">
        <v>1.4</v>
      </c>
      <c r="U1896" s="64">
        <v>3.05</v>
      </c>
      <c r="V1896" s="64">
        <v>2.92</v>
      </c>
      <c r="W1896" s="64">
        <v>4.29</v>
      </c>
      <c r="X1896" s="64">
        <v>3.75</v>
      </c>
      <c r="Z1896" s="64">
        <v>1.74</v>
      </c>
      <c r="AA1896" s="64">
        <v>1.76</v>
      </c>
      <c r="AB1896" s="64">
        <v>2.79</v>
      </c>
      <c r="AC1896" s="64">
        <v>2.83</v>
      </c>
    </row>
    <row r="1897" spans="1:29" hidden="1" x14ac:dyDescent="0.2">
      <c r="A1897" s="2">
        <v>41311</v>
      </c>
      <c r="B1897" s="64">
        <v>3.01</v>
      </c>
      <c r="C1897" s="64">
        <v>2.92</v>
      </c>
      <c r="D1897" s="64">
        <v>4.24</v>
      </c>
      <c r="E1897" s="64">
        <v>3.76</v>
      </c>
      <c r="G1897" s="64">
        <v>1.73</v>
      </c>
      <c r="H1897" s="64">
        <v>1.8</v>
      </c>
      <c r="J1897" s="64">
        <v>2.81</v>
      </c>
      <c r="K1897" s="64">
        <v>2.73</v>
      </c>
      <c r="N1897" s="64">
        <v>0.03</v>
      </c>
      <c r="O1897" s="64">
        <v>1.96</v>
      </c>
      <c r="P1897" s="64">
        <v>3.17</v>
      </c>
      <c r="R1897" s="64">
        <v>1.71</v>
      </c>
      <c r="S1897" s="64">
        <v>1.35</v>
      </c>
      <c r="U1897" s="64">
        <v>3.01</v>
      </c>
      <c r="V1897" s="64">
        <v>2.92</v>
      </c>
      <c r="W1897" s="64">
        <v>4.24</v>
      </c>
      <c r="X1897" s="64">
        <v>3.76</v>
      </c>
      <c r="Z1897" s="64">
        <v>1.73</v>
      </c>
      <c r="AA1897" s="64">
        <v>1.8</v>
      </c>
      <c r="AB1897" s="64">
        <v>2.81</v>
      </c>
      <c r="AC1897" s="64">
        <v>2.73</v>
      </c>
    </row>
    <row r="1898" spans="1:29" hidden="1" x14ac:dyDescent="0.2">
      <c r="A1898" s="2">
        <v>41312</v>
      </c>
      <c r="B1898" s="64">
        <v>3.04</v>
      </c>
      <c r="C1898" s="64">
        <v>2.91</v>
      </c>
      <c r="D1898" s="64">
        <v>4.21</v>
      </c>
      <c r="E1898" s="64">
        <v>3.83</v>
      </c>
      <c r="G1898" s="64">
        <v>1.24</v>
      </c>
      <c r="H1898" s="64">
        <v>1.81</v>
      </c>
      <c r="J1898" s="64">
        <v>2.93</v>
      </c>
      <c r="K1898" s="64">
        <v>2.59</v>
      </c>
      <c r="N1898" s="64">
        <v>0.03</v>
      </c>
      <c r="O1898" s="64">
        <v>1.96</v>
      </c>
      <c r="P1898" s="64">
        <v>3.17</v>
      </c>
      <c r="R1898" s="64">
        <v>1.71</v>
      </c>
      <c r="S1898" s="64">
        <v>1.34</v>
      </c>
      <c r="U1898" s="64">
        <v>3.04</v>
      </c>
      <c r="V1898" s="64">
        <v>2.91</v>
      </c>
      <c r="W1898" s="64">
        <v>4.21</v>
      </c>
      <c r="X1898" s="64">
        <v>3.83</v>
      </c>
      <c r="Z1898" s="64">
        <v>1.24</v>
      </c>
      <c r="AA1898" s="64">
        <v>1.81</v>
      </c>
      <c r="AB1898" s="64">
        <v>2.93</v>
      </c>
      <c r="AC1898" s="64">
        <v>2.59</v>
      </c>
    </row>
    <row r="1899" spans="1:29" hidden="1" x14ac:dyDescent="0.2">
      <c r="A1899" s="2">
        <v>41313</v>
      </c>
      <c r="B1899" s="64">
        <v>2.98</v>
      </c>
      <c r="C1899" s="64">
        <v>2.77</v>
      </c>
      <c r="D1899" s="64">
        <v>4.18</v>
      </c>
      <c r="E1899" s="64">
        <v>3.82</v>
      </c>
      <c r="G1899" s="64">
        <v>1.62</v>
      </c>
      <c r="H1899" s="64">
        <v>1.84</v>
      </c>
      <c r="J1899" s="64">
        <v>3.13</v>
      </c>
      <c r="K1899" s="64">
        <v>2.58</v>
      </c>
      <c r="N1899" s="64">
        <v>0.04</v>
      </c>
      <c r="O1899" s="64">
        <v>1.95</v>
      </c>
      <c r="P1899" s="64">
        <v>3.16</v>
      </c>
      <c r="R1899" s="64">
        <v>1.64</v>
      </c>
      <c r="S1899" s="64">
        <v>1.28</v>
      </c>
      <c r="U1899" s="64">
        <v>2.98</v>
      </c>
      <c r="V1899" s="64">
        <v>2.77</v>
      </c>
      <c r="W1899" s="64">
        <v>4.18</v>
      </c>
      <c r="X1899" s="64">
        <v>3.82</v>
      </c>
      <c r="Z1899" s="64">
        <v>1.62</v>
      </c>
      <c r="AA1899" s="64">
        <v>1.84</v>
      </c>
      <c r="AB1899" s="64">
        <v>3.13</v>
      </c>
      <c r="AC1899" s="64">
        <v>2.58</v>
      </c>
    </row>
    <row r="1900" spans="1:29" hidden="1" x14ac:dyDescent="0.2">
      <c r="A1900" s="2">
        <v>41316</v>
      </c>
      <c r="B1900" s="64">
        <v>3.01</v>
      </c>
      <c r="C1900" s="64">
        <v>2.88</v>
      </c>
      <c r="D1900" s="64">
        <v>4.1900000000000004</v>
      </c>
      <c r="E1900" s="64">
        <v>3.96</v>
      </c>
      <c r="G1900" s="64">
        <v>1.62</v>
      </c>
      <c r="H1900" s="64">
        <v>1.72</v>
      </c>
      <c r="J1900" s="64">
        <v>3.13</v>
      </c>
      <c r="K1900" s="64">
        <v>2.44</v>
      </c>
      <c r="N1900" s="64">
        <v>0.04</v>
      </c>
      <c r="O1900" s="64">
        <v>1.96</v>
      </c>
      <c r="P1900" s="64">
        <v>3.17</v>
      </c>
      <c r="R1900" s="64">
        <v>1.75</v>
      </c>
      <c r="S1900" s="64">
        <v>1.34</v>
      </c>
      <c r="U1900" s="64">
        <v>3.01</v>
      </c>
      <c r="V1900" s="64">
        <v>2.88</v>
      </c>
      <c r="W1900" s="64">
        <v>4.1900000000000004</v>
      </c>
      <c r="X1900" s="64">
        <v>3.96</v>
      </c>
      <c r="Z1900" s="64">
        <v>1.62</v>
      </c>
      <c r="AA1900" s="64">
        <v>1.72</v>
      </c>
      <c r="AB1900" s="64">
        <v>3.13</v>
      </c>
      <c r="AC1900" s="64">
        <v>2.44</v>
      </c>
    </row>
    <row r="1901" spans="1:29" hidden="1" x14ac:dyDescent="0.2">
      <c r="A1901" s="2">
        <v>41317</v>
      </c>
      <c r="B1901" s="64">
        <v>3.05</v>
      </c>
      <c r="C1901" s="64">
        <v>2.89</v>
      </c>
      <c r="D1901" s="64">
        <v>4.21</v>
      </c>
      <c r="E1901" s="64">
        <v>3.95</v>
      </c>
      <c r="G1901" s="64">
        <v>1.71</v>
      </c>
      <c r="H1901" s="64">
        <v>1.78</v>
      </c>
      <c r="J1901" s="64">
        <v>3.17</v>
      </c>
      <c r="K1901" s="64">
        <v>2.54</v>
      </c>
      <c r="N1901" s="64">
        <v>0.05</v>
      </c>
      <c r="O1901" s="64">
        <v>1.98</v>
      </c>
      <c r="P1901" s="64">
        <v>3.19</v>
      </c>
      <c r="R1901" s="64">
        <v>1.76</v>
      </c>
      <c r="S1901" s="64">
        <v>1.35</v>
      </c>
      <c r="U1901" s="64">
        <v>3.05</v>
      </c>
      <c r="V1901" s="64">
        <v>2.89</v>
      </c>
      <c r="W1901" s="64">
        <v>4.21</v>
      </c>
      <c r="X1901" s="64">
        <v>3.95</v>
      </c>
      <c r="Z1901" s="64">
        <v>1.71</v>
      </c>
      <c r="AA1901" s="64">
        <v>1.78</v>
      </c>
      <c r="AB1901" s="64">
        <v>3.17</v>
      </c>
      <c r="AC1901" s="64">
        <v>2.54</v>
      </c>
    </row>
    <row r="1902" spans="1:29" hidden="1" x14ac:dyDescent="0.2">
      <c r="A1902" s="2">
        <v>41318</v>
      </c>
      <c r="B1902" s="64">
        <v>3.08</v>
      </c>
      <c r="C1902" s="64">
        <v>2.93</v>
      </c>
      <c r="D1902" s="64">
        <v>4.22</v>
      </c>
      <c r="E1902" s="64">
        <v>4</v>
      </c>
      <c r="G1902" s="64">
        <v>1.76</v>
      </c>
      <c r="H1902" s="64">
        <v>1.79</v>
      </c>
      <c r="J1902" s="64">
        <v>3.04</v>
      </c>
      <c r="K1902" s="64">
        <v>2.52</v>
      </c>
      <c r="N1902" s="64">
        <v>0.06</v>
      </c>
      <c r="O1902" s="64">
        <v>2.0299999999999998</v>
      </c>
      <c r="P1902" s="64">
        <v>3.23</v>
      </c>
      <c r="R1902" s="64">
        <v>1.78</v>
      </c>
      <c r="S1902" s="64">
        <v>1.38</v>
      </c>
      <c r="U1902" s="64">
        <v>3.08</v>
      </c>
      <c r="V1902" s="64">
        <v>2.93</v>
      </c>
      <c r="W1902" s="64">
        <v>4.22</v>
      </c>
      <c r="X1902" s="64">
        <v>4</v>
      </c>
      <c r="Z1902" s="64">
        <v>1.76</v>
      </c>
      <c r="AA1902" s="64">
        <v>1.79</v>
      </c>
      <c r="AB1902" s="64">
        <v>3.04</v>
      </c>
      <c r="AC1902" s="64">
        <v>2.52</v>
      </c>
    </row>
    <row r="1903" spans="1:29" hidden="1" x14ac:dyDescent="0.2">
      <c r="A1903" s="2">
        <v>41319</v>
      </c>
      <c r="B1903" s="64">
        <v>3.03</v>
      </c>
      <c r="C1903" s="64">
        <v>2.89</v>
      </c>
      <c r="D1903" s="64">
        <v>4.1900000000000004</v>
      </c>
      <c r="E1903" s="64">
        <v>3.98</v>
      </c>
      <c r="G1903" s="64">
        <v>1.81</v>
      </c>
      <c r="H1903" s="64">
        <v>1.93</v>
      </c>
      <c r="J1903" s="64">
        <v>2.86</v>
      </c>
      <c r="K1903" s="64">
        <v>2.81</v>
      </c>
      <c r="N1903" s="64">
        <v>7.0000000000000007E-2</v>
      </c>
      <c r="O1903" s="64">
        <v>1.97</v>
      </c>
      <c r="P1903" s="64">
        <v>3.18</v>
      </c>
      <c r="R1903" s="64">
        <v>1.71</v>
      </c>
      <c r="S1903" s="64">
        <v>1.31</v>
      </c>
      <c r="U1903" s="64">
        <v>3.03</v>
      </c>
      <c r="V1903" s="64">
        <v>2.89</v>
      </c>
      <c r="W1903" s="64">
        <v>4.1900000000000004</v>
      </c>
      <c r="X1903" s="64">
        <v>3.98</v>
      </c>
      <c r="Z1903" s="64">
        <v>1.81</v>
      </c>
      <c r="AA1903" s="64">
        <v>1.93</v>
      </c>
      <c r="AB1903" s="64">
        <v>2.86</v>
      </c>
      <c r="AC1903" s="64">
        <v>2.81</v>
      </c>
    </row>
    <row r="1904" spans="1:29" hidden="1" x14ac:dyDescent="0.2">
      <c r="A1904" s="2">
        <v>41320</v>
      </c>
      <c r="B1904" s="64">
        <v>3.03</v>
      </c>
      <c r="C1904" s="64">
        <v>2.92</v>
      </c>
      <c r="D1904" s="64">
        <v>4.21</v>
      </c>
      <c r="E1904" s="64">
        <v>3.98</v>
      </c>
      <c r="G1904" s="64">
        <v>1.82</v>
      </c>
      <c r="H1904" s="64">
        <v>1.98</v>
      </c>
      <c r="J1904" s="64">
        <v>3</v>
      </c>
      <c r="K1904" s="64">
        <v>3.08</v>
      </c>
      <c r="N1904" s="64">
        <v>0.08</v>
      </c>
      <c r="O1904" s="64">
        <v>2</v>
      </c>
      <c r="P1904" s="64">
        <v>3.19</v>
      </c>
      <c r="R1904" s="64">
        <v>1.72</v>
      </c>
      <c r="S1904" s="64">
        <v>1.33</v>
      </c>
      <c r="U1904" s="64">
        <v>3.03</v>
      </c>
      <c r="V1904" s="64">
        <v>2.92</v>
      </c>
      <c r="W1904" s="64">
        <v>4.21</v>
      </c>
      <c r="X1904" s="64">
        <v>3.98</v>
      </c>
      <c r="Z1904" s="64">
        <v>1.82</v>
      </c>
      <c r="AA1904" s="64">
        <v>1.98</v>
      </c>
      <c r="AB1904" s="64">
        <v>3</v>
      </c>
      <c r="AC1904" s="64">
        <v>3.08</v>
      </c>
    </row>
    <row r="1905" spans="1:29" hidden="1" x14ac:dyDescent="0.2">
      <c r="A1905" s="2">
        <v>41324</v>
      </c>
      <c r="B1905" s="64">
        <v>3.07</v>
      </c>
      <c r="C1905" s="64">
        <v>2.99</v>
      </c>
      <c r="D1905" s="64">
        <v>4.28</v>
      </c>
      <c r="E1905" s="64">
        <v>3.97</v>
      </c>
      <c r="G1905" s="64">
        <v>1.85</v>
      </c>
      <c r="H1905" s="64">
        <v>2.0699999999999998</v>
      </c>
      <c r="J1905" s="64">
        <v>2.94</v>
      </c>
      <c r="K1905" s="64">
        <v>2.87</v>
      </c>
      <c r="N1905" s="64">
        <v>0.09</v>
      </c>
      <c r="O1905" s="64">
        <v>2.0299999999999998</v>
      </c>
      <c r="P1905" s="64">
        <v>3.22</v>
      </c>
      <c r="R1905" s="64">
        <v>1.72</v>
      </c>
      <c r="S1905" s="64">
        <v>1.37</v>
      </c>
      <c r="U1905" s="64">
        <v>3.07</v>
      </c>
      <c r="V1905" s="64">
        <v>2.99</v>
      </c>
      <c r="W1905" s="64">
        <v>4.28</v>
      </c>
      <c r="X1905" s="64">
        <v>3.97</v>
      </c>
      <c r="Z1905" s="64">
        <v>1.85</v>
      </c>
      <c r="AA1905" s="64">
        <v>2.0699999999999998</v>
      </c>
      <c r="AB1905" s="64">
        <v>2.94</v>
      </c>
      <c r="AC1905" s="64">
        <v>2.87</v>
      </c>
    </row>
    <row r="1906" spans="1:29" hidden="1" x14ac:dyDescent="0.2">
      <c r="A1906" s="2">
        <v>41325</v>
      </c>
      <c r="B1906" s="64">
        <v>3.06</v>
      </c>
      <c r="C1906" s="64">
        <v>2.96</v>
      </c>
      <c r="D1906" s="64">
        <v>4.28</v>
      </c>
      <c r="E1906" s="64">
        <v>3.94</v>
      </c>
      <c r="G1906" s="64">
        <v>1.98</v>
      </c>
      <c r="H1906" s="64">
        <v>2.04</v>
      </c>
      <c r="J1906" s="64">
        <v>2.98</v>
      </c>
      <c r="K1906" s="64">
        <v>3.17</v>
      </c>
      <c r="N1906" s="64">
        <v>0.09</v>
      </c>
      <c r="O1906" s="64">
        <v>2.0099999999999998</v>
      </c>
      <c r="P1906" s="64">
        <v>3.21</v>
      </c>
      <c r="R1906" s="64">
        <v>1.72</v>
      </c>
      <c r="S1906" s="64">
        <v>1.35</v>
      </c>
      <c r="U1906" s="64">
        <v>3.06</v>
      </c>
      <c r="V1906" s="64">
        <v>2.96</v>
      </c>
      <c r="W1906" s="64">
        <v>4.28</v>
      </c>
      <c r="X1906" s="64">
        <v>3.94</v>
      </c>
      <c r="Z1906" s="64">
        <v>1.98</v>
      </c>
      <c r="AA1906" s="64">
        <v>2.04</v>
      </c>
      <c r="AB1906" s="64">
        <v>2.98</v>
      </c>
      <c r="AC1906" s="64">
        <v>3.17</v>
      </c>
    </row>
    <row r="1907" spans="1:29" hidden="1" x14ac:dyDescent="0.2">
      <c r="A1907" s="2">
        <v>41326</v>
      </c>
      <c r="B1907" s="64">
        <v>3.04</v>
      </c>
      <c r="C1907" s="64">
        <v>2.94</v>
      </c>
      <c r="D1907" s="64">
        <v>4.25</v>
      </c>
      <c r="E1907" s="64">
        <v>3.96</v>
      </c>
      <c r="G1907" s="64">
        <v>1.97</v>
      </c>
      <c r="H1907" s="64">
        <v>1.89</v>
      </c>
      <c r="J1907" s="64">
        <v>2.89</v>
      </c>
      <c r="K1907" s="64">
        <v>2.93</v>
      </c>
      <c r="N1907" s="64">
        <v>0.09</v>
      </c>
      <c r="O1907" s="64">
        <v>1.98</v>
      </c>
      <c r="P1907" s="64">
        <v>3.18</v>
      </c>
      <c r="R1907" s="64">
        <v>1.7</v>
      </c>
      <c r="S1907" s="64">
        <v>1.34</v>
      </c>
      <c r="U1907" s="64">
        <v>3.04</v>
      </c>
      <c r="V1907" s="64">
        <v>2.94</v>
      </c>
      <c r="W1907" s="64">
        <v>4.25</v>
      </c>
      <c r="X1907" s="64">
        <v>3.96</v>
      </c>
      <c r="Z1907" s="64">
        <v>1.97</v>
      </c>
      <c r="AA1907" s="64">
        <v>1.89</v>
      </c>
      <c r="AB1907" s="64">
        <v>2.89</v>
      </c>
      <c r="AC1907" s="64">
        <v>2.93</v>
      </c>
    </row>
    <row r="1908" spans="1:29" hidden="1" x14ac:dyDescent="0.2">
      <c r="A1908" s="2">
        <v>41327</v>
      </c>
      <c r="B1908" s="64">
        <v>3.02</v>
      </c>
      <c r="C1908" s="64">
        <v>2.9</v>
      </c>
      <c r="D1908" s="64">
        <v>4.22</v>
      </c>
      <c r="E1908" s="64">
        <v>3.94</v>
      </c>
      <c r="G1908" s="64">
        <v>1.94</v>
      </c>
      <c r="H1908" s="64">
        <v>1.86</v>
      </c>
      <c r="J1908" s="64">
        <v>2.88</v>
      </c>
      <c r="K1908" s="64">
        <v>3.17</v>
      </c>
      <c r="N1908" s="64">
        <v>0.09</v>
      </c>
      <c r="O1908" s="64">
        <v>1.96</v>
      </c>
      <c r="P1908" s="64">
        <v>3.17</v>
      </c>
      <c r="R1908" s="64">
        <v>1.67</v>
      </c>
      <c r="S1908" s="64">
        <v>1.33</v>
      </c>
      <c r="U1908" s="64">
        <v>3.02</v>
      </c>
      <c r="V1908" s="64">
        <v>2.9</v>
      </c>
      <c r="W1908" s="64">
        <v>4.22</v>
      </c>
      <c r="X1908" s="64">
        <v>3.94</v>
      </c>
      <c r="Z1908" s="64">
        <v>1.94</v>
      </c>
      <c r="AA1908" s="64">
        <v>1.86</v>
      </c>
      <c r="AB1908" s="64">
        <v>2.88</v>
      </c>
      <c r="AC1908" s="64">
        <v>3.17</v>
      </c>
    </row>
    <row r="1909" spans="1:29" hidden="1" x14ac:dyDescent="0.2">
      <c r="A1909" s="2">
        <v>41330</v>
      </c>
      <c r="B1909" s="64">
        <v>2.96</v>
      </c>
      <c r="C1909" s="64">
        <v>2.81</v>
      </c>
      <c r="D1909" s="64">
        <v>4.1500000000000004</v>
      </c>
      <c r="E1909" s="64">
        <v>3.83</v>
      </c>
      <c r="G1909" s="64">
        <v>1.93</v>
      </c>
      <c r="H1909" s="64">
        <v>1.87</v>
      </c>
      <c r="J1909" s="64">
        <v>2.94</v>
      </c>
      <c r="K1909" s="64">
        <v>2.69</v>
      </c>
      <c r="N1909" s="64">
        <v>0.1</v>
      </c>
      <c r="O1909" s="64">
        <v>1.86</v>
      </c>
      <c r="P1909" s="64">
        <v>3.07</v>
      </c>
      <c r="R1909" s="64">
        <v>1.62</v>
      </c>
      <c r="S1909" s="64">
        <v>1.28</v>
      </c>
      <c r="U1909" s="64">
        <v>2.96</v>
      </c>
      <c r="V1909" s="64">
        <v>2.81</v>
      </c>
      <c r="W1909" s="64">
        <v>4.1500000000000004</v>
      </c>
      <c r="X1909" s="64">
        <v>3.83</v>
      </c>
      <c r="Z1909" s="64">
        <v>1.93</v>
      </c>
      <c r="AA1909" s="64">
        <v>1.87</v>
      </c>
      <c r="AB1909" s="64">
        <v>2.94</v>
      </c>
      <c r="AC1909" s="64">
        <v>2.69</v>
      </c>
    </row>
    <row r="1910" spans="1:29" hidden="1" x14ac:dyDescent="0.2">
      <c r="A1910" s="2">
        <v>41331</v>
      </c>
      <c r="B1910" s="64">
        <v>2.98</v>
      </c>
      <c r="C1910" s="64">
        <v>2.85</v>
      </c>
      <c r="D1910" s="64">
        <v>4.2</v>
      </c>
      <c r="E1910" s="64">
        <v>3.92</v>
      </c>
      <c r="G1910" s="64">
        <v>1.89</v>
      </c>
      <c r="H1910" s="64">
        <v>1.87</v>
      </c>
      <c r="J1910" s="64">
        <v>2.93</v>
      </c>
      <c r="K1910" s="64">
        <v>2.64</v>
      </c>
      <c r="N1910" s="64">
        <v>0.09</v>
      </c>
      <c r="O1910" s="64">
        <v>1.88</v>
      </c>
      <c r="P1910" s="64">
        <v>3.09</v>
      </c>
      <c r="R1910" s="64">
        <v>1.63</v>
      </c>
      <c r="S1910" s="64">
        <v>1.3</v>
      </c>
      <c r="U1910" s="64">
        <v>2.98</v>
      </c>
      <c r="V1910" s="64">
        <v>2.85</v>
      </c>
      <c r="W1910" s="64">
        <v>4.2</v>
      </c>
      <c r="X1910" s="64">
        <v>3.92</v>
      </c>
      <c r="Z1910" s="64">
        <v>1.89</v>
      </c>
      <c r="AA1910" s="64">
        <v>1.87</v>
      </c>
      <c r="AB1910" s="64">
        <v>2.93</v>
      </c>
      <c r="AC1910" s="64">
        <v>2.64</v>
      </c>
    </row>
    <row r="1911" spans="1:29" hidden="1" x14ac:dyDescent="0.2">
      <c r="A1911" s="2">
        <v>41332</v>
      </c>
      <c r="B1911" s="64">
        <v>3</v>
      </c>
      <c r="C1911" s="64">
        <v>2.84</v>
      </c>
      <c r="D1911" s="64">
        <v>4.21</v>
      </c>
      <c r="E1911" s="64">
        <v>3.92</v>
      </c>
      <c r="G1911" s="64">
        <v>1.99</v>
      </c>
      <c r="H1911" s="64">
        <v>2.0099999999999998</v>
      </c>
      <c r="J1911" s="64">
        <v>3.03</v>
      </c>
      <c r="K1911" s="64">
        <v>2.79</v>
      </c>
      <c r="N1911" s="64">
        <v>0.09</v>
      </c>
      <c r="O1911" s="64">
        <v>1.9</v>
      </c>
      <c r="P1911" s="64">
        <v>3.11</v>
      </c>
      <c r="R1911" s="64">
        <v>1.63</v>
      </c>
      <c r="S1911" s="64">
        <v>1.29</v>
      </c>
      <c r="U1911" s="64">
        <v>3</v>
      </c>
      <c r="V1911" s="64">
        <v>2.84</v>
      </c>
      <c r="W1911" s="64">
        <v>4.21</v>
      </c>
      <c r="X1911" s="64">
        <v>3.92</v>
      </c>
      <c r="Z1911" s="64">
        <v>1.99</v>
      </c>
      <c r="AA1911" s="64">
        <v>2.0099999999999998</v>
      </c>
      <c r="AB1911" s="64">
        <v>3.03</v>
      </c>
      <c r="AC1911" s="64">
        <v>2.79</v>
      </c>
    </row>
    <row r="1912" spans="1:29" hidden="1" x14ac:dyDescent="0.2">
      <c r="A1912" s="2">
        <v>41333</v>
      </c>
      <c r="B1912" s="64">
        <v>2.96</v>
      </c>
      <c r="C1912" s="64">
        <v>2.81</v>
      </c>
      <c r="D1912" s="64">
        <v>4.17</v>
      </c>
      <c r="E1912" s="64">
        <v>4.01</v>
      </c>
      <c r="G1912" s="64">
        <v>2.0699999999999998</v>
      </c>
      <c r="H1912" s="64">
        <v>1.91</v>
      </c>
      <c r="J1912" s="64">
        <v>2.74</v>
      </c>
      <c r="K1912" s="64">
        <v>2.73</v>
      </c>
      <c r="N1912" s="64">
        <v>0.08</v>
      </c>
      <c r="O1912" s="64">
        <v>1.87</v>
      </c>
      <c r="P1912" s="64">
        <v>3.1</v>
      </c>
      <c r="R1912" s="64">
        <v>1.59</v>
      </c>
      <c r="S1912" s="64">
        <v>1.27</v>
      </c>
      <c r="U1912" s="64">
        <v>2.96</v>
      </c>
      <c r="V1912" s="64">
        <v>2.81</v>
      </c>
      <c r="W1912" s="64">
        <v>4.17</v>
      </c>
      <c r="X1912" s="64">
        <v>4.01</v>
      </c>
      <c r="Z1912" s="64">
        <v>2.0699999999999998</v>
      </c>
      <c r="AA1912" s="64">
        <v>1.91</v>
      </c>
      <c r="AB1912" s="64">
        <v>2.74</v>
      </c>
      <c r="AC1912" s="64">
        <v>2.73</v>
      </c>
    </row>
    <row r="1913" spans="1:29" hidden="1" x14ac:dyDescent="0.2"/>
    <row r="1914" spans="1:29" hidden="1" x14ac:dyDescent="0.2">
      <c r="A1914" s="3" t="s">
        <v>61</v>
      </c>
      <c r="B1914" s="64">
        <f>AVERAGE(B1894:B1912)</f>
        <v>3.0247368421052636</v>
      </c>
      <c r="C1914" s="64">
        <f>AVERAGE(C1894:C1912)</f>
        <v>2.8952631578947372</v>
      </c>
      <c r="D1914" s="64">
        <f>AVERAGE(D1894:D1912)</f>
        <v>4.2231578947368416</v>
      </c>
      <c r="E1914" s="64">
        <f>AVERAGE(E1894:E1912)</f>
        <v>3.8973684210526307</v>
      </c>
      <c r="G1914" s="64">
        <f>AVERAGE(G1894:G1912)</f>
        <v>1.8189473684210526</v>
      </c>
      <c r="H1914" s="64">
        <f>AVERAGE(H1894:H1912)</f>
        <v>1.8742105263157895</v>
      </c>
      <c r="J1914" s="64">
        <f>AVERAGE(J1894:J1912)</f>
        <v>2.9473684210526314</v>
      </c>
      <c r="K1914" s="64">
        <f>AVERAGE(K1894:K1912)</f>
        <v>2.7789473684210524</v>
      </c>
      <c r="N1914" s="64">
        <f>AVERAGE(N1894:N1912)</f>
        <v>6.4736842105263162E-2</v>
      </c>
      <c r="O1914" s="64">
        <f>AVERAGE(O1894:O1912)</f>
        <v>1.9615789473684209</v>
      </c>
      <c r="P1914" s="64">
        <f>AVERAGE(P1894:P1912)</f>
        <v>3.1684210526315786</v>
      </c>
      <c r="R1914" s="64">
        <f>AVERAGE(R1894:R1912)</f>
        <v>1.6968421052631577</v>
      </c>
      <c r="S1914" s="64">
        <f>AVERAGE(S1894:S1912)</f>
        <v>1.34</v>
      </c>
      <c r="U1914" s="64">
        <f>AVERAGE(U1894:U1912)</f>
        <v>3.0247368421052636</v>
      </c>
      <c r="V1914" s="64">
        <f>AVERAGE(V1894:V1912)</f>
        <v>2.8952631578947372</v>
      </c>
      <c r="W1914" s="64">
        <f>AVERAGE(W1894:W1912)</f>
        <v>4.2231578947368416</v>
      </c>
      <c r="X1914" s="64">
        <f>AVERAGE(X1894:X1912)</f>
        <v>3.8973684210526307</v>
      </c>
      <c r="Z1914" s="64">
        <f>AVERAGE(Z1894:Z1912)</f>
        <v>1.8189473684210526</v>
      </c>
      <c r="AA1914" s="64">
        <f>AVERAGE(AA1894:AA1912)</f>
        <v>1.8742105263157895</v>
      </c>
      <c r="AB1914" s="64">
        <f>AVERAGE(AB1894:AB1912)</f>
        <v>2.9473684210526314</v>
      </c>
      <c r="AC1914" s="64">
        <f>AVERAGE(AC1894:AC1912)</f>
        <v>2.7789473684210524</v>
      </c>
    </row>
    <row r="1915" spans="1:29" hidden="1" x14ac:dyDescent="0.2">
      <c r="A1915" s="3" t="s">
        <v>62</v>
      </c>
      <c r="B1915" s="312">
        <f>AVERAGE(B1914:C1914)</f>
        <v>2.9600000000000004</v>
      </c>
      <c r="C1915" s="312"/>
      <c r="D1915" s="312">
        <f>AVERAGE(D1914:E1914)</f>
        <v>4.0602631578947364</v>
      </c>
      <c r="E1915" s="312"/>
      <c r="F1915" s="5"/>
      <c r="G1915" s="312">
        <f>AVERAGE(G1914:H1914)</f>
        <v>1.8465789473684211</v>
      </c>
      <c r="H1915" s="312"/>
      <c r="I1915" s="118"/>
      <c r="J1915" s="312">
        <f>AVERAGE(J1914:K1914)</f>
        <v>2.8631578947368421</v>
      </c>
      <c r="K1915" s="312"/>
      <c r="L1915" s="118"/>
      <c r="M1915" s="5"/>
      <c r="N1915" s="5"/>
      <c r="O1915" s="5"/>
      <c r="P1915" s="5"/>
      <c r="Q1915" s="5"/>
      <c r="R1915" s="312">
        <f>AVERAGE(R1914:S1914)</f>
        <v>1.5184210526315789</v>
      </c>
      <c r="S1915" s="312"/>
      <c r="U1915" s="312">
        <f>AVERAGE(U1914:V1914)</f>
        <v>2.9600000000000004</v>
      </c>
      <c r="V1915" s="312"/>
      <c r="W1915" s="312">
        <f>AVERAGE(W1914:X1914)</f>
        <v>4.0602631578947364</v>
      </c>
      <c r="X1915" s="312"/>
      <c r="Y1915" s="5"/>
      <c r="Z1915" s="312">
        <f>AVERAGE(Z1914:AA1914)</f>
        <v>1.8465789473684211</v>
      </c>
      <c r="AA1915" s="312"/>
      <c r="AB1915" s="312">
        <f>AVERAGE(AB1914:AC1914)</f>
        <v>2.8631578947368421</v>
      </c>
      <c r="AC1915" s="312"/>
    </row>
    <row r="1916" spans="1:29" hidden="1" x14ac:dyDescent="0.2">
      <c r="A1916" s="3" t="s">
        <v>63</v>
      </c>
      <c r="B1916" s="312">
        <f>AVERAGE(B1865,B1891,B1915)</f>
        <v>2.7635198412698418</v>
      </c>
      <c r="C1916" s="312"/>
      <c r="D1916" s="312">
        <f>AVERAGE(D1865,D1891,D1915)</f>
        <v>3.9048139097744361</v>
      </c>
      <c r="E1916" s="312"/>
      <c r="F1916" s="5"/>
      <c r="G1916" s="312">
        <f>AVERAGE(G1865,G1891,G1915)</f>
        <v>1.9907882205513785</v>
      </c>
      <c r="H1916" s="312"/>
      <c r="I1916" s="118"/>
      <c r="J1916" s="312">
        <f>AVERAGE(J1865,J1891,J1915)</f>
        <v>2.7885407268170428</v>
      </c>
      <c r="K1916" s="312"/>
      <c r="L1916" s="118"/>
      <c r="M1916" s="5"/>
      <c r="N1916" s="5"/>
      <c r="O1916" s="5"/>
      <c r="P1916" s="5"/>
      <c r="Q1916" s="5"/>
      <c r="R1916" s="312">
        <f>AVERAGE(R1865,R1891,R1915)</f>
        <v>1.4356046365914787</v>
      </c>
      <c r="S1916" s="312"/>
      <c r="U1916" s="312">
        <f>AVERAGE(U1865,U1891,U1915)</f>
        <v>2.7635198412698418</v>
      </c>
      <c r="V1916" s="312"/>
      <c r="W1916" s="312">
        <f>AVERAGE(W1865,W1891,W1915)</f>
        <v>3.9048139097744361</v>
      </c>
      <c r="X1916" s="312"/>
      <c r="Y1916" s="5"/>
      <c r="Z1916" s="312">
        <f>AVERAGE(Z1865,Z1891,Z1915)</f>
        <v>1.9907882205513785</v>
      </c>
      <c r="AA1916" s="312"/>
      <c r="AB1916" s="312">
        <f>AVERAGE(AB1865,AB1891,AB1915)</f>
        <v>2.7885407268170428</v>
      </c>
      <c r="AC1916" s="312"/>
    </row>
    <row r="1917" spans="1:29" hidden="1" x14ac:dyDescent="0.2"/>
    <row r="1918" spans="1:29" hidden="1" x14ac:dyDescent="0.2">
      <c r="A1918" s="2">
        <v>41334</v>
      </c>
      <c r="B1918" s="64">
        <v>2.89</v>
      </c>
      <c r="C1918" s="64">
        <v>2.81</v>
      </c>
      <c r="D1918" s="64">
        <v>4.1399999999999997</v>
      </c>
      <c r="E1918" s="64">
        <v>4.03</v>
      </c>
      <c r="G1918" s="64">
        <v>2.15</v>
      </c>
      <c r="H1918" s="64">
        <v>1.93</v>
      </c>
      <c r="J1918" s="64">
        <v>2.93</v>
      </c>
      <c r="K1918" s="64">
        <v>2.68</v>
      </c>
      <c r="N1918" s="64">
        <v>7.0000000000000007E-2</v>
      </c>
      <c r="O1918" s="64">
        <v>1.84</v>
      </c>
      <c r="P1918" s="64">
        <v>3.06</v>
      </c>
      <c r="R1918" s="64">
        <v>1.57</v>
      </c>
      <c r="S1918" s="64">
        <v>1.25</v>
      </c>
      <c r="U1918" s="64">
        <v>2.89</v>
      </c>
      <c r="V1918" s="64">
        <v>2.81</v>
      </c>
      <c r="W1918" s="64">
        <v>4.1399999999999997</v>
      </c>
      <c r="X1918" s="64">
        <v>4.03</v>
      </c>
      <c r="Z1918" s="64">
        <v>2.15</v>
      </c>
      <c r="AA1918" s="64">
        <v>1.93</v>
      </c>
      <c r="AB1918" s="64">
        <v>2.93</v>
      </c>
      <c r="AC1918" s="64">
        <v>2.68</v>
      </c>
    </row>
    <row r="1919" spans="1:29" hidden="1" x14ac:dyDescent="0.2">
      <c r="A1919" s="2">
        <v>41337</v>
      </c>
      <c r="B1919" s="64">
        <v>2.98</v>
      </c>
      <c r="C1919" s="64">
        <v>2.81</v>
      </c>
      <c r="D1919" s="64">
        <v>4.16</v>
      </c>
      <c r="E1919" s="64">
        <v>4.01</v>
      </c>
      <c r="G1919" s="64">
        <v>2.3199999999999998</v>
      </c>
      <c r="H1919" s="64">
        <v>2.0299999999999998</v>
      </c>
      <c r="J1919" s="64">
        <v>2.74</v>
      </c>
      <c r="K1919" s="64">
        <v>2.68</v>
      </c>
      <c r="N1919" s="64">
        <v>0.06</v>
      </c>
      <c r="O1919" s="64">
        <v>1.87</v>
      </c>
      <c r="P1919" s="64">
        <v>3.1</v>
      </c>
      <c r="R1919" s="64">
        <v>1.58</v>
      </c>
      <c r="S1919" s="64">
        <v>1.25</v>
      </c>
      <c r="U1919" s="64">
        <v>2.98</v>
      </c>
      <c r="V1919" s="64">
        <v>2.81</v>
      </c>
      <c r="W1919" s="64">
        <v>4.16</v>
      </c>
      <c r="X1919" s="64">
        <v>4.01</v>
      </c>
      <c r="Z1919" s="64">
        <v>2.3199999999999998</v>
      </c>
      <c r="AA1919" s="64">
        <v>2.0299999999999998</v>
      </c>
      <c r="AB1919" s="64">
        <v>2.74</v>
      </c>
      <c r="AC1919" s="64">
        <v>2.68</v>
      </c>
    </row>
    <row r="1920" spans="1:29" hidden="1" x14ac:dyDescent="0.2">
      <c r="A1920" s="2">
        <v>41338</v>
      </c>
      <c r="B1920" s="64">
        <v>3</v>
      </c>
      <c r="C1920" s="64">
        <v>2.82</v>
      </c>
      <c r="D1920" s="64">
        <v>4.18</v>
      </c>
      <c r="E1920" s="64">
        <v>4.05</v>
      </c>
      <c r="G1920" s="64">
        <v>2.3199999999999998</v>
      </c>
      <c r="H1920" s="64">
        <v>1.94</v>
      </c>
      <c r="J1920" s="64">
        <v>2.54</v>
      </c>
      <c r="K1920" s="64">
        <v>2.7</v>
      </c>
      <c r="N1920" s="64">
        <v>0.06</v>
      </c>
      <c r="O1920" s="64">
        <v>1.9</v>
      </c>
      <c r="P1920" s="64">
        <v>3.12</v>
      </c>
      <c r="R1920" s="64">
        <v>1.58</v>
      </c>
      <c r="S1920" s="64">
        <v>1.25</v>
      </c>
      <c r="U1920" s="64">
        <v>3</v>
      </c>
      <c r="V1920" s="64">
        <v>2.82</v>
      </c>
      <c r="W1920" s="64">
        <v>4.18</v>
      </c>
      <c r="X1920" s="64">
        <v>4.05</v>
      </c>
      <c r="Z1920" s="64">
        <v>2.3199999999999998</v>
      </c>
      <c r="AA1920" s="64">
        <v>1.94</v>
      </c>
      <c r="AB1920" s="64">
        <v>2.54</v>
      </c>
      <c r="AC1920" s="64">
        <v>2.7</v>
      </c>
    </row>
    <row r="1921" spans="1:29" hidden="1" x14ac:dyDescent="0.2">
      <c r="A1921" s="2">
        <v>41339</v>
      </c>
      <c r="B1921" s="64">
        <v>3.03</v>
      </c>
      <c r="C1921" s="64">
        <v>2.88</v>
      </c>
      <c r="D1921" s="64">
        <v>4.1900000000000004</v>
      </c>
      <c r="E1921" s="64">
        <v>4.04</v>
      </c>
      <c r="G1921" s="64">
        <v>2.4</v>
      </c>
      <c r="H1921" s="64">
        <v>1.99</v>
      </c>
      <c r="J1921" s="64">
        <v>2.66</v>
      </c>
      <c r="K1921" s="64">
        <v>2.77</v>
      </c>
      <c r="N1921" s="64">
        <v>0.06</v>
      </c>
      <c r="O1921" s="64">
        <v>1.94</v>
      </c>
      <c r="P1921" s="64">
        <v>3.17</v>
      </c>
      <c r="R1921" s="64">
        <v>1.59</v>
      </c>
      <c r="S1921" s="64">
        <v>1.29</v>
      </c>
      <c r="U1921" s="64">
        <v>3.03</v>
      </c>
      <c r="V1921" s="64">
        <v>2.88</v>
      </c>
      <c r="W1921" s="64">
        <v>4.1900000000000004</v>
      </c>
      <c r="X1921" s="64">
        <v>4.04</v>
      </c>
      <c r="Z1921" s="64">
        <v>2.4</v>
      </c>
      <c r="AA1921" s="64">
        <v>1.99</v>
      </c>
      <c r="AB1921" s="64">
        <v>2.66</v>
      </c>
      <c r="AC1921" s="64">
        <v>2.77</v>
      </c>
    </row>
    <row r="1922" spans="1:29" hidden="1" x14ac:dyDescent="0.2">
      <c r="A1922" s="2">
        <v>41340</v>
      </c>
      <c r="B1922" s="64">
        <v>3.08</v>
      </c>
      <c r="C1922" s="64">
        <v>2.94</v>
      </c>
      <c r="D1922" s="64">
        <v>4.2300000000000004</v>
      </c>
      <c r="E1922" s="64">
        <v>3.98</v>
      </c>
      <c r="G1922" s="64">
        <v>2.4500000000000002</v>
      </c>
      <c r="H1922" s="64">
        <v>2.04</v>
      </c>
      <c r="J1922" s="64">
        <v>2.94</v>
      </c>
      <c r="K1922" s="64">
        <v>3.05</v>
      </c>
      <c r="N1922" s="64">
        <v>0.06</v>
      </c>
      <c r="O1922" s="64">
        <v>2</v>
      </c>
      <c r="P1922" s="64">
        <v>3.21</v>
      </c>
      <c r="R1922" s="64">
        <v>1.65</v>
      </c>
      <c r="S1922" s="64">
        <v>1.32</v>
      </c>
      <c r="U1922" s="64">
        <v>3.08</v>
      </c>
      <c r="V1922" s="64">
        <v>2.94</v>
      </c>
      <c r="W1922" s="64">
        <v>4.2300000000000004</v>
      </c>
      <c r="X1922" s="64">
        <v>3.98</v>
      </c>
      <c r="Z1922" s="64">
        <v>2.4500000000000002</v>
      </c>
      <c r="AA1922" s="64">
        <v>2.04</v>
      </c>
      <c r="AB1922" s="64">
        <v>2.94</v>
      </c>
      <c r="AC1922" s="64">
        <v>3.05</v>
      </c>
    </row>
    <row r="1923" spans="1:29" hidden="1" x14ac:dyDescent="0.2">
      <c r="A1923" s="2">
        <v>41341</v>
      </c>
      <c r="B1923" s="64">
        <v>3.12</v>
      </c>
      <c r="C1923" s="64">
        <v>2.98</v>
      </c>
      <c r="D1923" s="64">
        <v>4.22</v>
      </c>
      <c r="E1923" s="64">
        <v>3.97</v>
      </c>
      <c r="G1923" s="64">
        <v>2.37</v>
      </c>
      <c r="H1923" s="64">
        <v>2</v>
      </c>
      <c r="J1923" s="64">
        <v>3.07</v>
      </c>
      <c r="K1923" s="64">
        <v>2.99</v>
      </c>
      <c r="N1923" s="64">
        <v>0.06</v>
      </c>
      <c r="O1923" s="64">
        <v>2.04</v>
      </c>
      <c r="P1923" s="64">
        <v>3.26</v>
      </c>
      <c r="R1923" s="64">
        <v>1.66</v>
      </c>
      <c r="S1923" s="64">
        <v>1.35</v>
      </c>
      <c r="U1923" s="64">
        <v>3.12</v>
      </c>
      <c r="V1923" s="64">
        <v>2.98</v>
      </c>
      <c r="W1923" s="64">
        <v>4.22</v>
      </c>
      <c r="X1923" s="64">
        <v>3.97</v>
      </c>
      <c r="Z1923" s="64">
        <v>2.37</v>
      </c>
      <c r="AA1923" s="64">
        <v>2</v>
      </c>
      <c r="AB1923" s="64">
        <v>3.07</v>
      </c>
      <c r="AC1923" s="64">
        <v>2.99</v>
      </c>
    </row>
    <row r="1924" spans="1:29" hidden="1" x14ac:dyDescent="0.2">
      <c r="A1924" s="2">
        <v>41344</v>
      </c>
      <c r="B1924" s="64">
        <v>3.1</v>
      </c>
      <c r="C1924" s="64">
        <v>2.98</v>
      </c>
      <c r="D1924" s="64">
        <v>4.26</v>
      </c>
      <c r="E1924" s="64">
        <v>4.03</v>
      </c>
      <c r="G1924" s="64">
        <v>2.0099999999999998</v>
      </c>
      <c r="H1924" s="64">
        <v>1.99</v>
      </c>
      <c r="J1924" s="64">
        <v>3.05</v>
      </c>
      <c r="K1924" s="64">
        <v>3</v>
      </c>
      <c r="N1924" s="64">
        <v>0.06</v>
      </c>
      <c r="O1924" s="64">
        <v>2.06</v>
      </c>
      <c r="P1924" s="64">
        <v>3.27</v>
      </c>
      <c r="R1924" s="64">
        <v>1.67</v>
      </c>
      <c r="S1924" s="64">
        <v>1.36</v>
      </c>
      <c r="U1924" s="64">
        <v>3.1</v>
      </c>
      <c r="V1924" s="64">
        <v>2.98</v>
      </c>
      <c r="W1924" s="64">
        <v>4.26</v>
      </c>
      <c r="X1924" s="64">
        <v>4.03</v>
      </c>
      <c r="Z1924" s="64">
        <v>2.0099999999999998</v>
      </c>
      <c r="AA1924" s="64">
        <v>1.99</v>
      </c>
      <c r="AB1924" s="64">
        <v>3.05</v>
      </c>
      <c r="AC1924" s="64">
        <v>3</v>
      </c>
    </row>
    <row r="1925" spans="1:29" hidden="1" x14ac:dyDescent="0.2">
      <c r="A1925" s="2">
        <v>41345</v>
      </c>
      <c r="B1925" s="64">
        <v>3.07</v>
      </c>
      <c r="C1925" s="64">
        <v>2.95</v>
      </c>
      <c r="D1925" s="64">
        <v>4.22</v>
      </c>
      <c r="E1925" s="64">
        <v>4.01</v>
      </c>
      <c r="G1925" s="64">
        <v>2.27</v>
      </c>
      <c r="H1925" s="64">
        <v>1.95</v>
      </c>
      <c r="J1925" s="64">
        <v>3.05</v>
      </c>
      <c r="K1925" s="64">
        <v>3.26</v>
      </c>
      <c r="N1925" s="64">
        <v>0.06</v>
      </c>
      <c r="O1925" s="64">
        <v>2.02</v>
      </c>
      <c r="P1925" s="64">
        <v>3.23</v>
      </c>
      <c r="R1925" s="64">
        <v>1.65</v>
      </c>
      <c r="S1925" s="64">
        <v>1.35</v>
      </c>
      <c r="U1925" s="64">
        <v>3.07</v>
      </c>
      <c r="V1925" s="64">
        <v>2.95</v>
      </c>
      <c r="W1925" s="64">
        <v>4.22</v>
      </c>
      <c r="X1925" s="64">
        <v>4.01</v>
      </c>
      <c r="Z1925" s="64">
        <v>2.27</v>
      </c>
      <c r="AA1925" s="64">
        <v>1.95</v>
      </c>
      <c r="AB1925" s="64">
        <v>3.05</v>
      </c>
      <c r="AC1925" s="64">
        <v>3.26</v>
      </c>
    </row>
    <row r="1926" spans="1:29" hidden="1" x14ac:dyDescent="0.2">
      <c r="A1926" s="2">
        <v>41346</v>
      </c>
      <c r="B1926" s="64">
        <v>3.09</v>
      </c>
      <c r="C1926" s="64">
        <v>2.95</v>
      </c>
      <c r="D1926" s="64">
        <v>4.2300000000000004</v>
      </c>
      <c r="E1926" s="64">
        <v>4</v>
      </c>
      <c r="G1926" s="64">
        <v>2.21</v>
      </c>
      <c r="H1926" s="64">
        <v>1.99</v>
      </c>
      <c r="J1926" s="64">
        <v>3.12</v>
      </c>
      <c r="K1926" s="64">
        <v>3.27</v>
      </c>
      <c r="N1926" s="64">
        <v>0.06</v>
      </c>
      <c r="O1926" s="64">
        <v>2.02</v>
      </c>
      <c r="P1926" s="64">
        <v>3.23</v>
      </c>
      <c r="R1926" s="64">
        <v>1.64</v>
      </c>
      <c r="S1926" s="64">
        <v>1.36</v>
      </c>
      <c r="U1926" s="64">
        <v>3.09</v>
      </c>
      <c r="V1926" s="64">
        <v>2.95</v>
      </c>
      <c r="W1926" s="64">
        <v>4.2300000000000004</v>
      </c>
      <c r="X1926" s="64">
        <v>4</v>
      </c>
      <c r="Z1926" s="64">
        <v>2.21</v>
      </c>
      <c r="AA1926" s="64">
        <v>1.99</v>
      </c>
      <c r="AB1926" s="64">
        <v>3.12</v>
      </c>
      <c r="AC1926" s="64">
        <v>3.27</v>
      </c>
    </row>
    <row r="1927" spans="1:29" hidden="1" x14ac:dyDescent="0.2">
      <c r="A1927" s="2">
        <v>41347</v>
      </c>
      <c r="B1927" s="64">
        <v>3.08</v>
      </c>
      <c r="C1927" s="64">
        <v>2.96</v>
      </c>
      <c r="D1927" s="64">
        <v>4.2300000000000004</v>
      </c>
      <c r="E1927" s="64">
        <v>4.01</v>
      </c>
      <c r="G1927" s="64">
        <v>2.2400000000000002</v>
      </c>
      <c r="H1927" s="64">
        <v>2.04</v>
      </c>
      <c r="J1927" s="64">
        <v>3.25</v>
      </c>
      <c r="K1927" s="64">
        <v>3.31</v>
      </c>
      <c r="N1927" s="64">
        <v>0.06</v>
      </c>
      <c r="O1927" s="64">
        <v>2.0299999999999998</v>
      </c>
      <c r="P1927" s="64">
        <v>3.25</v>
      </c>
      <c r="R1927" s="64">
        <v>1.63</v>
      </c>
      <c r="S1927" s="64">
        <v>1.41</v>
      </c>
      <c r="U1927" s="64">
        <v>3.08</v>
      </c>
      <c r="V1927" s="64">
        <v>2.96</v>
      </c>
      <c r="W1927" s="64">
        <v>4.2300000000000004</v>
      </c>
      <c r="X1927" s="64">
        <v>4.01</v>
      </c>
      <c r="Z1927" s="64">
        <v>2.2400000000000002</v>
      </c>
      <c r="AA1927" s="64">
        <v>2.04</v>
      </c>
      <c r="AB1927" s="64">
        <v>3.25</v>
      </c>
      <c r="AC1927" s="64">
        <v>3.31</v>
      </c>
    </row>
    <row r="1928" spans="1:29" hidden="1" x14ac:dyDescent="0.2">
      <c r="A1928" s="2">
        <v>41348</v>
      </c>
      <c r="B1928" s="64">
        <v>3.03</v>
      </c>
      <c r="C1928" s="64">
        <v>2.95</v>
      </c>
      <c r="D1928" s="64">
        <v>4.26</v>
      </c>
      <c r="E1928" s="64">
        <v>3.99</v>
      </c>
      <c r="G1928" s="64">
        <v>2.2200000000000002</v>
      </c>
      <c r="H1928" s="64">
        <v>2.1</v>
      </c>
      <c r="J1928" s="64">
        <v>3.23</v>
      </c>
      <c r="K1928" s="64">
        <v>3.29</v>
      </c>
      <c r="N1928" s="64">
        <v>0.05</v>
      </c>
      <c r="O1928" s="64">
        <v>1.99</v>
      </c>
      <c r="P1928" s="64">
        <v>3.22</v>
      </c>
      <c r="R1928" s="64">
        <v>1.58</v>
      </c>
      <c r="S1928" s="64">
        <v>1.3</v>
      </c>
      <c r="U1928" s="64">
        <v>3.03</v>
      </c>
      <c r="V1928" s="64">
        <v>2.95</v>
      </c>
      <c r="W1928" s="64">
        <v>4.26</v>
      </c>
      <c r="X1928" s="64">
        <v>3.99</v>
      </c>
      <c r="Z1928" s="64">
        <v>2.2200000000000002</v>
      </c>
      <c r="AA1928" s="64">
        <v>2.1</v>
      </c>
      <c r="AB1928" s="64">
        <v>3.23</v>
      </c>
      <c r="AC1928" s="64">
        <v>3.29</v>
      </c>
    </row>
    <row r="1929" spans="1:29" hidden="1" x14ac:dyDescent="0.2">
      <c r="A1929" s="2">
        <v>41351</v>
      </c>
      <c r="B1929" s="64">
        <v>3.02</v>
      </c>
      <c r="C1929" s="64">
        <v>2.91</v>
      </c>
      <c r="D1929" s="64">
        <v>4.25</v>
      </c>
      <c r="E1929" s="64">
        <v>4.05</v>
      </c>
      <c r="G1929" s="64">
        <v>2.2799999999999998</v>
      </c>
      <c r="H1929" s="64">
        <v>2.09</v>
      </c>
      <c r="J1929" s="64">
        <v>3.13</v>
      </c>
      <c r="K1929" s="64">
        <v>3.34</v>
      </c>
      <c r="N1929" s="64">
        <v>0.04</v>
      </c>
      <c r="O1929" s="64">
        <v>1.95</v>
      </c>
      <c r="P1929" s="64">
        <v>3.2</v>
      </c>
      <c r="R1929" s="64">
        <v>1.61</v>
      </c>
      <c r="S1929" s="64">
        <v>1.3</v>
      </c>
      <c r="U1929" s="64">
        <v>3.02</v>
      </c>
      <c r="V1929" s="64">
        <v>2.91</v>
      </c>
      <c r="W1929" s="64">
        <v>4.25</v>
      </c>
      <c r="X1929" s="64">
        <v>4.05</v>
      </c>
      <c r="Z1929" s="64">
        <v>2.2799999999999998</v>
      </c>
      <c r="AA1929" s="64">
        <v>2.09</v>
      </c>
      <c r="AB1929" s="64">
        <v>3.13</v>
      </c>
      <c r="AC1929" s="64">
        <v>3.34</v>
      </c>
    </row>
    <row r="1930" spans="1:29" hidden="1" x14ac:dyDescent="0.2">
      <c r="A1930" s="2">
        <v>41352</v>
      </c>
      <c r="B1930" s="64">
        <v>3</v>
      </c>
      <c r="C1930" s="64">
        <v>2.91</v>
      </c>
      <c r="D1930" s="64">
        <v>4.2300000000000004</v>
      </c>
      <c r="E1930" s="64">
        <v>4.04</v>
      </c>
      <c r="G1930" s="64">
        <v>1.97</v>
      </c>
      <c r="H1930" s="64">
        <v>2.06</v>
      </c>
      <c r="J1930" s="64">
        <v>3.07</v>
      </c>
      <c r="K1930" s="64">
        <v>3.38</v>
      </c>
      <c r="N1930" s="64">
        <v>0.04</v>
      </c>
      <c r="O1930" s="64">
        <v>1.9</v>
      </c>
      <c r="P1930" s="64">
        <v>3.14</v>
      </c>
      <c r="R1930" s="64">
        <v>1.61</v>
      </c>
      <c r="S1930" s="64">
        <v>1.27</v>
      </c>
      <c r="U1930" s="64">
        <v>3</v>
      </c>
      <c r="V1930" s="64">
        <v>2.91</v>
      </c>
      <c r="W1930" s="64">
        <v>4.2300000000000004</v>
      </c>
      <c r="X1930" s="64">
        <v>4.04</v>
      </c>
      <c r="Z1930" s="64">
        <v>1.97</v>
      </c>
      <c r="AA1930" s="64">
        <v>2.06</v>
      </c>
      <c r="AB1930" s="64">
        <v>3.07</v>
      </c>
      <c r="AC1930" s="64">
        <v>3.38</v>
      </c>
    </row>
    <row r="1931" spans="1:29" hidden="1" x14ac:dyDescent="0.2">
      <c r="A1931" s="2">
        <v>41353</v>
      </c>
      <c r="B1931" s="64">
        <v>3.05</v>
      </c>
      <c r="C1931" s="64">
        <v>2.96</v>
      </c>
      <c r="D1931" s="64">
        <v>4.29</v>
      </c>
      <c r="E1931" s="64">
        <v>4.05</v>
      </c>
      <c r="G1931" s="64">
        <v>2.2799999999999998</v>
      </c>
      <c r="H1931" s="64">
        <v>2.06</v>
      </c>
      <c r="J1931" s="64">
        <v>3.14</v>
      </c>
      <c r="K1931" s="64">
        <v>3.27</v>
      </c>
      <c r="N1931" s="64">
        <v>0.03</v>
      </c>
      <c r="O1931" s="64">
        <v>1.96</v>
      </c>
      <c r="P1931" s="64">
        <v>3.21</v>
      </c>
      <c r="R1931" s="64">
        <v>1.63</v>
      </c>
      <c r="S1931" s="64">
        <v>1.29</v>
      </c>
      <c r="U1931" s="64">
        <v>3.05</v>
      </c>
      <c r="V1931" s="64">
        <v>2.96</v>
      </c>
      <c r="W1931" s="64">
        <v>4.29</v>
      </c>
      <c r="X1931" s="64">
        <v>4.05</v>
      </c>
      <c r="Z1931" s="64">
        <v>2.2799999999999998</v>
      </c>
      <c r="AA1931" s="64">
        <v>2.06</v>
      </c>
      <c r="AB1931" s="64">
        <v>3.14</v>
      </c>
      <c r="AC1931" s="64">
        <v>3.27</v>
      </c>
    </row>
    <row r="1932" spans="1:29" hidden="1" x14ac:dyDescent="0.2">
      <c r="A1932" s="2">
        <v>41354</v>
      </c>
      <c r="B1932" s="64">
        <v>3.05</v>
      </c>
      <c r="C1932" s="64">
        <v>2.93</v>
      </c>
      <c r="D1932" s="64">
        <v>4.26</v>
      </c>
      <c r="E1932" s="64">
        <v>4.03</v>
      </c>
      <c r="G1932" s="64">
        <v>2.33</v>
      </c>
      <c r="H1932" s="64">
        <v>2.02</v>
      </c>
      <c r="J1932" s="64">
        <v>3.15</v>
      </c>
      <c r="K1932" s="64">
        <v>3.31</v>
      </c>
      <c r="N1932" s="64">
        <v>0.05</v>
      </c>
      <c r="O1932" s="64">
        <v>1.91</v>
      </c>
      <c r="P1932" s="64">
        <v>3.15</v>
      </c>
      <c r="R1932" s="64">
        <v>1.64</v>
      </c>
      <c r="S1932" s="64">
        <v>1.29</v>
      </c>
      <c r="U1932" s="64">
        <v>3.05</v>
      </c>
      <c r="V1932" s="64">
        <v>2.93</v>
      </c>
      <c r="W1932" s="64">
        <v>4.26</v>
      </c>
      <c r="X1932" s="64">
        <v>4.03</v>
      </c>
      <c r="Z1932" s="64">
        <v>2.33</v>
      </c>
      <c r="AA1932" s="64">
        <v>2.02</v>
      </c>
      <c r="AB1932" s="64">
        <v>3.15</v>
      </c>
      <c r="AC1932" s="64">
        <v>3.31</v>
      </c>
    </row>
    <row r="1933" spans="1:29" hidden="1" x14ac:dyDescent="0.2">
      <c r="A1933" s="2">
        <v>41355</v>
      </c>
      <c r="B1933" s="64">
        <v>3.04</v>
      </c>
      <c r="C1933" s="64">
        <v>2.91</v>
      </c>
      <c r="D1933" s="64">
        <v>4.2300000000000004</v>
      </c>
      <c r="E1933" s="64">
        <v>4.03</v>
      </c>
      <c r="G1933" s="64">
        <v>2.27</v>
      </c>
      <c r="H1933" s="64">
        <v>2.04</v>
      </c>
      <c r="J1933" s="64">
        <v>3.27</v>
      </c>
      <c r="K1933" s="64">
        <v>3.31</v>
      </c>
      <c r="N1933" s="64">
        <v>0.04</v>
      </c>
      <c r="O1933" s="64">
        <v>1.92</v>
      </c>
      <c r="P1933" s="64">
        <v>3.16</v>
      </c>
      <c r="R1933" s="64">
        <v>1.63</v>
      </c>
      <c r="S1933" s="64">
        <v>1.29</v>
      </c>
      <c r="U1933" s="64">
        <v>3.04</v>
      </c>
      <c r="V1933" s="64">
        <v>2.91</v>
      </c>
      <c r="W1933" s="64">
        <v>4.2300000000000004</v>
      </c>
      <c r="X1933" s="64">
        <v>4.03</v>
      </c>
      <c r="Z1933" s="64">
        <v>2.27</v>
      </c>
      <c r="AA1933" s="64">
        <v>2.04</v>
      </c>
      <c r="AB1933" s="64">
        <v>3.27</v>
      </c>
      <c r="AC1933" s="64">
        <v>3.31</v>
      </c>
    </row>
    <row r="1934" spans="1:29" hidden="1" x14ac:dyDescent="0.2">
      <c r="A1934" s="2">
        <v>41358</v>
      </c>
      <c r="B1934" s="64">
        <v>3.05</v>
      </c>
      <c r="C1934" s="64">
        <v>2.89</v>
      </c>
      <c r="D1934" s="64">
        <v>4.22</v>
      </c>
      <c r="E1934" s="64">
        <v>4.01</v>
      </c>
      <c r="G1934" s="64">
        <v>2.2400000000000002</v>
      </c>
      <c r="H1934" s="64">
        <v>2.04</v>
      </c>
      <c r="J1934" s="64">
        <v>3.24</v>
      </c>
      <c r="K1934" s="64">
        <v>3.29</v>
      </c>
      <c r="N1934" s="64">
        <v>0.04</v>
      </c>
      <c r="O1934" s="64">
        <v>1.92</v>
      </c>
      <c r="P1934" s="64">
        <v>3.16</v>
      </c>
      <c r="R1934" s="64">
        <v>1.62</v>
      </c>
      <c r="S1934" s="64">
        <v>1.28</v>
      </c>
      <c r="U1934" s="64">
        <v>3.05</v>
      </c>
      <c r="V1934" s="64">
        <v>2.89</v>
      </c>
      <c r="W1934" s="64">
        <v>4.22</v>
      </c>
      <c r="X1934" s="64">
        <v>4.01</v>
      </c>
      <c r="Z1934" s="64">
        <v>2.2400000000000002</v>
      </c>
      <c r="AA1934" s="64">
        <v>2.04</v>
      </c>
      <c r="AB1934" s="64">
        <v>3.24</v>
      </c>
      <c r="AC1934" s="64">
        <v>3.29</v>
      </c>
    </row>
    <row r="1935" spans="1:29" hidden="1" x14ac:dyDescent="0.2">
      <c r="A1935" s="2">
        <v>41359</v>
      </c>
      <c r="B1935" s="64">
        <v>3.05</v>
      </c>
      <c r="C1935" s="64">
        <v>2.89</v>
      </c>
      <c r="D1935" s="64">
        <v>4.26</v>
      </c>
      <c r="E1935" s="64">
        <v>4.01</v>
      </c>
      <c r="G1935" s="64">
        <v>2.29</v>
      </c>
      <c r="H1935" s="64">
        <v>2.0499999999999998</v>
      </c>
      <c r="J1935" s="64">
        <v>3.31</v>
      </c>
      <c r="K1935" s="64">
        <v>3.28</v>
      </c>
      <c r="N1935" s="64">
        <v>0.04</v>
      </c>
      <c r="O1935" s="64">
        <v>1.91</v>
      </c>
      <c r="P1935" s="64">
        <v>3.16</v>
      </c>
      <c r="R1935" s="64">
        <v>1.61</v>
      </c>
      <c r="S1935" s="64">
        <v>1.28</v>
      </c>
      <c r="U1935" s="64">
        <v>3.05</v>
      </c>
      <c r="V1935" s="64">
        <v>2.89</v>
      </c>
      <c r="W1935" s="64">
        <v>4.26</v>
      </c>
      <c r="X1935" s="64">
        <v>4.01</v>
      </c>
      <c r="Z1935" s="64">
        <v>2.29</v>
      </c>
      <c r="AA1935" s="64">
        <v>2.0499999999999998</v>
      </c>
      <c r="AB1935" s="64">
        <v>3.31</v>
      </c>
      <c r="AC1935" s="64">
        <v>3.28</v>
      </c>
    </row>
    <row r="1936" spans="1:29" hidden="1" x14ac:dyDescent="0.2">
      <c r="A1936" s="2">
        <v>41361</v>
      </c>
      <c r="B1936" s="64">
        <v>3.03</v>
      </c>
      <c r="C1936" s="64">
        <v>2.87</v>
      </c>
      <c r="D1936" s="64">
        <v>4.2699999999999996</v>
      </c>
      <c r="E1936" s="64">
        <v>4</v>
      </c>
      <c r="G1936" s="64">
        <v>2.2999999999999998</v>
      </c>
      <c r="H1936" s="64">
        <v>2.0299999999999998</v>
      </c>
      <c r="J1936" s="64">
        <v>3.24</v>
      </c>
      <c r="K1936" s="64">
        <v>3.31</v>
      </c>
      <c r="N1936" s="64">
        <v>0.04</v>
      </c>
      <c r="O1936" s="64">
        <v>1.84</v>
      </c>
      <c r="P1936" s="64">
        <v>3.1</v>
      </c>
      <c r="R1936" s="64">
        <v>1.6</v>
      </c>
      <c r="S1936" s="64">
        <v>1.25</v>
      </c>
      <c r="U1936" s="64">
        <v>3.03</v>
      </c>
      <c r="V1936" s="64">
        <v>2.87</v>
      </c>
      <c r="W1936" s="64">
        <v>4.2699999999999996</v>
      </c>
      <c r="X1936" s="64">
        <v>4</v>
      </c>
      <c r="Z1936" s="64">
        <v>2.2999999999999998</v>
      </c>
      <c r="AA1936" s="64">
        <v>2.0299999999999998</v>
      </c>
      <c r="AB1936" s="64">
        <v>3.24</v>
      </c>
      <c r="AC1936" s="64">
        <v>3.31</v>
      </c>
    </row>
    <row r="1937" spans="1:29" hidden="1" x14ac:dyDescent="0.2">
      <c r="R1937" s="64"/>
      <c r="S1937" s="64"/>
    </row>
    <row r="1938" spans="1:29" hidden="1" x14ac:dyDescent="0.2">
      <c r="A1938" s="3" t="s">
        <v>61</v>
      </c>
      <c r="B1938" s="64">
        <f>AVERAGE(B1918:B1936)</f>
        <v>3.04</v>
      </c>
      <c r="C1938" s="64">
        <f>AVERAGE(C1918:C1936)</f>
        <v>2.9105263157894732</v>
      </c>
      <c r="D1938" s="64">
        <f>AVERAGE(D1918:D1936)</f>
        <v>4.2278947368421056</v>
      </c>
      <c r="E1938" s="64">
        <f>AVERAGE(E1918:E1936)</f>
        <v>4.0178947368421056</v>
      </c>
      <c r="G1938" s="64">
        <f>AVERAGE(G1918:G1936)</f>
        <v>2.2589473684210528</v>
      </c>
      <c r="H1938" s="64">
        <f>AVERAGE(H1918:H1936)</f>
        <v>2.0205263157894735</v>
      </c>
      <c r="J1938" s="64">
        <f>AVERAGE(J1918:J1936)</f>
        <v>3.059473684210527</v>
      </c>
      <c r="K1938" s="64">
        <f>AVERAGE(K1918:K1936)</f>
        <v>3.1310526315789473</v>
      </c>
      <c r="N1938" s="64">
        <f>AVERAGE(N1918:N1936)</f>
        <v>5.1578947368421078E-2</v>
      </c>
      <c r="O1938" s="64">
        <f>AVERAGE(O1918:O1936)</f>
        <v>1.9484210526315791</v>
      </c>
      <c r="P1938" s="64">
        <f>AVERAGE(P1918:P1936)</f>
        <v>3.1789473684210527</v>
      </c>
      <c r="R1938" s="64">
        <f>AVERAGE(R1918:R1936)</f>
        <v>1.6184210526315792</v>
      </c>
      <c r="S1938" s="64">
        <f>AVERAGE(S1918:S1936)</f>
        <v>1.3021052631578949</v>
      </c>
      <c r="U1938" s="64">
        <f>AVERAGE(U1918:U1936)</f>
        <v>3.04</v>
      </c>
      <c r="V1938" s="64">
        <f>AVERAGE(V1918:V1936)</f>
        <v>2.9105263157894732</v>
      </c>
      <c r="W1938" s="64">
        <f>AVERAGE(W1918:W1936)</f>
        <v>4.2278947368421056</v>
      </c>
      <c r="X1938" s="64">
        <f>AVERAGE(X1918:X1936)</f>
        <v>4.0178947368421056</v>
      </c>
      <c r="Z1938" s="64">
        <f>AVERAGE(Z1918:Z1936)</f>
        <v>2.2589473684210528</v>
      </c>
      <c r="AA1938" s="64">
        <f>AVERAGE(AA1918:AA1936)</f>
        <v>2.0205263157894735</v>
      </c>
      <c r="AB1938" s="64">
        <f>AVERAGE(AB1918:AB1936)</f>
        <v>3.059473684210527</v>
      </c>
      <c r="AC1938" s="64">
        <f>AVERAGE(AC1918:AC1936)</f>
        <v>3.1310526315789473</v>
      </c>
    </row>
    <row r="1939" spans="1:29" hidden="1" x14ac:dyDescent="0.2">
      <c r="A1939" s="3" t="s">
        <v>62</v>
      </c>
      <c r="B1939" s="312">
        <f>AVERAGE(B1938:C1938)</f>
        <v>2.9752631578947364</v>
      </c>
      <c r="C1939" s="312"/>
      <c r="D1939" s="312">
        <f>AVERAGE(D1938:E1938)</f>
        <v>4.1228947368421061</v>
      </c>
      <c r="E1939" s="312"/>
      <c r="F1939" s="5"/>
      <c r="G1939" s="312">
        <f>AVERAGE(G1938:H1938)</f>
        <v>2.1397368421052629</v>
      </c>
      <c r="H1939" s="312"/>
      <c r="I1939" s="118"/>
      <c r="J1939" s="312">
        <f>AVERAGE(J1938:K1938)</f>
        <v>3.0952631578947374</v>
      </c>
      <c r="K1939" s="312"/>
      <c r="L1939" s="118"/>
      <c r="M1939" s="5"/>
      <c r="N1939" s="5"/>
      <c r="O1939" s="5"/>
      <c r="P1939" s="5"/>
      <c r="Q1939" s="5"/>
      <c r="R1939" s="312">
        <f>AVERAGE(R1938:S1938)</f>
        <v>1.4602631578947372</v>
      </c>
      <c r="S1939" s="312"/>
      <c r="U1939" s="312">
        <f>AVERAGE(U1938:V1938)</f>
        <v>2.9752631578947364</v>
      </c>
      <c r="V1939" s="312"/>
      <c r="W1939" s="312">
        <f>AVERAGE(W1938:X1938)</f>
        <v>4.1228947368421061</v>
      </c>
      <c r="X1939" s="312"/>
      <c r="Y1939" s="5"/>
      <c r="Z1939" s="312">
        <f>AVERAGE(Z1938:AA1938)</f>
        <v>2.1397368421052629</v>
      </c>
      <c r="AA1939" s="312"/>
      <c r="AB1939" s="312">
        <f>AVERAGE(AB1938:AC1938)</f>
        <v>3.0952631578947374</v>
      </c>
      <c r="AC1939" s="312"/>
    </row>
    <row r="1940" spans="1:29" hidden="1" x14ac:dyDescent="0.2">
      <c r="A1940" s="3" t="s">
        <v>63</v>
      </c>
      <c r="B1940" s="312">
        <f>AVERAGE(B1891,B1915,B1939)</f>
        <v>2.9113575605680873</v>
      </c>
      <c r="C1940" s="312"/>
      <c r="D1940" s="312">
        <f>AVERAGE(D1891,D1915,D1939)</f>
        <v>4.0315288220551375</v>
      </c>
      <c r="E1940" s="312"/>
      <c r="F1940" s="5"/>
      <c r="G1940" s="312">
        <f>AVERAGE(G1891,G1915,G1939)</f>
        <v>2.0285338345864661</v>
      </c>
      <c r="H1940" s="312"/>
      <c r="I1940" s="118"/>
      <c r="J1940" s="312">
        <f>AVERAGE(J1891,J1915,J1939)</f>
        <v>2.883045112781955</v>
      </c>
      <c r="K1940" s="312"/>
      <c r="L1940" s="118"/>
      <c r="M1940" s="5"/>
      <c r="N1940" s="5"/>
      <c r="O1940" s="5"/>
      <c r="P1940" s="5"/>
      <c r="Q1940" s="5"/>
      <c r="R1940" s="312">
        <f>AVERAGE(R1891,R1915,R1939)</f>
        <v>1.4702756892230575</v>
      </c>
      <c r="S1940" s="312"/>
      <c r="U1940" s="312">
        <f>AVERAGE(U1891,U1915,U1939)</f>
        <v>2.9113575605680873</v>
      </c>
      <c r="V1940" s="312"/>
      <c r="W1940" s="312">
        <f>AVERAGE(W1891,W1915,W1939)</f>
        <v>4.0315288220551375</v>
      </c>
      <c r="X1940" s="312"/>
      <c r="Y1940" s="5"/>
      <c r="Z1940" s="312">
        <f>AVERAGE(Z1891,Z1915,Z1939)</f>
        <v>2.0285338345864661</v>
      </c>
      <c r="AA1940" s="312"/>
      <c r="AB1940" s="312">
        <f>AVERAGE(AB1891,AB1915,AB1939)</f>
        <v>2.883045112781955</v>
      </c>
      <c r="AC1940" s="312"/>
    </row>
    <row r="1941" spans="1:29" hidden="1" x14ac:dyDescent="0.2">
      <c r="R1941" s="64"/>
      <c r="S1941" s="64"/>
    </row>
    <row r="1942" spans="1:29" hidden="1" x14ac:dyDescent="0.2">
      <c r="A1942" s="2">
        <v>41365</v>
      </c>
      <c r="B1942" s="64">
        <v>3.02</v>
      </c>
      <c r="C1942" s="64">
        <v>2.87</v>
      </c>
      <c r="D1942" s="64">
        <v>4.3</v>
      </c>
      <c r="E1942" s="64">
        <v>4</v>
      </c>
      <c r="G1942" s="64">
        <v>2.2599999999999998</v>
      </c>
      <c r="H1942" s="64">
        <v>2.04</v>
      </c>
      <c r="J1942" s="64">
        <v>3.14</v>
      </c>
      <c r="K1942" s="64">
        <v>3.33</v>
      </c>
      <c r="N1942" s="64">
        <v>0.04</v>
      </c>
      <c r="O1942" s="64">
        <v>1.85</v>
      </c>
      <c r="P1942" s="64">
        <v>3.11</v>
      </c>
      <c r="R1942" s="64">
        <v>1.6</v>
      </c>
      <c r="S1942" s="64">
        <v>1.27</v>
      </c>
      <c r="U1942" s="64">
        <v>3.02</v>
      </c>
      <c r="V1942" s="64">
        <v>2.87</v>
      </c>
      <c r="W1942" s="64">
        <v>4.3</v>
      </c>
      <c r="X1942" s="64">
        <v>4</v>
      </c>
      <c r="Z1942" s="64">
        <v>2.2599999999999998</v>
      </c>
      <c r="AA1942" s="64">
        <v>2.04</v>
      </c>
      <c r="AB1942" s="64">
        <v>3.14</v>
      </c>
      <c r="AC1942" s="64">
        <v>3.33</v>
      </c>
    </row>
    <row r="1943" spans="1:29" hidden="1" x14ac:dyDescent="0.2">
      <c r="A1943" s="2">
        <v>41366</v>
      </c>
      <c r="B1943" s="64">
        <v>3.03</v>
      </c>
      <c r="C1943" s="64">
        <v>2.77</v>
      </c>
      <c r="D1943" s="64">
        <v>4.4800000000000004</v>
      </c>
      <c r="E1943" s="64">
        <v>4.04</v>
      </c>
      <c r="G1943" s="64">
        <v>2.2000000000000002</v>
      </c>
      <c r="H1943" s="64">
        <v>2.0099999999999998</v>
      </c>
      <c r="J1943" s="64">
        <v>3.12</v>
      </c>
      <c r="K1943" s="64">
        <v>3.32</v>
      </c>
      <c r="N1943" s="64">
        <v>0.03</v>
      </c>
      <c r="O1943" s="64">
        <v>1.85</v>
      </c>
      <c r="P1943" s="64">
        <v>3.12</v>
      </c>
      <c r="R1943" s="64">
        <v>1.6</v>
      </c>
      <c r="S1943" s="64">
        <v>1.26</v>
      </c>
      <c r="U1943" s="64">
        <v>3.03</v>
      </c>
      <c r="V1943" s="64">
        <v>2.77</v>
      </c>
      <c r="W1943" s="64">
        <v>4.4800000000000004</v>
      </c>
      <c r="X1943" s="64">
        <v>4.04</v>
      </c>
      <c r="Z1943" s="64">
        <v>2.2000000000000002</v>
      </c>
      <c r="AA1943" s="64">
        <v>2.0099999999999998</v>
      </c>
      <c r="AB1943" s="64">
        <v>3.12</v>
      </c>
      <c r="AC1943" s="64">
        <v>3.32</v>
      </c>
    </row>
    <row r="1944" spans="1:29" hidden="1" x14ac:dyDescent="0.2">
      <c r="A1944" s="2">
        <v>41367</v>
      </c>
    </row>
    <row r="1945" spans="1:29" hidden="1" x14ac:dyDescent="0.2">
      <c r="A1945" s="2">
        <v>41368</v>
      </c>
    </row>
    <row r="1946" spans="1:29" hidden="1" x14ac:dyDescent="0.2">
      <c r="A1946" s="2">
        <v>41369</v>
      </c>
    </row>
    <row r="1947" spans="1:29" hidden="1" x14ac:dyDescent="0.2">
      <c r="A1947" s="2">
        <v>41372</v>
      </c>
      <c r="B1947" s="64">
        <v>3.03</v>
      </c>
      <c r="C1947" s="64">
        <v>2.77</v>
      </c>
      <c r="D1947" s="64">
        <v>4.4800000000000004</v>
      </c>
      <c r="E1947" s="64">
        <v>4.04</v>
      </c>
      <c r="F1947" s="116" t="s">
        <v>340</v>
      </c>
      <c r="G1947" s="64">
        <v>2.2000000000000002</v>
      </c>
      <c r="H1947" s="64">
        <v>2.0099999999999998</v>
      </c>
      <c r="J1947" s="64">
        <v>3.12</v>
      </c>
      <c r="K1947" s="64">
        <v>3.32</v>
      </c>
      <c r="N1947" s="64">
        <v>0.03</v>
      </c>
      <c r="O1947" s="64">
        <v>1.85</v>
      </c>
      <c r="P1947" s="64">
        <v>3.12</v>
      </c>
      <c r="R1947" s="64">
        <v>1.6</v>
      </c>
      <c r="S1947" s="64">
        <v>1.26</v>
      </c>
      <c r="U1947" s="64">
        <v>3.03</v>
      </c>
      <c r="V1947" s="64">
        <v>2.77</v>
      </c>
      <c r="W1947" s="64">
        <v>4.4800000000000004</v>
      </c>
      <c r="X1947" s="64">
        <v>4.04</v>
      </c>
      <c r="Y1947" s="116" t="s">
        <v>340</v>
      </c>
      <c r="Z1947" s="64">
        <v>2.2000000000000002</v>
      </c>
      <c r="AA1947" s="64">
        <v>2.0099999999999998</v>
      </c>
      <c r="AB1947" s="64">
        <v>3.12</v>
      </c>
      <c r="AC1947" s="64">
        <v>3.32</v>
      </c>
    </row>
    <row r="1948" spans="1:29" hidden="1" x14ac:dyDescent="0.2">
      <c r="A1948" s="2">
        <v>41373</v>
      </c>
      <c r="B1948" s="64">
        <v>2.98</v>
      </c>
      <c r="C1948" s="64">
        <v>2.83</v>
      </c>
      <c r="D1948" s="64">
        <v>4.26</v>
      </c>
      <c r="E1948" s="64">
        <v>3.98</v>
      </c>
      <c r="G1948" s="64">
        <v>2.02</v>
      </c>
      <c r="H1948" s="64">
        <v>2.02</v>
      </c>
      <c r="J1948" s="64">
        <v>3.2</v>
      </c>
      <c r="K1948" s="64">
        <v>3.33</v>
      </c>
      <c r="N1948" s="64">
        <v>0.04</v>
      </c>
      <c r="O1948" s="64">
        <v>1.84</v>
      </c>
      <c r="P1948" s="64">
        <v>3.09</v>
      </c>
      <c r="R1948" s="64">
        <v>1.59</v>
      </c>
      <c r="S1948" s="64">
        <v>1.27</v>
      </c>
      <c r="U1948" s="64">
        <v>2.98</v>
      </c>
      <c r="V1948" s="64">
        <v>2.83</v>
      </c>
      <c r="W1948" s="64">
        <v>4.26</v>
      </c>
      <c r="X1948" s="64">
        <v>3.98</v>
      </c>
      <c r="Z1948" s="64">
        <v>2.02</v>
      </c>
      <c r="AA1948" s="64">
        <v>2.02</v>
      </c>
      <c r="AB1948" s="64">
        <v>3.2</v>
      </c>
      <c r="AC1948" s="64">
        <v>3.33</v>
      </c>
    </row>
    <row r="1949" spans="1:29" hidden="1" x14ac:dyDescent="0.2">
      <c r="A1949" s="2">
        <v>41374</v>
      </c>
      <c r="B1949" s="64">
        <v>2.98</v>
      </c>
      <c r="C1949" s="64">
        <v>2.82</v>
      </c>
      <c r="D1949" s="64">
        <v>4.25</v>
      </c>
      <c r="E1949" s="64">
        <v>4</v>
      </c>
      <c r="F1949" s="116" t="s">
        <v>340</v>
      </c>
      <c r="G1949" s="64">
        <v>1.98</v>
      </c>
      <c r="H1949" s="64">
        <v>2</v>
      </c>
      <c r="J1949" s="64">
        <v>3.21</v>
      </c>
      <c r="K1949" s="64">
        <v>3.35</v>
      </c>
      <c r="N1949" s="64">
        <v>0.04</v>
      </c>
      <c r="O1949" s="64">
        <v>1.83</v>
      </c>
      <c r="P1949" s="64">
        <v>3.09</v>
      </c>
      <c r="R1949" s="64">
        <v>1.59</v>
      </c>
      <c r="S1949" s="64">
        <v>1.28</v>
      </c>
      <c r="U1949" s="64">
        <v>2.98</v>
      </c>
      <c r="V1949" s="64">
        <v>2.82</v>
      </c>
      <c r="W1949" s="64">
        <v>4.25</v>
      </c>
      <c r="X1949" s="64">
        <v>4</v>
      </c>
      <c r="Y1949" s="116" t="s">
        <v>340</v>
      </c>
      <c r="Z1949" s="64">
        <v>1.98</v>
      </c>
      <c r="AA1949" s="64">
        <v>2</v>
      </c>
      <c r="AB1949" s="64">
        <v>3.21</v>
      </c>
      <c r="AC1949" s="64">
        <v>3.35</v>
      </c>
    </row>
    <row r="1950" spans="1:29" hidden="1" x14ac:dyDescent="0.2">
      <c r="A1950" s="2">
        <v>41375</v>
      </c>
      <c r="B1950" s="64">
        <v>2.98</v>
      </c>
      <c r="C1950" s="64">
        <v>2.82</v>
      </c>
      <c r="D1950" s="64">
        <v>4.33</v>
      </c>
      <c r="E1950" s="64">
        <v>4</v>
      </c>
      <c r="G1950" s="64">
        <v>2.15</v>
      </c>
      <c r="H1950" s="64">
        <v>1.99</v>
      </c>
      <c r="J1950" s="64">
        <v>3.14</v>
      </c>
      <c r="K1950" s="64">
        <v>3.34</v>
      </c>
      <c r="N1950" s="64">
        <v>0.05</v>
      </c>
      <c r="O1950" s="64">
        <v>1.86</v>
      </c>
      <c r="P1950" s="64">
        <v>3.11</v>
      </c>
      <c r="R1950" s="64">
        <v>1.61</v>
      </c>
      <c r="S1950" s="64">
        <v>1.33</v>
      </c>
      <c r="U1950" s="64">
        <v>2.98</v>
      </c>
      <c r="V1950" s="64">
        <v>2.82</v>
      </c>
      <c r="W1950" s="64">
        <v>4.33</v>
      </c>
      <c r="X1950" s="64">
        <v>4</v>
      </c>
      <c r="Z1950" s="64">
        <v>2.15</v>
      </c>
      <c r="AA1950" s="64">
        <v>1.99</v>
      </c>
      <c r="AB1950" s="64">
        <v>3.14</v>
      </c>
      <c r="AC1950" s="64">
        <v>3.34</v>
      </c>
    </row>
    <row r="1951" spans="1:29" hidden="1" x14ac:dyDescent="0.2">
      <c r="A1951" s="2">
        <v>41376</v>
      </c>
      <c r="B1951" s="64">
        <v>2.99</v>
      </c>
      <c r="C1951" s="64">
        <v>2.84</v>
      </c>
      <c r="D1951" s="64">
        <v>4.25</v>
      </c>
      <c r="E1951" s="64">
        <v>4.03</v>
      </c>
      <c r="G1951" s="64">
        <v>2.17</v>
      </c>
      <c r="H1951" s="64">
        <v>1.94</v>
      </c>
      <c r="J1951" s="64">
        <v>3.33</v>
      </c>
      <c r="K1951" s="64">
        <v>3.35</v>
      </c>
      <c r="N1951" s="64">
        <v>0.04</v>
      </c>
      <c r="O1951" s="64">
        <v>1.86</v>
      </c>
      <c r="P1951" s="64">
        <v>3.12</v>
      </c>
      <c r="R1951" s="64">
        <v>1.61</v>
      </c>
      <c r="S1951" s="64">
        <v>1.33</v>
      </c>
      <c r="U1951" s="64">
        <v>2.99</v>
      </c>
      <c r="V1951" s="64">
        <v>2.84</v>
      </c>
      <c r="W1951" s="64">
        <v>4.25</v>
      </c>
      <c r="X1951" s="64">
        <v>4.03</v>
      </c>
      <c r="Z1951" s="64">
        <v>2.17</v>
      </c>
      <c r="AA1951" s="64">
        <v>1.94</v>
      </c>
      <c r="AB1951" s="64">
        <v>3.33</v>
      </c>
      <c r="AC1951" s="64">
        <v>3.35</v>
      </c>
    </row>
    <row r="1952" spans="1:29" hidden="1" x14ac:dyDescent="0.2">
      <c r="A1952" s="2">
        <v>41379</v>
      </c>
    </row>
    <row r="1953" spans="1:29" hidden="1" x14ac:dyDescent="0.2">
      <c r="A1953" s="2">
        <v>41380</v>
      </c>
      <c r="B1953" s="64">
        <v>2.95</v>
      </c>
      <c r="C1953" s="64">
        <v>2.8</v>
      </c>
      <c r="D1953" s="64">
        <v>4.2300000000000004</v>
      </c>
      <c r="E1953" s="64">
        <v>4.03</v>
      </c>
      <c r="G1953" s="64">
        <v>2.17</v>
      </c>
      <c r="H1953" s="64">
        <v>1.98</v>
      </c>
      <c r="J1953" s="64">
        <v>3.41</v>
      </c>
      <c r="K1953" s="64">
        <v>3.33</v>
      </c>
      <c r="N1953" s="64">
        <v>0.03</v>
      </c>
      <c r="O1953" s="64">
        <v>1.82</v>
      </c>
      <c r="P1953" s="64">
        <v>3.08</v>
      </c>
      <c r="R1953" s="64">
        <v>1.58</v>
      </c>
      <c r="S1953" s="64">
        <v>1.29</v>
      </c>
      <c r="U1953" s="64">
        <v>2.95</v>
      </c>
      <c r="V1953" s="64">
        <v>2.8</v>
      </c>
      <c r="W1953" s="64">
        <v>4.2300000000000004</v>
      </c>
      <c r="X1953" s="64">
        <v>4.03</v>
      </c>
      <c r="Z1953" s="64">
        <v>2.17</v>
      </c>
      <c r="AA1953" s="64">
        <v>1.98</v>
      </c>
      <c r="AB1953" s="64">
        <v>3.41</v>
      </c>
      <c r="AC1953" s="64">
        <v>3.33</v>
      </c>
    </row>
    <row r="1954" spans="1:29" hidden="1" x14ac:dyDescent="0.2">
      <c r="A1954" s="2">
        <v>41381</v>
      </c>
      <c r="B1954" s="64">
        <v>2.94</v>
      </c>
      <c r="C1954" s="64">
        <v>2.79</v>
      </c>
      <c r="D1954" s="64">
        <v>4.22</v>
      </c>
      <c r="E1954" s="64">
        <v>4.0199999999999996</v>
      </c>
      <c r="G1954" s="64">
        <v>2.14</v>
      </c>
      <c r="H1954" s="64">
        <v>2</v>
      </c>
      <c r="J1954" s="64">
        <v>3.42</v>
      </c>
      <c r="K1954" s="64">
        <v>3.34</v>
      </c>
      <c r="N1954" s="64">
        <v>0.03</v>
      </c>
      <c r="O1954" s="64">
        <v>1.81</v>
      </c>
      <c r="P1954" s="64">
        <v>3.07</v>
      </c>
      <c r="R1954" s="64">
        <v>1.57</v>
      </c>
      <c r="S1954" s="64">
        <v>1.29</v>
      </c>
      <c r="U1954" s="64">
        <v>2.94</v>
      </c>
      <c r="V1954" s="64">
        <v>2.79</v>
      </c>
      <c r="W1954" s="64">
        <v>4.22</v>
      </c>
      <c r="X1954" s="64">
        <v>4.0199999999999996</v>
      </c>
      <c r="Z1954" s="64">
        <v>2.14</v>
      </c>
      <c r="AA1954" s="64">
        <v>2</v>
      </c>
      <c r="AB1954" s="64">
        <v>3.42</v>
      </c>
      <c r="AC1954" s="64">
        <v>3.34</v>
      </c>
    </row>
    <row r="1955" spans="1:29" hidden="1" x14ac:dyDescent="0.2">
      <c r="A1955" s="2">
        <v>41382</v>
      </c>
    </row>
    <row r="1956" spans="1:29" hidden="1" x14ac:dyDescent="0.2">
      <c r="A1956" s="2">
        <v>41383</v>
      </c>
      <c r="B1956" s="64">
        <v>2.87</v>
      </c>
      <c r="C1956" s="64">
        <v>2.68</v>
      </c>
      <c r="D1956" s="64">
        <v>4.1500000000000004</v>
      </c>
      <c r="E1956" s="64">
        <v>4.01</v>
      </c>
      <c r="G1956" s="64">
        <v>2.1800000000000002</v>
      </c>
      <c r="H1956" s="64">
        <v>2.0099999999999998</v>
      </c>
      <c r="J1956" s="64">
        <v>3.37</v>
      </c>
      <c r="K1956" s="64">
        <v>3.29</v>
      </c>
      <c r="N1956" s="64">
        <v>0.03</v>
      </c>
      <c r="O1956" s="64">
        <v>1.76</v>
      </c>
      <c r="P1956" s="64">
        <v>3</v>
      </c>
      <c r="R1956" s="64">
        <v>1.53</v>
      </c>
      <c r="S1956" s="64">
        <v>1.26</v>
      </c>
      <c r="U1956" s="64">
        <v>2.87</v>
      </c>
      <c r="V1956" s="64">
        <v>2.68</v>
      </c>
      <c r="W1956" s="64">
        <v>4.1500000000000004</v>
      </c>
      <c r="X1956" s="64">
        <v>4.01</v>
      </c>
      <c r="Z1956" s="64">
        <v>2.1800000000000002</v>
      </c>
      <c r="AA1956" s="64">
        <v>2.0099999999999998</v>
      </c>
      <c r="AB1956" s="64">
        <v>3.37</v>
      </c>
      <c r="AC1956" s="64">
        <v>3.29</v>
      </c>
    </row>
    <row r="1957" spans="1:29" hidden="1" x14ac:dyDescent="0.2">
      <c r="A1957" s="2">
        <v>41386</v>
      </c>
      <c r="B1957" s="64">
        <v>2.86</v>
      </c>
      <c r="C1957" s="64">
        <v>2.67</v>
      </c>
      <c r="D1957" s="64">
        <v>4.13</v>
      </c>
      <c r="E1957" s="64">
        <v>4</v>
      </c>
      <c r="G1957" s="64">
        <v>2.1800000000000002</v>
      </c>
      <c r="H1957" s="64">
        <v>2.0099999999999998</v>
      </c>
      <c r="J1957" s="64">
        <v>3.35</v>
      </c>
      <c r="K1957" s="64">
        <v>3.29</v>
      </c>
      <c r="N1957" s="64">
        <v>0.03</v>
      </c>
      <c r="O1957" s="64">
        <v>1.76</v>
      </c>
      <c r="P1957" s="64">
        <v>3.01</v>
      </c>
      <c r="R1957" s="64">
        <v>1.53</v>
      </c>
      <c r="S1957" s="64">
        <v>1.26</v>
      </c>
      <c r="U1957" s="64">
        <v>2.86</v>
      </c>
      <c r="V1957" s="64">
        <v>2.67</v>
      </c>
      <c r="W1957" s="64">
        <v>4.13</v>
      </c>
      <c r="X1957" s="64">
        <v>4</v>
      </c>
      <c r="Z1957" s="64">
        <v>2.1800000000000002</v>
      </c>
      <c r="AA1957" s="64">
        <v>2.0099999999999998</v>
      </c>
      <c r="AB1957" s="64">
        <v>3.35</v>
      </c>
      <c r="AC1957" s="64">
        <v>3.29</v>
      </c>
    </row>
    <row r="1958" spans="1:29" hidden="1" x14ac:dyDescent="0.2">
      <c r="A1958" s="2">
        <v>41387</v>
      </c>
      <c r="B1958" s="64">
        <v>2.8</v>
      </c>
      <c r="C1958" s="64">
        <v>2.66</v>
      </c>
      <c r="D1958" s="64">
        <v>4.09</v>
      </c>
      <c r="E1958" s="64">
        <v>3.97</v>
      </c>
      <c r="G1958" s="64">
        <v>2.16</v>
      </c>
      <c r="H1958" s="64">
        <v>1.96</v>
      </c>
      <c r="J1958" s="64">
        <v>3.51</v>
      </c>
      <c r="K1958" s="64">
        <v>3.3</v>
      </c>
      <c r="N1958" s="64">
        <v>0.03</v>
      </c>
      <c r="O1958" s="64">
        <v>1.7</v>
      </c>
      <c r="P1958" s="64">
        <v>2.88</v>
      </c>
      <c r="R1958" s="64">
        <v>1.49</v>
      </c>
      <c r="S1958" s="64">
        <v>1.22</v>
      </c>
      <c r="U1958" s="64">
        <v>2.8</v>
      </c>
      <c r="V1958" s="64">
        <v>2.66</v>
      </c>
      <c r="W1958" s="64">
        <v>4.09</v>
      </c>
      <c r="X1958" s="64">
        <v>3.97</v>
      </c>
      <c r="Z1958" s="64">
        <v>2.16</v>
      </c>
      <c r="AA1958" s="64">
        <v>1.96</v>
      </c>
      <c r="AB1958" s="64">
        <v>3.51</v>
      </c>
      <c r="AC1958" s="64">
        <v>3.3</v>
      </c>
    </row>
    <row r="1959" spans="1:29" hidden="1" x14ac:dyDescent="0.2">
      <c r="A1959" s="2">
        <v>41388</v>
      </c>
      <c r="B1959" s="64">
        <v>2.84</v>
      </c>
      <c r="C1959" s="64">
        <v>2.71</v>
      </c>
      <c r="D1959" s="64">
        <v>4.04</v>
      </c>
      <c r="E1959" s="64">
        <v>3.95</v>
      </c>
      <c r="G1959" s="64">
        <v>2.14</v>
      </c>
      <c r="H1959" s="64">
        <v>1.86</v>
      </c>
      <c r="J1959" s="64">
        <v>3.63</v>
      </c>
      <c r="K1959" s="64">
        <v>3.09</v>
      </c>
      <c r="N1959" s="64">
        <v>0.03</v>
      </c>
      <c r="O1959" s="64">
        <v>1.71</v>
      </c>
      <c r="P1959" s="64">
        <v>2.89</v>
      </c>
      <c r="R1959" s="64">
        <v>1.53</v>
      </c>
      <c r="S1959" s="64">
        <v>1.26</v>
      </c>
      <c r="U1959" s="64">
        <v>2.84</v>
      </c>
      <c r="V1959" s="64">
        <v>2.71</v>
      </c>
      <c r="W1959" s="64">
        <v>4.04</v>
      </c>
      <c r="X1959" s="64">
        <v>3.95</v>
      </c>
      <c r="Z1959" s="64">
        <v>2.14</v>
      </c>
      <c r="AA1959" s="64">
        <v>1.86</v>
      </c>
      <c r="AB1959" s="64">
        <v>3.63</v>
      </c>
      <c r="AC1959" s="64">
        <v>3.09</v>
      </c>
    </row>
    <row r="1960" spans="1:29" hidden="1" x14ac:dyDescent="0.2">
      <c r="A1960" s="2">
        <v>41389</v>
      </c>
    </row>
    <row r="1961" spans="1:29" hidden="1" x14ac:dyDescent="0.2">
      <c r="A1961" s="2">
        <v>41390</v>
      </c>
      <c r="B1961" s="64">
        <v>2.84</v>
      </c>
      <c r="C1961" s="64">
        <v>2.73</v>
      </c>
      <c r="D1961" s="64">
        <v>4.03</v>
      </c>
      <c r="E1961" s="64">
        <v>3.93</v>
      </c>
      <c r="G1961" s="64">
        <v>2.17</v>
      </c>
      <c r="H1961" s="64">
        <v>1.86</v>
      </c>
      <c r="J1961" s="64">
        <v>3.42</v>
      </c>
      <c r="K1961" s="64">
        <v>3.15</v>
      </c>
      <c r="N1961" s="64">
        <v>0.04</v>
      </c>
      <c r="O1961" s="64">
        <v>1.71</v>
      </c>
      <c r="P1961" s="64">
        <v>2.89</v>
      </c>
      <c r="R1961" s="64">
        <v>1.52</v>
      </c>
      <c r="S1961" s="64">
        <v>1.26</v>
      </c>
      <c r="U1961" s="64">
        <v>2.84</v>
      </c>
      <c r="V1961" s="64">
        <v>2.73</v>
      </c>
      <c r="W1961" s="64">
        <v>4.03</v>
      </c>
      <c r="X1961" s="64">
        <v>3.93</v>
      </c>
      <c r="Z1961" s="64">
        <v>2.17</v>
      </c>
      <c r="AA1961" s="64">
        <v>1.86</v>
      </c>
      <c r="AB1961" s="64">
        <v>3.42</v>
      </c>
      <c r="AC1961" s="64">
        <v>3.15</v>
      </c>
    </row>
    <row r="1962" spans="1:29" hidden="1" x14ac:dyDescent="0.2">
      <c r="A1962" s="2">
        <v>41393</v>
      </c>
      <c r="B1962" s="64">
        <v>2.86</v>
      </c>
      <c r="C1962" s="64">
        <v>2.78</v>
      </c>
      <c r="D1962" s="64">
        <v>4.0599999999999996</v>
      </c>
      <c r="E1962" s="64">
        <v>3.93</v>
      </c>
      <c r="G1962" s="64">
        <v>2.2799999999999998</v>
      </c>
      <c r="H1962" s="64">
        <v>1.83</v>
      </c>
      <c r="J1962" s="64">
        <v>3.36</v>
      </c>
      <c r="K1962" s="64">
        <v>3.08</v>
      </c>
      <c r="N1962" s="64">
        <v>0.04</v>
      </c>
      <c r="O1962" s="64">
        <v>1.74</v>
      </c>
      <c r="P1962" s="64">
        <v>2.93</v>
      </c>
      <c r="R1962" s="64">
        <v>1.54</v>
      </c>
      <c r="S1962" s="64">
        <v>1.3</v>
      </c>
      <c r="U1962" s="64">
        <v>2.86</v>
      </c>
      <c r="V1962" s="64">
        <v>2.78</v>
      </c>
      <c r="W1962" s="64">
        <v>4.0599999999999996</v>
      </c>
      <c r="X1962" s="64">
        <v>3.93</v>
      </c>
      <c r="Z1962" s="64">
        <v>2.2799999999999998</v>
      </c>
      <c r="AA1962" s="64">
        <v>1.83</v>
      </c>
      <c r="AB1962" s="64">
        <v>3.36</v>
      </c>
      <c r="AC1962" s="64">
        <v>3.08</v>
      </c>
    </row>
    <row r="1963" spans="1:29" hidden="1" x14ac:dyDescent="0.2">
      <c r="A1963" s="2">
        <v>41394</v>
      </c>
    </row>
    <row r="1964" spans="1:29" hidden="1" x14ac:dyDescent="0.2"/>
    <row r="1965" spans="1:29" hidden="1" x14ac:dyDescent="0.2">
      <c r="A1965" s="3" t="s">
        <v>61</v>
      </c>
      <c r="B1965" s="64">
        <f>AVERAGE(B1942:B1963)</f>
        <v>2.9313333333333333</v>
      </c>
      <c r="C1965" s="64">
        <f>AVERAGE(C1942:C1963)</f>
        <v>2.769333333333333</v>
      </c>
      <c r="D1965" s="64">
        <f>AVERAGE(D1942:D1963)</f>
        <v>4.2200000000000006</v>
      </c>
      <c r="E1965" s="64">
        <f>AVERAGE(E1942:E1963)</f>
        <v>3.9953333333333334</v>
      </c>
      <c r="G1965" s="64">
        <f>AVERAGE(G1942:G1963)</f>
        <v>2.1599999999999997</v>
      </c>
      <c r="H1965" s="64">
        <f>AVERAGE(H1942:H1963)</f>
        <v>1.9679999999999997</v>
      </c>
      <c r="J1965" s="64">
        <f>AVERAGE(J1942:J1963)</f>
        <v>3.3153333333333332</v>
      </c>
      <c r="K1965" s="64">
        <f>AVERAGE(K1942:K1963)</f>
        <v>3.2806666666666668</v>
      </c>
      <c r="N1965" s="64">
        <f>AVERAGE(N1942:N1963)</f>
        <v>3.5333333333333342E-2</v>
      </c>
      <c r="O1965" s="64">
        <f>AVERAGE(O1942:O1963)</f>
        <v>1.7966666666666669</v>
      </c>
      <c r="P1965" s="64">
        <f>AVERAGE(P1942:P1963)</f>
        <v>3.0340000000000003</v>
      </c>
      <c r="R1965" s="64">
        <f>AVERAGE(R1942:R1963)</f>
        <v>1.5659999999999998</v>
      </c>
      <c r="S1965" s="64">
        <f>AVERAGE(S1942:S1963)</f>
        <v>1.276</v>
      </c>
      <c r="U1965" s="64">
        <f>AVERAGE(U1942:U1963)</f>
        <v>2.9313333333333333</v>
      </c>
      <c r="V1965" s="64">
        <f>AVERAGE(V1942:V1963)</f>
        <v>2.769333333333333</v>
      </c>
      <c r="W1965" s="64">
        <f>AVERAGE(W1942:W1963)</f>
        <v>4.2200000000000006</v>
      </c>
      <c r="X1965" s="64">
        <f>AVERAGE(X1942:X1963)</f>
        <v>3.9953333333333334</v>
      </c>
      <c r="Z1965" s="64">
        <f>AVERAGE(Z1942:Z1963)</f>
        <v>2.1599999999999997</v>
      </c>
      <c r="AA1965" s="64">
        <f>AVERAGE(AA1942:AA1963)</f>
        <v>1.9679999999999997</v>
      </c>
      <c r="AB1965" s="64">
        <f>AVERAGE(AB1942:AB1963)</f>
        <v>3.3153333333333332</v>
      </c>
      <c r="AC1965" s="64">
        <f>AVERAGE(AC1942:AC1963)</f>
        <v>3.2806666666666668</v>
      </c>
    </row>
    <row r="1966" spans="1:29" hidden="1" x14ac:dyDescent="0.2">
      <c r="A1966" s="3" t="s">
        <v>62</v>
      </c>
      <c r="B1966" s="312">
        <f>AVERAGE(B1965:C1965)</f>
        <v>2.8503333333333334</v>
      </c>
      <c r="C1966" s="312"/>
      <c r="D1966" s="312">
        <f>AVERAGE(D1965:E1965)</f>
        <v>4.1076666666666668</v>
      </c>
      <c r="E1966" s="312"/>
      <c r="F1966" s="5"/>
      <c r="G1966" s="312">
        <f>AVERAGE(G1965:H1965)</f>
        <v>2.0639999999999996</v>
      </c>
      <c r="H1966" s="312"/>
      <c r="I1966" s="118"/>
      <c r="J1966" s="312">
        <f>AVERAGE(J1965:K1965)</f>
        <v>3.298</v>
      </c>
      <c r="K1966" s="312"/>
      <c r="L1966" s="118"/>
      <c r="M1966" s="5"/>
      <c r="N1966" s="5"/>
      <c r="O1966" s="5"/>
      <c r="P1966" s="5"/>
      <c r="Q1966" s="5"/>
      <c r="R1966" s="312">
        <f>AVERAGE(R1965:S1965)</f>
        <v>1.4209999999999998</v>
      </c>
      <c r="S1966" s="312"/>
      <c r="U1966" s="312">
        <f>AVERAGE(U1965:V1965)</f>
        <v>2.8503333333333334</v>
      </c>
      <c r="V1966" s="312"/>
      <c r="W1966" s="312">
        <f>AVERAGE(W1965:X1965)</f>
        <v>4.1076666666666668</v>
      </c>
      <c r="X1966" s="312"/>
      <c r="Y1966" s="5"/>
      <c r="Z1966" s="312">
        <f>AVERAGE(Z1965:AA1965)</f>
        <v>2.0639999999999996</v>
      </c>
      <c r="AA1966" s="312"/>
      <c r="AB1966" s="312">
        <f>AVERAGE(AB1965:AC1965)</f>
        <v>3.298</v>
      </c>
      <c r="AC1966" s="312"/>
    </row>
    <row r="1967" spans="1:29" hidden="1" x14ac:dyDescent="0.2">
      <c r="A1967" s="3" t="s">
        <v>63</v>
      </c>
      <c r="B1967" s="312">
        <f>AVERAGE(B1915,B1939,B1966)</f>
        <v>2.9285321637426898</v>
      </c>
      <c r="C1967" s="312"/>
      <c r="D1967" s="312">
        <f>AVERAGE(D1915,D1939,D1966)</f>
        <v>4.0969415204678361</v>
      </c>
      <c r="E1967" s="312"/>
      <c r="F1967" s="5"/>
      <c r="G1967" s="312">
        <f>AVERAGE(G1915,G1939,G1966)</f>
        <v>2.0167719298245612</v>
      </c>
      <c r="H1967" s="312"/>
      <c r="I1967" s="118"/>
      <c r="J1967" s="312">
        <f>AVERAGE(J1915,J1939,J1966)</f>
        <v>3.0854736842105268</v>
      </c>
      <c r="K1967" s="312"/>
      <c r="L1967" s="118"/>
      <c r="M1967" s="5"/>
      <c r="N1967" s="5"/>
      <c r="O1967" s="5"/>
      <c r="P1967" s="5"/>
      <c r="Q1967" s="5"/>
      <c r="R1967" s="312">
        <f>AVERAGE(R1915,R1939,R1966)</f>
        <v>1.4665614035087717</v>
      </c>
      <c r="S1967" s="312"/>
      <c r="U1967" s="312">
        <f>AVERAGE(U1915,U1939,U1966)</f>
        <v>2.9285321637426898</v>
      </c>
      <c r="V1967" s="312"/>
      <c r="W1967" s="312">
        <f>AVERAGE(W1915,W1939,W1966)</f>
        <v>4.0969415204678361</v>
      </c>
      <c r="X1967" s="312"/>
      <c r="Y1967" s="5"/>
      <c r="Z1967" s="312">
        <f>AVERAGE(Z1915,Z1939,Z1966)</f>
        <v>2.0167719298245612</v>
      </c>
      <c r="AA1967" s="312"/>
      <c r="AB1967" s="312">
        <f>AVERAGE(AB1915,AB1939,AB1966)</f>
        <v>3.0854736842105268</v>
      </c>
      <c r="AC1967" s="312"/>
    </row>
    <row r="1968" spans="1:29" hidden="1" x14ac:dyDescent="0.2"/>
    <row r="1969" spans="1:29" hidden="1" x14ac:dyDescent="0.2">
      <c r="A1969" s="2">
        <v>41395</v>
      </c>
      <c r="B1969" s="64">
        <v>2.84</v>
      </c>
      <c r="C1969" s="64">
        <v>2.7</v>
      </c>
      <c r="D1969" s="64">
        <v>4.05</v>
      </c>
      <c r="E1969" s="64">
        <v>3.93</v>
      </c>
      <c r="G1969" s="64">
        <v>2.21</v>
      </c>
      <c r="H1969" s="64">
        <v>1.85</v>
      </c>
      <c r="J1969" s="64">
        <v>3.22</v>
      </c>
      <c r="K1969" s="64">
        <v>3.21</v>
      </c>
      <c r="N1969" s="64">
        <v>0.04</v>
      </c>
      <c r="O1969" s="64">
        <v>1.74</v>
      </c>
      <c r="P1969" s="64">
        <v>2.94</v>
      </c>
      <c r="R1969" s="64">
        <v>1.52</v>
      </c>
      <c r="S1969" s="64">
        <v>1.26</v>
      </c>
      <c r="U1969" s="64">
        <v>2.84</v>
      </c>
      <c r="V1969" s="64">
        <v>2.7</v>
      </c>
      <c r="W1969" s="64">
        <v>4.05</v>
      </c>
      <c r="X1969" s="64">
        <v>3.93</v>
      </c>
      <c r="Z1969" s="64">
        <v>2.21</v>
      </c>
      <c r="AA1969" s="64">
        <v>1.85</v>
      </c>
      <c r="AB1969" s="64">
        <v>3.22</v>
      </c>
      <c r="AC1969" s="64">
        <v>3.21</v>
      </c>
    </row>
    <row r="1970" spans="1:29" hidden="1" x14ac:dyDescent="0.2">
      <c r="A1970" s="2">
        <v>41396</v>
      </c>
      <c r="B1970" s="64">
        <v>2.84</v>
      </c>
      <c r="C1970" s="64">
        <v>2.7</v>
      </c>
      <c r="D1970" s="64">
        <v>4.0599999999999996</v>
      </c>
      <c r="E1970" s="64">
        <v>3.95</v>
      </c>
      <c r="G1970" s="64">
        <v>2.11</v>
      </c>
      <c r="H1970" s="64">
        <v>1.85</v>
      </c>
      <c r="J1970" s="64">
        <v>3.27</v>
      </c>
      <c r="K1970" s="64">
        <v>3.22</v>
      </c>
      <c r="N1970" s="64">
        <v>0.04</v>
      </c>
      <c r="O1970" s="64">
        <v>1.75</v>
      </c>
      <c r="P1970" s="64">
        <v>2.95</v>
      </c>
      <c r="R1970" s="64">
        <v>1.51</v>
      </c>
      <c r="S1970" s="64">
        <v>1.25</v>
      </c>
      <c r="U1970" s="64">
        <v>2.84</v>
      </c>
      <c r="V1970" s="64">
        <v>2.7</v>
      </c>
      <c r="W1970" s="64">
        <v>4.0599999999999996</v>
      </c>
      <c r="X1970" s="64">
        <v>3.95</v>
      </c>
      <c r="Z1970" s="64">
        <v>2.11</v>
      </c>
      <c r="AA1970" s="64">
        <v>1.85</v>
      </c>
      <c r="AB1970" s="64">
        <v>3.27</v>
      </c>
      <c r="AC1970" s="64">
        <v>3.22</v>
      </c>
    </row>
    <row r="1971" spans="1:29" hidden="1" x14ac:dyDescent="0.2">
      <c r="A1971" s="2">
        <v>41397</v>
      </c>
    </row>
    <row r="1972" spans="1:29" hidden="1" x14ac:dyDescent="0.2">
      <c r="A1972" s="2">
        <v>41400</v>
      </c>
      <c r="B1972" s="64">
        <v>2.87</v>
      </c>
      <c r="C1972" s="64">
        <v>2.61</v>
      </c>
      <c r="D1972" s="64">
        <v>4.0999999999999996</v>
      </c>
      <c r="E1972" s="64">
        <v>3.99</v>
      </c>
      <c r="G1972" s="64">
        <v>2.2799999999999998</v>
      </c>
      <c r="H1972" s="64">
        <v>1.88</v>
      </c>
      <c r="J1972" s="64">
        <v>3.31</v>
      </c>
      <c r="K1972" s="64">
        <v>3.19</v>
      </c>
      <c r="N1972" s="64">
        <v>0.04</v>
      </c>
      <c r="O1972" s="64">
        <v>1.8</v>
      </c>
      <c r="P1972" s="64">
        <v>3.02</v>
      </c>
      <c r="R1972" s="64">
        <v>1.54</v>
      </c>
      <c r="S1972" s="64">
        <v>1.28</v>
      </c>
      <c r="U1972" s="64">
        <v>2.87</v>
      </c>
      <c r="V1972" s="64">
        <v>2.61</v>
      </c>
      <c r="W1972" s="64">
        <v>4.0999999999999996</v>
      </c>
      <c r="X1972" s="64">
        <v>3.99</v>
      </c>
      <c r="Z1972" s="64">
        <v>2.2799999999999998</v>
      </c>
      <c r="AA1972" s="64">
        <v>1.88</v>
      </c>
      <c r="AB1972" s="64">
        <v>3.31</v>
      </c>
      <c r="AC1972" s="64">
        <v>3.19</v>
      </c>
    </row>
    <row r="1973" spans="1:29" hidden="1" x14ac:dyDescent="0.2">
      <c r="A1973" s="2">
        <v>41401</v>
      </c>
    </row>
    <row r="1974" spans="1:29" hidden="1" x14ac:dyDescent="0.2">
      <c r="A1974" s="2">
        <v>41402</v>
      </c>
      <c r="B1974" s="64">
        <v>2.89</v>
      </c>
      <c r="C1974" s="64">
        <v>2.65</v>
      </c>
      <c r="D1974" s="64">
        <v>4.1100000000000003</v>
      </c>
      <c r="E1974" s="64">
        <v>3.98</v>
      </c>
      <c r="G1974" s="64">
        <v>2.27</v>
      </c>
      <c r="H1974" s="64">
        <v>1.92</v>
      </c>
      <c r="J1974" s="64">
        <v>3.24</v>
      </c>
      <c r="K1974" s="64">
        <v>3.18</v>
      </c>
      <c r="N1974" s="64">
        <v>0.03</v>
      </c>
      <c r="O1974" s="64">
        <v>1.79</v>
      </c>
      <c r="P1974" s="64">
        <v>3.01</v>
      </c>
      <c r="R1974" s="64">
        <v>1.54</v>
      </c>
      <c r="S1974" s="64">
        <v>1.29</v>
      </c>
      <c r="U1974" s="64">
        <v>2.89</v>
      </c>
      <c r="V1974" s="64">
        <v>2.65</v>
      </c>
      <c r="W1974" s="64">
        <v>4.1100000000000003</v>
      </c>
      <c r="X1974" s="64">
        <v>3.98</v>
      </c>
      <c r="Z1974" s="64">
        <v>2.27</v>
      </c>
      <c r="AA1974" s="64">
        <v>1.92</v>
      </c>
      <c r="AB1974" s="64">
        <v>3.24</v>
      </c>
      <c r="AC1974" s="64">
        <v>3.18</v>
      </c>
    </row>
    <row r="1975" spans="1:29" hidden="1" x14ac:dyDescent="0.2">
      <c r="A1975" s="2">
        <v>41403</v>
      </c>
      <c r="B1975" s="64">
        <v>2.89</v>
      </c>
      <c r="C1975" s="64">
        <v>2.64</v>
      </c>
      <c r="D1975" s="64">
        <v>4.1100000000000003</v>
      </c>
      <c r="E1975" s="64">
        <v>3.99</v>
      </c>
      <c r="G1975" s="64">
        <v>2.25</v>
      </c>
      <c r="H1975" s="64">
        <v>1.9</v>
      </c>
      <c r="J1975" s="64">
        <v>3.3</v>
      </c>
      <c r="K1975" s="64">
        <v>3.27</v>
      </c>
      <c r="N1975" s="64">
        <v>0.03</v>
      </c>
      <c r="O1975" s="64">
        <v>1.79</v>
      </c>
      <c r="P1975" s="64">
        <v>3.01</v>
      </c>
      <c r="R1975" s="64">
        <v>1.54</v>
      </c>
      <c r="S1975" s="64">
        <v>1.29</v>
      </c>
      <c r="U1975" s="64">
        <v>2.89</v>
      </c>
      <c r="V1975" s="64">
        <v>2.64</v>
      </c>
      <c r="W1975" s="64">
        <v>4.1100000000000003</v>
      </c>
      <c r="X1975" s="64">
        <v>3.99</v>
      </c>
      <c r="Z1975" s="64">
        <v>2.25</v>
      </c>
      <c r="AA1975" s="64">
        <v>1.9</v>
      </c>
      <c r="AB1975" s="64">
        <v>3.3</v>
      </c>
      <c r="AC1975" s="64">
        <v>3.27</v>
      </c>
    </row>
    <row r="1976" spans="1:29" hidden="1" x14ac:dyDescent="0.2">
      <c r="A1976" s="2">
        <v>41404</v>
      </c>
    </row>
    <row r="1977" spans="1:29" hidden="1" x14ac:dyDescent="0.2">
      <c r="A1977" s="2">
        <v>41407</v>
      </c>
      <c r="B1977" s="64">
        <v>2.78</v>
      </c>
      <c r="C1977" s="64">
        <v>2.57</v>
      </c>
      <c r="D1977" s="64">
        <v>4.05</v>
      </c>
      <c r="E1977" s="64">
        <v>3.9</v>
      </c>
      <c r="G1977" s="64">
        <v>2.12</v>
      </c>
      <c r="H1977" s="64">
        <v>1.89</v>
      </c>
      <c r="J1977" s="64">
        <v>3.33</v>
      </c>
      <c r="K1977" s="64">
        <v>3.2</v>
      </c>
      <c r="N1977" s="64">
        <v>0.03</v>
      </c>
      <c r="O1977" s="64">
        <v>1.72</v>
      </c>
      <c r="P1977" s="64">
        <v>2.93</v>
      </c>
      <c r="R1977" s="64">
        <v>1.51</v>
      </c>
      <c r="S1977" s="64">
        <v>1.25</v>
      </c>
      <c r="U1977" s="64">
        <v>2.78</v>
      </c>
      <c r="V1977" s="64">
        <v>2.57</v>
      </c>
      <c r="W1977" s="64">
        <v>4.05</v>
      </c>
      <c r="X1977" s="64">
        <v>3.9</v>
      </c>
      <c r="Z1977" s="64">
        <v>2.12</v>
      </c>
      <c r="AA1977" s="64">
        <v>1.89</v>
      </c>
      <c r="AB1977" s="64">
        <v>3.33</v>
      </c>
      <c r="AC1977" s="64">
        <v>3.2</v>
      </c>
    </row>
    <row r="1978" spans="1:29" hidden="1" x14ac:dyDescent="0.2">
      <c r="A1978" s="2">
        <v>41408</v>
      </c>
    </row>
    <row r="1979" spans="1:29" hidden="1" x14ac:dyDescent="0.2">
      <c r="A1979" s="2">
        <v>41409</v>
      </c>
    </row>
    <row r="1980" spans="1:29" hidden="1" x14ac:dyDescent="0.2">
      <c r="A1980" s="2">
        <v>41410</v>
      </c>
      <c r="B1980" s="64">
        <v>2.81</v>
      </c>
      <c r="C1980" s="64">
        <v>2.5499999999999998</v>
      </c>
      <c r="D1980" s="64">
        <v>4.0599999999999996</v>
      </c>
      <c r="E1980" s="64">
        <v>3.88</v>
      </c>
      <c r="G1980" s="64">
        <v>2.2999999999999998</v>
      </c>
      <c r="H1980" s="64">
        <v>1.9</v>
      </c>
      <c r="J1980" s="64">
        <v>3.21</v>
      </c>
      <c r="K1980" s="64">
        <v>3.4</v>
      </c>
      <c r="N1980" s="64">
        <v>0.02</v>
      </c>
      <c r="O1980" s="64">
        <v>1.69</v>
      </c>
      <c r="P1980" s="64">
        <v>2.89</v>
      </c>
      <c r="R1980" s="64">
        <v>1.54</v>
      </c>
      <c r="S1980" s="64">
        <v>1.28</v>
      </c>
      <c r="U1980" s="64">
        <v>2.81</v>
      </c>
      <c r="V1980" s="64">
        <v>2.5499999999999998</v>
      </c>
      <c r="W1980" s="64">
        <v>4.0599999999999996</v>
      </c>
      <c r="X1980" s="64">
        <v>3.88</v>
      </c>
      <c r="Z1980" s="64">
        <v>2.2999999999999998</v>
      </c>
      <c r="AA1980" s="64">
        <v>1.9</v>
      </c>
      <c r="AB1980" s="64">
        <v>3.21</v>
      </c>
      <c r="AC1980" s="64">
        <v>3.4</v>
      </c>
    </row>
    <row r="1981" spans="1:29" hidden="1" x14ac:dyDescent="0.2">
      <c r="A1981" s="2">
        <v>41411</v>
      </c>
      <c r="B1981" s="64">
        <v>2.8</v>
      </c>
      <c r="C1981" s="64">
        <v>2.5299999999999998</v>
      </c>
      <c r="D1981" s="64">
        <v>4.04</v>
      </c>
      <c r="E1981" s="64">
        <v>3.88</v>
      </c>
      <c r="G1981" s="64">
        <v>2.2999999999999998</v>
      </c>
      <c r="H1981" s="64">
        <v>1.9</v>
      </c>
      <c r="J1981" s="64">
        <v>3.16</v>
      </c>
      <c r="K1981" s="64">
        <v>3.34</v>
      </c>
      <c r="N1981" s="64">
        <v>0.02</v>
      </c>
      <c r="O1981" s="64">
        <v>1.68</v>
      </c>
      <c r="P1981" s="64">
        <v>2.88</v>
      </c>
      <c r="R1981" s="64">
        <v>1.52</v>
      </c>
      <c r="S1981" s="64">
        <v>1.27</v>
      </c>
      <c r="U1981" s="64">
        <v>2.8</v>
      </c>
      <c r="V1981" s="64">
        <v>2.5299999999999998</v>
      </c>
      <c r="W1981" s="64">
        <v>4.04</v>
      </c>
      <c r="X1981" s="64">
        <v>3.88</v>
      </c>
      <c r="Z1981" s="64">
        <v>2.2999999999999998</v>
      </c>
      <c r="AA1981" s="64">
        <v>1.9</v>
      </c>
      <c r="AB1981" s="64">
        <v>3.16</v>
      </c>
      <c r="AC1981" s="64">
        <v>3.34</v>
      </c>
    </row>
    <row r="1982" spans="1:29" hidden="1" x14ac:dyDescent="0.2">
      <c r="A1982" s="2">
        <v>41414</v>
      </c>
      <c r="B1982" s="64">
        <v>2.85</v>
      </c>
      <c r="C1982" s="64">
        <v>2.52</v>
      </c>
      <c r="D1982" s="64">
        <v>4.0999999999999996</v>
      </c>
      <c r="E1982" s="64">
        <v>3.93</v>
      </c>
      <c r="G1982" s="64">
        <v>2.3199999999999998</v>
      </c>
      <c r="H1982" s="64">
        <v>1.89</v>
      </c>
      <c r="J1982" s="64">
        <v>3.08</v>
      </c>
      <c r="K1982" s="64">
        <v>3.18</v>
      </c>
      <c r="N1982" s="64">
        <v>0.02</v>
      </c>
      <c r="O1982" s="64">
        <v>1.72</v>
      </c>
      <c r="P1982" s="64">
        <v>2.92</v>
      </c>
      <c r="R1982" s="64">
        <v>1.55</v>
      </c>
      <c r="S1982" s="64">
        <v>1.28</v>
      </c>
      <c r="U1982" s="64">
        <v>2.85</v>
      </c>
      <c r="V1982" s="64">
        <v>2.52</v>
      </c>
      <c r="W1982" s="64">
        <v>4.0999999999999996</v>
      </c>
      <c r="X1982" s="64">
        <v>3.93</v>
      </c>
      <c r="Z1982" s="64">
        <v>2.3199999999999998</v>
      </c>
      <c r="AA1982" s="64">
        <v>1.89</v>
      </c>
      <c r="AB1982" s="64">
        <v>3.08</v>
      </c>
      <c r="AC1982" s="64">
        <v>3.18</v>
      </c>
    </row>
    <row r="1983" spans="1:29" hidden="1" x14ac:dyDescent="0.2">
      <c r="A1983" s="2">
        <v>41415</v>
      </c>
      <c r="B1983" s="64">
        <v>2.83</v>
      </c>
      <c r="C1983" s="64">
        <v>2.52</v>
      </c>
      <c r="D1983" s="64">
        <v>4.09</v>
      </c>
      <c r="E1983" s="64">
        <v>3.93</v>
      </c>
      <c r="G1983" s="64">
        <v>2.33</v>
      </c>
      <c r="H1983" s="64">
        <v>1.86</v>
      </c>
      <c r="J1983" s="64">
        <v>3.14</v>
      </c>
      <c r="K1983" s="64">
        <v>3.02</v>
      </c>
      <c r="N1983" s="64">
        <v>0.02</v>
      </c>
      <c r="O1983" s="64">
        <v>1.72</v>
      </c>
      <c r="P1983" s="64">
        <v>2.92</v>
      </c>
      <c r="R1983" s="64">
        <v>1.55</v>
      </c>
      <c r="S1983" s="64">
        <v>1.29</v>
      </c>
      <c r="U1983" s="64">
        <v>2.83</v>
      </c>
      <c r="V1983" s="64">
        <v>2.52</v>
      </c>
      <c r="W1983" s="64">
        <v>4.09</v>
      </c>
      <c r="X1983" s="64">
        <v>3.93</v>
      </c>
      <c r="Z1983" s="64">
        <v>2.33</v>
      </c>
      <c r="AA1983" s="64">
        <v>1.86</v>
      </c>
      <c r="AB1983" s="64">
        <v>3.14</v>
      </c>
      <c r="AC1983" s="64">
        <v>3.02</v>
      </c>
    </row>
    <row r="1984" spans="1:29" hidden="1" x14ac:dyDescent="0.2">
      <c r="A1984" s="2">
        <v>41416</v>
      </c>
    </row>
    <row r="1985" spans="1:29" hidden="1" x14ac:dyDescent="0.2">
      <c r="A1985" s="2">
        <v>41417</v>
      </c>
      <c r="B1985" s="64">
        <v>2.84</v>
      </c>
      <c r="C1985" s="64">
        <v>2.4900000000000002</v>
      </c>
      <c r="D1985" s="64">
        <v>4.08</v>
      </c>
      <c r="E1985" s="64">
        <v>3.99</v>
      </c>
      <c r="G1985" s="64">
        <v>2.14</v>
      </c>
      <c r="H1985" s="64">
        <v>1.87</v>
      </c>
      <c r="J1985" s="64">
        <v>3.06</v>
      </c>
      <c r="K1985" s="64">
        <v>2.95</v>
      </c>
      <c r="N1985" s="64">
        <v>0.02</v>
      </c>
      <c r="O1985" s="64">
        <v>1.67</v>
      </c>
      <c r="P1985" s="64">
        <v>2.86</v>
      </c>
      <c r="R1985" s="64">
        <v>1.56</v>
      </c>
      <c r="S1985" s="64">
        <v>1.3</v>
      </c>
      <c r="U1985" s="64">
        <v>2.84</v>
      </c>
      <c r="V1985" s="64">
        <v>2.4900000000000002</v>
      </c>
      <c r="W1985" s="64">
        <v>4.08</v>
      </c>
      <c r="X1985" s="64">
        <v>3.99</v>
      </c>
      <c r="Z1985" s="64">
        <v>2.14</v>
      </c>
      <c r="AA1985" s="64">
        <v>1.87</v>
      </c>
      <c r="AB1985" s="64">
        <v>3.06</v>
      </c>
      <c r="AC1985" s="64">
        <v>2.95</v>
      </c>
    </row>
    <row r="1986" spans="1:29" hidden="1" x14ac:dyDescent="0.2">
      <c r="A1986" s="2">
        <v>41418</v>
      </c>
      <c r="B1986" s="64">
        <v>2.84</v>
      </c>
      <c r="C1986" s="64">
        <v>2.5099999999999998</v>
      </c>
      <c r="D1986" s="64">
        <v>4.09</v>
      </c>
      <c r="E1986" s="64">
        <v>3.99</v>
      </c>
      <c r="G1986" s="64">
        <v>2.16</v>
      </c>
      <c r="H1986" s="64">
        <v>1.85</v>
      </c>
      <c r="J1986" s="64">
        <v>3.13</v>
      </c>
      <c r="K1986" s="64">
        <v>2.92</v>
      </c>
      <c r="N1986" s="64">
        <v>0.02</v>
      </c>
      <c r="O1986" s="64">
        <v>1.7</v>
      </c>
      <c r="P1986" s="64">
        <v>2.89</v>
      </c>
      <c r="R1986" s="64">
        <v>1.55</v>
      </c>
      <c r="S1986" s="64">
        <v>1.27</v>
      </c>
      <c r="U1986" s="64">
        <v>2.84</v>
      </c>
      <c r="V1986" s="64">
        <v>2.5099999999999998</v>
      </c>
      <c r="W1986" s="64">
        <v>4.09</v>
      </c>
      <c r="X1986" s="64">
        <v>3.99</v>
      </c>
      <c r="Z1986" s="64">
        <v>2.16</v>
      </c>
      <c r="AA1986" s="64">
        <v>1.85</v>
      </c>
      <c r="AB1986" s="64">
        <v>3.13</v>
      </c>
      <c r="AC1986" s="64">
        <v>2.92</v>
      </c>
    </row>
    <row r="1987" spans="1:29" hidden="1" x14ac:dyDescent="0.2">
      <c r="A1987" s="2">
        <v>41422</v>
      </c>
      <c r="B1987" s="64">
        <v>2.77</v>
      </c>
      <c r="C1987" s="64">
        <v>2.76</v>
      </c>
      <c r="D1987" s="64">
        <v>4.08</v>
      </c>
      <c r="E1987" s="64">
        <v>3.88</v>
      </c>
      <c r="G1987" s="64">
        <v>2.31</v>
      </c>
      <c r="H1987" s="64">
        <v>1.88</v>
      </c>
      <c r="J1987" s="64">
        <v>3.61</v>
      </c>
      <c r="K1987" s="64">
        <v>3.01</v>
      </c>
      <c r="N1987" s="64">
        <v>0</v>
      </c>
      <c r="O1987" s="64">
        <v>1.67</v>
      </c>
      <c r="P1987" s="64">
        <v>2.88</v>
      </c>
      <c r="R1987" s="64">
        <v>1.48</v>
      </c>
      <c r="S1987" s="64">
        <v>1.23</v>
      </c>
      <c r="U1987" s="64">
        <v>2.77</v>
      </c>
      <c r="V1987" s="64">
        <v>2.76</v>
      </c>
      <c r="W1987" s="64">
        <v>4.08</v>
      </c>
      <c r="X1987" s="64">
        <v>3.88</v>
      </c>
      <c r="Z1987" s="64">
        <v>2.31</v>
      </c>
      <c r="AA1987" s="64">
        <v>1.88</v>
      </c>
      <c r="AB1987" s="64">
        <v>3.61</v>
      </c>
      <c r="AC1987" s="64">
        <v>3.01</v>
      </c>
    </row>
    <row r="1988" spans="1:29" hidden="1" x14ac:dyDescent="0.2">
      <c r="A1988" s="2">
        <v>41423</v>
      </c>
      <c r="B1988" s="64">
        <v>3.15</v>
      </c>
      <c r="C1988" s="64">
        <v>2.98</v>
      </c>
      <c r="D1988" s="64">
        <v>4.3899999999999997</v>
      </c>
      <c r="E1988" s="64">
        <v>3.81</v>
      </c>
      <c r="G1988" s="64">
        <v>2.48</v>
      </c>
      <c r="H1988" s="64">
        <v>2.23</v>
      </c>
      <c r="J1988" s="64">
        <v>3.79</v>
      </c>
      <c r="K1988" s="64">
        <v>3.59</v>
      </c>
      <c r="N1988" s="64">
        <v>0</v>
      </c>
      <c r="O1988" s="64">
        <v>2.11</v>
      </c>
      <c r="P1988" s="64">
        <v>3.26</v>
      </c>
      <c r="R1988" s="64">
        <v>1.73</v>
      </c>
      <c r="S1988" s="64">
        <v>1.56</v>
      </c>
      <c r="U1988" s="64">
        <v>3.15</v>
      </c>
      <c r="V1988" s="64">
        <v>2.98</v>
      </c>
      <c r="W1988" s="64">
        <v>4.3899999999999997</v>
      </c>
      <c r="X1988" s="64">
        <v>3.81</v>
      </c>
      <c r="Z1988" s="64">
        <v>2.48</v>
      </c>
      <c r="AA1988" s="64">
        <v>2.23</v>
      </c>
      <c r="AB1988" s="64">
        <v>3.79</v>
      </c>
      <c r="AC1988" s="64">
        <v>3.59</v>
      </c>
    </row>
    <row r="1989" spans="1:29" hidden="1" x14ac:dyDescent="0.2">
      <c r="A1989" s="2">
        <v>41424</v>
      </c>
      <c r="B1989" s="64">
        <v>3.15</v>
      </c>
      <c r="C1989" s="64">
        <v>2.99</v>
      </c>
      <c r="D1989" s="64">
        <v>4.41</v>
      </c>
      <c r="E1989" s="64">
        <v>3.83</v>
      </c>
      <c r="G1989" s="64">
        <v>2.54</v>
      </c>
      <c r="H1989" s="64">
        <v>2.2400000000000002</v>
      </c>
      <c r="J1989" s="64">
        <v>3.58</v>
      </c>
      <c r="K1989" s="64">
        <v>3.5</v>
      </c>
      <c r="N1989" s="64">
        <v>0.01</v>
      </c>
      <c r="O1989" s="64">
        <v>2.11</v>
      </c>
      <c r="P1989" s="64">
        <v>3.27</v>
      </c>
      <c r="R1989" s="64">
        <v>1.73</v>
      </c>
      <c r="S1989" s="64">
        <v>1.53</v>
      </c>
      <c r="U1989" s="64">
        <v>3.15</v>
      </c>
      <c r="V1989" s="64">
        <v>2.99</v>
      </c>
      <c r="W1989" s="64">
        <v>4.41</v>
      </c>
      <c r="X1989" s="64">
        <v>3.83</v>
      </c>
      <c r="Z1989" s="64">
        <v>2.54</v>
      </c>
      <c r="AA1989" s="64">
        <v>2.2400000000000002</v>
      </c>
      <c r="AB1989" s="64">
        <v>3.58</v>
      </c>
      <c r="AC1989" s="64">
        <v>3.5</v>
      </c>
    </row>
    <row r="1990" spans="1:29" hidden="1" x14ac:dyDescent="0.2">
      <c r="A1990" s="2">
        <v>41425</v>
      </c>
      <c r="B1990" s="64">
        <v>3.18</v>
      </c>
      <c r="C1990" s="64">
        <v>3.03</v>
      </c>
      <c r="D1990" s="64">
        <v>4.3899999999999997</v>
      </c>
      <c r="E1990" s="64">
        <v>3.82</v>
      </c>
      <c r="G1990" s="64">
        <v>2.5</v>
      </c>
      <c r="H1990" s="64">
        <v>2.2599999999999998</v>
      </c>
      <c r="J1990" s="64">
        <v>3.54</v>
      </c>
      <c r="K1990" s="64">
        <v>3.49</v>
      </c>
      <c r="N1990" s="64">
        <v>0.01</v>
      </c>
      <c r="O1990" s="64">
        <v>2.13</v>
      </c>
      <c r="P1990" s="64">
        <v>3.28</v>
      </c>
      <c r="R1990" s="64">
        <v>1.75</v>
      </c>
      <c r="S1990" s="64">
        <v>1.58</v>
      </c>
      <c r="U1990" s="64">
        <v>3.18</v>
      </c>
      <c r="V1990" s="64">
        <v>3.03</v>
      </c>
      <c r="W1990" s="64">
        <v>4.3899999999999997</v>
      </c>
      <c r="X1990" s="64">
        <v>3.82</v>
      </c>
      <c r="Z1990" s="64">
        <v>2.5</v>
      </c>
      <c r="AA1990" s="64">
        <v>2.2599999999999998</v>
      </c>
      <c r="AB1990" s="64">
        <v>3.54</v>
      </c>
      <c r="AC1990" s="64">
        <v>3.49</v>
      </c>
    </row>
    <row r="1991" spans="1:29" hidden="1" x14ac:dyDescent="0.2">
      <c r="R1991" s="64"/>
      <c r="S1991" s="64"/>
    </row>
    <row r="1992" spans="1:29" hidden="1" x14ac:dyDescent="0.2">
      <c r="A1992" s="3" t="s">
        <v>61</v>
      </c>
      <c r="B1992" s="64">
        <f>AVERAGE(B1969:B1990)</f>
        <v>2.8956250000000003</v>
      </c>
      <c r="C1992" s="64">
        <f>AVERAGE(C1969:C1990)</f>
        <v>2.671875</v>
      </c>
      <c r="D1992" s="64">
        <f>AVERAGE(D1969:D1990)</f>
        <v>4.1381249999999996</v>
      </c>
      <c r="E1992" s="64">
        <f>AVERAGE(E1969:E1990)</f>
        <v>3.9175000000000004</v>
      </c>
      <c r="G1992" s="64">
        <f>AVERAGE(G1969:G1990)</f>
        <v>2.2887500000000003</v>
      </c>
      <c r="H1992" s="64">
        <f>AVERAGE(H1969:H1990)</f>
        <v>1.9481250000000001</v>
      </c>
      <c r="J1992" s="64">
        <f>AVERAGE(J1969:J1990)</f>
        <v>3.3106250000000004</v>
      </c>
      <c r="K1992" s="64">
        <f>AVERAGE(K1969:K1990)</f>
        <v>3.2293750000000006</v>
      </c>
      <c r="N1992" s="64">
        <f>AVERAGE(N1969:N1990)</f>
        <v>2.1875000000000002E-2</v>
      </c>
      <c r="O1992" s="64">
        <f>AVERAGE(O1969:O1990)</f>
        <v>1.7993749999999997</v>
      </c>
      <c r="P1992" s="64">
        <f>AVERAGE(P1969:P1990)</f>
        <v>2.9943750000000002</v>
      </c>
      <c r="R1992" s="64">
        <f>AVERAGE(R1969:R1990)</f>
        <v>1.57</v>
      </c>
      <c r="S1992" s="64">
        <f>AVERAGE(S1969:S1990)</f>
        <v>1.3256250000000001</v>
      </c>
      <c r="U1992" s="64">
        <f>AVERAGE(U1969:U1990)</f>
        <v>2.8956250000000003</v>
      </c>
      <c r="V1992" s="64">
        <f>AVERAGE(V1969:V1990)</f>
        <v>2.671875</v>
      </c>
      <c r="W1992" s="64">
        <f>AVERAGE(W1969:W1990)</f>
        <v>4.1381249999999996</v>
      </c>
      <c r="X1992" s="64">
        <f>AVERAGE(X1969:X1990)</f>
        <v>3.9175000000000004</v>
      </c>
      <c r="Z1992" s="64">
        <f>AVERAGE(Z1969:Z1990)</f>
        <v>2.2887500000000003</v>
      </c>
      <c r="AA1992" s="64">
        <f>AVERAGE(AA1969:AA1990)</f>
        <v>1.9481250000000001</v>
      </c>
      <c r="AB1992" s="64">
        <f>AVERAGE(AB1969:AB1990)</f>
        <v>3.3106250000000004</v>
      </c>
      <c r="AC1992" s="64">
        <f>AVERAGE(AC1969:AC1990)</f>
        <v>3.2293750000000006</v>
      </c>
    </row>
    <row r="1993" spans="1:29" hidden="1" x14ac:dyDescent="0.2">
      <c r="A1993" s="3" t="s">
        <v>62</v>
      </c>
      <c r="B1993" s="312">
        <f>AVERAGE(B1992:C1992)</f>
        <v>2.7837500000000004</v>
      </c>
      <c r="C1993" s="312"/>
      <c r="D1993" s="312">
        <f>AVERAGE(D1992:E1992)</f>
        <v>4.0278124999999996</v>
      </c>
      <c r="E1993" s="312"/>
      <c r="F1993" s="5"/>
      <c r="G1993" s="312">
        <f>AVERAGE(G1992:H1992)</f>
        <v>2.1184375000000002</v>
      </c>
      <c r="H1993" s="312"/>
      <c r="I1993" s="118"/>
      <c r="J1993" s="312">
        <f>AVERAGE(J1992:K1992)</f>
        <v>3.2700000000000005</v>
      </c>
      <c r="K1993" s="312"/>
      <c r="L1993" s="118"/>
      <c r="M1993" s="5"/>
      <c r="N1993" s="5"/>
      <c r="O1993" s="5"/>
      <c r="P1993" s="5"/>
      <c r="Q1993" s="5"/>
      <c r="R1993" s="312">
        <f>AVERAGE(R1992:S1992)</f>
        <v>1.4478124999999999</v>
      </c>
      <c r="S1993" s="312"/>
      <c r="U1993" s="312">
        <f>AVERAGE(U1992:V1992)</f>
        <v>2.7837500000000004</v>
      </c>
      <c r="V1993" s="312"/>
      <c r="W1993" s="312">
        <f>AVERAGE(W1992:X1992)</f>
        <v>4.0278124999999996</v>
      </c>
      <c r="X1993" s="312"/>
      <c r="Y1993" s="5"/>
      <c r="Z1993" s="312">
        <f>AVERAGE(Z1992:AA1992)</f>
        <v>2.1184375000000002</v>
      </c>
      <c r="AA1993" s="312"/>
      <c r="AB1993" s="312">
        <f>AVERAGE(AB1992:AC1992)</f>
        <v>3.2700000000000005</v>
      </c>
      <c r="AC1993" s="312"/>
    </row>
    <row r="1994" spans="1:29" hidden="1" x14ac:dyDescent="0.2">
      <c r="A1994" s="3" t="s">
        <v>63</v>
      </c>
      <c r="B1994" s="312">
        <f>AVERAGE(B1939,B1966,B1993)</f>
        <v>2.8697821637426899</v>
      </c>
      <c r="C1994" s="312"/>
      <c r="D1994" s="312">
        <f>AVERAGE(D1939,D1966,D1993)</f>
        <v>4.0861246345029238</v>
      </c>
      <c r="E1994" s="312"/>
      <c r="F1994" s="5"/>
      <c r="G1994" s="312">
        <f>AVERAGE(G1939,G1966,G1993)</f>
        <v>2.1073914473684212</v>
      </c>
      <c r="H1994" s="312"/>
      <c r="I1994" s="118"/>
      <c r="J1994" s="312">
        <f>AVERAGE(J1939,J1966,J1993)</f>
        <v>3.2210877192982461</v>
      </c>
      <c r="K1994" s="312"/>
      <c r="L1994" s="118"/>
      <c r="M1994" s="5"/>
      <c r="N1994" s="5"/>
      <c r="O1994" s="5"/>
      <c r="P1994" s="5"/>
      <c r="Q1994" s="5"/>
      <c r="R1994" s="312">
        <f>AVERAGE(R1939,R1966,R1993)</f>
        <v>1.4430252192982458</v>
      </c>
      <c r="S1994" s="312"/>
      <c r="U1994" s="312">
        <f>AVERAGE(U1939,U1966,U1993)</f>
        <v>2.8697821637426899</v>
      </c>
      <c r="V1994" s="312"/>
      <c r="W1994" s="312">
        <f>AVERAGE(W1939,W1966,W1993)</f>
        <v>4.0861246345029238</v>
      </c>
      <c r="X1994" s="312"/>
      <c r="Y1994" s="5"/>
      <c r="Z1994" s="312">
        <f>AVERAGE(Z1939,Z1966,Z1993)</f>
        <v>2.1073914473684212</v>
      </c>
      <c r="AA1994" s="312"/>
      <c r="AB1994" s="312">
        <f>AVERAGE(AB1939,AB1966,AB1993)</f>
        <v>3.2210877192982461</v>
      </c>
      <c r="AC1994" s="312"/>
    </row>
    <row r="1995" spans="1:29" hidden="1" x14ac:dyDescent="0.2">
      <c r="R1995" s="64"/>
      <c r="S1995" s="64"/>
    </row>
    <row r="1996" spans="1:29" hidden="1" x14ac:dyDescent="0.2">
      <c r="A1996" s="2">
        <v>41428</v>
      </c>
      <c r="B1996" s="64">
        <v>3.17</v>
      </c>
      <c r="C1996" s="64">
        <v>3.05</v>
      </c>
      <c r="D1996" s="64">
        <v>4.41</v>
      </c>
      <c r="E1996" s="64">
        <v>3.84</v>
      </c>
      <c r="G1996" s="64">
        <v>2.6</v>
      </c>
      <c r="H1996" s="64">
        <v>2.29</v>
      </c>
      <c r="J1996" s="64">
        <v>3.45</v>
      </c>
      <c r="K1996" s="64">
        <v>3.58</v>
      </c>
      <c r="N1996" s="64">
        <v>0.01</v>
      </c>
      <c r="O1996" s="64">
        <v>2.12</v>
      </c>
      <c r="P1996" s="64">
        <v>3.27</v>
      </c>
      <c r="R1996" s="64">
        <v>1.78</v>
      </c>
      <c r="S1996" s="64">
        <v>1.6</v>
      </c>
      <c r="U1996" s="64">
        <v>3.17</v>
      </c>
      <c r="V1996" s="64">
        <v>3.05</v>
      </c>
      <c r="W1996" s="64">
        <v>4.41</v>
      </c>
      <c r="X1996" s="64">
        <v>3.84</v>
      </c>
      <c r="Z1996" s="64">
        <v>2.6</v>
      </c>
      <c r="AA1996" s="64">
        <v>2.29</v>
      </c>
      <c r="AB1996" s="64">
        <v>3.45</v>
      </c>
      <c r="AC1996" s="64">
        <v>3.58</v>
      </c>
    </row>
    <row r="1997" spans="1:29" hidden="1" x14ac:dyDescent="0.2">
      <c r="A1997" s="2">
        <v>41429</v>
      </c>
      <c r="B1997" s="64">
        <v>3.19</v>
      </c>
      <c r="C1997" s="64">
        <v>3.03</v>
      </c>
      <c r="D1997" s="64">
        <v>4.49</v>
      </c>
      <c r="E1997" s="64">
        <v>3.91</v>
      </c>
      <c r="G1997" s="64">
        <v>2.64</v>
      </c>
      <c r="H1997" s="64">
        <v>2.27</v>
      </c>
      <c r="J1997" s="64">
        <v>3.54</v>
      </c>
      <c r="K1997" s="64">
        <v>3.61</v>
      </c>
      <c r="N1997" s="64">
        <v>0.01</v>
      </c>
      <c r="O1997" s="64">
        <v>2.15</v>
      </c>
      <c r="P1997" s="64">
        <v>3.31</v>
      </c>
      <c r="R1997" s="64">
        <v>1.82</v>
      </c>
      <c r="S1997" s="64">
        <v>1.64</v>
      </c>
      <c r="U1997" s="64">
        <v>3.19</v>
      </c>
      <c r="V1997" s="64">
        <v>3.03</v>
      </c>
      <c r="W1997" s="64">
        <v>4.49</v>
      </c>
      <c r="X1997" s="64">
        <v>3.91</v>
      </c>
      <c r="Z1997" s="64">
        <v>2.64</v>
      </c>
      <c r="AA1997" s="64">
        <v>2.27</v>
      </c>
      <c r="AB1997" s="64">
        <v>3.54</v>
      </c>
      <c r="AC1997" s="64">
        <v>3.61</v>
      </c>
    </row>
    <row r="1998" spans="1:29" hidden="1" x14ac:dyDescent="0.2">
      <c r="A1998" s="2">
        <v>41430</v>
      </c>
      <c r="B1998" s="64">
        <v>3.16</v>
      </c>
      <c r="C1998" s="64">
        <v>2.99</v>
      </c>
      <c r="D1998" s="64">
        <v>4.47</v>
      </c>
      <c r="E1998" s="64">
        <v>3.89</v>
      </c>
      <c r="G1998" s="64">
        <v>2.5499999999999998</v>
      </c>
      <c r="H1998" s="64">
        <v>2.2599999999999998</v>
      </c>
      <c r="J1998" s="64">
        <v>3.66</v>
      </c>
      <c r="K1998" s="64">
        <v>3.57</v>
      </c>
      <c r="N1998" s="64">
        <v>0.01</v>
      </c>
      <c r="O1998" s="64">
        <v>2.09</v>
      </c>
      <c r="P1998" s="64">
        <v>3.24</v>
      </c>
      <c r="R1998" s="64">
        <v>1.82</v>
      </c>
      <c r="S1998" s="64">
        <v>1.66</v>
      </c>
      <c r="U1998" s="64">
        <v>3.16</v>
      </c>
      <c r="V1998" s="64">
        <v>2.99</v>
      </c>
      <c r="W1998" s="64">
        <v>4.47</v>
      </c>
      <c r="X1998" s="64">
        <v>3.89</v>
      </c>
      <c r="Z1998" s="64">
        <v>2.5499999999999998</v>
      </c>
      <c r="AA1998" s="64">
        <v>2.2599999999999998</v>
      </c>
      <c r="AB1998" s="64">
        <v>3.66</v>
      </c>
      <c r="AC1998" s="64">
        <v>3.57</v>
      </c>
    </row>
    <row r="1999" spans="1:29" hidden="1" x14ac:dyDescent="0.2">
      <c r="A1999" s="2">
        <v>41431</v>
      </c>
      <c r="B1999" s="64">
        <v>3.17</v>
      </c>
      <c r="C1999" s="64">
        <v>3.06</v>
      </c>
      <c r="D1999" s="64">
        <v>4.41</v>
      </c>
      <c r="E1999" s="64">
        <v>3.84</v>
      </c>
      <c r="G1999" s="64">
        <v>2.73</v>
      </c>
      <c r="H1999" s="64">
        <v>2.33</v>
      </c>
      <c r="J1999" s="64">
        <v>3.7</v>
      </c>
      <c r="K1999" s="64">
        <v>3.76</v>
      </c>
      <c r="N1999" s="64">
        <v>0.01</v>
      </c>
      <c r="O1999" s="64">
        <v>2.0699999999999998</v>
      </c>
      <c r="P1999" s="64">
        <v>3.24</v>
      </c>
      <c r="R1999" s="64">
        <v>1.78</v>
      </c>
      <c r="S1999" s="64">
        <v>1.63</v>
      </c>
      <c r="U1999" s="64">
        <v>3.17</v>
      </c>
      <c r="V1999" s="64">
        <v>3.06</v>
      </c>
      <c r="W1999" s="64">
        <v>4.41</v>
      </c>
      <c r="X1999" s="64">
        <v>3.84</v>
      </c>
      <c r="Z1999" s="64">
        <v>2.73</v>
      </c>
      <c r="AA1999" s="64">
        <v>2.33</v>
      </c>
      <c r="AB1999" s="64">
        <v>3.7</v>
      </c>
      <c r="AC1999" s="64">
        <v>3.76</v>
      </c>
    </row>
    <row r="2000" spans="1:29" hidden="1" x14ac:dyDescent="0.2">
      <c r="A2000" s="2">
        <v>41432</v>
      </c>
      <c r="B2000" s="64">
        <v>3.24</v>
      </c>
      <c r="C2000" s="64">
        <v>3.15</v>
      </c>
      <c r="D2000" s="64">
        <v>4.51</v>
      </c>
      <c r="E2000" s="64">
        <v>3.93</v>
      </c>
      <c r="G2000" s="64">
        <v>2.84</v>
      </c>
      <c r="H2000" s="64">
        <v>2.33</v>
      </c>
      <c r="J2000" s="64">
        <v>3.7</v>
      </c>
      <c r="K2000" s="64">
        <v>3.81</v>
      </c>
      <c r="N2000" s="64">
        <v>0.01</v>
      </c>
      <c r="O2000" s="64">
        <v>2.1800000000000002</v>
      </c>
      <c r="P2000" s="64">
        <v>3.34</v>
      </c>
      <c r="R2000" s="64">
        <v>1.88</v>
      </c>
      <c r="S2000" s="64">
        <v>1.68</v>
      </c>
      <c r="U2000" s="64">
        <v>3.24</v>
      </c>
      <c r="V2000" s="64">
        <v>3.15</v>
      </c>
      <c r="W2000" s="64">
        <v>4.51</v>
      </c>
      <c r="X2000" s="64">
        <v>3.93</v>
      </c>
      <c r="Z2000" s="64">
        <v>2.84</v>
      </c>
      <c r="AA2000" s="64">
        <v>2.33</v>
      </c>
      <c r="AB2000" s="64">
        <v>3.7</v>
      </c>
      <c r="AC2000" s="64">
        <v>3.81</v>
      </c>
    </row>
    <row r="2001" spans="1:29" hidden="1" x14ac:dyDescent="0.2">
      <c r="A2001" s="2">
        <v>41435</v>
      </c>
      <c r="B2001" s="64">
        <v>3.27</v>
      </c>
      <c r="C2001" s="64">
        <v>3.18</v>
      </c>
      <c r="D2001" s="64">
        <v>4.55</v>
      </c>
      <c r="E2001" s="64">
        <v>3.98</v>
      </c>
      <c r="G2001" s="64">
        <v>2.85</v>
      </c>
      <c r="H2001" s="64">
        <v>2.4</v>
      </c>
      <c r="J2001" s="64">
        <v>3.78</v>
      </c>
      <c r="K2001" s="64">
        <v>3.7</v>
      </c>
      <c r="N2001" s="64">
        <v>0.02</v>
      </c>
      <c r="O2001" s="64">
        <v>2.21</v>
      </c>
      <c r="P2001" s="64">
        <v>3.37</v>
      </c>
      <c r="R2001" s="64">
        <v>1.92</v>
      </c>
      <c r="S2001" s="64">
        <v>1.73</v>
      </c>
      <c r="U2001" s="64">
        <v>3.27</v>
      </c>
      <c r="V2001" s="64">
        <v>3.18</v>
      </c>
      <c r="W2001" s="64">
        <v>4.55</v>
      </c>
      <c r="X2001" s="64">
        <v>3.98</v>
      </c>
      <c r="Z2001" s="64">
        <v>2.85</v>
      </c>
      <c r="AA2001" s="64">
        <v>2.4</v>
      </c>
      <c r="AB2001" s="64">
        <v>3.78</v>
      </c>
      <c r="AC2001" s="64">
        <v>3.7</v>
      </c>
    </row>
    <row r="2002" spans="1:29" hidden="1" x14ac:dyDescent="0.2">
      <c r="A2002" s="2">
        <v>41436</v>
      </c>
      <c r="B2002" s="64">
        <v>3.29</v>
      </c>
      <c r="C2002" s="64">
        <v>3.19</v>
      </c>
      <c r="D2002" s="64">
        <v>4.59</v>
      </c>
      <c r="E2002" s="64">
        <v>4.01</v>
      </c>
      <c r="G2002" s="64">
        <v>2.95</v>
      </c>
      <c r="H2002" s="64">
        <v>2.44</v>
      </c>
      <c r="J2002" s="64">
        <v>3.81</v>
      </c>
      <c r="K2002" s="64">
        <v>3.8</v>
      </c>
      <c r="N2002" s="64">
        <v>0.02</v>
      </c>
      <c r="O2002" s="64">
        <v>2.19</v>
      </c>
      <c r="P2002" s="64">
        <v>3.32</v>
      </c>
      <c r="R2002" s="64">
        <v>1.91</v>
      </c>
      <c r="S2002" s="64">
        <v>1.74</v>
      </c>
      <c r="U2002" s="64">
        <v>3.29</v>
      </c>
      <c r="V2002" s="64">
        <v>3.19</v>
      </c>
      <c r="W2002" s="64">
        <v>4.59</v>
      </c>
      <c r="X2002" s="64">
        <v>4.01</v>
      </c>
      <c r="Z2002" s="64">
        <v>2.95</v>
      </c>
      <c r="AA2002" s="64">
        <v>2.44</v>
      </c>
      <c r="AB2002" s="64">
        <v>3.81</v>
      </c>
      <c r="AC2002" s="64">
        <v>3.8</v>
      </c>
    </row>
    <row r="2003" spans="1:29" hidden="1" x14ac:dyDescent="0.2">
      <c r="A2003" s="2">
        <v>41437</v>
      </c>
      <c r="B2003" s="64">
        <v>3.35</v>
      </c>
      <c r="C2003" s="64">
        <v>3.24</v>
      </c>
      <c r="D2003" s="64">
        <v>4.6399999999999997</v>
      </c>
      <c r="E2003" s="64">
        <v>4.0599999999999996</v>
      </c>
      <c r="G2003" s="64">
        <v>2.96</v>
      </c>
      <c r="H2003" s="64">
        <v>2.41</v>
      </c>
      <c r="J2003" s="64">
        <v>3.72</v>
      </c>
      <c r="K2003" s="64">
        <v>3.9</v>
      </c>
      <c r="N2003" s="64">
        <v>0.02</v>
      </c>
      <c r="O2003" s="64">
        <v>2.23</v>
      </c>
      <c r="P2003" s="64">
        <v>3.37</v>
      </c>
      <c r="R2003" s="64">
        <v>1.97</v>
      </c>
      <c r="S2003" s="64">
        <v>1.81</v>
      </c>
      <c r="U2003" s="64">
        <v>3.35</v>
      </c>
      <c r="V2003" s="64">
        <v>3.24</v>
      </c>
      <c r="W2003" s="64">
        <v>4.6399999999999997</v>
      </c>
      <c r="X2003" s="64">
        <v>4.0599999999999996</v>
      </c>
      <c r="Z2003" s="64">
        <v>2.96</v>
      </c>
      <c r="AA2003" s="64">
        <v>2.41</v>
      </c>
      <c r="AB2003" s="64">
        <v>3.72</v>
      </c>
      <c r="AC2003" s="64">
        <v>3.9</v>
      </c>
    </row>
    <row r="2004" spans="1:29" hidden="1" x14ac:dyDescent="0.2">
      <c r="A2004" s="2">
        <v>41438</v>
      </c>
      <c r="B2004" s="64">
        <v>3.25</v>
      </c>
      <c r="C2004" s="64">
        <v>3.15</v>
      </c>
      <c r="D2004" s="64">
        <v>4.57</v>
      </c>
      <c r="E2004" s="64">
        <v>3.99</v>
      </c>
      <c r="G2004" s="64">
        <v>2.91</v>
      </c>
      <c r="H2004" s="64">
        <v>2.4500000000000002</v>
      </c>
      <c r="J2004" s="64">
        <v>3.78</v>
      </c>
      <c r="K2004" s="64">
        <v>3.92</v>
      </c>
      <c r="N2004" s="64">
        <v>0.02</v>
      </c>
      <c r="O2004" s="64">
        <v>2.15</v>
      </c>
      <c r="P2004" s="64">
        <v>3.32</v>
      </c>
      <c r="R2004" s="64">
        <v>1.89</v>
      </c>
      <c r="S2004" s="64">
        <v>1.7</v>
      </c>
      <c r="U2004" s="64">
        <v>3.25</v>
      </c>
      <c r="V2004" s="64">
        <v>3.15</v>
      </c>
      <c r="W2004" s="64">
        <v>4.57</v>
      </c>
      <c r="X2004" s="64">
        <v>3.99</v>
      </c>
      <c r="Z2004" s="64">
        <v>2.91</v>
      </c>
      <c r="AA2004" s="64">
        <v>2.4500000000000002</v>
      </c>
      <c r="AB2004" s="64">
        <v>3.78</v>
      </c>
      <c r="AC2004" s="64">
        <v>3.92</v>
      </c>
    </row>
    <row r="2005" spans="1:29" hidden="1" x14ac:dyDescent="0.2">
      <c r="A2005" s="2">
        <v>41439</v>
      </c>
      <c r="B2005" s="64">
        <v>3.25</v>
      </c>
      <c r="C2005" s="64">
        <v>3.19</v>
      </c>
      <c r="D2005" s="64">
        <v>4.5599999999999996</v>
      </c>
      <c r="E2005" s="64">
        <v>3.98</v>
      </c>
      <c r="G2005" s="64">
        <v>2.86</v>
      </c>
      <c r="H2005" s="64">
        <v>2.48</v>
      </c>
      <c r="J2005" s="64">
        <v>3.86</v>
      </c>
      <c r="K2005" s="64">
        <v>3.88</v>
      </c>
      <c r="N2005" s="64">
        <v>0.02</v>
      </c>
      <c r="O2005" s="64">
        <v>2.13</v>
      </c>
      <c r="P2005" s="64">
        <v>3.3</v>
      </c>
      <c r="R2005" s="64">
        <v>1.82</v>
      </c>
      <c r="S2005" s="64">
        <v>1.71</v>
      </c>
      <c r="U2005" s="64">
        <v>3.25</v>
      </c>
      <c r="V2005" s="64">
        <v>3.19</v>
      </c>
      <c r="W2005" s="64">
        <v>4.5599999999999996</v>
      </c>
      <c r="X2005" s="64">
        <v>3.98</v>
      </c>
      <c r="Z2005" s="64">
        <v>2.86</v>
      </c>
      <c r="AA2005" s="64">
        <v>2.48</v>
      </c>
      <c r="AB2005" s="64">
        <v>3.86</v>
      </c>
      <c r="AC2005" s="64">
        <v>3.88</v>
      </c>
    </row>
    <row r="2006" spans="1:29" hidden="1" x14ac:dyDescent="0.2">
      <c r="A2006" s="2">
        <v>41442</v>
      </c>
      <c r="B2006" s="64">
        <v>3.32</v>
      </c>
      <c r="C2006" s="64">
        <v>3.19</v>
      </c>
      <c r="D2006" s="64">
        <v>4.6100000000000003</v>
      </c>
      <c r="E2006" s="64">
        <v>4.04</v>
      </c>
      <c r="G2006" s="64">
        <v>2.75</v>
      </c>
      <c r="H2006" s="64">
        <v>2.46</v>
      </c>
      <c r="J2006" s="64">
        <v>3.84</v>
      </c>
      <c r="K2006" s="64">
        <v>3.92</v>
      </c>
      <c r="N2006" s="64">
        <v>0.02</v>
      </c>
      <c r="O2006" s="64">
        <v>2.1800000000000002</v>
      </c>
      <c r="P2006" s="64">
        <v>3.35</v>
      </c>
      <c r="R2006" s="64">
        <v>1.86</v>
      </c>
      <c r="S2006" s="64">
        <v>1.72</v>
      </c>
      <c r="U2006" s="64">
        <v>3.32</v>
      </c>
      <c r="V2006" s="64">
        <v>3.19</v>
      </c>
      <c r="W2006" s="64">
        <v>4.6100000000000003</v>
      </c>
      <c r="X2006" s="64">
        <v>4.04</v>
      </c>
      <c r="Z2006" s="64">
        <v>2.75</v>
      </c>
      <c r="AA2006" s="64">
        <v>2.46</v>
      </c>
      <c r="AB2006" s="64">
        <v>3.84</v>
      </c>
      <c r="AC2006" s="64">
        <v>3.92</v>
      </c>
    </row>
    <row r="2007" spans="1:29" hidden="1" x14ac:dyDescent="0.2">
      <c r="A2007" s="2">
        <v>41443</v>
      </c>
      <c r="B2007" s="64">
        <v>3.35</v>
      </c>
      <c r="C2007" s="64">
        <v>3.2</v>
      </c>
      <c r="D2007" s="64">
        <v>4.6100000000000003</v>
      </c>
      <c r="E2007" s="64">
        <v>4.03</v>
      </c>
      <c r="G2007" s="64">
        <v>2.8</v>
      </c>
      <c r="H2007" s="64">
        <v>2.4500000000000002</v>
      </c>
      <c r="J2007" s="64">
        <v>3.76</v>
      </c>
      <c r="K2007" s="64">
        <v>3.88</v>
      </c>
      <c r="N2007" s="64">
        <v>0.02</v>
      </c>
      <c r="O2007" s="64">
        <v>2.1800000000000002</v>
      </c>
      <c r="P2007" s="64">
        <v>3.34</v>
      </c>
      <c r="R2007" s="64">
        <v>1.9</v>
      </c>
      <c r="S2007" s="64">
        <v>1.75</v>
      </c>
      <c r="U2007" s="64">
        <v>3.35</v>
      </c>
      <c r="V2007" s="64">
        <v>3.2</v>
      </c>
      <c r="W2007" s="64">
        <v>4.6100000000000003</v>
      </c>
      <c r="X2007" s="64">
        <v>4.03</v>
      </c>
      <c r="Z2007" s="64">
        <v>2.8</v>
      </c>
      <c r="AA2007" s="64">
        <v>2.4500000000000002</v>
      </c>
      <c r="AB2007" s="64">
        <v>3.76</v>
      </c>
      <c r="AC2007" s="64">
        <v>3.88</v>
      </c>
    </row>
    <row r="2008" spans="1:29" hidden="1" x14ac:dyDescent="0.2">
      <c r="A2008" s="2">
        <v>41444</v>
      </c>
      <c r="B2008" s="64">
        <v>3.54</v>
      </c>
      <c r="C2008" s="64">
        <v>3.34</v>
      </c>
      <c r="D2008" s="64">
        <v>4.72</v>
      </c>
      <c r="E2008" s="64">
        <v>4.1399999999999997</v>
      </c>
      <c r="G2008" s="64">
        <v>2.76</v>
      </c>
      <c r="H2008" s="64">
        <v>2.48</v>
      </c>
      <c r="J2008" s="64">
        <v>3.8</v>
      </c>
      <c r="K2008" s="64">
        <v>4.05</v>
      </c>
      <c r="N2008" s="64">
        <v>0.01</v>
      </c>
      <c r="O2008" s="64">
        <v>2.35</v>
      </c>
      <c r="P2008" s="64">
        <v>3.42</v>
      </c>
      <c r="R2008" s="64">
        <v>2.13</v>
      </c>
      <c r="S2008" s="64">
        <v>1.95</v>
      </c>
      <c r="U2008" s="64">
        <v>3.54</v>
      </c>
      <c r="V2008" s="64">
        <v>3.34</v>
      </c>
      <c r="W2008" s="64">
        <v>4.72</v>
      </c>
      <c r="X2008" s="64">
        <v>4.1399999999999997</v>
      </c>
      <c r="Z2008" s="64">
        <v>2.76</v>
      </c>
      <c r="AA2008" s="64">
        <v>2.48</v>
      </c>
      <c r="AB2008" s="64">
        <v>3.8</v>
      </c>
      <c r="AC2008" s="64">
        <v>4.05</v>
      </c>
    </row>
    <row r="2009" spans="1:29" hidden="1" x14ac:dyDescent="0.2">
      <c r="A2009" s="2">
        <v>41445</v>
      </c>
      <c r="B2009" s="64">
        <v>3.54</v>
      </c>
      <c r="C2009" s="64">
        <v>3.41</v>
      </c>
      <c r="D2009" s="64">
        <v>4.78</v>
      </c>
      <c r="E2009" s="64">
        <v>4.2</v>
      </c>
      <c r="G2009" s="64">
        <v>2.88</v>
      </c>
      <c r="H2009" s="64">
        <v>2.59</v>
      </c>
      <c r="J2009" s="64">
        <v>3.92</v>
      </c>
      <c r="K2009" s="64">
        <v>4.04</v>
      </c>
      <c r="N2009" s="64">
        <v>0.02</v>
      </c>
      <c r="O2009" s="64">
        <v>2.42</v>
      </c>
      <c r="P2009" s="64">
        <v>3.52</v>
      </c>
      <c r="R2009" s="64">
        <v>2.19</v>
      </c>
      <c r="S2009" s="64">
        <v>2.0099999999999998</v>
      </c>
      <c r="U2009" s="64">
        <v>3.54</v>
      </c>
      <c r="V2009" s="64">
        <v>3.41</v>
      </c>
      <c r="W2009" s="64">
        <v>4.78</v>
      </c>
      <c r="X2009" s="64">
        <v>4.2</v>
      </c>
      <c r="Z2009" s="64">
        <v>2.88</v>
      </c>
      <c r="AA2009" s="64">
        <v>2.59</v>
      </c>
      <c r="AB2009" s="64">
        <v>3.92</v>
      </c>
      <c r="AC2009" s="64">
        <v>4.04</v>
      </c>
    </row>
    <row r="2010" spans="1:29" hidden="1" x14ac:dyDescent="0.2">
      <c r="A2010" s="2">
        <v>41446</v>
      </c>
      <c r="B2010" s="64">
        <v>3.66</v>
      </c>
      <c r="C2010" s="64">
        <v>3.5</v>
      </c>
      <c r="D2010" s="64">
        <v>4.83</v>
      </c>
      <c r="E2010" s="64">
        <v>4.25</v>
      </c>
      <c r="G2010" s="64">
        <v>2.95</v>
      </c>
      <c r="H2010" s="64">
        <v>2.71</v>
      </c>
      <c r="J2010" s="64">
        <v>3.96</v>
      </c>
      <c r="K2010" s="64">
        <v>4.29</v>
      </c>
      <c r="N2010" s="64">
        <v>0.02</v>
      </c>
      <c r="O2010" s="64">
        <v>2.5299999999999998</v>
      </c>
      <c r="P2010" s="64">
        <v>3.59</v>
      </c>
      <c r="R2010" s="64">
        <v>2.2999999999999998</v>
      </c>
      <c r="S2010" s="64">
        <v>2.1</v>
      </c>
      <c r="U2010" s="64">
        <v>3.66</v>
      </c>
      <c r="V2010" s="64">
        <v>3.5</v>
      </c>
      <c r="W2010" s="64">
        <v>4.83</v>
      </c>
      <c r="X2010" s="64">
        <v>4.25</v>
      </c>
      <c r="Z2010" s="64">
        <v>2.95</v>
      </c>
      <c r="AA2010" s="64">
        <v>2.71</v>
      </c>
      <c r="AB2010" s="64">
        <v>3.96</v>
      </c>
      <c r="AC2010" s="64">
        <v>4.29</v>
      </c>
    </row>
    <row r="2011" spans="1:29" hidden="1" x14ac:dyDescent="0.2">
      <c r="A2011" s="2">
        <v>41449</v>
      </c>
      <c r="B2011" s="64">
        <v>3.73</v>
      </c>
      <c r="C2011" s="64">
        <v>3.52</v>
      </c>
      <c r="D2011" s="64">
        <v>4.8600000000000003</v>
      </c>
      <c r="E2011" s="64">
        <v>4.29</v>
      </c>
      <c r="G2011" s="64">
        <v>3.08</v>
      </c>
      <c r="H2011" s="64">
        <v>2.82</v>
      </c>
      <c r="J2011" s="64">
        <v>4.0999999999999996</v>
      </c>
      <c r="K2011" s="64">
        <v>4.3600000000000003</v>
      </c>
      <c r="N2011" s="64">
        <v>0.02</v>
      </c>
      <c r="O2011" s="64">
        <v>2.54</v>
      </c>
      <c r="P2011" s="64">
        <v>3.55</v>
      </c>
      <c r="R2011" s="64">
        <v>2.42</v>
      </c>
      <c r="S2011" s="64">
        <v>2.23</v>
      </c>
      <c r="U2011" s="64">
        <v>3.73</v>
      </c>
      <c r="V2011" s="64">
        <v>3.52</v>
      </c>
      <c r="W2011" s="64">
        <v>4.8600000000000003</v>
      </c>
      <c r="X2011" s="64">
        <v>4.29</v>
      </c>
      <c r="Z2011" s="64">
        <v>3.08</v>
      </c>
      <c r="AA2011" s="64">
        <v>2.82</v>
      </c>
      <c r="AB2011" s="64">
        <v>4.0999999999999996</v>
      </c>
      <c r="AC2011" s="64">
        <v>4.3600000000000003</v>
      </c>
    </row>
    <row r="2012" spans="1:29" hidden="1" x14ac:dyDescent="0.2">
      <c r="A2012" s="2">
        <v>41450</v>
      </c>
      <c r="B2012" s="64">
        <v>3.72</v>
      </c>
      <c r="C2012" s="64">
        <v>3.52</v>
      </c>
      <c r="D2012" s="64">
        <v>4.9400000000000004</v>
      </c>
      <c r="E2012" s="64">
        <v>4.37</v>
      </c>
      <c r="G2012" s="64">
        <v>3.08</v>
      </c>
      <c r="H2012" s="64">
        <v>2.84</v>
      </c>
      <c r="J2012" s="64">
        <v>4.0999999999999996</v>
      </c>
      <c r="K2012" s="64">
        <v>4.41</v>
      </c>
      <c r="N2012" s="64">
        <v>0.02</v>
      </c>
      <c r="O2012" s="64">
        <v>2.61</v>
      </c>
      <c r="P2012" s="64">
        <v>3.63</v>
      </c>
      <c r="R2012" s="64">
        <v>2.41</v>
      </c>
      <c r="S2012" s="64">
        <v>2.2599999999999998</v>
      </c>
      <c r="U2012" s="64">
        <v>3.72</v>
      </c>
      <c r="V2012" s="64">
        <v>3.52</v>
      </c>
      <c r="W2012" s="64">
        <v>4.9400000000000004</v>
      </c>
      <c r="X2012" s="64">
        <v>4.37</v>
      </c>
      <c r="Z2012" s="64">
        <v>3.08</v>
      </c>
      <c r="AA2012" s="64">
        <v>2.84</v>
      </c>
      <c r="AB2012" s="64">
        <v>4.0999999999999996</v>
      </c>
      <c r="AC2012" s="64">
        <v>4.41</v>
      </c>
    </row>
    <row r="2013" spans="1:29" hidden="1" x14ac:dyDescent="0.2">
      <c r="A2013" s="2">
        <v>41451</v>
      </c>
      <c r="B2013" s="64">
        <v>3.64</v>
      </c>
      <c r="C2013" s="64">
        <v>3.45</v>
      </c>
      <c r="D2013" s="64">
        <v>4.78</v>
      </c>
      <c r="E2013" s="64">
        <v>4.2</v>
      </c>
      <c r="G2013" s="64">
        <v>3.05</v>
      </c>
      <c r="H2013" s="64">
        <v>2.78</v>
      </c>
      <c r="J2013" s="64">
        <v>3.98</v>
      </c>
      <c r="K2013" s="64">
        <v>4.38</v>
      </c>
      <c r="N2013" s="64">
        <v>0.02</v>
      </c>
      <c r="O2013" s="64">
        <v>2.5299999999999998</v>
      </c>
      <c r="P2013" s="64">
        <v>3.58</v>
      </c>
      <c r="R2013" s="64">
        <v>2.34</v>
      </c>
      <c r="S2013" s="64">
        <v>2.09</v>
      </c>
      <c r="U2013" s="64">
        <v>3.64</v>
      </c>
      <c r="V2013" s="64">
        <v>3.45</v>
      </c>
      <c r="W2013" s="64">
        <v>4.78</v>
      </c>
      <c r="X2013" s="64">
        <v>4.2</v>
      </c>
      <c r="Z2013" s="64">
        <v>3.05</v>
      </c>
      <c r="AA2013" s="64">
        <v>2.78</v>
      </c>
      <c r="AB2013" s="64">
        <v>3.98</v>
      </c>
      <c r="AC2013" s="64">
        <v>4.38</v>
      </c>
    </row>
    <row r="2014" spans="1:29" hidden="1" x14ac:dyDescent="0.2">
      <c r="A2014" s="2">
        <v>41452</v>
      </c>
      <c r="B2014" s="64">
        <v>3.55</v>
      </c>
      <c r="C2014" s="64">
        <v>3.37</v>
      </c>
      <c r="D2014" s="64">
        <v>4.76</v>
      </c>
      <c r="E2014" s="64">
        <v>4.18</v>
      </c>
      <c r="G2014" s="64">
        <v>2.94</v>
      </c>
      <c r="H2014" s="64">
        <v>2.78</v>
      </c>
      <c r="J2014" s="64">
        <v>4.08</v>
      </c>
      <c r="K2014" s="64">
        <v>4.3899999999999997</v>
      </c>
      <c r="N2014" s="64">
        <v>0.03</v>
      </c>
      <c r="O2014" s="64">
        <v>2.4700000000000002</v>
      </c>
      <c r="P2014" s="64">
        <v>3.54</v>
      </c>
      <c r="R2014" s="64">
        <v>2.2200000000000002</v>
      </c>
      <c r="S2014" s="64">
        <v>1.98</v>
      </c>
      <c r="U2014" s="64">
        <v>3.55</v>
      </c>
      <c r="V2014" s="64">
        <v>3.37</v>
      </c>
      <c r="W2014" s="64">
        <v>4.76</v>
      </c>
      <c r="X2014" s="64">
        <v>4.18</v>
      </c>
      <c r="Z2014" s="64">
        <v>2.94</v>
      </c>
      <c r="AA2014" s="64">
        <v>2.78</v>
      </c>
      <c r="AB2014" s="64">
        <v>4.08</v>
      </c>
      <c r="AC2014" s="64">
        <v>4.3899999999999997</v>
      </c>
    </row>
    <row r="2015" spans="1:29" hidden="1" x14ac:dyDescent="0.2">
      <c r="A2015" s="2">
        <v>41453</v>
      </c>
      <c r="B2015" s="64">
        <v>3.56</v>
      </c>
      <c r="C2015" s="64">
        <v>3.4</v>
      </c>
      <c r="D2015" s="64">
        <v>4.76</v>
      </c>
      <c r="E2015" s="64">
        <v>4.1900000000000004</v>
      </c>
      <c r="G2015" s="64">
        <v>3.16</v>
      </c>
      <c r="H2015" s="64">
        <v>2.78</v>
      </c>
      <c r="J2015" s="64">
        <v>4.08</v>
      </c>
      <c r="K2015" s="64">
        <v>4.42</v>
      </c>
      <c r="N2015" s="64">
        <v>0.01</v>
      </c>
      <c r="O2015" s="64">
        <v>2.48</v>
      </c>
      <c r="P2015" s="64">
        <v>3.5</v>
      </c>
      <c r="R2015" s="64">
        <v>2.21</v>
      </c>
      <c r="S2015" s="64">
        <v>2</v>
      </c>
      <c r="U2015" s="64">
        <v>3.56</v>
      </c>
      <c r="V2015" s="64">
        <v>3.4</v>
      </c>
      <c r="W2015" s="64">
        <v>4.76</v>
      </c>
      <c r="X2015" s="64">
        <v>4.1900000000000004</v>
      </c>
      <c r="Z2015" s="64">
        <v>3.16</v>
      </c>
      <c r="AA2015" s="64">
        <v>2.78</v>
      </c>
      <c r="AB2015" s="64">
        <v>4.08</v>
      </c>
      <c r="AC2015" s="64">
        <v>4.42</v>
      </c>
    </row>
    <row r="2016" spans="1:29" hidden="1" x14ac:dyDescent="0.2">
      <c r="R2016" s="64"/>
      <c r="S2016" s="64"/>
    </row>
    <row r="2017" spans="1:29" hidden="1" x14ac:dyDescent="0.2">
      <c r="A2017" s="3" t="s">
        <v>61</v>
      </c>
      <c r="B2017" s="64">
        <f>AVERAGE(B1996:B2015)</f>
        <v>3.3975</v>
      </c>
      <c r="C2017" s="64">
        <f>AVERAGE(C1996:C2015)</f>
        <v>3.2565000000000004</v>
      </c>
      <c r="D2017" s="64">
        <f>AVERAGE(D1996:D2015)</f>
        <v>4.6425000000000001</v>
      </c>
      <c r="E2017" s="64">
        <f>AVERAGE(E1996:E2015)</f>
        <v>4.0659999999999998</v>
      </c>
      <c r="G2017" s="64">
        <f>AVERAGE(G1996:G2015)</f>
        <v>2.8669999999999995</v>
      </c>
      <c r="H2017" s="64">
        <f>AVERAGE(H1996:H2015)</f>
        <v>2.5175000000000005</v>
      </c>
      <c r="J2017" s="64">
        <f>AVERAGE(J1996:J2015)</f>
        <v>3.8310000000000004</v>
      </c>
      <c r="K2017" s="64">
        <f>AVERAGE(K1996:K2015)</f>
        <v>3.9835000000000003</v>
      </c>
      <c r="N2017" s="64">
        <f>AVERAGE(N1996:N2015)</f>
        <v>1.6999999999999998E-2</v>
      </c>
      <c r="O2017" s="64">
        <f>AVERAGE(O1996:O2015)</f>
        <v>2.2904999999999998</v>
      </c>
      <c r="P2017" s="64">
        <f>AVERAGE(P1996:P2015)</f>
        <v>3.4049999999999998</v>
      </c>
      <c r="R2017" s="64">
        <f>AVERAGE(R1996:R2015)</f>
        <v>2.0285000000000002</v>
      </c>
      <c r="S2017" s="64">
        <f>AVERAGE(S1996:S2015)</f>
        <v>1.8495000000000001</v>
      </c>
      <c r="U2017" s="64">
        <f>AVERAGE(U1996:U2015)</f>
        <v>3.3975</v>
      </c>
      <c r="V2017" s="64">
        <f>AVERAGE(V1996:V2015)</f>
        <v>3.2565000000000004</v>
      </c>
      <c r="W2017" s="64">
        <f>AVERAGE(W1996:W2015)</f>
        <v>4.6425000000000001</v>
      </c>
      <c r="X2017" s="64">
        <f>AVERAGE(X1996:X2015)</f>
        <v>4.0659999999999998</v>
      </c>
      <c r="Z2017" s="64">
        <f>AVERAGE(Z1996:Z2015)</f>
        <v>2.8669999999999995</v>
      </c>
      <c r="AA2017" s="64">
        <f>AVERAGE(AA1996:AA2015)</f>
        <v>2.5175000000000005</v>
      </c>
      <c r="AB2017" s="64">
        <f>AVERAGE(AB1996:AB2015)</f>
        <v>3.8310000000000004</v>
      </c>
      <c r="AC2017" s="64">
        <f>AVERAGE(AC1996:AC2015)</f>
        <v>3.9835000000000003</v>
      </c>
    </row>
    <row r="2018" spans="1:29" hidden="1" x14ac:dyDescent="0.2">
      <c r="A2018" s="3" t="s">
        <v>62</v>
      </c>
      <c r="B2018" s="312">
        <f>AVERAGE(B2017:C2017)</f>
        <v>3.327</v>
      </c>
      <c r="C2018" s="312"/>
      <c r="D2018" s="312">
        <f>AVERAGE(D2017:E2017)</f>
        <v>4.3542500000000004</v>
      </c>
      <c r="E2018" s="312"/>
      <c r="F2018" s="5"/>
      <c r="G2018" s="312">
        <f>AVERAGE(G2017:H2017)</f>
        <v>2.69225</v>
      </c>
      <c r="H2018" s="312"/>
      <c r="I2018" s="118"/>
      <c r="J2018" s="312">
        <f>AVERAGE(J2017:K2017)</f>
        <v>3.9072500000000003</v>
      </c>
      <c r="K2018" s="312"/>
      <c r="L2018" s="118"/>
      <c r="M2018" s="5"/>
      <c r="N2018" s="5"/>
      <c r="O2018" s="5"/>
      <c r="P2018" s="5"/>
      <c r="Q2018" s="5"/>
      <c r="R2018" s="312">
        <f>AVERAGE(R2017:S2017)</f>
        <v>1.9390000000000001</v>
      </c>
      <c r="S2018" s="312"/>
      <c r="U2018" s="312">
        <f>AVERAGE(U2017:V2017)</f>
        <v>3.327</v>
      </c>
      <c r="V2018" s="312"/>
      <c r="W2018" s="312">
        <f>AVERAGE(W2017:X2017)</f>
        <v>4.3542500000000004</v>
      </c>
      <c r="X2018" s="312"/>
      <c r="Y2018" s="5"/>
      <c r="Z2018" s="312">
        <f>AVERAGE(Z2017:AA2017)</f>
        <v>2.69225</v>
      </c>
      <c r="AA2018" s="312"/>
      <c r="AB2018" s="312">
        <f>AVERAGE(AB2017:AC2017)</f>
        <v>3.9072500000000003</v>
      </c>
      <c r="AC2018" s="312"/>
    </row>
    <row r="2019" spans="1:29" hidden="1" x14ac:dyDescent="0.2">
      <c r="A2019" s="3" t="s">
        <v>63</v>
      </c>
      <c r="B2019" s="312">
        <f>AVERAGE(B1966,B1993,B2018)</f>
        <v>2.9870277777777781</v>
      </c>
      <c r="C2019" s="312"/>
      <c r="D2019" s="312">
        <f>AVERAGE(D1966,D1993,D2018)</f>
        <v>4.1632430555555553</v>
      </c>
      <c r="E2019" s="312"/>
      <c r="F2019" s="5"/>
      <c r="G2019" s="312">
        <f>AVERAGE(G1966,G1993,G2018)</f>
        <v>2.2915624999999999</v>
      </c>
      <c r="H2019" s="312"/>
      <c r="I2019" s="118"/>
      <c r="J2019" s="312">
        <f>AVERAGE(J1966,J1993,J2018)</f>
        <v>3.4917500000000001</v>
      </c>
      <c r="K2019" s="312"/>
      <c r="L2019" s="118"/>
      <c r="M2019" s="5"/>
      <c r="N2019" s="5"/>
      <c r="O2019" s="5"/>
      <c r="P2019" s="5"/>
      <c r="Q2019" s="5"/>
      <c r="R2019" s="312">
        <f>AVERAGE(R1966,R1993,R2018)</f>
        <v>1.6026041666666666</v>
      </c>
      <c r="S2019" s="312"/>
      <c r="U2019" s="312">
        <f>AVERAGE(U1966,U1993,U2018)</f>
        <v>2.9870277777777781</v>
      </c>
      <c r="V2019" s="312"/>
      <c r="W2019" s="312">
        <f>AVERAGE(W1966,W1993,W2018)</f>
        <v>4.1632430555555553</v>
      </c>
      <c r="X2019" s="312"/>
      <c r="Y2019" s="5"/>
      <c r="Z2019" s="312">
        <f>AVERAGE(Z1966,Z1993,Z2018)</f>
        <v>2.2915624999999999</v>
      </c>
      <c r="AA2019" s="312"/>
      <c r="AB2019" s="312">
        <f>AVERAGE(AB1966,AB1993,AB2018)</f>
        <v>3.4917500000000001</v>
      </c>
      <c r="AC2019" s="312"/>
    </row>
    <row r="2020" spans="1:29" hidden="1" x14ac:dyDescent="0.2">
      <c r="R2020" s="64"/>
      <c r="S2020" s="64"/>
    </row>
    <row r="2021" spans="1:29" hidden="1" x14ac:dyDescent="0.2">
      <c r="A2021" s="2">
        <v>41456</v>
      </c>
      <c r="B2021" s="64">
        <v>3.5</v>
      </c>
      <c r="C2021" s="64">
        <v>3.3</v>
      </c>
      <c r="D2021" s="64">
        <v>4.75</v>
      </c>
      <c r="E2021" s="64">
        <v>4.17</v>
      </c>
      <c r="G2021" s="64">
        <v>3.19</v>
      </c>
      <c r="H2021" s="64">
        <v>2.7</v>
      </c>
      <c r="J2021" s="64">
        <v>4.03</v>
      </c>
      <c r="K2021" s="64">
        <v>4.42</v>
      </c>
      <c r="N2021" s="64">
        <v>0</v>
      </c>
      <c r="O2021" s="64">
        <v>2.48</v>
      </c>
      <c r="P2021" s="64">
        <v>3.48</v>
      </c>
      <c r="R2021" s="64">
        <v>2.19</v>
      </c>
      <c r="S2021" s="64">
        <v>1.96</v>
      </c>
      <c r="U2021" s="64">
        <v>3.5</v>
      </c>
      <c r="V2021" s="64">
        <v>3.3</v>
      </c>
      <c r="W2021" s="64">
        <v>4.75</v>
      </c>
      <c r="X2021" s="64">
        <v>4.17</v>
      </c>
      <c r="Z2021" s="64">
        <v>3.19</v>
      </c>
      <c r="AA2021" s="64">
        <v>2.7</v>
      </c>
      <c r="AB2021" s="64">
        <v>4.03</v>
      </c>
      <c r="AC2021" s="64">
        <v>4.42</v>
      </c>
    </row>
    <row r="2022" spans="1:29" hidden="1" x14ac:dyDescent="0.2">
      <c r="A2022" s="2">
        <v>41457</v>
      </c>
      <c r="B2022" s="64">
        <v>3.5</v>
      </c>
      <c r="C2022" s="64">
        <v>3.32</v>
      </c>
      <c r="D2022" s="64">
        <v>4.71</v>
      </c>
      <c r="E2022" s="64">
        <v>4.1399999999999997</v>
      </c>
      <c r="G2022" s="64">
        <v>2.88</v>
      </c>
      <c r="H2022" s="64">
        <v>2.68</v>
      </c>
      <c r="J2022" s="64">
        <v>4.0999999999999996</v>
      </c>
      <c r="K2022" s="64">
        <v>4.4400000000000004</v>
      </c>
      <c r="N2022" s="64">
        <v>0</v>
      </c>
      <c r="O2022" s="64">
        <v>2.4700000000000002</v>
      </c>
      <c r="P2022" s="64">
        <v>3.48</v>
      </c>
      <c r="R2022" s="64">
        <v>2.15</v>
      </c>
      <c r="S2022" s="64">
        <v>1.92</v>
      </c>
      <c r="U2022" s="64">
        <v>3.5</v>
      </c>
      <c r="V2022" s="64">
        <v>3.32</v>
      </c>
      <c r="W2022" s="64">
        <v>4.71</v>
      </c>
      <c r="X2022" s="64">
        <v>4.1399999999999997</v>
      </c>
      <c r="Z2022" s="64">
        <v>2.88</v>
      </c>
      <c r="AA2022" s="64">
        <v>2.68</v>
      </c>
      <c r="AB2022" s="64">
        <v>4.0999999999999996</v>
      </c>
      <c r="AC2022" s="64">
        <v>4.4400000000000004</v>
      </c>
    </row>
    <row r="2023" spans="1:29" hidden="1" x14ac:dyDescent="0.2">
      <c r="A2023" s="2">
        <v>41458</v>
      </c>
      <c r="B2023" s="64">
        <v>3.57</v>
      </c>
      <c r="C2023" s="64">
        <v>3.17</v>
      </c>
      <c r="D2023" s="64">
        <v>4.92</v>
      </c>
      <c r="E2023" s="64">
        <v>4.3499999999999996</v>
      </c>
      <c r="G2023" s="64">
        <v>2.82</v>
      </c>
      <c r="H2023" s="64">
        <v>2.62</v>
      </c>
      <c r="J2023" s="64">
        <v>4.2699999999999996</v>
      </c>
      <c r="K2023" s="64">
        <v>4.42</v>
      </c>
      <c r="N2023" s="64">
        <v>0</v>
      </c>
      <c r="O2023" s="64">
        <v>2.5</v>
      </c>
      <c r="P2023" s="64">
        <v>3.49</v>
      </c>
      <c r="R2023" s="64">
        <v>2.1800000000000002</v>
      </c>
      <c r="S2023" s="64">
        <v>2.0699999999999998</v>
      </c>
      <c r="U2023" s="64">
        <v>3.57</v>
      </c>
      <c r="V2023" s="64">
        <v>3.17</v>
      </c>
      <c r="W2023" s="64">
        <v>4.92</v>
      </c>
      <c r="X2023" s="64">
        <v>4.3499999999999996</v>
      </c>
      <c r="Z2023" s="64">
        <v>2.82</v>
      </c>
      <c r="AA2023" s="64">
        <v>2.62</v>
      </c>
      <c r="AB2023" s="64">
        <v>4.2699999999999996</v>
      </c>
      <c r="AC2023" s="64">
        <v>4.42</v>
      </c>
    </row>
    <row r="2024" spans="1:29" hidden="1" x14ac:dyDescent="0.2">
      <c r="A2024" s="2">
        <v>41460</v>
      </c>
      <c r="B2024" s="64">
        <v>3.75</v>
      </c>
      <c r="C2024" s="64">
        <v>3.59</v>
      </c>
      <c r="D2024" s="64">
        <v>4.79</v>
      </c>
      <c r="E2024" s="64">
        <v>4.21</v>
      </c>
      <c r="G2024" s="64">
        <v>2.68</v>
      </c>
      <c r="H2024" s="64">
        <v>2.69</v>
      </c>
      <c r="J2024" s="64">
        <v>4.2</v>
      </c>
      <c r="K2024" s="64">
        <v>4.21</v>
      </c>
      <c r="N2024" s="64">
        <v>0</v>
      </c>
      <c r="O2024" s="64">
        <v>2.74</v>
      </c>
      <c r="P2024" s="64">
        <v>3.71</v>
      </c>
      <c r="R2024" s="64">
        <v>2.2999999999999998</v>
      </c>
      <c r="S2024" s="64">
        <v>2.14</v>
      </c>
      <c r="U2024" s="64">
        <v>3.75</v>
      </c>
      <c r="V2024" s="64">
        <v>3.59</v>
      </c>
      <c r="W2024" s="64">
        <v>4.79</v>
      </c>
      <c r="X2024" s="64">
        <v>4.21</v>
      </c>
      <c r="Z2024" s="64">
        <v>2.68</v>
      </c>
      <c r="AA2024" s="64">
        <v>2.69</v>
      </c>
      <c r="AB2024" s="64">
        <v>4.2</v>
      </c>
      <c r="AC2024" s="64">
        <v>4.21</v>
      </c>
    </row>
    <row r="2025" spans="1:29" hidden="1" x14ac:dyDescent="0.2">
      <c r="A2025" s="2">
        <v>41463</v>
      </c>
      <c r="B2025" s="64">
        <v>3.64</v>
      </c>
      <c r="C2025" s="64">
        <v>3.33</v>
      </c>
      <c r="D2025" s="64">
        <v>4.8499999999999996</v>
      </c>
      <c r="E2025" s="64">
        <v>4.2699999999999996</v>
      </c>
      <c r="G2025" s="64">
        <v>2.91</v>
      </c>
      <c r="H2025" s="64">
        <v>2.72</v>
      </c>
      <c r="J2025" s="64">
        <v>4.13</v>
      </c>
      <c r="K2025" s="64">
        <v>4.3899999999999997</v>
      </c>
      <c r="N2025" s="64">
        <v>0</v>
      </c>
      <c r="O2025" s="64">
        <v>2.64</v>
      </c>
      <c r="P2025" s="64">
        <v>3.63</v>
      </c>
      <c r="R2025" s="64">
        <v>2.25</v>
      </c>
      <c r="S2025" s="64">
        <v>2.02</v>
      </c>
      <c r="U2025" s="64">
        <v>3.64</v>
      </c>
      <c r="V2025" s="64">
        <v>3.33</v>
      </c>
      <c r="W2025" s="64">
        <v>4.8499999999999996</v>
      </c>
      <c r="X2025" s="64">
        <v>4.2699999999999996</v>
      </c>
      <c r="Z2025" s="64">
        <v>2.91</v>
      </c>
      <c r="AA2025" s="64">
        <v>2.72</v>
      </c>
      <c r="AB2025" s="64">
        <v>4.13</v>
      </c>
      <c r="AC2025" s="64">
        <v>4.3899999999999997</v>
      </c>
    </row>
    <row r="2026" spans="1:29" hidden="1" x14ac:dyDescent="0.2">
      <c r="A2026" s="2">
        <v>41464</v>
      </c>
      <c r="B2026" s="64">
        <v>3.64</v>
      </c>
      <c r="C2026" s="64">
        <v>3.41</v>
      </c>
      <c r="D2026" s="64">
        <v>4.75</v>
      </c>
      <c r="E2026" s="64">
        <v>4.18</v>
      </c>
      <c r="G2026" s="64">
        <v>3.06</v>
      </c>
      <c r="H2026" s="64">
        <v>2.8</v>
      </c>
      <c r="J2026" s="64">
        <v>4.12</v>
      </c>
      <c r="K2026" s="64">
        <v>4.45</v>
      </c>
      <c r="N2026" s="64">
        <v>0</v>
      </c>
      <c r="O2026" s="64">
        <v>2.63</v>
      </c>
      <c r="P2026" s="64">
        <v>3.65</v>
      </c>
      <c r="R2026" s="64">
        <v>2.2200000000000002</v>
      </c>
      <c r="S2026" s="64">
        <v>1.98</v>
      </c>
      <c r="U2026" s="64">
        <v>3.64</v>
      </c>
      <c r="V2026" s="64">
        <v>3.41</v>
      </c>
      <c r="W2026" s="64">
        <v>4.75</v>
      </c>
      <c r="X2026" s="64">
        <v>4.18</v>
      </c>
      <c r="Z2026" s="64">
        <v>3.06</v>
      </c>
      <c r="AA2026" s="64">
        <v>2.8</v>
      </c>
      <c r="AB2026" s="64">
        <v>4.12</v>
      </c>
      <c r="AC2026" s="64">
        <v>4.45</v>
      </c>
    </row>
    <row r="2027" spans="1:29" hidden="1" x14ac:dyDescent="0.2">
      <c r="A2027" s="2">
        <v>41465</v>
      </c>
      <c r="B2027" s="64">
        <v>3.69</v>
      </c>
      <c r="C2027" s="64">
        <v>3.46</v>
      </c>
      <c r="D2027" s="64">
        <v>4.87</v>
      </c>
      <c r="E2027" s="64">
        <v>4.3</v>
      </c>
      <c r="G2027" s="64">
        <v>2.97</v>
      </c>
      <c r="H2027" s="64">
        <v>2.85</v>
      </c>
      <c r="J2027" s="64">
        <v>4.32</v>
      </c>
      <c r="K2027" s="64">
        <v>4.3600000000000003</v>
      </c>
      <c r="N2027" s="64">
        <v>0.01</v>
      </c>
      <c r="O2027" s="64">
        <v>2.64</v>
      </c>
      <c r="P2027" s="64">
        <v>3.66</v>
      </c>
      <c r="R2027" s="64">
        <v>2.2799999999999998</v>
      </c>
      <c r="S2027" s="64">
        <v>2.02</v>
      </c>
      <c r="U2027" s="64">
        <v>3.69</v>
      </c>
      <c r="V2027" s="64">
        <v>3.46</v>
      </c>
      <c r="W2027" s="64">
        <v>4.87</v>
      </c>
      <c r="X2027" s="64">
        <v>4.3</v>
      </c>
      <c r="Z2027" s="64">
        <v>2.97</v>
      </c>
      <c r="AA2027" s="64">
        <v>2.85</v>
      </c>
      <c r="AB2027" s="64">
        <v>4.32</v>
      </c>
      <c r="AC2027" s="64">
        <v>4.3600000000000003</v>
      </c>
    </row>
    <row r="2028" spans="1:29" hidden="1" x14ac:dyDescent="0.2">
      <c r="A2028" s="2">
        <v>41466</v>
      </c>
      <c r="B2028" s="64">
        <v>3.53</v>
      </c>
      <c r="C2028" s="64">
        <v>3.22</v>
      </c>
      <c r="D2028" s="64">
        <v>4.9000000000000004</v>
      </c>
      <c r="E2028" s="64">
        <v>4.33</v>
      </c>
      <c r="G2028" s="64">
        <v>3.04</v>
      </c>
      <c r="H2028" s="64">
        <v>2.87</v>
      </c>
      <c r="J2028" s="64">
        <v>4.3899999999999997</v>
      </c>
      <c r="K2028" s="64">
        <v>4.3099999999999996</v>
      </c>
      <c r="N2028" s="64">
        <v>0.01</v>
      </c>
      <c r="O2028" s="64">
        <v>2.57</v>
      </c>
      <c r="P2028" s="64">
        <v>3.62</v>
      </c>
      <c r="R2028" s="64">
        <v>2.11</v>
      </c>
      <c r="S2028" s="64">
        <v>1.91</v>
      </c>
      <c r="U2028" s="64">
        <v>3.53</v>
      </c>
      <c r="V2028" s="64">
        <v>3.22</v>
      </c>
      <c r="W2028" s="64">
        <v>4.9000000000000004</v>
      </c>
      <c r="X2028" s="64">
        <v>4.33</v>
      </c>
      <c r="Z2028" s="64">
        <v>3.04</v>
      </c>
      <c r="AA2028" s="64">
        <v>2.87</v>
      </c>
      <c r="AB2028" s="64">
        <v>4.3899999999999997</v>
      </c>
      <c r="AC2028" s="64">
        <v>4.3099999999999996</v>
      </c>
    </row>
    <row r="2029" spans="1:29" hidden="1" x14ac:dyDescent="0.2">
      <c r="A2029" s="2">
        <v>41467</v>
      </c>
      <c r="B2029" s="64">
        <v>3.56</v>
      </c>
      <c r="C2029" s="64">
        <v>3.27</v>
      </c>
      <c r="D2029" s="64">
        <v>4.8899999999999997</v>
      </c>
      <c r="E2029" s="64">
        <v>4.32</v>
      </c>
      <c r="G2029" s="64">
        <v>3.23</v>
      </c>
      <c r="H2029" s="64">
        <v>2.83</v>
      </c>
      <c r="J2029" s="64">
        <v>4.2699999999999996</v>
      </c>
      <c r="K2029" s="64">
        <v>4.3099999999999996</v>
      </c>
      <c r="N2029" s="64">
        <v>0.01</v>
      </c>
      <c r="O2029" s="64">
        <v>2.58</v>
      </c>
      <c r="P2029" s="64">
        <v>3.62</v>
      </c>
      <c r="R2029" s="64">
        <v>2.12</v>
      </c>
      <c r="S2029" s="64">
        <v>1.95</v>
      </c>
      <c r="U2029" s="64">
        <v>3.56</v>
      </c>
      <c r="V2029" s="64">
        <v>3.27</v>
      </c>
      <c r="W2029" s="64">
        <v>4.8899999999999997</v>
      </c>
      <c r="X2029" s="64">
        <v>4.32</v>
      </c>
      <c r="Z2029" s="64">
        <v>3.23</v>
      </c>
      <c r="AA2029" s="64">
        <v>2.83</v>
      </c>
      <c r="AB2029" s="64">
        <v>4.2699999999999996</v>
      </c>
      <c r="AC2029" s="64">
        <v>4.3099999999999996</v>
      </c>
    </row>
    <row r="2030" spans="1:29" hidden="1" x14ac:dyDescent="0.2">
      <c r="A2030" s="2">
        <v>41470</v>
      </c>
      <c r="B2030" s="64">
        <v>3.52</v>
      </c>
      <c r="C2030" s="64">
        <v>3.27</v>
      </c>
      <c r="D2030" s="64">
        <v>4.88</v>
      </c>
      <c r="E2030" s="64">
        <v>4.3099999999999996</v>
      </c>
      <c r="G2030" s="64">
        <v>2.92</v>
      </c>
      <c r="H2030" s="64">
        <v>2.77</v>
      </c>
      <c r="J2030" s="64">
        <v>4.5199999999999996</v>
      </c>
      <c r="K2030" s="64">
        <v>4.3099999999999996</v>
      </c>
      <c r="N2030" s="64">
        <v>0</v>
      </c>
      <c r="O2030" s="64">
        <v>2.54</v>
      </c>
      <c r="P2030" s="64">
        <v>3.59</v>
      </c>
      <c r="R2030" s="64">
        <v>2.11</v>
      </c>
      <c r="S2030" s="64">
        <v>1.91</v>
      </c>
      <c r="U2030" s="64">
        <v>3.52</v>
      </c>
      <c r="V2030" s="64">
        <v>3.27</v>
      </c>
      <c r="W2030" s="64">
        <v>4.88</v>
      </c>
      <c r="X2030" s="64">
        <v>4.3099999999999996</v>
      </c>
      <c r="Z2030" s="64">
        <v>2.92</v>
      </c>
      <c r="AA2030" s="64">
        <v>2.77</v>
      </c>
      <c r="AB2030" s="64">
        <v>4.5199999999999996</v>
      </c>
      <c r="AC2030" s="64">
        <v>4.3099999999999996</v>
      </c>
    </row>
    <row r="2031" spans="1:29" hidden="1" x14ac:dyDescent="0.2">
      <c r="A2031" s="2">
        <v>41471</v>
      </c>
      <c r="B2031" s="64">
        <v>3.51</v>
      </c>
      <c r="C2031" s="64">
        <v>3.33</v>
      </c>
      <c r="D2031" s="64">
        <v>4.9000000000000004</v>
      </c>
      <c r="E2031" s="64">
        <v>3.68</v>
      </c>
      <c r="G2031" s="64">
        <v>3.12</v>
      </c>
      <c r="H2031" s="64">
        <v>2.74</v>
      </c>
      <c r="J2031" s="64">
        <v>4.49</v>
      </c>
      <c r="K2031" s="64">
        <v>4.3899999999999997</v>
      </c>
      <c r="N2031" s="64">
        <v>0</v>
      </c>
      <c r="O2031" s="64">
        <v>2.5299999999999998</v>
      </c>
      <c r="P2031" s="64">
        <v>3.59</v>
      </c>
      <c r="R2031" s="64">
        <v>2.17</v>
      </c>
      <c r="S2031" s="64">
        <v>1.91</v>
      </c>
      <c r="U2031" s="64">
        <v>3.51</v>
      </c>
      <c r="V2031" s="64">
        <v>3.33</v>
      </c>
      <c r="W2031" s="64">
        <v>4.9000000000000004</v>
      </c>
      <c r="X2031" s="64">
        <v>3.68</v>
      </c>
      <c r="Z2031" s="64">
        <v>3.12</v>
      </c>
      <c r="AA2031" s="64">
        <v>2.74</v>
      </c>
      <c r="AB2031" s="64">
        <v>4.49</v>
      </c>
      <c r="AC2031" s="64">
        <v>4.3899999999999997</v>
      </c>
    </row>
    <row r="2032" spans="1:29" hidden="1" x14ac:dyDescent="0.2">
      <c r="A2032" s="2">
        <v>41472</v>
      </c>
      <c r="B2032" s="64">
        <v>3.44</v>
      </c>
      <c r="C2032" s="64">
        <v>3.29</v>
      </c>
      <c r="D2032" s="64">
        <v>4.8600000000000003</v>
      </c>
      <c r="E2032" s="64">
        <v>3.67</v>
      </c>
      <c r="G2032" s="64">
        <v>2.89</v>
      </c>
      <c r="H2032" s="64">
        <v>2.72</v>
      </c>
      <c r="J2032" s="64">
        <v>4.47</v>
      </c>
      <c r="K2032" s="64">
        <v>4.41</v>
      </c>
      <c r="N2032" s="64">
        <v>0</v>
      </c>
      <c r="O2032" s="64">
        <v>2.4900000000000002</v>
      </c>
      <c r="P2032" s="64">
        <v>3.57</v>
      </c>
      <c r="R2032" s="64">
        <v>2.09</v>
      </c>
      <c r="S2032" s="64">
        <v>1.85</v>
      </c>
      <c r="U2032" s="64">
        <v>3.44</v>
      </c>
      <c r="V2032" s="64">
        <v>3.29</v>
      </c>
      <c r="W2032" s="64">
        <v>4.8600000000000003</v>
      </c>
      <c r="X2032" s="64">
        <v>3.67</v>
      </c>
      <c r="Z2032" s="64">
        <v>2.89</v>
      </c>
      <c r="AA2032" s="64">
        <v>2.72</v>
      </c>
      <c r="AB2032" s="64">
        <v>4.47</v>
      </c>
      <c r="AC2032" s="64">
        <v>4.41</v>
      </c>
    </row>
    <row r="2033" spans="1:29" hidden="1" x14ac:dyDescent="0.2">
      <c r="A2033" s="2">
        <v>41473</v>
      </c>
      <c r="B2033" s="64">
        <v>3.49</v>
      </c>
      <c r="C2033" s="64">
        <v>3.34</v>
      </c>
      <c r="D2033" s="64">
        <v>4.91</v>
      </c>
      <c r="E2033" s="64">
        <v>3.71</v>
      </c>
      <c r="G2033" s="64">
        <v>2.89</v>
      </c>
      <c r="H2033" s="64">
        <v>2.72</v>
      </c>
      <c r="J2033" s="64">
        <v>4.5199999999999996</v>
      </c>
      <c r="K2033" s="64">
        <v>4.3899999999999997</v>
      </c>
      <c r="N2033" s="64">
        <v>0</v>
      </c>
      <c r="O2033" s="64">
        <v>2.5299999999999998</v>
      </c>
      <c r="P2033" s="64">
        <v>3.63</v>
      </c>
      <c r="R2033" s="64">
        <v>2.0499999999999998</v>
      </c>
      <c r="S2033" s="64">
        <v>1.82</v>
      </c>
      <c r="U2033" s="64">
        <v>3.49</v>
      </c>
      <c r="V2033" s="64">
        <v>3.34</v>
      </c>
      <c r="W2033" s="64">
        <v>4.91</v>
      </c>
      <c r="X2033" s="64">
        <v>3.71</v>
      </c>
      <c r="Z2033" s="64">
        <v>2.89</v>
      </c>
      <c r="AA2033" s="64">
        <v>2.72</v>
      </c>
      <c r="AB2033" s="64">
        <v>4.5199999999999996</v>
      </c>
      <c r="AC2033" s="64">
        <v>4.3899999999999997</v>
      </c>
    </row>
    <row r="2034" spans="1:29" hidden="1" x14ac:dyDescent="0.2">
      <c r="A2034" s="2">
        <v>41474</v>
      </c>
      <c r="B2034" s="64">
        <v>3.42</v>
      </c>
      <c r="C2034" s="64">
        <v>3.3</v>
      </c>
      <c r="D2034" s="64">
        <v>4.8499999999999996</v>
      </c>
      <c r="E2034" s="64">
        <v>3.65</v>
      </c>
      <c r="G2034" s="64">
        <v>2.67</v>
      </c>
      <c r="H2034" s="64">
        <v>2.76</v>
      </c>
      <c r="J2034" s="64">
        <v>4.5199999999999996</v>
      </c>
      <c r="K2034" s="64">
        <v>4.41</v>
      </c>
      <c r="N2034" s="64">
        <v>0</v>
      </c>
      <c r="O2034" s="64">
        <v>2.48</v>
      </c>
      <c r="P2034" s="64">
        <v>3.56</v>
      </c>
      <c r="R2034" s="64">
        <v>2.0099999999999998</v>
      </c>
      <c r="S2034" s="64">
        <v>1.78</v>
      </c>
      <c r="U2034" s="64">
        <v>3.42</v>
      </c>
      <c r="V2034" s="64">
        <v>3.3</v>
      </c>
      <c r="W2034" s="64">
        <v>4.8499999999999996</v>
      </c>
      <c r="X2034" s="64">
        <v>3.65</v>
      </c>
      <c r="Z2034" s="64">
        <v>2.67</v>
      </c>
      <c r="AA2034" s="64">
        <v>2.76</v>
      </c>
      <c r="AB2034" s="64">
        <v>4.5199999999999996</v>
      </c>
      <c r="AC2034" s="64">
        <v>4.41</v>
      </c>
    </row>
    <row r="2035" spans="1:29" hidden="1" x14ac:dyDescent="0.2">
      <c r="A2035" s="2">
        <v>41477</v>
      </c>
      <c r="B2035" s="64">
        <v>3.43</v>
      </c>
      <c r="C2035" s="64">
        <v>3.3</v>
      </c>
      <c r="D2035" s="64">
        <v>4.7300000000000004</v>
      </c>
      <c r="E2035" s="64">
        <v>3.65</v>
      </c>
      <c r="G2035" s="64">
        <v>2.86</v>
      </c>
      <c r="H2035" s="64">
        <v>2.78</v>
      </c>
      <c r="J2035" s="64">
        <v>4.5599999999999996</v>
      </c>
      <c r="K2035" s="64">
        <v>4.46</v>
      </c>
      <c r="N2035" s="64">
        <v>0</v>
      </c>
      <c r="O2035" s="64">
        <v>2.48</v>
      </c>
      <c r="P2035" s="64">
        <v>3.55</v>
      </c>
      <c r="R2035" s="64">
        <v>2.0499999999999998</v>
      </c>
      <c r="S2035" s="64">
        <v>1.81</v>
      </c>
      <c r="U2035" s="64">
        <v>3.43</v>
      </c>
      <c r="V2035" s="64">
        <v>3.3</v>
      </c>
      <c r="W2035" s="64">
        <v>4.7300000000000004</v>
      </c>
      <c r="X2035" s="64">
        <v>3.65</v>
      </c>
      <c r="Z2035" s="64">
        <v>2.86</v>
      </c>
      <c r="AA2035" s="64">
        <v>2.78</v>
      </c>
      <c r="AB2035" s="64">
        <v>4.5599999999999996</v>
      </c>
      <c r="AC2035" s="64">
        <v>4.46</v>
      </c>
    </row>
    <row r="2036" spans="1:29" hidden="1" x14ac:dyDescent="0.2">
      <c r="A2036" s="2">
        <v>41478</v>
      </c>
      <c r="B2036" s="64">
        <v>3.47</v>
      </c>
      <c r="C2036" s="64">
        <v>3.23</v>
      </c>
      <c r="D2036" s="64">
        <v>4.8</v>
      </c>
      <c r="E2036" s="64">
        <v>3.66</v>
      </c>
      <c r="G2036" s="64">
        <v>2.92</v>
      </c>
      <c r="H2036" s="64">
        <v>2.77</v>
      </c>
      <c r="J2036" s="64">
        <v>4.6100000000000003</v>
      </c>
      <c r="K2036" s="64">
        <v>4.42</v>
      </c>
      <c r="N2036" s="64">
        <v>0</v>
      </c>
      <c r="O2036" s="64">
        <v>2.5</v>
      </c>
      <c r="P2036" s="64">
        <v>3.57</v>
      </c>
      <c r="R2036" s="64">
        <v>2.06</v>
      </c>
      <c r="S2036" s="64">
        <v>1.8</v>
      </c>
      <c r="U2036" s="64">
        <v>3.47</v>
      </c>
      <c r="V2036" s="64">
        <v>3.23</v>
      </c>
      <c r="W2036" s="64">
        <v>4.8</v>
      </c>
      <c r="X2036" s="64">
        <v>3.66</v>
      </c>
      <c r="Z2036" s="64">
        <v>2.92</v>
      </c>
      <c r="AA2036" s="64">
        <v>2.77</v>
      </c>
      <c r="AB2036" s="64">
        <v>4.6100000000000003</v>
      </c>
      <c r="AC2036" s="64">
        <v>4.42</v>
      </c>
    </row>
    <row r="2037" spans="1:29" hidden="1" x14ac:dyDescent="0.2">
      <c r="A2037" s="2">
        <v>41479</v>
      </c>
      <c r="B2037" s="64">
        <v>3.57</v>
      </c>
      <c r="C2037" s="64">
        <v>3.38</v>
      </c>
      <c r="D2037" s="64">
        <v>4.8499999999999996</v>
      </c>
      <c r="E2037" s="64">
        <v>4.0599999999999996</v>
      </c>
      <c r="G2037" s="64">
        <v>2.74</v>
      </c>
      <c r="H2037" s="64">
        <v>2.81</v>
      </c>
      <c r="J2037" s="64">
        <v>4.6500000000000004</v>
      </c>
      <c r="K2037" s="64">
        <v>4.4800000000000004</v>
      </c>
      <c r="N2037" s="64">
        <v>0</v>
      </c>
      <c r="O2037" s="64">
        <v>2.59</v>
      </c>
      <c r="P2037" s="64">
        <v>3.64</v>
      </c>
      <c r="R2037" s="64">
        <v>2.16</v>
      </c>
      <c r="S2037" s="64">
        <v>1.87</v>
      </c>
      <c r="U2037" s="64">
        <v>3.57</v>
      </c>
      <c r="V2037" s="64">
        <v>3.38</v>
      </c>
      <c r="W2037" s="64">
        <v>4.8499999999999996</v>
      </c>
      <c r="X2037" s="64">
        <v>4.0599999999999996</v>
      </c>
      <c r="Z2037" s="64">
        <v>2.74</v>
      </c>
      <c r="AA2037" s="64">
        <v>2.81</v>
      </c>
      <c r="AB2037" s="64">
        <v>4.6500000000000004</v>
      </c>
      <c r="AC2037" s="64">
        <v>4.4800000000000004</v>
      </c>
    </row>
    <row r="2038" spans="1:29" hidden="1" x14ac:dyDescent="0.2">
      <c r="A2038" s="2">
        <v>41480</v>
      </c>
      <c r="B2038" s="64">
        <v>3.58</v>
      </c>
      <c r="C2038" s="64">
        <v>3.38</v>
      </c>
      <c r="D2038" s="64">
        <v>4.8</v>
      </c>
      <c r="E2038" s="64">
        <v>4.0599999999999996</v>
      </c>
      <c r="G2038" s="64">
        <v>3.05</v>
      </c>
      <c r="H2038" s="64">
        <v>2.93</v>
      </c>
      <c r="J2038" s="64">
        <v>4.79</v>
      </c>
      <c r="K2038" s="64">
        <v>4.45</v>
      </c>
      <c r="N2038" s="64">
        <v>0</v>
      </c>
      <c r="O2038" s="64">
        <v>2.57</v>
      </c>
      <c r="P2038" s="64">
        <v>3.64</v>
      </c>
      <c r="R2038" s="64">
        <v>2.13</v>
      </c>
      <c r="S2038" s="64">
        <v>1.85</v>
      </c>
      <c r="U2038" s="64">
        <v>3.58</v>
      </c>
      <c r="V2038" s="64">
        <v>3.38</v>
      </c>
      <c r="W2038" s="64">
        <v>4.8</v>
      </c>
      <c r="X2038" s="64">
        <v>4.0599999999999996</v>
      </c>
      <c r="Z2038" s="64">
        <v>3.05</v>
      </c>
      <c r="AA2038" s="64">
        <v>2.93</v>
      </c>
      <c r="AB2038" s="64">
        <v>4.79</v>
      </c>
      <c r="AC2038" s="64">
        <v>4.45</v>
      </c>
    </row>
    <row r="2039" spans="1:29" hidden="1" x14ac:dyDescent="0.2">
      <c r="A2039" s="2">
        <v>41481</v>
      </c>
      <c r="B2039" s="64">
        <v>3.58</v>
      </c>
      <c r="C2039" s="64">
        <v>3.35</v>
      </c>
      <c r="D2039" s="64">
        <v>4.8099999999999996</v>
      </c>
      <c r="E2039" s="64">
        <v>3.94</v>
      </c>
      <c r="G2039" s="64">
        <v>3.24</v>
      </c>
      <c r="H2039" s="64">
        <v>2.87</v>
      </c>
      <c r="J2039" s="64">
        <v>4.7699999999999996</v>
      </c>
      <c r="K2039" s="64">
        <v>4.55</v>
      </c>
      <c r="N2039" s="64">
        <v>0</v>
      </c>
      <c r="O2039" s="64">
        <v>2.56</v>
      </c>
      <c r="P2039" s="64">
        <v>3.62</v>
      </c>
      <c r="R2039" s="64">
        <v>2.06</v>
      </c>
      <c r="S2039" s="64">
        <v>1.88</v>
      </c>
      <c r="U2039" s="64">
        <v>3.58</v>
      </c>
      <c r="V2039" s="64">
        <v>3.35</v>
      </c>
      <c r="W2039" s="64">
        <v>4.8099999999999996</v>
      </c>
      <c r="X2039" s="64">
        <v>3.94</v>
      </c>
      <c r="Z2039" s="64">
        <v>3.24</v>
      </c>
      <c r="AA2039" s="64">
        <v>2.87</v>
      </c>
      <c r="AB2039" s="64">
        <v>4.7699999999999996</v>
      </c>
      <c r="AC2039" s="64">
        <v>4.55</v>
      </c>
    </row>
    <row r="2040" spans="1:29" hidden="1" x14ac:dyDescent="0.2">
      <c r="A2040" s="2">
        <v>41484</v>
      </c>
      <c r="B2040" s="64">
        <v>3.58</v>
      </c>
      <c r="C2040" s="64">
        <v>3.35</v>
      </c>
      <c r="D2040" s="64">
        <v>4.9800000000000004</v>
      </c>
      <c r="E2040" s="64">
        <v>4.2699999999999996</v>
      </c>
      <c r="G2040" s="64">
        <v>3.12</v>
      </c>
      <c r="H2040" s="64">
        <v>2.8</v>
      </c>
      <c r="J2040" s="64">
        <v>4.78</v>
      </c>
      <c r="K2040" s="64">
        <v>4.59</v>
      </c>
      <c r="N2040" s="64">
        <v>0</v>
      </c>
      <c r="O2040" s="64">
        <v>2.6</v>
      </c>
      <c r="P2040" s="64">
        <v>3.67</v>
      </c>
      <c r="R2040" s="64">
        <v>2.09</v>
      </c>
      <c r="S2040" s="64">
        <v>1.91</v>
      </c>
      <c r="U2040" s="64">
        <v>3.58</v>
      </c>
      <c r="V2040" s="64">
        <v>3.35</v>
      </c>
      <c r="W2040" s="64">
        <v>4.9800000000000004</v>
      </c>
      <c r="X2040" s="64">
        <v>4.2699999999999996</v>
      </c>
      <c r="Z2040" s="64">
        <v>3.12</v>
      </c>
      <c r="AA2040" s="64">
        <v>2.8</v>
      </c>
      <c r="AB2040" s="64">
        <v>4.78</v>
      </c>
      <c r="AC2040" s="64">
        <v>4.59</v>
      </c>
    </row>
    <row r="2041" spans="1:29" hidden="1" x14ac:dyDescent="0.2">
      <c r="A2041" s="2">
        <v>41485</v>
      </c>
      <c r="B2041" s="64">
        <v>3.58</v>
      </c>
      <c r="C2041" s="64">
        <v>3.33</v>
      </c>
      <c r="D2041" s="64">
        <v>4.9000000000000004</v>
      </c>
      <c r="E2041" s="64">
        <v>4.1900000000000004</v>
      </c>
      <c r="G2041" s="64">
        <v>3.09</v>
      </c>
      <c r="H2041" s="64">
        <v>2.75</v>
      </c>
      <c r="J2041" s="64">
        <v>4.78</v>
      </c>
      <c r="K2041" s="64">
        <v>4.62</v>
      </c>
      <c r="N2041" s="64">
        <v>0</v>
      </c>
      <c r="O2041" s="64">
        <v>2.61</v>
      </c>
      <c r="P2041" s="64">
        <v>3.68</v>
      </c>
      <c r="R2041" s="64">
        <v>2.08</v>
      </c>
      <c r="S2041" s="64">
        <v>1.92</v>
      </c>
      <c r="U2041" s="64">
        <v>3.58</v>
      </c>
      <c r="V2041" s="64">
        <v>3.33</v>
      </c>
      <c r="W2041" s="64">
        <v>4.9000000000000004</v>
      </c>
      <c r="X2041" s="64">
        <v>4.1900000000000004</v>
      </c>
      <c r="Z2041" s="64">
        <v>3.09</v>
      </c>
      <c r="AA2041" s="64">
        <v>2.75</v>
      </c>
      <c r="AB2041" s="64">
        <v>4.78</v>
      </c>
      <c r="AC2041" s="64">
        <v>4.62</v>
      </c>
    </row>
    <row r="2042" spans="1:29" hidden="1" x14ac:dyDescent="0.2">
      <c r="A2042" s="2">
        <v>41486</v>
      </c>
      <c r="B2042" s="64">
        <v>3.59</v>
      </c>
      <c r="C2042" s="64">
        <v>3.36</v>
      </c>
      <c r="D2042" s="64">
        <v>4.8499999999999996</v>
      </c>
      <c r="E2042" s="64">
        <v>4.1900000000000004</v>
      </c>
      <c r="G2042" s="64">
        <v>2.98</v>
      </c>
      <c r="H2042" s="64">
        <v>2.76</v>
      </c>
      <c r="J2042" s="64">
        <v>4.84</v>
      </c>
      <c r="K2042" s="64">
        <v>4.62</v>
      </c>
      <c r="N2042" s="64">
        <v>0</v>
      </c>
      <c r="O2042" s="64">
        <v>2.58</v>
      </c>
      <c r="P2042" s="64">
        <v>3.64</v>
      </c>
      <c r="R2042" s="64">
        <v>2.12</v>
      </c>
      <c r="S2042" s="64">
        <v>1.95</v>
      </c>
      <c r="U2042" s="64">
        <v>3.59</v>
      </c>
      <c r="V2042" s="64">
        <v>3.36</v>
      </c>
      <c r="W2042" s="64">
        <v>4.8499999999999996</v>
      </c>
      <c r="X2042" s="64">
        <v>4.1900000000000004</v>
      </c>
      <c r="Z2042" s="64">
        <v>2.98</v>
      </c>
      <c r="AA2042" s="64">
        <v>2.76</v>
      </c>
      <c r="AB2042" s="64">
        <v>4.84</v>
      </c>
      <c r="AC2042" s="64">
        <v>4.62</v>
      </c>
    </row>
    <row r="2043" spans="1:29" hidden="1" x14ac:dyDescent="0.2">
      <c r="R2043" s="64"/>
      <c r="S2043" s="64"/>
    </row>
    <row r="2044" spans="1:29" hidden="1" x14ac:dyDescent="0.2">
      <c r="A2044" s="3" t="s">
        <v>61</v>
      </c>
      <c r="B2044" s="64">
        <f>AVERAGE(B2021:B2042)</f>
        <v>3.5518181818181818</v>
      </c>
      <c r="C2044" s="64">
        <f>AVERAGE(C2021:C2042)</f>
        <v>3.3309090909090902</v>
      </c>
      <c r="D2044" s="64">
        <f>AVERAGE(D2021:D2042)</f>
        <v>4.8431818181818178</v>
      </c>
      <c r="E2044" s="64">
        <f>AVERAGE(E2021:E2042)</f>
        <v>4.0595454545454537</v>
      </c>
      <c r="G2044" s="64">
        <f>AVERAGE(G2021:G2042)</f>
        <v>2.9668181818181818</v>
      </c>
      <c r="H2044" s="64">
        <f>AVERAGE(H2021:H2042)</f>
        <v>2.77</v>
      </c>
      <c r="J2044" s="64">
        <f>AVERAGE(J2021:J2042)</f>
        <v>4.4604545454545459</v>
      </c>
      <c r="K2044" s="64">
        <f>AVERAGE(K2021:K2042)</f>
        <v>4.4277272727272736</v>
      </c>
      <c r="N2044" s="64">
        <f>AVERAGE(N2021:N2042)</f>
        <v>1.3636363636363635E-3</v>
      </c>
      <c r="O2044" s="64">
        <f>AVERAGE(O2021:O2042)</f>
        <v>2.5595454545454546</v>
      </c>
      <c r="P2044" s="64">
        <f>AVERAGE(P2021:P2042)</f>
        <v>3.6040909090909095</v>
      </c>
      <c r="R2044" s="64">
        <f>AVERAGE(R2021:R2042)</f>
        <v>2.1354545454545453</v>
      </c>
      <c r="S2044" s="64">
        <f>AVERAGE(S2021:S2042)</f>
        <v>1.9195454545454547</v>
      </c>
      <c r="U2044" s="64">
        <f>AVERAGE(U2021:U2042)</f>
        <v>3.5518181818181818</v>
      </c>
      <c r="V2044" s="64">
        <f>AVERAGE(V2021:V2042)</f>
        <v>3.3309090909090902</v>
      </c>
      <c r="W2044" s="64">
        <f>AVERAGE(W2021:W2042)</f>
        <v>4.8431818181818178</v>
      </c>
      <c r="X2044" s="64">
        <f>AVERAGE(X2021:X2042)</f>
        <v>4.0595454545454537</v>
      </c>
      <c r="Z2044" s="64">
        <f>AVERAGE(Z2021:Z2042)</f>
        <v>2.9668181818181818</v>
      </c>
      <c r="AA2044" s="64">
        <f>AVERAGE(AA2021:AA2042)</f>
        <v>2.77</v>
      </c>
      <c r="AB2044" s="64">
        <f>AVERAGE(AB2021:AB2042)</f>
        <v>4.4604545454545459</v>
      </c>
      <c r="AC2044" s="64">
        <f>AVERAGE(AC2021:AC2042)</f>
        <v>4.4277272727272736</v>
      </c>
    </row>
    <row r="2045" spans="1:29" hidden="1" x14ac:dyDescent="0.2">
      <c r="A2045" s="3" t="s">
        <v>62</v>
      </c>
      <c r="B2045" s="312">
        <f>AVERAGE(B2044:C2044)</f>
        <v>3.441363636363636</v>
      </c>
      <c r="C2045" s="312"/>
      <c r="D2045" s="312">
        <f>AVERAGE(D2044:E2044)</f>
        <v>4.4513636363636362</v>
      </c>
      <c r="E2045" s="312"/>
      <c r="F2045" s="5"/>
      <c r="G2045" s="312">
        <f>AVERAGE(G2044:H2044)</f>
        <v>2.8684090909090907</v>
      </c>
      <c r="H2045" s="312"/>
      <c r="I2045" s="118"/>
      <c r="J2045" s="312">
        <f>AVERAGE(J2044:K2044)</f>
        <v>4.4440909090909102</v>
      </c>
      <c r="K2045" s="312"/>
      <c r="L2045" s="118"/>
      <c r="M2045" s="5"/>
      <c r="N2045" s="5"/>
      <c r="O2045" s="5"/>
      <c r="P2045" s="5"/>
      <c r="Q2045" s="5"/>
      <c r="R2045" s="312">
        <f>AVERAGE(R2044:S2044)</f>
        <v>2.0274999999999999</v>
      </c>
      <c r="S2045" s="312"/>
      <c r="U2045" s="312">
        <f>AVERAGE(U2044:V2044)</f>
        <v>3.441363636363636</v>
      </c>
      <c r="V2045" s="312"/>
      <c r="W2045" s="312">
        <f>AVERAGE(W2044:X2044)</f>
        <v>4.4513636363636362</v>
      </c>
      <c r="X2045" s="312"/>
      <c r="Y2045" s="5"/>
      <c r="Z2045" s="312">
        <f>AVERAGE(Z2044:AA2044)</f>
        <v>2.8684090909090907</v>
      </c>
      <c r="AA2045" s="312"/>
      <c r="AB2045" s="312">
        <f>AVERAGE(AB2044:AC2044)</f>
        <v>4.4440909090909102</v>
      </c>
      <c r="AC2045" s="312"/>
    </row>
    <row r="2046" spans="1:29" hidden="1" x14ac:dyDescent="0.2">
      <c r="A2046" s="3" t="s">
        <v>63</v>
      </c>
      <c r="B2046" s="312">
        <f>AVERAGE(B1993,B2018,B2045)</f>
        <v>3.1840378787878785</v>
      </c>
      <c r="C2046" s="312"/>
      <c r="D2046" s="312">
        <f>AVERAGE(D1993,D2018,D2045)</f>
        <v>4.2778087121212121</v>
      </c>
      <c r="E2046" s="312"/>
      <c r="F2046" s="5"/>
      <c r="G2046" s="312">
        <f>AVERAGE(G1993,G2018,G2045)</f>
        <v>2.5596988636363638</v>
      </c>
      <c r="H2046" s="312"/>
      <c r="I2046" s="118"/>
      <c r="J2046" s="312">
        <f>AVERAGE(J1993,J2018,J2045)</f>
        <v>3.8737803030303035</v>
      </c>
      <c r="K2046" s="312"/>
      <c r="L2046" s="118"/>
      <c r="M2046" s="5"/>
      <c r="N2046" s="5"/>
      <c r="O2046" s="5"/>
      <c r="P2046" s="5"/>
      <c r="Q2046" s="5"/>
      <c r="R2046" s="312">
        <f>AVERAGE(R1993,R2018,R2045)</f>
        <v>1.8047708333333332</v>
      </c>
      <c r="S2046" s="312"/>
      <c r="U2046" s="312">
        <f>AVERAGE(U1993,U2018,U2045)</f>
        <v>3.1840378787878785</v>
      </c>
      <c r="V2046" s="312"/>
      <c r="W2046" s="312">
        <f>AVERAGE(W1993,W2018,W2045)</f>
        <v>4.2778087121212121</v>
      </c>
      <c r="X2046" s="312"/>
      <c r="Y2046" s="5"/>
      <c r="Z2046" s="312">
        <f>AVERAGE(Z1993,Z2018,Z2045)</f>
        <v>2.5596988636363638</v>
      </c>
      <c r="AA2046" s="312"/>
      <c r="AB2046" s="312">
        <f>AVERAGE(AB1993,AB2018,AB2045)</f>
        <v>3.8737803030303035</v>
      </c>
      <c r="AC2046" s="312"/>
    </row>
    <row r="2047" spans="1:29" hidden="1" x14ac:dyDescent="0.2">
      <c r="R2047" s="64"/>
      <c r="S2047" s="64"/>
    </row>
    <row r="2048" spans="1:29" hidden="1" x14ac:dyDescent="0.2">
      <c r="A2048" s="2">
        <v>41487</v>
      </c>
      <c r="B2048" s="64">
        <v>3.7</v>
      </c>
      <c r="C2048" s="64">
        <v>3.49</v>
      </c>
      <c r="D2048" s="64">
        <v>5</v>
      </c>
      <c r="E2048" s="64">
        <v>4.22</v>
      </c>
      <c r="G2048" s="64">
        <v>2.83</v>
      </c>
      <c r="H2048" s="64">
        <v>2.79</v>
      </c>
      <c r="J2048" s="64">
        <v>4.79</v>
      </c>
      <c r="K2048" s="64">
        <v>4.57</v>
      </c>
      <c r="N2048" s="64">
        <v>0</v>
      </c>
      <c r="O2048" s="64">
        <v>2.7</v>
      </c>
      <c r="P2048" s="64">
        <v>3.75</v>
      </c>
      <c r="R2048" s="64">
        <v>2.21</v>
      </c>
      <c r="S2048" s="64">
        <v>2.02</v>
      </c>
      <c r="U2048" s="64">
        <v>3.7</v>
      </c>
      <c r="V2048" s="64">
        <v>3.49</v>
      </c>
      <c r="W2048" s="64">
        <v>5</v>
      </c>
      <c r="X2048" s="64">
        <v>4.22</v>
      </c>
      <c r="Z2048" s="64">
        <v>2.83</v>
      </c>
      <c r="AA2048" s="64">
        <v>2.79</v>
      </c>
      <c r="AB2048" s="64">
        <v>4.79</v>
      </c>
      <c r="AC2048" s="64">
        <v>4.57</v>
      </c>
    </row>
    <row r="2049" spans="1:29" hidden="1" x14ac:dyDescent="0.2">
      <c r="A2049" s="2">
        <v>41488</v>
      </c>
      <c r="B2049" s="64">
        <v>3.61</v>
      </c>
      <c r="C2049" s="64">
        <v>3.44</v>
      </c>
      <c r="D2049" s="64">
        <v>4.8600000000000003</v>
      </c>
      <c r="E2049" s="64">
        <v>4.22</v>
      </c>
      <c r="G2049" s="64">
        <v>2.85</v>
      </c>
      <c r="H2049" s="64">
        <v>2.74</v>
      </c>
      <c r="J2049" s="64">
        <v>4.8600000000000003</v>
      </c>
      <c r="K2049" s="64">
        <v>4.2</v>
      </c>
      <c r="N2049" s="64">
        <v>0.01</v>
      </c>
      <c r="O2049" s="64">
        <v>2.6</v>
      </c>
      <c r="P2049" s="64">
        <v>3.69</v>
      </c>
      <c r="R2049" s="64">
        <v>2.06</v>
      </c>
      <c r="S2049" s="64">
        <v>1.85</v>
      </c>
      <c r="U2049" s="64">
        <v>3.61</v>
      </c>
      <c r="V2049" s="64">
        <v>3.44</v>
      </c>
      <c r="W2049" s="64">
        <v>4.8600000000000003</v>
      </c>
      <c r="X2049" s="64">
        <v>4.22</v>
      </c>
      <c r="Z2049" s="64">
        <v>2.85</v>
      </c>
      <c r="AA2049" s="64">
        <v>2.74</v>
      </c>
      <c r="AB2049" s="64">
        <v>4.8600000000000003</v>
      </c>
      <c r="AC2049" s="64">
        <v>4.2</v>
      </c>
    </row>
    <row r="2050" spans="1:29" hidden="1" x14ac:dyDescent="0.2">
      <c r="A2050" s="2">
        <v>41491</v>
      </c>
      <c r="B2050" s="64">
        <v>3.65</v>
      </c>
      <c r="C2050" s="64">
        <v>3.47</v>
      </c>
      <c r="D2050" s="64">
        <v>4.9000000000000004</v>
      </c>
      <c r="E2050" s="64">
        <v>4.6500000000000004</v>
      </c>
      <c r="G2050" s="64">
        <v>2.84</v>
      </c>
      <c r="H2050" s="64">
        <v>2.71</v>
      </c>
      <c r="J2050" s="64">
        <v>4.8</v>
      </c>
      <c r="K2050" s="64">
        <v>4.46</v>
      </c>
      <c r="N2050" s="64">
        <v>0.02</v>
      </c>
      <c r="O2050" s="64">
        <v>2.63</v>
      </c>
      <c r="P2050" s="64">
        <v>3.73</v>
      </c>
      <c r="R2050" s="64">
        <v>2.11</v>
      </c>
      <c r="S2050" s="64">
        <v>1.95</v>
      </c>
      <c r="U2050" s="64">
        <v>3.65</v>
      </c>
      <c r="V2050" s="64">
        <v>3.47</v>
      </c>
      <c r="W2050" s="64">
        <v>4.9000000000000004</v>
      </c>
      <c r="X2050" s="64">
        <v>4.6500000000000004</v>
      </c>
      <c r="Z2050" s="64">
        <v>2.84</v>
      </c>
      <c r="AA2050" s="64">
        <v>2.71</v>
      </c>
      <c r="AB2050" s="64">
        <v>4.8</v>
      </c>
      <c r="AC2050" s="64">
        <v>4.46</v>
      </c>
    </row>
    <row r="2051" spans="1:29" hidden="1" x14ac:dyDescent="0.2">
      <c r="A2051" s="2">
        <v>41492</v>
      </c>
      <c r="B2051" s="64">
        <v>3.63</v>
      </c>
      <c r="C2051" s="64">
        <v>3.48</v>
      </c>
      <c r="D2051" s="64">
        <v>4.9000000000000004</v>
      </c>
      <c r="E2051" s="64">
        <v>4.63</v>
      </c>
      <c r="G2051" s="64">
        <v>2.92</v>
      </c>
      <c r="H2051" s="64">
        <v>2.7</v>
      </c>
      <c r="J2051" s="64">
        <v>4.7699999999999996</v>
      </c>
      <c r="K2051" s="64">
        <v>4.49</v>
      </c>
      <c r="N2051" s="64">
        <v>0.02</v>
      </c>
      <c r="O2051" s="64">
        <v>2.64</v>
      </c>
      <c r="P2051" s="64">
        <v>3.73</v>
      </c>
      <c r="R2051" s="64">
        <v>2.11</v>
      </c>
      <c r="S2051" s="64">
        <v>1.92</v>
      </c>
      <c r="U2051" s="64">
        <v>3.63</v>
      </c>
      <c r="V2051" s="64">
        <v>3.48</v>
      </c>
      <c r="W2051" s="64">
        <v>4.9000000000000004</v>
      </c>
      <c r="X2051" s="64">
        <v>4.63</v>
      </c>
      <c r="Z2051" s="64">
        <v>2.92</v>
      </c>
      <c r="AA2051" s="64">
        <v>2.7</v>
      </c>
      <c r="AB2051" s="64">
        <v>4.7699999999999996</v>
      </c>
      <c r="AC2051" s="64">
        <v>4.49</v>
      </c>
    </row>
    <row r="2052" spans="1:29" hidden="1" x14ac:dyDescent="0.2">
      <c r="A2052" s="2">
        <v>41493</v>
      </c>
      <c r="B2052" s="64">
        <v>3.62</v>
      </c>
      <c r="C2052" s="64">
        <v>3.45</v>
      </c>
      <c r="D2052" s="64">
        <v>4.87</v>
      </c>
      <c r="E2052" s="64">
        <v>4.6100000000000003</v>
      </c>
      <c r="G2052" s="64">
        <v>2.98</v>
      </c>
      <c r="H2052" s="64">
        <v>2.66</v>
      </c>
      <c r="J2052" s="64">
        <v>4.8600000000000003</v>
      </c>
      <c r="K2052" s="64">
        <v>4.53</v>
      </c>
      <c r="N2052" s="64">
        <v>0.02</v>
      </c>
      <c r="O2052" s="64">
        <v>2.6</v>
      </c>
      <c r="P2052" s="64">
        <v>3.68</v>
      </c>
      <c r="R2052" s="64">
        <v>2.08</v>
      </c>
      <c r="S2052" s="64">
        <v>1.9</v>
      </c>
      <c r="U2052" s="64">
        <v>3.62</v>
      </c>
      <c r="V2052" s="64">
        <v>3.45</v>
      </c>
      <c r="W2052" s="64">
        <v>4.87</v>
      </c>
      <c r="X2052" s="64">
        <v>4.6100000000000003</v>
      </c>
      <c r="Z2052" s="64">
        <v>2.98</v>
      </c>
      <c r="AA2052" s="64">
        <v>2.66</v>
      </c>
      <c r="AB2052" s="64">
        <v>4.8600000000000003</v>
      </c>
      <c r="AC2052" s="64">
        <v>4.53</v>
      </c>
    </row>
    <row r="2053" spans="1:29" hidden="1" x14ac:dyDescent="0.2">
      <c r="A2053" s="2">
        <v>41494</v>
      </c>
      <c r="B2053" s="64">
        <v>3.6</v>
      </c>
      <c r="C2053" s="64">
        <v>3.44</v>
      </c>
      <c r="D2053" s="64">
        <v>4.8600000000000003</v>
      </c>
      <c r="E2053" s="64">
        <v>4.5999999999999996</v>
      </c>
      <c r="G2053" s="64">
        <v>3.02</v>
      </c>
      <c r="H2053" s="64">
        <v>2.79</v>
      </c>
      <c r="J2053" s="64">
        <v>4.84</v>
      </c>
      <c r="K2053" s="64">
        <v>4.46</v>
      </c>
      <c r="N2053" s="64">
        <v>0.02</v>
      </c>
      <c r="O2053" s="64">
        <v>2.58</v>
      </c>
      <c r="P2053" s="64">
        <v>3.67</v>
      </c>
      <c r="R2053" s="64">
        <v>2.06</v>
      </c>
      <c r="S2053" s="64">
        <v>1.89</v>
      </c>
      <c r="U2053" s="64">
        <v>3.6</v>
      </c>
      <c r="V2053" s="64">
        <v>3.44</v>
      </c>
      <c r="W2053" s="64">
        <v>4.8600000000000003</v>
      </c>
      <c r="X2053" s="64">
        <v>4.5999999999999996</v>
      </c>
      <c r="Z2053" s="64">
        <v>3.02</v>
      </c>
      <c r="AA2053" s="64">
        <v>2.79</v>
      </c>
      <c r="AB2053" s="64">
        <v>4.84</v>
      </c>
      <c r="AC2053" s="64">
        <v>4.46</v>
      </c>
    </row>
    <row r="2054" spans="1:29" hidden="1" x14ac:dyDescent="0.2">
      <c r="A2054" s="2">
        <v>41495</v>
      </c>
      <c r="B2054" s="64">
        <v>3.6</v>
      </c>
      <c r="C2054" s="64">
        <v>3.43</v>
      </c>
      <c r="D2054" s="64">
        <v>4.8600000000000003</v>
      </c>
      <c r="E2054" s="64">
        <v>4.5999999999999996</v>
      </c>
      <c r="G2054" s="64">
        <v>3.04</v>
      </c>
      <c r="H2054" s="64">
        <v>2.63</v>
      </c>
      <c r="J2054" s="64">
        <v>4.87</v>
      </c>
      <c r="K2054" s="64">
        <v>4.51</v>
      </c>
      <c r="N2054" s="64">
        <v>0.02</v>
      </c>
      <c r="O2054" s="64">
        <v>2.58</v>
      </c>
      <c r="P2054" s="64">
        <v>3.66</v>
      </c>
      <c r="R2054" s="64">
        <v>2.06</v>
      </c>
      <c r="S2054" s="64">
        <v>1.88</v>
      </c>
      <c r="U2054" s="64">
        <v>3.6</v>
      </c>
      <c r="V2054" s="64">
        <v>3.43</v>
      </c>
      <c r="W2054" s="64">
        <v>4.8600000000000003</v>
      </c>
      <c r="X2054" s="64">
        <v>4.5999999999999996</v>
      </c>
      <c r="Z2054" s="64">
        <v>3.04</v>
      </c>
      <c r="AA2054" s="64">
        <v>2.63</v>
      </c>
      <c r="AB2054" s="64">
        <v>4.87</v>
      </c>
      <c r="AC2054" s="64">
        <v>4.51</v>
      </c>
    </row>
    <row r="2055" spans="1:29" hidden="1" x14ac:dyDescent="0.2">
      <c r="A2055" s="2">
        <v>41498</v>
      </c>
      <c r="B2055" s="64">
        <v>3.62</v>
      </c>
      <c r="C2055" s="64">
        <v>3.42</v>
      </c>
      <c r="D2055" s="64">
        <v>4.8600000000000003</v>
      </c>
      <c r="E2055" s="64">
        <v>4.1399999999999997</v>
      </c>
      <c r="G2055" s="64">
        <v>2.92</v>
      </c>
      <c r="H2055" s="64">
        <v>2.8</v>
      </c>
      <c r="J2055" s="64">
        <v>4.9000000000000004</v>
      </c>
      <c r="K2055" s="64">
        <v>4.5199999999999996</v>
      </c>
      <c r="N2055" s="64">
        <v>0.02</v>
      </c>
      <c r="O2055" s="64">
        <v>2.62</v>
      </c>
      <c r="P2055" s="64">
        <v>3.71</v>
      </c>
      <c r="R2055" s="64">
        <v>2.09</v>
      </c>
      <c r="S2055" s="64">
        <v>1.96</v>
      </c>
      <c r="U2055" s="64">
        <v>3.62</v>
      </c>
      <c r="V2055" s="64">
        <v>3.42</v>
      </c>
      <c r="W2055" s="64">
        <v>4.8600000000000003</v>
      </c>
      <c r="X2055" s="64">
        <v>4.1399999999999997</v>
      </c>
      <c r="Z2055" s="64">
        <v>2.92</v>
      </c>
      <c r="AA2055" s="64">
        <v>2.8</v>
      </c>
      <c r="AB2055" s="64">
        <v>4.9000000000000004</v>
      </c>
      <c r="AC2055" s="64">
        <v>4.5199999999999996</v>
      </c>
    </row>
    <row r="2056" spans="1:29" hidden="1" x14ac:dyDescent="0.2">
      <c r="A2056" s="2">
        <v>41499</v>
      </c>
      <c r="B2056" s="64">
        <v>3.73</v>
      </c>
      <c r="C2056" s="64">
        <v>3.51</v>
      </c>
      <c r="D2056" s="64">
        <v>4.93</v>
      </c>
      <c r="E2056" s="64">
        <v>4.18</v>
      </c>
      <c r="G2056" s="64">
        <v>2.73</v>
      </c>
      <c r="H2056" s="64">
        <v>2.77</v>
      </c>
      <c r="J2056" s="64">
        <v>4.96</v>
      </c>
      <c r="K2056" s="64">
        <v>4.26</v>
      </c>
      <c r="N2056" s="64">
        <v>0.03</v>
      </c>
      <c r="O2056" s="64">
        <v>2.72</v>
      </c>
      <c r="P2056" s="64">
        <v>3.76</v>
      </c>
      <c r="R2056" s="64">
        <v>2.19</v>
      </c>
      <c r="S2056" s="64">
        <v>2</v>
      </c>
      <c r="U2056" s="64">
        <v>3.73</v>
      </c>
      <c r="V2056" s="64">
        <v>3.51</v>
      </c>
      <c r="W2056" s="64">
        <v>4.93</v>
      </c>
      <c r="X2056" s="64">
        <v>4.18</v>
      </c>
      <c r="Z2056" s="64">
        <v>2.73</v>
      </c>
      <c r="AA2056" s="64">
        <v>2.77</v>
      </c>
      <c r="AB2056" s="64">
        <v>4.96</v>
      </c>
      <c r="AC2056" s="64">
        <v>4.26</v>
      </c>
    </row>
    <row r="2057" spans="1:29" hidden="1" x14ac:dyDescent="0.2">
      <c r="A2057" s="2">
        <v>41500</v>
      </c>
      <c r="B2057" s="64">
        <v>3.78</v>
      </c>
      <c r="C2057" s="64">
        <v>3.51</v>
      </c>
      <c r="D2057" s="64">
        <v>4.9000000000000004</v>
      </c>
      <c r="E2057" s="64">
        <v>4.17</v>
      </c>
      <c r="G2057" s="64">
        <v>3.06</v>
      </c>
      <c r="H2057" s="64">
        <v>2.87</v>
      </c>
      <c r="J2057" s="64">
        <v>5.03</v>
      </c>
      <c r="K2057" s="64">
        <v>4.24</v>
      </c>
      <c r="N2057" s="64">
        <v>0.02</v>
      </c>
      <c r="O2057" s="64">
        <v>2.71</v>
      </c>
      <c r="P2057" s="64">
        <v>3.75</v>
      </c>
      <c r="R2057" s="64">
        <v>2.1800000000000002</v>
      </c>
      <c r="S2057" s="64">
        <v>2.0099999999999998</v>
      </c>
      <c r="U2057" s="64">
        <v>3.78</v>
      </c>
      <c r="V2057" s="64">
        <v>3.51</v>
      </c>
      <c r="W2057" s="64">
        <v>4.9000000000000004</v>
      </c>
      <c r="X2057" s="64">
        <v>4.17</v>
      </c>
      <c r="Z2057" s="64">
        <v>3.06</v>
      </c>
      <c r="AA2057" s="64">
        <v>2.87</v>
      </c>
      <c r="AB2057" s="64">
        <v>5.03</v>
      </c>
      <c r="AC2057" s="64">
        <v>4.24</v>
      </c>
    </row>
    <row r="2058" spans="1:29" hidden="1" x14ac:dyDescent="0.2">
      <c r="A2058" s="2">
        <v>41501</v>
      </c>
      <c r="B2058" s="64">
        <v>3.88</v>
      </c>
      <c r="C2058" s="64">
        <v>3.6</v>
      </c>
      <c r="D2058" s="64">
        <v>4.97</v>
      </c>
      <c r="E2058" s="64">
        <v>4.1399999999999997</v>
      </c>
      <c r="G2058" s="64">
        <v>3.07</v>
      </c>
      <c r="H2058" s="64">
        <v>2.96</v>
      </c>
      <c r="J2058" s="64">
        <v>5.13</v>
      </c>
      <c r="K2058" s="64">
        <v>4.41</v>
      </c>
      <c r="N2058" s="64">
        <v>0.03</v>
      </c>
      <c r="O2058" s="64">
        <v>2.76</v>
      </c>
      <c r="P2058" s="64">
        <v>3.81</v>
      </c>
      <c r="R2058" s="64">
        <v>2.27</v>
      </c>
      <c r="S2058" s="64">
        <v>2.08</v>
      </c>
      <c r="U2058" s="64">
        <v>3.88</v>
      </c>
      <c r="V2058" s="64">
        <v>3.6</v>
      </c>
      <c r="W2058" s="64">
        <v>4.97</v>
      </c>
      <c r="X2058" s="64">
        <v>4.1399999999999997</v>
      </c>
      <c r="Z2058" s="64">
        <v>3.07</v>
      </c>
      <c r="AA2058" s="64">
        <v>2.96</v>
      </c>
      <c r="AB2058" s="64">
        <v>5.13</v>
      </c>
      <c r="AC2058" s="64">
        <v>4.41</v>
      </c>
    </row>
    <row r="2059" spans="1:29" hidden="1" x14ac:dyDescent="0.2">
      <c r="A2059" s="2">
        <v>41502</v>
      </c>
      <c r="B2059" s="64">
        <v>3.93</v>
      </c>
      <c r="C2059" s="64">
        <v>3.65</v>
      </c>
      <c r="D2059" s="64">
        <v>5.15</v>
      </c>
      <c r="E2059" s="64">
        <v>3.58</v>
      </c>
      <c r="G2059" s="64">
        <v>3.12</v>
      </c>
      <c r="H2059" s="64">
        <v>3.06</v>
      </c>
      <c r="J2059" s="64">
        <v>5.18</v>
      </c>
      <c r="K2059" s="64">
        <v>4.79</v>
      </c>
      <c r="N2059" s="64">
        <v>0.02</v>
      </c>
      <c r="O2059" s="64">
        <v>2.82</v>
      </c>
      <c r="P2059" s="64">
        <v>3.85</v>
      </c>
      <c r="R2059" s="64">
        <v>2.2999999999999998</v>
      </c>
      <c r="S2059" s="64">
        <v>2.15</v>
      </c>
      <c r="U2059" s="64">
        <v>3.93</v>
      </c>
      <c r="V2059" s="64">
        <v>3.65</v>
      </c>
      <c r="W2059" s="64">
        <v>5.15</v>
      </c>
      <c r="X2059" s="64">
        <v>3.58</v>
      </c>
      <c r="Z2059" s="64">
        <v>3.12</v>
      </c>
      <c r="AA2059" s="64">
        <v>3.06</v>
      </c>
      <c r="AB2059" s="64">
        <v>5.18</v>
      </c>
      <c r="AC2059" s="64">
        <v>4.79</v>
      </c>
    </row>
    <row r="2060" spans="1:29" hidden="1" x14ac:dyDescent="0.2">
      <c r="A2060" s="2">
        <v>41505</v>
      </c>
      <c r="B2060" s="64">
        <v>4.0199999999999996</v>
      </c>
      <c r="C2060" s="64">
        <v>3.72</v>
      </c>
      <c r="D2060" s="64">
        <v>5.18</v>
      </c>
      <c r="E2060" s="64">
        <v>3.61</v>
      </c>
      <c r="G2060" s="64">
        <v>3.23</v>
      </c>
      <c r="H2060" s="64">
        <v>3.07</v>
      </c>
      <c r="J2060" s="64">
        <v>5.22</v>
      </c>
      <c r="K2060" s="64">
        <v>4.76</v>
      </c>
      <c r="N2060" s="64">
        <v>0.02</v>
      </c>
      <c r="O2060" s="64">
        <v>2.88</v>
      </c>
      <c r="P2060" s="64">
        <v>3.9</v>
      </c>
      <c r="R2060" s="64">
        <v>2.41</v>
      </c>
      <c r="S2060" s="64">
        <v>2.2599999999999998</v>
      </c>
      <c r="U2060" s="64">
        <v>4.0199999999999996</v>
      </c>
      <c r="V2060" s="64">
        <v>3.72</v>
      </c>
      <c r="W2060" s="64">
        <v>5.18</v>
      </c>
      <c r="X2060" s="64">
        <v>3.61</v>
      </c>
      <c r="Z2060" s="64">
        <v>3.23</v>
      </c>
      <c r="AA2060" s="64">
        <v>3.07</v>
      </c>
      <c r="AB2060" s="64">
        <v>5.22</v>
      </c>
      <c r="AC2060" s="64">
        <v>4.76</v>
      </c>
    </row>
    <row r="2061" spans="1:29" hidden="1" x14ac:dyDescent="0.2">
      <c r="A2061" s="2">
        <v>41506</v>
      </c>
      <c r="B2061" s="64">
        <v>3.97</v>
      </c>
      <c r="C2061" s="64">
        <v>3.66</v>
      </c>
      <c r="D2061" s="64">
        <v>5.17</v>
      </c>
      <c r="E2061" s="64">
        <v>3.6</v>
      </c>
      <c r="G2061" s="64">
        <v>3.17</v>
      </c>
      <c r="H2061" s="64">
        <v>3.05</v>
      </c>
      <c r="J2061" s="64">
        <v>5.22</v>
      </c>
      <c r="K2061" s="64">
        <v>4.51</v>
      </c>
      <c r="N2061" s="64">
        <v>0.01</v>
      </c>
      <c r="O2061" s="64">
        <v>2.81</v>
      </c>
      <c r="P2061" s="64">
        <v>3.85</v>
      </c>
      <c r="R2061" s="64">
        <v>2.35</v>
      </c>
      <c r="S2061" s="64">
        <v>2.19</v>
      </c>
      <c r="U2061" s="64">
        <v>3.97</v>
      </c>
      <c r="V2061" s="64">
        <v>3.66</v>
      </c>
      <c r="W2061" s="64">
        <v>5.17</v>
      </c>
      <c r="X2061" s="64">
        <v>3.6</v>
      </c>
      <c r="Z2061" s="64">
        <v>3.17</v>
      </c>
      <c r="AA2061" s="64">
        <v>3.05</v>
      </c>
      <c r="AB2061" s="64">
        <v>5.22</v>
      </c>
      <c r="AC2061" s="64">
        <v>4.51</v>
      </c>
    </row>
    <row r="2062" spans="1:29" hidden="1" x14ac:dyDescent="0.2">
      <c r="A2062" s="2">
        <v>41507</v>
      </c>
      <c r="B2062" s="64">
        <v>4.0599999999999996</v>
      </c>
      <c r="C2062" s="64">
        <v>3.75</v>
      </c>
      <c r="D2062" s="64">
        <v>5.19</v>
      </c>
      <c r="E2062" s="64">
        <v>3.58</v>
      </c>
      <c r="G2062" s="64">
        <v>2.89</v>
      </c>
      <c r="H2062" s="64">
        <v>3.03</v>
      </c>
      <c r="J2062" s="64">
        <v>4.9000000000000004</v>
      </c>
      <c r="K2062" s="64">
        <v>4.84</v>
      </c>
      <c r="N2062" s="64">
        <v>0.02</v>
      </c>
      <c r="O2062" s="64">
        <v>2.89</v>
      </c>
      <c r="P2062" s="64">
        <v>3.92</v>
      </c>
      <c r="R2062" s="64">
        <v>2.4500000000000002</v>
      </c>
      <c r="S2062" s="64">
        <v>2.2799999999999998</v>
      </c>
      <c r="U2062" s="64">
        <v>4.0599999999999996</v>
      </c>
      <c r="V2062" s="64">
        <v>3.75</v>
      </c>
      <c r="W2062" s="64">
        <v>5.19</v>
      </c>
      <c r="X2062" s="64">
        <v>3.58</v>
      </c>
      <c r="Z2062" s="64">
        <v>2.89</v>
      </c>
      <c r="AA2062" s="64">
        <v>3.03</v>
      </c>
      <c r="AB2062" s="64">
        <v>4.9000000000000004</v>
      </c>
      <c r="AC2062" s="64">
        <v>4.84</v>
      </c>
    </row>
    <row r="2063" spans="1:29" hidden="1" x14ac:dyDescent="0.2">
      <c r="A2063" s="2">
        <v>41508</v>
      </c>
      <c r="B2063" s="64">
        <v>4.04</v>
      </c>
      <c r="C2063" s="64">
        <v>3.75</v>
      </c>
      <c r="D2063" s="64">
        <v>5.09</v>
      </c>
      <c r="E2063" s="64">
        <v>3.6</v>
      </c>
      <c r="G2063" s="64">
        <v>3.08</v>
      </c>
      <c r="H2063" s="64">
        <v>3.1</v>
      </c>
      <c r="J2063" s="64">
        <v>5.27</v>
      </c>
      <c r="K2063" s="64">
        <v>4.63</v>
      </c>
      <c r="N2063" s="64">
        <v>0</v>
      </c>
      <c r="O2063" s="64">
        <v>2.89</v>
      </c>
      <c r="P2063" s="64">
        <v>3.88</v>
      </c>
      <c r="R2063" s="64">
        <v>2.4900000000000002</v>
      </c>
      <c r="S2063" s="64">
        <v>2.31</v>
      </c>
      <c r="U2063" s="64">
        <v>4.04</v>
      </c>
      <c r="V2063" s="64">
        <v>3.75</v>
      </c>
      <c r="W2063" s="64">
        <v>5.09</v>
      </c>
      <c r="X2063" s="64">
        <v>3.6</v>
      </c>
      <c r="Z2063" s="64">
        <v>3.08</v>
      </c>
      <c r="AA2063" s="64">
        <v>3.1</v>
      </c>
      <c r="AB2063" s="64">
        <v>5.27</v>
      </c>
      <c r="AC2063" s="64">
        <v>4.63</v>
      </c>
    </row>
    <row r="2064" spans="1:29" hidden="1" x14ac:dyDescent="0.2">
      <c r="A2064" s="2">
        <v>41509</v>
      </c>
      <c r="B2064" s="64">
        <v>3.92</v>
      </c>
      <c r="C2064" s="64">
        <v>3.68</v>
      </c>
      <c r="D2064" s="64">
        <v>5.0599999999999996</v>
      </c>
      <c r="E2064" s="64">
        <v>3.6</v>
      </c>
      <c r="G2064" s="64">
        <v>3.21</v>
      </c>
      <c r="H2064" s="64">
        <v>3.08</v>
      </c>
      <c r="J2064" s="64">
        <v>5.13</v>
      </c>
      <c r="K2064" s="64">
        <v>4.7699999999999996</v>
      </c>
      <c r="N2064" s="64">
        <v>0</v>
      </c>
      <c r="O2064" s="64">
        <v>2.81</v>
      </c>
      <c r="P2064" s="64">
        <v>3.79</v>
      </c>
      <c r="R2064" s="64">
        <v>2.41</v>
      </c>
      <c r="S2064" s="64">
        <v>2.2200000000000002</v>
      </c>
      <c r="U2064" s="64">
        <v>3.92</v>
      </c>
      <c r="V2064" s="64">
        <v>3.68</v>
      </c>
      <c r="W2064" s="64">
        <v>5.0599999999999996</v>
      </c>
      <c r="X2064" s="64">
        <v>3.6</v>
      </c>
      <c r="Z2064" s="64">
        <v>3.21</v>
      </c>
      <c r="AA2064" s="64">
        <v>3.08</v>
      </c>
      <c r="AB2064" s="64">
        <v>5.13</v>
      </c>
      <c r="AC2064" s="64">
        <v>4.7699999999999996</v>
      </c>
    </row>
    <row r="2065" spans="1:29" hidden="1" x14ac:dyDescent="0.2">
      <c r="A2065" s="2">
        <v>41512</v>
      </c>
      <c r="B2065" s="64">
        <v>3.92</v>
      </c>
      <c r="C2065" s="64">
        <v>3.66</v>
      </c>
      <c r="D2065" s="64">
        <v>4.99</v>
      </c>
      <c r="E2065" s="64">
        <v>4.0999999999999996</v>
      </c>
      <c r="G2065" s="64">
        <v>3.14</v>
      </c>
      <c r="H2065" s="64">
        <v>3.1</v>
      </c>
      <c r="J2065" s="64">
        <v>5.18</v>
      </c>
      <c r="K2065" s="64">
        <v>4.78</v>
      </c>
      <c r="N2065" s="64">
        <v>0</v>
      </c>
      <c r="O2065" s="64">
        <v>2.78</v>
      </c>
      <c r="P2065" s="64">
        <v>3.76</v>
      </c>
      <c r="R2065" s="64">
        <v>2.38</v>
      </c>
      <c r="S2065" s="64">
        <v>2.19</v>
      </c>
      <c r="U2065" s="64">
        <v>3.92</v>
      </c>
      <c r="V2065" s="64">
        <v>3.66</v>
      </c>
      <c r="W2065" s="64">
        <v>4.99</v>
      </c>
      <c r="X2065" s="64">
        <v>4.0999999999999996</v>
      </c>
      <c r="Z2065" s="64">
        <v>3.14</v>
      </c>
      <c r="AA2065" s="64">
        <v>3.1</v>
      </c>
      <c r="AB2065" s="64">
        <v>5.18</v>
      </c>
      <c r="AC2065" s="64">
        <v>4.78</v>
      </c>
    </row>
    <row r="2066" spans="1:29" hidden="1" x14ac:dyDescent="0.2">
      <c r="A2066" s="2">
        <v>41513</v>
      </c>
      <c r="B2066" s="64">
        <v>3.85</v>
      </c>
      <c r="C2066" s="64">
        <v>3.57</v>
      </c>
      <c r="D2066" s="64">
        <v>4.95</v>
      </c>
      <c r="E2066" s="64">
        <v>4.07</v>
      </c>
      <c r="G2066" s="64">
        <v>3.15</v>
      </c>
      <c r="H2066" s="64">
        <v>3.12</v>
      </c>
      <c r="J2066" s="64">
        <v>5.13</v>
      </c>
      <c r="K2066" s="64">
        <v>4.93</v>
      </c>
      <c r="N2066" s="64">
        <v>0.01</v>
      </c>
      <c r="O2066" s="64">
        <v>2.71</v>
      </c>
      <c r="P2066" s="64">
        <v>3.69</v>
      </c>
      <c r="R2066" s="64">
        <v>2.31</v>
      </c>
      <c r="S2066" s="64">
        <v>2.11</v>
      </c>
      <c r="U2066" s="64">
        <v>3.85</v>
      </c>
      <c r="V2066" s="64">
        <v>3.57</v>
      </c>
      <c r="W2066" s="64">
        <v>4.95</v>
      </c>
      <c r="X2066" s="64">
        <v>4.07</v>
      </c>
      <c r="Z2066" s="64">
        <v>3.15</v>
      </c>
      <c r="AA2066" s="64">
        <v>3.12</v>
      </c>
      <c r="AB2066" s="64">
        <v>5.13</v>
      </c>
      <c r="AC2066" s="64">
        <v>4.93</v>
      </c>
    </row>
    <row r="2067" spans="1:29" hidden="1" x14ac:dyDescent="0.2">
      <c r="A2067" s="2">
        <v>41514</v>
      </c>
      <c r="B2067" s="64">
        <v>3.93</v>
      </c>
      <c r="C2067" s="64">
        <v>3.62</v>
      </c>
      <c r="D2067" s="64">
        <v>4.96</v>
      </c>
      <c r="E2067" s="64">
        <v>4.09</v>
      </c>
      <c r="G2067" s="64">
        <v>3.18</v>
      </c>
      <c r="H2067" s="64">
        <v>3.1</v>
      </c>
      <c r="J2067" s="64">
        <v>5.17</v>
      </c>
      <c r="K2067" s="64">
        <v>4.8600000000000003</v>
      </c>
      <c r="N2067" s="64">
        <v>0.01</v>
      </c>
      <c r="O2067" s="64">
        <v>2.76</v>
      </c>
      <c r="P2067" s="64">
        <v>3.73</v>
      </c>
      <c r="R2067" s="64">
        <v>2.36</v>
      </c>
      <c r="S2067" s="64">
        <v>2.16</v>
      </c>
      <c r="U2067" s="64">
        <v>3.93</v>
      </c>
      <c r="V2067" s="64">
        <v>3.62</v>
      </c>
      <c r="W2067" s="64">
        <v>4.96</v>
      </c>
      <c r="X2067" s="64">
        <v>4.09</v>
      </c>
      <c r="Z2067" s="64">
        <v>3.18</v>
      </c>
      <c r="AA2067" s="64">
        <v>3.1</v>
      </c>
      <c r="AB2067" s="64">
        <v>5.17</v>
      </c>
      <c r="AC2067" s="64">
        <v>4.8600000000000003</v>
      </c>
    </row>
    <row r="2068" spans="1:29" hidden="1" x14ac:dyDescent="0.2">
      <c r="A2068" s="2">
        <v>41515</v>
      </c>
      <c r="B2068" s="64">
        <v>3.89</v>
      </c>
      <c r="C2068" s="64">
        <v>3.6</v>
      </c>
      <c r="D2068" s="64">
        <v>4.93</v>
      </c>
      <c r="E2068" s="64">
        <v>4.05</v>
      </c>
      <c r="G2068" s="64">
        <v>3.19</v>
      </c>
      <c r="H2068" s="64">
        <v>3.16</v>
      </c>
      <c r="J2068" s="64">
        <v>5.26</v>
      </c>
      <c r="K2068" s="64">
        <v>4.91</v>
      </c>
      <c r="N2068" s="64">
        <v>0</v>
      </c>
      <c r="O2068" s="64">
        <v>2.76</v>
      </c>
      <c r="P2068" s="64">
        <v>3.71</v>
      </c>
      <c r="R2068" s="64">
        <v>2.39</v>
      </c>
      <c r="S2068" s="64">
        <v>2.17</v>
      </c>
      <c r="U2068" s="64">
        <v>3.89</v>
      </c>
      <c r="V2068" s="64">
        <v>3.6</v>
      </c>
      <c r="W2068" s="64">
        <v>4.93</v>
      </c>
      <c r="X2068" s="64">
        <v>4.05</v>
      </c>
      <c r="Z2068" s="64">
        <v>3.19</v>
      </c>
      <c r="AA2068" s="64">
        <v>3.16</v>
      </c>
      <c r="AB2068" s="64">
        <v>5.26</v>
      </c>
      <c r="AC2068" s="64">
        <v>4.91</v>
      </c>
    </row>
    <row r="2069" spans="1:29" hidden="1" x14ac:dyDescent="0.2">
      <c r="A2069" s="2">
        <v>41516</v>
      </c>
      <c r="B2069" s="64">
        <v>3.89</v>
      </c>
      <c r="C2069" s="64">
        <v>3.62</v>
      </c>
      <c r="D2069" s="64">
        <v>4.9000000000000004</v>
      </c>
      <c r="E2069" s="64">
        <v>4.03</v>
      </c>
      <c r="G2069" s="64">
        <v>3.83</v>
      </c>
      <c r="H2069" s="64">
        <v>3.23</v>
      </c>
      <c r="J2069" s="64">
        <v>5.22</v>
      </c>
      <c r="K2069" s="64">
        <v>5.17</v>
      </c>
      <c r="N2069" s="64">
        <v>0</v>
      </c>
      <c r="O2069" s="64">
        <v>2.79</v>
      </c>
      <c r="P2069" s="64">
        <v>3.7</v>
      </c>
      <c r="R2069" s="64">
        <v>2.41</v>
      </c>
      <c r="S2069" s="64">
        <v>2.19</v>
      </c>
      <c r="U2069" s="64">
        <v>3.89</v>
      </c>
      <c r="V2069" s="64">
        <v>3.62</v>
      </c>
      <c r="W2069" s="64">
        <v>4.9000000000000004</v>
      </c>
      <c r="X2069" s="64">
        <v>4.03</v>
      </c>
      <c r="Z2069" s="64">
        <v>3.83</v>
      </c>
      <c r="AA2069" s="64">
        <v>3.23</v>
      </c>
      <c r="AB2069" s="64">
        <v>5.22</v>
      </c>
      <c r="AC2069" s="64">
        <v>5.17</v>
      </c>
    </row>
    <row r="2070" spans="1:29" hidden="1" x14ac:dyDescent="0.2">
      <c r="R2070" s="64"/>
      <c r="S2070" s="64"/>
    </row>
    <row r="2071" spans="1:29" hidden="1" x14ac:dyDescent="0.2">
      <c r="A2071" s="3" t="s">
        <v>61</v>
      </c>
      <c r="B2071" s="64">
        <f>AVERAGE(B2048:B2069)</f>
        <v>3.810909090909091</v>
      </c>
      <c r="C2071" s="64">
        <f>AVERAGE(C2048:C2069)</f>
        <v>3.5690909090909089</v>
      </c>
      <c r="D2071" s="64">
        <f>AVERAGE(D2048:D2069)</f>
        <v>4.9763636363636357</v>
      </c>
      <c r="E2071" s="64">
        <f>AVERAGE(E2048:E2069)</f>
        <v>4.0940909090909079</v>
      </c>
      <c r="G2071" s="64">
        <f>AVERAGE(G2048:G2069)</f>
        <v>3.0659090909090905</v>
      </c>
      <c r="H2071" s="64">
        <f>AVERAGE(H2048:H2069)</f>
        <v>2.9327272727272731</v>
      </c>
      <c r="J2071" s="64">
        <f>AVERAGE(J2048:J2069)</f>
        <v>5.0313636363636363</v>
      </c>
      <c r="K2071" s="64">
        <f>AVERAGE(K2048:K2069)</f>
        <v>4.6181818181818164</v>
      </c>
      <c r="N2071" s="64">
        <f>AVERAGE(N2048:N2069)</f>
        <v>1.3636363636363636E-2</v>
      </c>
      <c r="O2071" s="64">
        <f>AVERAGE(O2048:O2069)</f>
        <v>2.7290909090909095</v>
      </c>
      <c r="P2071" s="64">
        <f>AVERAGE(P2048:P2069)</f>
        <v>3.7600000000000007</v>
      </c>
      <c r="R2071" s="64">
        <f>AVERAGE(R2048:R2069)</f>
        <v>2.2581818181818192</v>
      </c>
      <c r="S2071" s="64">
        <f>AVERAGE(S2048:S2069)</f>
        <v>2.0768181818181817</v>
      </c>
      <c r="U2071" s="64">
        <f>AVERAGE(U2048:U2069)</f>
        <v>3.810909090909091</v>
      </c>
      <c r="V2071" s="64">
        <f>AVERAGE(V2048:V2069)</f>
        <v>3.5690909090909089</v>
      </c>
      <c r="W2071" s="64">
        <f>AVERAGE(W2048:W2069)</f>
        <v>4.9763636363636357</v>
      </c>
      <c r="X2071" s="64">
        <f>AVERAGE(X2048:X2069)</f>
        <v>4.0940909090909079</v>
      </c>
      <c r="Z2071" s="64">
        <f>AVERAGE(Z2048:Z2069)</f>
        <v>3.0659090909090905</v>
      </c>
      <c r="AA2071" s="64">
        <f>AVERAGE(AA2048:AA2069)</f>
        <v>2.9327272727272731</v>
      </c>
      <c r="AB2071" s="64">
        <f>AVERAGE(AB2048:AB2069)</f>
        <v>5.0313636363636363</v>
      </c>
      <c r="AC2071" s="64">
        <f>AVERAGE(AC2048:AC2069)</f>
        <v>4.6181818181818164</v>
      </c>
    </row>
    <row r="2072" spans="1:29" hidden="1" x14ac:dyDescent="0.2">
      <c r="A2072" s="3" t="s">
        <v>62</v>
      </c>
      <c r="B2072" s="312">
        <f>AVERAGE(B2071:C2071)</f>
        <v>3.69</v>
      </c>
      <c r="C2072" s="312"/>
      <c r="D2072" s="312">
        <f>AVERAGE(D2071:E2071)</f>
        <v>4.5352272727272718</v>
      </c>
      <c r="E2072" s="312"/>
      <c r="F2072" s="5"/>
      <c r="G2072" s="312">
        <f>AVERAGE(G2071:H2071)</f>
        <v>2.9993181818181816</v>
      </c>
      <c r="H2072" s="312"/>
      <c r="I2072" s="118"/>
      <c r="J2072" s="312">
        <f>AVERAGE(J2071:K2071)</f>
        <v>4.8247727272727268</v>
      </c>
      <c r="K2072" s="312"/>
      <c r="L2072" s="118"/>
      <c r="M2072" s="5"/>
      <c r="N2072" s="5"/>
      <c r="O2072" s="5"/>
      <c r="P2072" s="5"/>
      <c r="Q2072" s="5"/>
      <c r="R2072" s="312">
        <f>AVERAGE(R2071:S2071)</f>
        <v>2.1675000000000004</v>
      </c>
      <c r="S2072" s="312"/>
      <c r="U2072" s="312">
        <f>AVERAGE(U2071:V2071)</f>
        <v>3.69</v>
      </c>
      <c r="V2072" s="312"/>
      <c r="W2072" s="312">
        <f>AVERAGE(W2071:X2071)</f>
        <v>4.5352272727272718</v>
      </c>
      <c r="X2072" s="312"/>
      <c r="Y2072" s="5"/>
      <c r="Z2072" s="312">
        <f>AVERAGE(Z2071:AA2071)</f>
        <v>2.9993181818181816</v>
      </c>
      <c r="AA2072" s="312"/>
      <c r="AB2072" s="312">
        <f>AVERAGE(AB2071:AC2071)</f>
        <v>4.8247727272727268</v>
      </c>
      <c r="AC2072" s="312"/>
    </row>
    <row r="2073" spans="1:29" hidden="1" x14ac:dyDescent="0.2">
      <c r="A2073" s="3" t="s">
        <v>63</v>
      </c>
      <c r="B2073" s="312">
        <f>AVERAGE(B2018,B2045,B2072)</f>
        <v>3.486121212121212</v>
      </c>
      <c r="C2073" s="312"/>
      <c r="D2073" s="312">
        <f>AVERAGE(D2018,D2045,D2072)</f>
        <v>4.4469469696969695</v>
      </c>
      <c r="E2073" s="312"/>
      <c r="F2073" s="5"/>
      <c r="G2073" s="312">
        <f>AVERAGE(G2018,G2045,G2072)</f>
        <v>2.853325757575758</v>
      </c>
      <c r="H2073" s="312"/>
      <c r="I2073" s="118"/>
      <c r="J2073" s="312">
        <f>AVERAGE(J2018,J2045,J2072)</f>
        <v>4.3920378787878791</v>
      </c>
      <c r="K2073" s="312"/>
      <c r="L2073" s="118"/>
      <c r="M2073" s="5"/>
      <c r="N2073" s="5"/>
      <c r="O2073" s="5"/>
      <c r="P2073" s="5"/>
      <c r="Q2073" s="5"/>
      <c r="R2073" s="312">
        <f>AVERAGE(R2018,R2045,R2072)</f>
        <v>2.0446666666666666</v>
      </c>
      <c r="S2073" s="312"/>
      <c r="U2073" s="312">
        <f>AVERAGE(U2018,U2045,U2072)</f>
        <v>3.486121212121212</v>
      </c>
      <c r="V2073" s="312"/>
      <c r="W2073" s="312">
        <f>AVERAGE(W2018,W2045,W2072)</f>
        <v>4.4469469696969695</v>
      </c>
      <c r="X2073" s="312"/>
      <c r="Y2073" s="5"/>
      <c r="Z2073" s="312">
        <f>AVERAGE(Z2018,Z2045,Z2072)</f>
        <v>2.853325757575758</v>
      </c>
      <c r="AA2073" s="312"/>
      <c r="AB2073" s="312">
        <f>AVERAGE(AB2018,AB2045,AB2072)</f>
        <v>4.3920378787878791</v>
      </c>
      <c r="AC2073" s="312"/>
    </row>
    <row r="2074" spans="1:29" hidden="1" x14ac:dyDescent="0.2">
      <c r="R2074" s="64"/>
      <c r="S2074" s="64"/>
    </row>
    <row r="2075" spans="1:29" hidden="1" x14ac:dyDescent="0.2">
      <c r="A2075" s="2">
        <v>41520</v>
      </c>
      <c r="B2075" s="64">
        <v>4</v>
      </c>
      <c r="C2075" s="64">
        <v>3.71</v>
      </c>
      <c r="D2075" s="64">
        <v>4.93</v>
      </c>
      <c r="E2075" s="64">
        <v>4.46</v>
      </c>
      <c r="G2075" s="64">
        <v>3.95</v>
      </c>
      <c r="H2075" s="64">
        <v>3</v>
      </c>
      <c r="J2075" s="64">
        <v>5.24</v>
      </c>
      <c r="K2075" s="64">
        <v>4.7</v>
      </c>
      <c r="N2075" s="64">
        <v>0</v>
      </c>
      <c r="O2075" s="64">
        <v>2.86</v>
      </c>
      <c r="P2075" s="64">
        <v>3.79</v>
      </c>
      <c r="R2075" s="64">
        <v>2.46</v>
      </c>
      <c r="S2075" s="64">
        <v>2.2000000000000002</v>
      </c>
      <c r="U2075" s="64">
        <v>4</v>
      </c>
      <c r="V2075" s="64">
        <v>3.71</v>
      </c>
      <c r="W2075" s="64">
        <v>4.93</v>
      </c>
      <c r="X2075" s="64">
        <v>4.46</v>
      </c>
      <c r="Z2075" s="64">
        <v>3.95</v>
      </c>
      <c r="AA2075" s="64">
        <v>3</v>
      </c>
      <c r="AB2075" s="64">
        <v>5.24</v>
      </c>
      <c r="AC2075" s="64">
        <v>4.7</v>
      </c>
    </row>
    <row r="2076" spans="1:29" hidden="1" x14ac:dyDescent="0.2">
      <c r="A2076" s="2">
        <v>41521</v>
      </c>
      <c r="B2076" s="64">
        <v>4.0599999999999996</v>
      </c>
      <c r="C2076" s="64">
        <v>3.75</v>
      </c>
      <c r="D2076" s="64">
        <v>4.9000000000000004</v>
      </c>
      <c r="E2076" s="64">
        <v>4.47</v>
      </c>
      <c r="G2076" s="64">
        <v>3.75</v>
      </c>
      <c r="H2076" s="64">
        <v>3.02</v>
      </c>
      <c r="J2076" s="64">
        <v>5.39</v>
      </c>
      <c r="K2076" s="64">
        <v>4.76</v>
      </c>
      <c r="N2076" s="64">
        <v>0</v>
      </c>
      <c r="O2076" s="64">
        <v>2.89</v>
      </c>
      <c r="P2076" s="64">
        <v>3.8</v>
      </c>
      <c r="R2076" s="64">
        <v>2.5</v>
      </c>
      <c r="S2076" s="64">
        <v>2.2999999999999998</v>
      </c>
      <c r="U2076" s="64">
        <v>4.0599999999999996</v>
      </c>
      <c r="V2076" s="64">
        <v>3.75</v>
      </c>
      <c r="W2076" s="64">
        <v>4.9000000000000004</v>
      </c>
      <c r="X2076" s="64">
        <v>4.47</v>
      </c>
      <c r="Z2076" s="64">
        <v>3.75</v>
      </c>
      <c r="AA2076" s="64">
        <v>3.02</v>
      </c>
      <c r="AB2076" s="64">
        <v>5.39</v>
      </c>
      <c r="AC2076" s="64">
        <v>4.76</v>
      </c>
    </row>
    <row r="2077" spans="1:29" hidden="1" x14ac:dyDescent="0.2">
      <c r="A2077" s="2">
        <v>41522</v>
      </c>
      <c r="B2077" s="64">
        <v>4.16</v>
      </c>
      <c r="C2077" s="64">
        <v>3.84</v>
      </c>
      <c r="D2077" s="64">
        <v>4.96</v>
      </c>
      <c r="E2077" s="64">
        <v>4.58</v>
      </c>
      <c r="G2077" s="64">
        <v>3.79</v>
      </c>
      <c r="H2077" s="64">
        <v>3.02</v>
      </c>
      <c r="J2077" s="64">
        <v>5.29</v>
      </c>
      <c r="K2077" s="64">
        <v>4.5599999999999996</v>
      </c>
      <c r="N2077" s="64">
        <v>0</v>
      </c>
      <c r="O2077" s="64">
        <v>2.99</v>
      </c>
      <c r="P2077" s="64">
        <v>3.88</v>
      </c>
      <c r="R2077" s="64">
        <v>2.64</v>
      </c>
      <c r="S2077" s="64">
        <v>2.41</v>
      </c>
      <c r="U2077" s="64">
        <v>4.16</v>
      </c>
      <c r="V2077" s="64">
        <v>3.84</v>
      </c>
      <c r="W2077" s="64">
        <v>4.96</v>
      </c>
      <c r="X2077" s="64">
        <v>4.58</v>
      </c>
      <c r="Z2077" s="64">
        <v>3.79</v>
      </c>
      <c r="AA2077" s="64">
        <v>3.02</v>
      </c>
      <c r="AB2077" s="64">
        <v>5.29</v>
      </c>
      <c r="AC2077" s="64">
        <v>4.5599999999999996</v>
      </c>
    </row>
    <row r="2078" spans="1:29" hidden="1" x14ac:dyDescent="0.2">
      <c r="A2078" s="2">
        <v>41523</v>
      </c>
      <c r="B2078" s="64">
        <v>4.1100000000000003</v>
      </c>
      <c r="C2078" s="64">
        <v>3.78</v>
      </c>
      <c r="D2078" s="64">
        <v>4.92</v>
      </c>
      <c r="E2078" s="64">
        <v>4.5599999999999996</v>
      </c>
      <c r="G2078" s="64">
        <v>4.12</v>
      </c>
      <c r="H2078" s="64">
        <v>3.3</v>
      </c>
      <c r="J2078" s="64">
        <v>5.03</v>
      </c>
      <c r="K2078" s="64">
        <v>4.63</v>
      </c>
      <c r="N2078" s="64">
        <v>0</v>
      </c>
      <c r="O2078" s="64">
        <v>2.93</v>
      </c>
      <c r="P2078" s="64">
        <v>3.86</v>
      </c>
      <c r="R2078" s="64">
        <v>2.54</v>
      </c>
      <c r="S2078" s="64">
        <v>2.2999999999999998</v>
      </c>
      <c r="U2078" s="64">
        <v>4.1100000000000003</v>
      </c>
      <c r="V2078" s="64">
        <v>3.78</v>
      </c>
      <c r="W2078" s="64">
        <v>4.92</v>
      </c>
      <c r="X2078" s="64">
        <v>4.5599999999999996</v>
      </c>
      <c r="Z2078" s="64">
        <v>4.12</v>
      </c>
      <c r="AA2078" s="64">
        <v>3.3</v>
      </c>
      <c r="AB2078" s="64">
        <v>5.03</v>
      </c>
      <c r="AC2078" s="64">
        <v>4.63</v>
      </c>
    </row>
    <row r="2079" spans="1:29" hidden="1" x14ac:dyDescent="0.2">
      <c r="A2079" s="2">
        <v>41526</v>
      </c>
      <c r="B2079" s="64">
        <v>4.09</v>
      </c>
      <c r="C2079" s="64">
        <v>3.75</v>
      </c>
      <c r="D2079" s="64">
        <v>4.95</v>
      </c>
      <c r="E2079" s="64">
        <v>4.55</v>
      </c>
      <c r="G2079" s="64">
        <v>3.36</v>
      </c>
      <c r="H2079" s="64">
        <v>3</v>
      </c>
      <c r="J2079" s="64">
        <v>4.97</v>
      </c>
      <c r="K2079" s="64">
        <v>4.5599999999999996</v>
      </c>
      <c r="N2079" s="64">
        <v>0</v>
      </c>
      <c r="O2079" s="64">
        <v>2.91</v>
      </c>
      <c r="P2079" s="64">
        <v>3.85</v>
      </c>
      <c r="R2079" s="64">
        <v>2.5099999999999998</v>
      </c>
      <c r="S2079" s="64">
        <v>2.25</v>
      </c>
      <c r="U2079" s="64">
        <v>4.09</v>
      </c>
      <c r="V2079" s="64">
        <v>3.75</v>
      </c>
      <c r="W2079" s="64">
        <v>4.95</v>
      </c>
      <c r="X2079" s="64">
        <v>4.55</v>
      </c>
      <c r="Z2079" s="64">
        <v>3.36</v>
      </c>
      <c r="AA2079" s="64">
        <v>3</v>
      </c>
      <c r="AB2079" s="64">
        <v>4.97</v>
      </c>
      <c r="AC2079" s="64">
        <v>4.5599999999999996</v>
      </c>
    </row>
    <row r="2080" spans="1:29" hidden="1" x14ac:dyDescent="0.2">
      <c r="A2080" s="2">
        <v>41527</v>
      </c>
      <c r="B2080" s="64">
        <v>4.1100000000000003</v>
      </c>
      <c r="C2080" s="64">
        <v>3.81</v>
      </c>
      <c r="D2080" s="64">
        <v>4.9400000000000004</v>
      </c>
      <c r="E2080" s="64">
        <v>4.58</v>
      </c>
      <c r="G2080" s="64">
        <v>3.36</v>
      </c>
      <c r="H2080" s="64">
        <v>2.88</v>
      </c>
      <c r="J2080" s="64">
        <v>4.91</v>
      </c>
      <c r="K2080" s="64">
        <v>4.6100000000000003</v>
      </c>
      <c r="N2080" s="64">
        <v>0</v>
      </c>
      <c r="O2080" s="64">
        <v>2.96</v>
      </c>
      <c r="P2080" s="64">
        <v>3.89</v>
      </c>
      <c r="R2080" s="64">
        <v>2.58</v>
      </c>
      <c r="S2080" s="64">
        <v>2.31</v>
      </c>
      <c r="U2080" s="64">
        <v>4.1100000000000003</v>
      </c>
      <c r="V2080" s="64">
        <v>3.81</v>
      </c>
      <c r="W2080" s="64">
        <v>4.9400000000000004</v>
      </c>
      <c r="X2080" s="64">
        <v>4.58</v>
      </c>
      <c r="Z2080" s="64">
        <v>3.36</v>
      </c>
      <c r="AA2080" s="64">
        <v>2.88</v>
      </c>
      <c r="AB2080" s="64">
        <v>4.91</v>
      </c>
      <c r="AC2080" s="64">
        <v>4.6100000000000003</v>
      </c>
    </row>
    <row r="2081" spans="1:29" hidden="1" x14ac:dyDescent="0.2">
      <c r="A2081" s="2">
        <v>41528</v>
      </c>
      <c r="B2081" s="64">
        <v>4.0599999999999996</v>
      </c>
      <c r="C2081" s="64">
        <v>3.75</v>
      </c>
      <c r="D2081" s="64">
        <v>4.92</v>
      </c>
      <c r="E2081" s="64">
        <v>4.57</v>
      </c>
      <c r="G2081" s="64">
        <v>3.55</v>
      </c>
      <c r="H2081" s="64">
        <v>3.08</v>
      </c>
      <c r="J2081" s="64">
        <v>4.8600000000000003</v>
      </c>
      <c r="K2081" s="64">
        <v>4.83</v>
      </c>
      <c r="N2081" s="64">
        <v>0</v>
      </c>
      <c r="O2081" s="64">
        <v>2.91</v>
      </c>
      <c r="P2081" s="64">
        <v>3.85</v>
      </c>
      <c r="R2081" s="64">
        <v>2.5299999999999998</v>
      </c>
      <c r="S2081" s="64">
        <v>2.2400000000000002</v>
      </c>
      <c r="U2081" s="64">
        <v>4.0599999999999996</v>
      </c>
      <c r="V2081" s="64">
        <v>3.75</v>
      </c>
      <c r="W2081" s="64">
        <v>4.92</v>
      </c>
      <c r="X2081" s="64">
        <v>4.57</v>
      </c>
      <c r="Z2081" s="64">
        <v>3.55</v>
      </c>
      <c r="AA2081" s="64">
        <v>3.08</v>
      </c>
      <c r="AB2081" s="64">
        <v>4.8600000000000003</v>
      </c>
      <c r="AC2081" s="64">
        <v>4.83</v>
      </c>
    </row>
    <row r="2082" spans="1:29" hidden="1" x14ac:dyDescent="0.2">
      <c r="A2082" s="2">
        <v>41529</v>
      </c>
      <c r="B2082" s="64">
        <v>4.08</v>
      </c>
      <c r="C2082" s="64">
        <v>3.74</v>
      </c>
      <c r="D2082" s="64">
        <v>4.93</v>
      </c>
      <c r="E2082" s="64">
        <v>4.55</v>
      </c>
      <c r="G2082" s="64">
        <v>3.71</v>
      </c>
      <c r="H2082" s="64">
        <v>3.15</v>
      </c>
      <c r="J2082" s="64">
        <v>4.93</v>
      </c>
      <c r="K2082" s="64">
        <v>4.62</v>
      </c>
      <c r="N2082" s="64">
        <v>0</v>
      </c>
      <c r="O2082" s="64">
        <v>2.9</v>
      </c>
      <c r="P2082" s="64">
        <v>3.85</v>
      </c>
      <c r="R2082" s="64">
        <v>2.52</v>
      </c>
      <c r="S2082" s="64">
        <v>2.2599999999999998</v>
      </c>
      <c r="U2082" s="64">
        <v>4.08</v>
      </c>
      <c r="V2082" s="64">
        <v>3.74</v>
      </c>
      <c r="W2082" s="64">
        <v>4.93</v>
      </c>
      <c r="X2082" s="64">
        <v>4.55</v>
      </c>
      <c r="Z2082" s="64">
        <v>3.71</v>
      </c>
      <c r="AA2082" s="64">
        <v>3.15</v>
      </c>
      <c r="AB2082" s="64">
        <v>4.93</v>
      </c>
      <c r="AC2082" s="64">
        <v>4.62</v>
      </c>
    </row>
    <row r="2083" spans="1:29" hidden="1" x14ac:dyDescent="0.2">
      <c r="A2083" s="2">
        <v>41530</v>
      </c>
      <c r="B2083" s="64">
        <v>4.0599999999999996</v>
      </c>
      <c r="C2083" s="64">
        <v>3.75</v>
      </c>
      <c r="D2083" s="64">
        <v>4.93</v>
      </c>
      <c r="E2083" s="64">
        <v>4.54</v>
      </c>
      <c r="G2083" s="64">
        <v>3.31</v>
      </c>
      <c r="H2083" s="64">
        <v>3.05</v>
      </c>
      <c r="J2083" s="64">
        <v>5.0199999999999996</v>
      </c>
      <c r="K2083" s="64">
        <v>4.5999999999999996</v>
      </c>
      <c r="N2083" s="64">
        <v>0</v>
      </c>
      <c r="O2083" s="64">
        <v>2.88</v>
      </c>
      <c r="P2083" s="64">
        <v>3.83</v>
      </c>
      <c r="R2083" s="64">
        <v>2.5299999999999998</v>
      </c>
      <c r="S2083" s="64">
        <v>2.23</v>
      </c>
      <c r="U2083" s="64">
        <v>4.0599999999999996</v>
      </c>
      <c r="V2083" s="64">
        <v>3.75</v>
      </c>
      <c r="W2083" s="64">
        <v>4.93</v>
      </c>
      <c r="X2083" s="64">
        <v>4.54</v>
      </c>
      <c r="Z2083" s="64">
        <v>3.31</v>
      </c>
      <c r="AA2083" s="64">
        <v>3.05</v>
      </c>
      <c r="AB2083" s="64">
        <v>5.0199999999999996</v>
      </c>
      <c r="AC2083" s="64">
        <v>4.5999999999999996</v>
      </c>
    </row>
    <row r="2084" spans="1:29" hidden="1" x14ac:dyDescent="0.2">
      <c r="A2084" s="2">
        <v>41533</v>
      </c>
      <c r="B2084" s="64">
        <v>4.08</v>
      </c>
      <c r="C2084" s="64">
        <v>3.7</v>
      </c>
      <c r="D2084" s="64">
        <v>5.03</v>
      </c>
      <c r="E2084" s="64">
        <v>4.58</v>
      </c>
      <c r="G2084" s="64">
        <v>3.21</v>
      </c>
      <c r="H2084" s="64">
        <v>2.87</v>
      </c>
      <c r="J2084" s="64">
        <v>4.8499999999999996</v>
      </c>
      <c r="K2084" s="64">
        <v>4.49</v>
      </c>
      <c r="N2084" s="64">
        <v>0</v>
      </c>
      <c r="O2084" s="64">
        <v>2.86</v>
      </c>
      <c r="P2084" s="64">
        <v>3.86</v>
      </c>
      <c r="R2084" s="64">
        <v>2.4700000000000002</v>
      </c>
      <c r="S2084" s="64">
        <v>2.2200000000000002</v>
      </c>
      <c r="U2084" s="64">
        <v>4.08</v>
      </c>
      <c r="V2084" s="64">
        <v>3.7</v>
      </c>
      <c r="W2084" s="64">
        <v>5.03</v>
      </c>
      <c r="X2084" s="64">
        <v>4.58</v>
      </c>
      <c r="Z2084" s="64">
        <v>3.21</v>
      </c>
      <c r="AA2084" s="64">
        <v>2.87</v>
      </c>
      <c r="AB2084" s="64">
        <v>4.8499999999999996</v>
      </c>
      <c r="AC2084" s="64">
        <v>4.49</v>
      </c>
    </row>
    <row r="2085" spans="1:29" hidden="1" x14ac:dyDescent="0.2">
      <c r="A2085" s="2">
        <v>41534</v>
      </c>
      <c r="B2085" s="64">
        <v>4.04</v>
      </c>
      <c r="C2085" s="64">
        <v>3.71</v>
      </c>
      <c r="D2085" s="64">
        <v>5.01</v>
      </c>
      <c r="E2085" s="64">
        <v>4.54</v>
      </c>
      <c r="G2085" s="64">
        <v>3.17</v>
      </c>
      <c r="H2085" s="64">
        <v>2.86</v>
      </c>
      <c r="J2085" s="64">
        <v>4.8600000000000003</v>
      </c>
      <c r="K2085" s="64">
        <v>4.3499999999999996</v>
      </c>
      <c r="N2085" s="64">
        <v>0</v>
      </c>
      <c r="O2085" s="64">
        <v>2.84</v>
      </c>
      <c r="P2085" s="64">
        <v>3.83</v>
      </c>
      <c r="R2085" s="64">
        <v>2.46</v>
      </c>
      <c r="S2085" s="64">
        <v>2.16</v>
      </c>
      <c r="U2085" s="64">
        <v>4.04</v>
      </c>
      <c r="V2085" s="64">
        <v>3.71</v>
      </c>
      <c r="W2085" s="64">
        <v>5.01</v>
      </c>
      <c r="X2085" s="64">
        <v>4.54</v>
      </c>
      <c r="Z2085" s="64">
        <v>3.17</v>
      </c>
      <c r="AA2085" s="64">
        <v>2.86</v>
      </c>
      <c r="AB2085" s="64">
        <v>4.8600000000000003</v>
      </c>
      <c r="AC2085" s="64">
        <v>4.3499999999999996</v>
      </c>
    </row>
    <row r="2086" spans="1:29" hidden="1" x14ac:dyDescent="0.2">
      <c r="A2086" s="2">
        <v>41535</v>
      </c>
      <c r="B2086" s="64">
        <v>3.89</v>
      </c>
      <c r="C2086" s="64">
        <v>3.58</v>
      </c>
      <c r="D2086" s="64">
        <v>4.9400000000000004</v>
      </c>
      <c r="E2086" s="64">
        <v>4.24</v>
      </c>
      <c r="G2086" s="64">
        <v>3.32</v>
      </c>
      <c r="H2086" s="64">
        <v>2.9</v>
      </c>
      <c r="J2086" s="64">
        <v>5.0199999999999996</v>
      </c>
      <c r="K2086" s="64">
        <v>4.29</v>
      </c>
      <c r="N2086" s="64">
        <v>0</v>
      </c>
      <c r="O2086" s="64">
        <v>2.68</v>
      </c>
      <c r="P2086" s="64">
        <v>3.74</v>
      </c>
      <c r="R2086" s="64">
        <v>2.27</v>
      </c>
      <c r="S2086" s="64">
        <v>1.98</v>
      </c>
      <c r="U2086" s="64">
        <v>3.89</v>
      </c>
      <c r="V2086" s="64">
        <v>3.58</v>
      </c>
      <c r="W2086" s="64">
        <v>4.9400000000000004</v>
      </c>
      <c r="X2086" s="64">
        <v>4.24</v>
      </c>
      <c r="Z2086" s="64">
        <v>3.32</v>
      </c>
      <c r="AA2086" s="64">
        <v>2.9</v>
      </c>
      <c r="AB2086" s="64">
        <v>5.0199999999999996</v>
      </c>
      <c r="AC2086" s="64">
        <v>4.29</v>
      </c>
    </row>
    <row r="2087" spans="1:29" hidden="1" x14ac:dyDescent="0.2">
      <c r="A2087" s="2">
        <v>41536</v>
      </c>
      <c r="B2087" s="64">
        <v>3.89</v>
      </c>
      <c r="C2087" s="64">
        <v>3.54</v>
      </c>
      <c r="D2087" s="64">
        <v>5.0199999999999996</v>
      </c>
      <c r="E2087" s="64">
        <v>4.2</v>
      </c>
      <c r="G2087" s="64">
        <v>3.31</v>
      </c>
      <c r="H2087" s="64">
        <v>2.88</v>
      </c>
      <c r="J2087" s="64">
        <v>4.97</v>
      </c>
      <c r="K2087" s="64">
        <v>4.22</v>
      </c>
      <c r="N2087" s="64">
        <v>0</v>
      </c>
      <c r="O2087" s="64">
        <v>2.75</v>
      </c>
      <c r="P2087" s="64">
        <v>3.8</v>
      </c>
      <c r="R2087" s="64">
        <v>2.2599999999999998</v>
      </c>
      <c r="S2087" s="64">
        <v>1.99</v>
      </c>
      <c r="U2087" s="64">
        <v>3.89</v>
      </c>
      <c r="V2087" s="64">
        <v>3.54</v>
      </c>
      <c r="W2087" s="64">
        <v>5.0199999999999996</v>
      </c>
      <c r="X2087" s="64">
        <v>4.2</v>
      </c>
      <c r="Z2087" s="64">
        <v>3.31</v>
      </c>
      <c r="AA2087" s="64">
        <v>2.88</v>
      </c>
      <c r="AB2087" s="64">
        <v>4.97</v>
      </c>
      <c r="AC2087" s="64">
        <v>4.22</v>
      </c>
    </row>
    <row r="2088" spans="1:29" hidden="1" x14ac:dyDescent="0.2">
      <c r="A2088" s="2">
        <v>41537</v>
      </c>
      <c r="B2088" s="64">
        <v>3.91</v>
      </c>
      <c r="C2088" s="64">
        <v>3.55</v>
      </c>
      <c r="D2088" s="64">
        <v>5.05</v>
      </c>
      <c r="E2088" s="64">
        <v>4.2</v>
      </c>
      <c r="G2088" s="64">
        <v>3.11</v>
      </c>
      <c r="H2088" s="64">
        <v>2.84</v>
      </c>
      <c r="J2088" s="64">
        <v>4.9800000000000004</v>
      </c>
      <c r="K2088" s="64">
        <v>4.22</v>
      </c>
      <c r="N2088" s="64">
        <v>0.01</v>
      </c>
      <c r="O2088" s="64">
        <v>2.73</v>
      </c>
      <c r="P2088" s="64">
        <v>3.76</v>
      </c>
      <c r="R2088" s="64">
        <v>2.29</v>
      </c>
      <c r="S2088" s="64">
        <v>1.99</v>
      </c>
      <c r="U2088" s="64">
        <v>3.91</v>
      </c>
      <c r="V2088" s="64">
        <v>3.55</v>
      </c>
      <c r="W2088" s="64">
        <v>5.05</v>
      </c>
      <c r="X2088" s="64">
        <v>4.2</v>
      </c>
      <c r="Z2088" s="64">
        <v>3.11</v>
      </c>
      <c r="AA2088" s="64">
        <v>2.84</v>
      </c>
      <c r="AB2088" s="64">
        <v>4.9800000000000004</v>
      </c>
      <c r="AC2088" s="64">
        <v>4.22</v>
      </c>
    </row>
    <row r="2089" spans="1:29" hidden="1" x14ac:dyDescent="0.2">
      <c r="A2089" s="2">
        <v>41540</v>
      </c>
      <c r="B2089" s="64">
        <v>3.87</v>
      </c>
      <c r="C2089" s="64">
        <v>3.53</v>
      </c>
      <c r="D2089" s="64">
        <v>5</v>
      </c>
      <c r="E2089" s="64">
        <v>4.17</v>
      </c>
      <c r="G2089" s="64">
        <v>3.33</v>
      </c>
      <c r="H2089" s="64">
        <v>2.81</v>
      </c>
      <c r="J2089" s="64">
        <v>4.9400000000000004</v>
      </c>
      <c r="K2089" s="64">
        <v>4.16</v>
      </c>
      <c r="N2089" s="64">
        <v>0.01</v>
      </c>
      <c r="O2089" s="64">
        <v>2.7</v>
      </c>
      <c r="P2089" s="64">
        <v>3.72</v>
      </c>
      <c r="R2089" s="64">
        <v>2.2599999999999998</v>
      </c>
      <c r="S2089" s="64">
        <v>2</v>
      </c>
      <c r="U2089" s="64">
        <v>3.87</v>
      </c>
      <c r="V2089" s="64">
        <v>3.53</v>
      </c>
      <c r="W2089" s="64">
        <v>5</v>
      </c>
      <c r="X2089" s="64">
        <v>4.17</v>
      </c>
      <c r="Z2089" s="64">
        <v>3.33</v>
      </c>
      <c r="AA2089" s="64">
        <v>2.81</v>
      </c>
      <c r="AB2089" s="64">
        <v>4.9400000000000004</v>
      </c>
      <c r="AC2089" s="64">
        <v>4.16</v>
      </c>
    </row>
    <row r="2090" spans="1:29" hidden="1" x14ac:dyDescent="0.2">
      <c r="A2090" s="2">
        <v>41541</v>
      </c>
      <c r="B2090" s="64">
        <v>3.83</v>
      </c>
      <c r="C2090" s="64">
        <v>3.48</v>
      </c>
      <c r="D2090" s="64">
        <v>4.8899999999999997</v>
      </c>
      <c r="E2090" s="64">
        <v>4.37</v>
      </c>
      <c r="G2090" s="64">
        <v>3.2</v>
      </c>
      <c r="H2090" s="64">
        <v>2.74</v>
      </c>
      <c r="J2090" s="64">
        <v>4.6399999999999997</v>
      </c>
      <c r="K2090" s="64">
        <v>4.12</v>
      </c>
      <c r="N2090" s="64">
        <v>0.01</v>
      </c>
      <c r="O2090" s="64">
        <v>2.65</v>
      </c>
      <c r="P2090" s="64">
        <v>3.67</v>
      </c>
      <c r="R2090" s="64">
        <v>2.23</v>
      </c>
      <c r="S2090" s="64">
        <v>1.97</v>
      </c>
      <c r="U2090" s="64">
        <v>3.83</v>
      </c>
      <c r="V2090" s="64">
        <v>3.48</v>
      </c>
      <c r="W2090" s="64">
        <v>4.8899999999999997</v>
      </c>
      <c r="X2090" s="64">
        <v>4.37</v>
      </c>
      <c r="Z2090" s="64">
        <v>3.2</v>
      </c>
      <c r="AA2090" s="64">
        <v>2.74</v>
      </c>
      <c r="AB2090" s="64">
        <v>4.6399999999999997</v>
      </c>
      <c r="AC2090" s="64">
        <v>4.12</v>
      </c>
    </row>
    <row r="2091" spans="1:29" hidden="1" x14ac:dyDescent="0.2">
      <c r="A2091" s="2">
        <v>41542</v>
      </c>
      <c r="B2091" s="64">
        <v>3.8</v>
      </c>
      <c r="C2091" s="64">
        <v>3.48</v>
      </c>
      <c r="D2091" s="64">
        <v>4.87</v>
      </c>
      <c r="E2091" s="64">
        <v>4.21</v>
      </c>
      <c r="G2091" s="64">
        <v>3.25</v>
      </c>
      <c r="H2091" s="64">
        <v>2.68</v>
      </c>
      <c r="J2091" s="64">
        <v>4.59</v>
      </c>
      <c r="K2091" s="64">
        <v>4.13</v>
      </c>
      <c r="N2091" s="64">
        <v>0.01</v>
      </c>
      <c r="O2091" s="64">
        <v>2.62</v>
      </c>
      <c r="P2091" s="64">
        <v>3.67</v>
      </c>
      <c r="R2091" s="64">
        <v>2.2000000000000002</v>
      </c>
      <c r="S2091" s="64">
        <v>1.96</v>
      </c>
      <c r="U2091" s="64">
        <v>3.8</v>
      </c>
      <c r="V2091" s="64">
        <v>3.48</v>
      </c>
      <c r="W2091" s="64">
        <v>4.87</v>
      </c>
      <c r="X2091" s="64">
        <v>4.21</v>
      </c>
      <c r="Z2091" s="64">
        <v>3.25</v>
      </c>
      <c r="AA2091" s="64">
        <v>2.68</v>
      </c>
      <c r="AB2091" s="64">
        <v>4.59</v>
      </c>
      <c r="AC2091" s="64">
        <v>4.13</v>
      </c>
    </row>
    <row r="2092" spans="1:29" hidden="1" x14ac:dyDescent="0.2">
      <c r="A2092" s="2">
        <v>41543</v>
      </c>
      <c r="B2092" s="64">
        <v>3.84</v>
      </c>
      <c r="C2092" s="64">
        <v>3.51</v>
      </c>
      <c r="D2092" s="64">
        <v>4.84</v>
      </c>
      <c r="E2092" s="64">
        <v>4.5</v>
      </c>
      <c r="G2092" s="64">
        <v>3.33</v>
      </c>
      <c r="H2092" s="64">
        <v>2.74</v>
      </c>
      <c r="J2092" s="64">
        <v>4.57</v>
      </c>
      <c r="K2092" s="64">
        <v>4.1100000000000003</v>
      </c>
      <c r="N2092" s="64">
        <v>0.01</v>
      </c>
      <c r="O2092" s="64">
        <v>2.65</v>
      </c>
      <c r="P2092" s="64">
        <v>3.69</v>
      </c>
      <c r="R2092" s="64">
        <v>2.2400000000000002</v>
      </c>
      <c r="S2092" s="64">
        <v>2</v>
      </c>
      <c r="U2092" s="64">
        <v>3.84</v>
      </c>
      <c r="V2092" s="64">
        <v>3.51</v>
      </c>
      <c r="W2092" s="64">
        <v>4.84</v>
      </c>
      <c r="X2092" s="64">
        <v>4.5</v>
      </c>
      <c r="Z2092" s="64">
        <v>3.33</v>
      </c>
      <c r="AA2092" s="64">
        <v>2.74</v>
      </c>
      <c r="AB2092" s="64">
        <v>4.57</v>
      </c>
      <c r="AC2092" s="64">
        <v>4.1100000000000003</v>
      </c>
    </row>
    <row r="2093" spans="1:29" hidden="1" x14ac:dyDescent="0.2">
      <c r="A2093" s="2">
        <v>41544</v>
      </c>
      <c r="B2093" s="64">
        <v>3.83</v>
      </c>
      <c r="C2093" s="64">
        <v>3.51</v>
      </c>
      <c r="D2093" s="64">
        <v>4.8</v>
      </c>
      <c r="E2093" s="64">
        <v>4.49</v>
      </c>
      <c r="G2093" s="64">
        <v>3.12</v>
      </c>
      <c r="H2093" s="64">
        <v>2.72</v>
      </c>
      <c r="J2093" s="64">
        <v>4.59</v>
      </c>
      <c r="K2093" s="64">
        <v>4.17</v>
      </c>
      <c r="N2093" s="64">
        <v>0.01</v>
      </c>
      <c r="O2093" s="64">
        <v>2.62</v>
      </c>
      <c r="P2093" s="64">
        <v>3.68</v>
      </c>
      <c r="R2093" s="64">
        <v>2.2000000000000002</v>
      </c>
      <c r="S2093" s="64">
        <v>1.95</v>
      </c>
      <c r="U2093" s="64">
        <v>3.83</v>
      </c>
      <c r="V2093" s="64">
        <v>3.51</v>
      </c>
      <c r="W2093" s="64">
        <v>4.8</v>
      </c>
      <c r="X2093" s="64">
        <v>4.49</v>
      </c>
      <c r="Z2093" s="64">
        <v>3.12</v>
      </c>
      <c r="AA2093" s="64">
        <v>2.72</v>
      </c>
      <c r="AB2093" s="64">
        <v>4.59</v>
      </c>
      <c r="AC2093" s="64">
        <v>4.17</v>
      </c>
    </row>
    <row r="2094" spans="1:29" hidden="1" x14ac:dyDescent="0.2">
      <c r="A2094" s="2">
        <v>41547</v>
      </c>
      <c r="B2094" s="64">
        <v>3.81</v>
      </c>
      <c r="C2094" s="64">
        <v>3.47</v>
      </c>
      <c r="D2094" s="64">
        <v>4.83</v>
      </c>
      <c r="E2094" s="64">
        <v>4.54</v>
      </c>
      <c r="G2094" s="64">
        <v>3.15</v>
      </c>
      <c r="H2094" s="64">
        <v>2.73</v>
      </c>
      <c r="J2094" s="64">
        <v>4.7300000000000004</v>
      </c>
      <c r="K2094" s="64">
        <v>4.17</v>
      </c>
      <c r="N2094" s="64">
        <v>0</v>
      </c>
      <c r="O2094" s="64">
        <v>2.61</v>
      </c>
      <c r="P2094" s="64">
        <v>3.68</v>
      </c>
      <c r="R2094" s="64">
        <v>2.21</v>
      </c>
      <c r="S2094" s="64">
        <v>1.95</v>
      </c>
      <c r="U2094" s="64">
        <v>3.81</v>
      </c>
      <c r="V2094" s="64">
        <v>3.47</v>
      </c>
      <c r="W2094" s="64">
        <v>4.83</v>
      </c>
      <c r="X2094" s="64">
        <v>4.54</v>
      </c>
      <c r="Z2094" s="64">
        <v>3.15</v>
      </c>
      <c r="AA2094" s="64">
        <v>2.73</v>
      </c>
      <c r="AB2094" s="64">
        <v>4.7300000000000004</v>
      </c>
      <c r="AC2094" s="64">
        <v>4.17</v>
      </c>
    </row>
    <row r="2095" spans="1:29" hidden="1" x14ac:dyDescent="0.2">
      <c r="R2095" s="64"/>
      <c r="S2095" s="64"/>
    </row>
    <row r="2096" spans="1:29" hidden="1" x14ac:dyDescent="0.2">
      <c r="A2096" s="3" t="s">
        <v>61</v>
      </c>
      <c r="B2096" s="64">
        <f>AVERAGE(B2075:B2094)</f>
        <v>3.976</v>
      </c>
      <c r="C2096" s="64">
        <f>AVERAGE(C2075:C2094)</f>
        <v>3.6469999999999998</v>
      </c>
      <c r="D2096" s="64">
        <f>AVERAGE(D2075:D2094)</f>
        <v>4.9329999999999998</v>
      </c>
      <c r="E2096" s="64">
        <f>AVERAGE(E2075:E2094)</f>
        <v>4.4450000000000003</v>
      </c>
      <c r="G2096" s="64">
        <f>AVERAGE(G2075:G2094)</f>
        <v>3.4200000000000004</v>
      </c>
      <c r="H2096" s="64">
        <f>AVERAGE(H2075:H2094)</f>
        <v>2.9135</v>
      </c>
      <c r="J2096" s="64">
        <f>AVERAGE(J2075:J2094)</f>
        <v>4.9190000000000005</v>
      </c>
      <c r="K2096" s="64">
        <f>AVERAGE(K2075:K2094)</f>
        <v>4.415</v>
      </c>
      <c r="N2096" s="64">
        <f>AVERAGE(N2075:N2094)</f>
        <v>3.0000000000000001E-3</v>
      </c>
      <c r="O2096" s="64">
        <f>AVERAGE(O2075:O2094)</f>
        <v>2.7969999999999997</v>
      </c>
      <c r="P2096" s="64">
        <f>AVERAGE(P2075:P2094)</f>
        <v>3.7850000000000001</v>
      </c>
      <c r="R2096" s="64">
        <f>AVERAGE(R2075:R2094)</f>
        <v>2.3950000000000005</v>
      </c>
      <c r="S2096" s="64">
        <f>AVERAGE(S2075:S2094)</f>
        <v>2.1335000000000006</v>
      </c>
      <c r="U2096" s="64">
        <f>AVERAGE(U2075:U2094)</f>
        <v>3.976</v>
      </c>
      <c r="V2096" s="64">
        <f>AVERAGE(V2075:V2094)</f>
        <v>3.6469999999999998</v>
      </c>
      <c r="W2096" s="64">
        <f>AVERAGE(W2075:W2094)</f>
        <v>4.9329999999999998</v>
      </c>
      <c r="X2096" s="64">
        <f>AVERAGE(X2075:X2094)</f>
        <v>4.4450000000000003</v>
      </c>
      <c r="Z2096" s="64">
        <f>AVERAGE(Z2075:Z2094)</f>
        <v>3.4200000000000004</v>
      </c>
      <c r="AA2096" s="64">
        <f>AVERAGE(AA2075:AA2094)</f>
        <v>2.9135</v>
      </c>
      <c r="AB2096" s="64">
        <f>AVERAGE(AB2075:AB2094)</f>
        <v>4.9190000000000005</v>
      </c>
      <c r="AC2096" s="64">
        <f>AVERAGE(AC2075:AC2094)</f>
        <v>4.415</v>
      </c>
    </row>
    <row r="2097" spans="1:29" hidden="1" x14ac:dyDescent="0.2">
      <c r="A2097" s="3" t="s">
        <v>62</v>
      </c>
      <c r="B2097" s="312">
        <f>AVERAGE(B2096:C2096)</f>
        <v>3.8114999999999997</v>
      </c>
      <c r="C2097" s="312"/>
      <c r="D2097" s="312">
        <f>AVERAGE(D2096:E2096)</f>
        <v>4.6890000000000001</v>
      </c>
      <c r="E2097" s="312"/>
      <c r="F2097" s="5"/>
      <c r="G2097" s="312">
        <f>AVERAGE(G2096:H2096)</f>
        <v>3.1667500000000004</v>
      </c>
      <c r="H2097" s="312"/>
      <c r="I2097" s="118"/>
      <c r="J2097" s="312">
        <f>AVERAGE(J2096:K2096)</f>
        <v>4.6669999999999998</v>
      </c>
      <c r="K2097" s="312"/>
      <c r="L2097" s="118"/>
      <c r="M2097" s="5"/>
      <c r="N2097" s="5"/>
      <c r="O2097" s="5"/>
      <c r="P2097" s="5"/>
      <c r="Q2097" s="5"/>
      <c r="R2097" s="312">
        <f>AVERAGE(R2096:S2096)</f>
        <v>2.2642500000000005</v>
      </c>
      <c r="S2097" s="312"/>
      <c r="U2097" s="312">
        <f>AVERAGE(U2096:V2096)</f>
        <v>3.8114999999999997</v>
      </c>
      <c r="V2097" s="312"/>
      <c r="W2097" s="312">
        <f>AVERAGE(W2096:X2096)</f>
        <v>4.6890000000000001</v>
      </c>
      <c r="X2097" s="312"/>
      <c r="Y2097" s="5"/>
      <c r="Z2097" s="312">
        <f>AVERAGE(Z2096:AA2096)</f>
        <v>3.1667500000000004</v>
      </c>
      <c r="AA2097" s="312"/>
      <c r="AB2097" s="312">
        <f>AVERAGE(AB2096:AC2096)</f>
        <v>4.6669999999999998</v>
      </c>
      <c r="AC2097" s="312"/>
    </row>
    <row r="2098" spans="1:29" hidden="1" x14ac:dyDescent="0.2">
      <c r="A2098" s="3" t="s">
        <v>63</v>
      </c>
      <c r="B2098" s="312">
        <f>AVERAGE(B2045,B2072,B2097)</f>
        <v>3.6476212121212122</v>
      </c>
      <c r="C2098" s="312"/>
      <c r="D2098" s="312">
        <f>AVERAGE(D2045,D2072,D2097)</f>
        <v>4.5585303030303024</v>
      </c>
      <c r="E2098" s="312"/>
      <c r="F2098" s="5"/>
      <c r="G2098" s="312">
        <f>AVERAGE(G2045,G2072,G2097)</f>
        <v>3.0114924242424244</v>
      </c>
      <c r="H2098" s="312"/>
      <c r="I2098" s="118"/>
      <c r="J2098" s="312">
        <f>AVERAGE(J2045,J2072,J2097)</f>
        <v>4.6452878787878786</v>
      </c>
      <c r="K2098" s="312"/>
      <c r="L2098" s="118"/>
      <c r="M2098" s="5"/>
      <c r="N2098" s="5"/>
      <c r="O2098" s="5"/>
      <c r="P2098" s="5"/>
      <c r="Q2098" s="5"/>
      <c r="R2098" s="312">
        <f>AVERAGE(R2045,R2072,R2097)</f>
        <v>2.1530833333333335</v>
      </c>
      <c r="S2098" s="312"/>
      <c r="U2098" s="312">
        <f>AVERAGE(U2045,U2072,U2097)</f>
        <v>3.6476212121212122</v>
      </c>
      <c r="V2098" s="312"/>
      <c r="W2098" s="312">
        <f>AVERAGE(W2045,W2072,W2097)</f>
        <v>4.5585303030303024</v>
      </c>
      <c r="X2098" s="312"/>
      <c r="Y2098" s="5"/>
      <c r="Z2098" s="312">
        <f>AVERAGE(Z2045,Z2072,Z2097)</f>
        <v>3.0114924242424244</v>
      </c>
      <c r="AA2098" s="312"/>
      <c r="AB2098" s="312">
        <f>AVERAGE(AB2045,AB2072,AB2097)</f>
        <v>4.6452878787878786</v>
      </c>
      <c r="AC2098" s="312"/>
    </row>
    <row r="2099" spans="1:29" hidden="1" x14ac:dyDescent="0.2">
      <c r="R2099" s="64"/>
      <c r="S2099" s="64"/>
    </row>
    <row r="2100" spans="1:29" hidden="1" x14ac:dyDescent="0.2">
      <c r="A2100" s="2">
        <v>41548</v>
      </c>
      <c r="B2100" s="64">
        <v>3.81</v>
      </c>
      <c r="C2100" s="64">
        <v>3.5</v>
      </c>
      <c r="D2100" s="64">
        <v>4.8499999999999996</v>
      </c>
      <c r="E2100" s="64">
        <v>4.5599999999999996</v>
      </c>
      <c r="G2100" s="64">
        <v>3.16</v>
      </c>
      <c r="H2100" s="64">
        <v>2.74</v>
      </c>
      <c r="J2100" s="64">
        <v>4.78</v>
      </c>
      <c r="K2100" s="64">
        <v>4.0599999999999996</v>
      </c>
      <c r="N2100" s="64">
        <v>0</v>
      </c>
      <c r="O2100" s="64">
        <v>2.65</v>
      </c>
      <c r="P2100" s="64">
        <v>3.72</v>
      </c>
      <c r="R2100" s="64">
        <v>2.23</v>
      </c>
      <c r="S2100" s="64">
        <v>1.99</v>
      </c>
      <c r="U2100" s="64">
        <v>3.81</v>
      </c>
      <c r="V2100" s="64">
        <v>3.5</v>
      </c>
      <c r="W2100" s="64">
        <v>4.8499999999999996</v>
      </c>
      <c r="X2100" s="64">
        <v>4.5599999999999996</v>
      </c>
      <c r="Z2100" s="64">
        <v>3.16</v>
      </c>
      <c r="AA2100" s="64">
        <v>2.74</v>
      </c>
      <c r="AB2100" s="64">
        <v>4.78</v>
      </c>
      <c r="AC2100" s="64">
        <v>4.0599999999999996</v>
      </c>
    </row>
    <row r="2101" spans="1:29" hidden="1" x14ac:dyDescent="0.2">
      <c r="A2101" s="2">
        <v>41549</v>
      </c>
      <c r="B2101" s="64">
        <v>3.78</v>
      </c>
      <c r="C2101" s="64">
        <v>3.48</v>
      </c>
      <c r="D2101" s="64">
        <v>4.84</v>
      </c>
      <c r="E2101" s="64">
        <v>4.53</v>
      </c>
      <c r="G2101" s="64">
        <v>3.22</v>
      </c>
      <c r="H2101" s="64">
        <v>2.77</v>
      </c>
      <c r="J2101" s="64">
        <v>4.78</v>
      </c>
      <c r="K2101" s="64">
        <v>3.76</v>
      </c>
      <c r="N2101" s="64">
        <v>0</v>
      </c>
      <c r="O2101" s="64">
        <v>2.62</v>
      </c>
      <c r="P2101" s="64">
        <v>3.7</v>
      </c>
      <c r="R2101" s="64">
        <v>2.2000000000000002</v>
      </c>
      <c r="S2101" s="64">
        <v>1.95</v>
      </c>
      <c r="U2101" s="64">
        <v>3.78</v>
      </c>
      <c r="V2101" s="64">
        <v>3.48</v>
      </c>
      <c r="W2101" s="64">
        <v>4.84</v>
      </c>
      <c r="X2101" s="64">
        <v>4.53</v>
      </c>
      <c r="Z2101" s="64">
        <v>3.22</v>
      </c>
      <c r="AA2101" s="64">
        <v>2.77</v>
      </c>
      <c r="AB2101" s="64">
        <v>4.78</v>
      </c>
      <c r="AC2101" s="64">
        <v>3.76</v>
      </c>
    </row>
    <row r="2102" spans="1:29" hidden="1" x14ac:dyDescent="0.2">
      <c r="A2102" s="2">
        <v>41550</v>
      </c>
      <c r="B2102" s="64">
        <v>3.76</v>
      </c>
      <c r="C2102" s="64">
        <v>3.46</v>
      </c>
      <c r="D2102" s="64">
        <v>4.8600000000000003</v>
      </c>
      <c r="E2102" s="64">
        <v>4.49</v>
      </c>
      <c r="G2102" s="64">
        <v>3.28</v>
      </c>
      <c r="H2102" s="64">
        <v>2.81</v>
      </c>
      <c r="J2102" s="64">
        <v>4.8600000000000003</v>
      </c>
      <c r="K2102" s="64">
        <v>3.75</v>
      </c>
      <c r="N2102" s="64">
        <v>0</v>
      </c>
      <c r="O2102" s="64">
        <v>2.6</v>
      </c>
      <c r="P2102" s="64">
        <v>3.7</v>
      </c>
      <c r="R2102" s="64">
        <v>2.17</v>
      </c>
      <c r="S2102" s="64">
        <v>1.92</v>
      </c>
      <c r="U2102" s="64">
        <v>3.76</v>
      </c>
      <c r="V2102" s="64">
        <v>3.46</v>
      </c>
      <c r="W2102" s="64">
        <v>4.8600000000000003</v>
      </c>
      <c r="X2102" s="64">
        <v>4.49</v>
      </c>
      <c r="Z2102" s="64">
        <v>3.28</v>
      </c>
      <c r="AA2102" s="64">
        <v>2.81</v>
      </c>
      <c r="AB2102" s="64">
        <v>4.8600000000000003</v>
      </c>
      <c r="AC2102" s="64">
        <v>3.75</v>
      </c>
    </row>
    <row r="2103" spans="1:29" hidden="1" x14ac:dyDescent="0.2">
      <c r="A2103" s="2">
        <v>41551</v>
      </c>
      <c r="B2103" s="64">
        <v>3.8</v>
      </c>
      <c r="C2103" s="64">
        <v>3.5</v>
      </c>
      <c r="D2103" s="64">
        <v>4.88</v>
      </c>
      <c r="E2103" s="64">
        <v>4.5199999999999996</v>
      </c>
      <c r="G2103" s="64">
        <v>3.37</v>
      </c>
      <c r="H2103" s="64">
        <v>2.84</v>
      </c>
      <c r="J2103" s="64">
        <v>4.78</v>
      </c>
      <c r="K2103" s="64">
        <v>4.1100000000000003</v>
      </c>
      <c r="N2103" s="64">
        <v>0</v>
      </c>
      <c r="O2103" s="64">
        <v>2.64</v>
      </c>
      <c r="P2103" s="64">
        <v>3.72</v>
      </c>
      <c r="R2103" s="64">
        <v>2.2000000000000002</v>
      </c>
      <c r="S2103" s="64">
        <v>1.97</v>
      </c>
      <c r="U2103" s="64">
        <v>3.8</v>
      </c>
      <c r="V2103" s="64">
        <v>3.5</v>
      </c>
      <c r="W2103" s="64">
        <v>4.88</v>
      </c>
      <c r="X2103" s="64">
        <v>4.5199999999999996</v>
      </c>
      <c r="Z2103" s="64">
        <v>3.37</v>
      </c>
      <c r="AA2103" s="64">
        <v>2.84</v>
      </c>
      <c r="AB2103" s="64">
        <v>4.78</v>
      </c>
      <c r="AC2103" s="64">
        <v>4.1100000000000003</v>
      </c>
    </row>
    <row r="2104" spans="1:29" hidden="1" x14ac:dyDescent="0.2">
      <c r="A2104" s="2">
        <v>41554</v>
      </c>
      <c r="B2104" s="64">
        <v>3.78</v>
      </c>
      <c r="C2104" s="64">
        <v>3.52</v>
      </c>
      <c r="D2104" s="64">
        <v>4.88</v>
      </c>
      <c r="E2104" s="64">
        <v>4.5</v>
      </c>
      <c r="G2104" s="64">
        <v>3.26</v>
      </c>
      <c r="H2104" s="64">
        <v>2.88</v>
      </c>
      <c r="J2104" s="64">
        <v>4.83</v>
      </c>
      <c r="K2104" s="64">
        <v>4.24</v>
      </c>
      <c r="N2104" s="64">
        <v>0</v>
      </c>
      <c r="O2104" s="64">
        <v>2.62</v>
      </c>
      <c r="P2104" s="64">
        <v>3.69</v>
      </c>
      <c r="R2104" s="64">
        <v>2.2200000000000002</v>
      </c>
      <c r="S2104" s="64">
        <v>1.98</v>
      </c>
      <c r="U2104" s="64">
        <v>3.78</v>
      </c>
      <c r="V2104" s="64">
        <v>3.52</v>
      </c>
      <c r="W2104" s="64">
        <v>4.88</v>
      </c>
      <c r="X2104" s="64">
        <v>4.5</v>
      </c>
      <c r="Z2104" s="64">
        <v>3.26</v>
      </c>
      <c r="AA2104" s="64">
        <v>2.88</v>
      </c>
      <c r="AB2104" s="64">
        <v>4.83</v>
      </c>
      <c r="AC2104" s="64">
        <v>4.24</v>
      </c>
    </row>
    <row r="2105" spans="1:29" hidden="1" x14ac:dyDescent="0.2">
      <c r="A2105" s="2">
        <v>41555</v>
      </c>
      <c r="B2105" s="64">
        <v>3.8</v>
      </c>
      <c r="C2105" s="64">
        <v>3.51</v>
      </c>
      <c r="D2105" s="64">
        <v>4.9000000000000004</v>
      </c>
      <c r="E2105" s="64">
        <v>4.51</v>
      </c>
      <c r="G2105" s="64">
        <v>3.27</v>
      </c>
      <c r="H2105" s="64">
        <v>2.82</v>
      </c>
      <c r="J2105" s="64">
        <v>4.8499999999999996</v>
      </c>
      <c r="K2105" s="64">
        <v>4.26</v>
      </c>
      <c r="N2105" s="64">
        <v>0.02</v>
      </c>
      <c r="O2105" s="64">
        <v>2.63</v>
      </c>
      <c r="P2105" s="64">
        <v>3.69</v>
      </c>
      <c r="R2105" s="64">
        <v>2.2200000000000002</v>
      </c>
      <c r="S2105" s="64">
        <v>2.0099999999999998</v>
      </c>
      <c r="U2105" s="64">
        <v>3.8</v>
      </c>
      <c r="V2105" s="64">
        <v>3.51</v>
      </c>
      <c r="W2105" s="64">
        <v>4.9000000000000004</v>
      </c>
      <c r="X2105" s="64">
        <v>4.51</v>
      </c>
      <c r="Z2105" s="64">
        <v>3.27</v>
      </c>
      <c r="AA2105" s="64">
        <v>2.82</v>
      </c>
      <c r="AB2105" s="64">
        <v>4.8499999999999996</v>
      </c>
      <c r="AC2105" s="64">
        <v>4.26</v>
      </c>
    </row>
    <row r="2106" spans="1:29" hidden="1" x14ac:dyDescent="0.2">
      <c r="A2106" s="2">
        <v>41556</v>
      </c>
      <c r="B2106" s="64">
        <v>3.85</v>
      </c>
      <c r="C2106" s="64">
        <v>3.53</v>
      </c>
      <c r="D2106" s="64">
        <v>4.9400000000000004</v>
      </c>
      <c r="E2106" s="64">
        <v>4.5599999999999996</v>
      </c>
      <c r="G2106" s="64">
        <v>3.23</v>
      </c>
      <c r="H2106" s="64">
        <v>2.83</v>
      </c>
      <c r="J2106" s="64">
        <v>4.79</v>
      </c>
      <c r="K2106" s="64">
        <v>4.33</v>
      </c>
      <c r="N2106" s="64">
        <v>0.02</v>
      </c>
      <c r="O2106" s="64">
        <v>2.66</v>
      </c>
      <c r="P2106" s="64">
        <v>3.74</v>
      </c>
      <c r="R2106" s="64">
        <v>2.2200000000000002</v>
      </c>
      <c r="S2106" s="64">
        <v>2</v>
      </c>
      <c r="U2106" s="64">
        <v>3.85</v>
      </c>
      <c r="V2106" s="64">
        <v>3.53</v>
      </c>
      <c r="W2106" s="64">
        <v>4.9400000000000004</v>
      </c>
      <c r="X2106" s="64">
        <v>4.5599999999999996</v>
      </c>
      <c r="Z2106" s="64">
        <v>3.23</v>
      </c>
      <c r="AA2106" s="64">
        <v>2.83</v>
      </c>
      <c r="AB2106" s="64">
        <v>4.79</v>
      </c>
      <c r="AC2106" s="64">
        <v>4.33</v>
      </c>
    </row>
    <row r="2107" spans="1:29" hidden="1" x14ac:dyDescent="0.2">
      <c r="A2107" s="2">
        <v>41557</v>
      </c>
      <c r="B2107" s="64">
        <v>3.83</v>
      </c>
      <c r="C2107" s="64">
        <v>3.54</v>
      </c>
      <c r="D2107" s="64">
        <v>4.88</v>
      </c>
      <c r="E2107" s="64">
        <v>4.5199999999999996</v>
      </c>
      <c r="G2107" s="64">
        <v>3.19</v>
      </c>
      <c r="H2107" s="64">
        <v>2.88</v>
      </c>
      <c r="J2107" s="64">
        <v>4.83</v>
      </c>
      <c r="K2107" s="64">
        <v>4.3</v>
      </c>
      <c r="N2107" s="64">
        <v>0.03</v>
      </c>
      <c r="O2107" s="64">
        <v>2.68</v>
      </c>
      <c r="P2107" s="64">
        <v>3.73</v>
      </c>
      <c r="R2107" s="64">
        <v>2.21</v>
      </c>
      <c r="S2107" s="64">
        <v>1.98</v>
      </c>
      <c r="U2107" s="64">
        <v>3.83</v>
      </c>
      <c r="V2107" s="64">
        <v>3.54</v>
      </c>
      <c r="W2107" s="64">
        <v>4.88</v>
      </c>
      <c r="X2107" s="64">
        <v>4.5199999999999996</v>
      </c>
      <c r="Z2107" s="64">
        <v>3.19</v>
      </c>
      <c r="AA2107" s="64">
        <v>2.88</v>
      </c>
      <c r="AB2107" s="64">
        <v>4.83</v>
      </c>
      <c r="AC2107" s="64">
        <v>4.3</v>
      </c>
    </row>
    <row r="2108" spans="1:29" hidden="1" x14ac:dyDescent="0.2">
      <c r="A2108" s="2">
        <v>41558</v>
      </c>
      <c r="B2108" s="64">
        <v>3.8</v>
      </c>
      <c r="C2108" s="64">
        <v>3.54</v>
      </c>
      <c r="D2108" s="64">
        <v>4.8899999999999997</v>
      </c>
      <c r="E2108" s="64">
        <v>4.47</v>
      </c>
      <c r="G2108" s="64">
        <v>3.28</v>
      </c>
      <c r="H2108" s="64">
        <v>2.91</v>
      </c>
      <c r="J2108" s="64">
        <v>4.99</v>
      </c>
      <c r="K2108" s="64">
        <v>4.07</v>
      </c>
      <c r="N2108" s="64">
        <v>0.04</v>
      </c>
      <c r="O2108" s="64">
        <v>2.69</v>
      </c>
      <c r="P2108" s="64">
        <v>3.74</v>
      </c>
      <c r="R2108" s="64">
        <v>2.19</v>
      </c>
      <c r="S2108" s="64">
        <v>1.95</v>
      </c>
      <c r="U2108" s="64">
        <v>3.8</v>
      </c>
      <c r="V2108" s="64">
        <v>3.54</v>
      </c>
      <c r="W2108" s="64">
        <v>4.8899999999999997</v>
      </c>
      <c r="X2108" s="64">
        <v>4.47</v>
      </c>
      <c r="Z2108" s="64">
        <v>3.28</v>
      </c>
      <c r="AA2108" s="64">
        <v>2.91</v>
      </c>
      <c r="AB2108" s="64">
        <v>4.99</v>
      </c>
      <c r="AC2108" s="64">
        <v>4.07</v>
      </c>
    </row>
    <row r="2109" spans="1:29" hidden="1" x14ac:dyDescent="0.2">
      <c r="A2109" s="2">
        <v>41562</v>
      </c>
      <c r="B2109" s="64">
        <v>3.79</v>
      </c>
      <c r="C2109" s="64">
        <v>3.55</v>
      </c>
      <c r="D2109" s="64">
        <v>4.87</v>
      </c>
      <c r="E2109" s="64">
        <v>4.58</v>
      </c>
      <c r="G2109" s="64">
        <v>3.28</v>
      </c>
      <c r="H2109" s="64">
        <v>2.9</v>
      </c>
      <c r="J2109" s="64">
        <v>4.91</v>
      </c>
      <c r="K2109" s="64">
        <v>4.29</v>
      </c>
      <c r="N2109" s="64">
        <v>0.06</v>
      </c>
      <c r="O2109" s="64">
        <v>2.73</v>
      </c>
      <c r="P2109" s="64">
        <v>3.79</v>
      </c>
      <c r="R2109" s="64">
        <v>2.2000000000000002</v>
      </c>
      <c r="S2109" s="64">
        <v>1.97</v>
      </c>
      <c r="U2109" s="64">
        <v>3.79</v>
      </c>
      <c r="V2109" s="64">
        <v>3.55</v>
      </c>
      <c r="W2109" s="64">
        <v>4.87</v>
      </c>
      <c r="X2109" s="64">
        <v>4.58</v>
      </c>
      <c r="Z2109" s="64">
        <v>3.28</v>
      </c>
      <c r="AA2109" s="64">
        <v>2.9</v>
      </c>
      <c r="AB2109" s="64">
        <v>4.91</v>
      </c>
      <c r="AC2109" s="64">
        <v>4.29</v>
      </c>
    </row>
    <row r="2110" spans="1:29" hidden="1" x14ac:dyDescent="0.2">
      <c r="A2110" s="2">
        <v>41563</v>
      </c>
      <c r="B2110" s="64">
        <v>3.68</v>
      </c>
      <c r="C2110" s="64">
        <v>3.5</v>
      </c>
      <c r="D2110" s="64">
        <v>4.74</v>
      </c>
      <c r="E2110" s="64">
        <v>4.43</v>
      </c>
      <c r="G2110" s="64">
        <v>3.3</v>
      </c>
      <c r="H2110" s="64">
        <v>2.92</v>
      </c>
      <c r="J2110" s="64">
        <v>4.83</v>
      </c>
      <c r="K2110" s="64">
        <v>4.37</v>
      </c>
      <c r="N2110" s="64">
        <v>0.03</v>
      </c>
      <c r="O2110" s="64">
        <v>2.66</v>
      </c>
      <c r="P2110" s="64">
        <v>3.72</v>
      </c>
      <c r="R2110" s="64">
        <v>2.15</v>
      </c>
      <c r="S2110" s="64">
        <v>1.92</v>
      </c>
      <c r="U2110" s="64">
        <v>3.68</v>
      </c>
      <c r="V2110" s="64">
        <v>3.5</v>
      </c>
      <c r="W2110" s="64">
        <v>4.74</v>
      </c>
      <c r="X2110" s="64">
        <v>4.43</v>
      </c>
      <c r="Z2110" s="64">
        <v>3.3</v>
      </c>
      <c r="AA2110" s="64">
        <v>2.92</v>
      </c>
      <c r="AB2110" s="64">
        <v>4.83</v>
      </c>
      <c r="AC2110" s="64">
        <v>4.37</v>
      </c>
    </row>
    <row r="2111" spans="1:29" hidden="1" x14ac:dyDescent="0.2">
      <c r="A2111" s="2">
        <v>41564</v>
      </c>
      <c r="B2111" s="64">
        <v>3.69</v>
      </c>
      <c r="C2111" s="64">
        <v>3.42</v>
      </c>
      <c r="D2111" s="64">
        <v>4.6900000000000004</v>
      </c>
      <c r="E2111" s="64">
        <v>4.45</v>
      </c>
      <c r="G2111" s="64">
        <v>3.45</v>
      </c>
      <c r="H2111" s="64">
        <v>2.93</v>
      </c>
      <c r="J2111" s="64">
        <v>4.88</v>
      </c>
      <c r="K2111" s="64">
        <v>4.37</v>
      </c>
      <c r="N2111" s="64">
        <v>0</v>
      </c>
      <c r="O2111" s="64">
        <v>2.59</v>
      </c>
      <c r="P2111" s="64">
        <v>3.66</v>
      </c>
      <c r="R2111" s="64">
        <v>2.06</v>
      </c>
      <c r="S2111" s="64">
        <v>1.86</v>
      </c>
      <c r="U2111" s="64">
        <v>3.69</v>
      </c>
      <c r="V2111" s="64">
        <v>3.42</v>
      </c>
      <c r="W2111" s="64">
        <v>4.6900000000000004</v>
      </c>
      <c r="X2111" s="64">
        <v>4.45</v>
      </c>
      <c r="Z2111" s="64">
        <v>3.45</v>
      </c>
      <c r="AA2111" s="64">
        <v>2.93</v>
      </c>
      <c r="AB2111" s="64">
        <v>4.88</v>
      </c>
      <c r="AC2111" s="64">
        <v>4.37</v>
      </c>
    </row>
    <row r="2112" spans="1:29" hidden="1" x14ac:dyDescent="0.2">
      <c r="A2112" s="2">
        <v>41565</v>
      </c>
      <c r="B2112" s="64">
        <v>3.67</v>
      </c>
      <c r="C2112" s="64">
        <v>3.39</v>
      </c>
      <c r="D2112" s="64">
        <v>4.72</v>
      </c>
      <c r="E2112" s="64">
        <v>4.45</v>
      </c>
      <c r="G2112" s="64">
        <v>3.25</v>
      </c>
      <c r="H2112" s="64">
        <v>2.94</v>
      </c>
      <c r="J2112" s="64">
        <v>5.12</v>
      </c>
      <c r="K2112" s="64">
        <v>4.37</v>
      </c>
      <c r="N2112" s="64">
        <v>0</v>
      </c>
      <c r="O2112" s="64">
        <v>2.58</v>
      </c>
      <c r="P2112" s="64">
        <v>3.64</v>
      </c>
      <c r="R2112" s="64">
        <v>2.0499999999999998</v>
      </c>
      <c r="S2112" s="64">
        <v>1.86</v>
      </c>
      <c r="U2112" s="64">
        <v>3.67</v>
      </c>
      <c r="V2112" s="64">
        <v>3.39</v>
      </c>
      <c r="W2112" s="64">
        <v>4.72</v>
      </c>
      <c r="X2112" s="64">
        <v>4.45</v>
      </c>
      <c r="Z2112" s="64">
        <v>3.25</v>
      </c>
      <c r="AA2112" s="64">
        <v>2.94</v>
      </c>
      <c r="AB2112" s="64">
        <v>5.12</v>
      </c>
      <c r="AC2112" s="64">
        <v>4.37</v>
      </c>
    </row>
    <row r="2113" spans="1:29" hidden="1" x14ac:dyDescent="0.2">
      <c r="A2113" s="2">
        <v>41568</v>
      </c>
      <c r="B2113" s="64">
        <v>3.7</v>
      </c>
      <c r="C2113" s="64">
        <v>3.35</v>
      </c>
      <c r="D2113" s="64">
        <v>4.76</v>
      </c>
      <c r="E2113" s="64">
        <v>4.42</v>
      </c>
      <c r="G2113" s="64">
        <v>3.22</v>
      </c>
      <c r="H2113" s="64">
        <v>2.9</v>
      </c>
      <c r="J2113" s="64">
        <v>4.88</v>
      </c>
      <c r="K2113" s="64">
        <v>4.3899999999999997</v>
      </c>
      <c r="N2113" s="64">
        <v>0</v>
      </c>
      <c r="O2113" s="64">
        <v>2.6</v>
      </c>
      <c r="P2113" s="64">
        <v>3.67</v>
      </c>
      <c r="R2113" s="64">
        <v>2.08</v>
      </c>
      <c r="S2113" s="64">
        <v>1.87</v>
      </c>
      <c r="U2113" s="64">
        <v>3.7</v>
      </c>
      <c r="V2113" s="64">
        <v>3.35</v>
      </c>
      <c r="W2113" s="64">
        <v>4.76</v>
      </c>
      <c r="X2113" s="64">
        <v>4.42</v>
      </c>
      <c r="Z2113" s="64">
        <v>3.22</v>
      </c>
      <c r="AA2113" s="64">
        <v>2.9</v>
      </c>
      <c r="AB2113" s="64">
        <v>4.88</v>
      </c>
      <c r="AC2113" s="64">
        <v>4.3899999999999997</v>
      </c>
    </row>
    <row r="2114" spans="1:29" hidden="1" x14ac:dyDescent="0.2">
      <c r="A2114" s="2">
        <v>41569</v>
      </c>
      <c r="B2114" s="64">
        <v>3.6</v>
      </c>
      <c r="C2114" s="64">
        <v>3.26</v>
      </c>
      <c r="D2114" s="64">
        <v>4.82</v>
      </c>
      <c r="E2114" s="64">
        <v>4.29</v>
      </c>
      <c r="G2114" s="64">
        <v>3.39</v>
      </c>
      <c r="H2114" s="64">
        <v>2.91</v>
      </c>
      <c r="J2114" s="64">
        <v>4.79</v>
      </c>
      <c r="K2114" s="64">
        <v>4.3899999999999997</v>
      </c>
      <c r="N2114" s="64">
        <v>0</v>
      </c>
      <c r="O2114" s="64">
        <v>2.5099999999999998</v>
      </c>
      <c r="P2114" s="64">
        <v>3.61</v>
      </c>
      <c r="R2114" s="64">
        <v>2.0099999999999998</v>
      </c>
      <c r="S2114" s="64">
        <v>1.8</v>
      </c>
      <c r="U2114" s="64">
        <v>3.6</v>
      </c>
      <c r="V2114" s="64">
        <v>3.26</v>
      </c>
      <c r="W2114" s="64">
        <v>4.82</v>
      </c>
      <c r="X2114" s="64">
        <v>4.29</v>
      </c>
      <c r="Z2114" s="64">
        <v>3.39</v>
      </c>
      <c r="AA2114" s="64">
        <v>2.91</v>
      </c>
      <c r="AB2114" s="64">
        <v>4.79</v>
      </c>
      <c r="AC2114" s="64">
        <v>4.3899999999999997</v>
      </c>
    </row>
    <row r="2115" spans="1:29" hidden="1" x14ac:dyDescent="0.2">
      <c r="A2115" s="2">
        <v>41570</v>
      </c>
      <c r="B2115" s="64">
        <v>3.62</v>
      </c>
      <c r="C2115" s="64">
        <v>3.26</v>
      </c>
      <c r="D2115" s="64">
        <v>4.67</v>
      </c>
      <c r="E2115" s="64">
        <v>4.41</v>
      </c>
      <c r="G2115" s="64">
        <v>3.36</v>
      </c>
      <c r="H2115" s="64">
        <v>2.88</v>
      </c>
      <c r="J2115" s="64">
        <v>4.87</v>
      </c>
      <c r="K2115" s="64">
        <v>4.34</v>
      </c>
      <c r="N2115" s="64">
        <v>0</v>
      </c>
      <c r="O2115" s="64">
        <v>2.5</v>
      </c>
      <c r="P2115" s="64">
        <v>3.59</v>
      </c>
      <c r="R2115" s="64">
        <v>2.0099999999999998</v>
      </c>
      <c r="S2115" s="64">
        <v>1.81</v>
      </c>
      <c r="U2115" s="64">
        <v>3.62</v>
      </c>
      <c r="V2115" s="64">
        <v>3.26</v>
      </c>
      <c r="W2115" s="64">
        <v>4.67</v>
      </c>
      <c r="X2115" s="64">
        <v>4.41</v>
      </c>
      <c r="Z2115" s="64">
        <v>3.36</v>
      </c>
      <c r="AA2115" s="64">
        <v>2.88</v>
      </c>
      <c r="AB2115" s="64">
        <v>4.87</v>
      </c>
      <c r="AC2115" s="64">
        <v>4.34</v>
      </c>
    </row>
    <row r="2116" spans="1:29" hidden="1" x14ac:dyDescent="0.2">
      <c r="A2116" s="2">
        <v>41571</v>
      </c>
      <c r="B2116" s="64">
        <v>3.67</v>
      </c>
      <c r="C2116" s="64">
        <v>3.28</v>
      </c>
      <c r="D2116" s="64">
        <v>5.09</v>
      </c>
      <c r="E2116" s="64">
        <v>4.3099999999999996</v>
      </c>
      <c r="G2116" s="64">
        <v>3.15</v>
      </c>
      <c r="H2116" s="64">
        <v>2.86</v>
      </c>
      <c r="J2116" s="64">
        <v>4.75</v>
      </c>
      <c r="K2116" s="64">
        <v>4.34</v>
      </c>
      <c r="N2116" s="64">
        <v>0.01</v>
      </c>
      <c r="O2116" s="64">
        <v>2.52</v>
      </c>
      <c r="P2116" s="64">
        <v>3.61</v>
      </c>
      <c r="R2116" s="64">
        <v>2.0299999999999998</v>
      </c>
      <c r="S2116" s="64">
        <v>1.83</v>
      </c>
      <c r="U2116" s="64">
        <v>3.67</v>
      </c>
      <c r="V2116" s="64">
        <v>3.28</v>
      </c>
      <c r="W2116" s="64">
        <v>5.09</v>
      </c>
      <c r="X2116" s="64">
        <v>4.3099999999999996</v>
      </c>
      <c r="Z2116" s="64">
        <v>3.15</v>
      </c>
      <c r="AA2116" s="64">
        <v>2.86</v>
      </c>
      <c r="AB2116" s="64">
        <v>4.75</v>
      </c>
      <c r="AC2116" s="64">
        <v>4.34</v>
      </c>
    </row>
    <row r="2117" spans="1:29" hidden="1" x14ac:dyDescent="0.2">
      <c r="A2117" s="2">
        <v>41572</v>
      </c>
      <c r="B2117" s="64">
        <v>3.62</v>
      </c>
      <c r="C2117" s="64">
        <v>3.27</v>
      </c>
      <c r="D2117" s="64">
        <v>4.68</v>
      </c>
      <c r="E2117" s="64">
        <v>4.37</v>
      </c>
      <c r="G2117" s="64">
        <v>2.95</v>
      </c>
      <c r="H2117" s="64">
        <v>2.77</v>
      </c>
      <c r="J2117" s="64">
        <v>4.82</v>
      </c>
      <c r="K2117" s="64">
        <v>4.21</v>
      </c>
      <c r="N2117" s="64">
        <v>0.01</v>
      </c>
      <c r="O2117" s="64">
        <v>2.5099999999999998</v>
      </c>
      <c r="P2117" s="64">
        <v>3.6</v>
      </c>
      <c r="R2117" s="64">
        <v>2.0099999999999998</v>
      </c>
      <c r="S2117" s="64">
        <v>1.82</v>
      </c>
      <c r="U2117" s="64">
        <v>3.62</v>
      </c>
      <c r="V2117" s="64">
        <v>3.27</v>
      </c>
      <c r="W2117" s="64">
        <v>4.68</v>
      </c>
      <c r="X2117" s="64">
        <v>4.37</v>
      </c>
      <c r="Z2117" s="64">
        <v>2.95</v>
      </c>
      <c r="AA2117" s="64">
        <v>2.77</v>
      </c>
      <c r="AB2117" s="64">
        <v>4.82</v>
      </c>
      <c r="AC2117" s="64">
        <v>4.21</v>
      </c>
    </row>
    <row r="2118" spans="1:29" hidden="1" x14ac:dyDescent="0.2">
      <c r="A2118" s="2">
        <v>41575</v>
      </c>
      <c r="B2118" s="64">
        <v>3.61</v>
      </c>
      <c r="C2118" s="64">
        <v>3.29</v>
      </c>
      <c r="D2118" s="64">
        <v>5</v>
      </c>
      <c r="E2118" s="64">
        <v>4.3499999999999996</v>
      </c>
      <c r="G2118" s="64">
        <v>3.07</v>
      </c>
      <c r="H2118" s="64">
        <v>2.77</v>
      </c>
      <c r="J2118" s="64">
        <v>4.78</v>
      </c>
      <c r="K2118" s="64">
        <v>4.12</v>
      </c>
      <c r="N2118" s="64">
        <v>0</v>
      </c>
      <c r="O2118" s="64">
        <v>2.52</v>
      </c>
      <c r="P2118" s="64">
        <v>3.62</v>
      </c>
      <c r="R2118" s="64">
        <v>2.02</v>
      </c>
      <c r="S2118" s="64">
        <v>1.8</v>
      </c>
      <c r="U2118" s="64">
        <v>3.61</v>
      </c>
      <c r="V2118" s="64">
        <v>3.29</v>
      </c>
      <c r="W2118" s="64">
        <v>5</v>
      </c>
      <c r="X2118" s="64">
        <v>4.3499999999999996</v>
      </c>
      <c r="Z2118" s="64">
        <v>3.07</v>
      </c>
      <c r="AA2118" s="64">
        <v>2.77</v>
      </c>
      <c r="AB2118" s="64">
        <v>4.78</v>
      </c>
      <c r="AC2118" s="64">
        <v>4.12</v>
      </c>
    </row>
    <row r="2119" spans="1:29" hidden="1" x14ac:dyDescent="0.2">
      <c r="A2119" s="2">
        <v>41576</v>
      </c>
      <c r="B2119" s="64">
        <v>3.61</v>
      </c>
      <c r="C2119" s="64">
        <v>3.27</v>
      </c>
      <c r="D2119" s="64">
        <v>5.0999999999999996</v>
      </c>
      <c r="E2119" s="64">
        <v>4.34</v>
      </c>
      <c r="G2119" s="64">
        <v>3.04</v>
      </c>
      <c r="H2119" s="64">
        <v>2.74</v>
      </c>
      <c r="J2119" s="64">
        <v>4.75</v>
      </c>
      <c r="K2119" s="64">
        <v>4.0599999999999996</v>
      </c>
      <c r="N2119" s="64">
        <v>0</v>
      </c>
      <c r="O2119" s="64">
        <v>2.5</v>
      </c>
      <c r="P2119" s="64">
        <v>3.61</v>
      </c>
      <c r="R2119" s="64">
        <v>2</v>
      </c>
      <c r="S2119" s="64">
        <v>1.8</v>
      </c>
      <c r="U2119" s="64">
        <v>3.61</v>
      </c>
      <c r="V2119" s="64">
        <v>3.27</v>
      </c>
      <c r="W2119" s="64">
        <v>5.0999999999999996</v>
      </c>
      <c r="X2119" s="64">
        <v>4.34</v>
      </c>
      <c r="Z2119" s="64">
        <v>3.04</v>
      </c>
      <c r="AA2119" s="64">
        <v>2.74</v>
      </c>
      <c r="AB2119" s="64">
        <v>4.75</v>
      </c>
      <c r="AC2119" s="64">
        <v>4.0599999999999996</v>
      </c>
    </row>
    <row r="2120" spans="1:29" hidden="1" x14ac:dyDescent="0.2">
      <c r="A2120" s="2">
        <v>41577</v>
      </c>
      <c r="B2120" s="64">
        <v>3.65</v>
      </c>
      <c r="C2120" s="64">
        <v>3.31</v>
      </c>
      <c r="D2120" s="64">
        <v>4.8499999999999996</v>
      </c>
      <c r="E2120" s="64">
        <v>4.41</v>
      </c>
      <c r="G2120" s="64">
        <v>2.79</v>
      </c>
      <c r="H2120" s="64">
        <v>2.69</v>
      </c>
      <c r="J2120" s="64">
        <v>4.6900000000000004</v>
      </c>
      <c r="K2120" s="64">
        <v>4.12</v>
      </c>
      <c r="N2120" s="64">
        <v>0</v>
      </c>
      <c r="O2120" s="64">
        <v>2.5299999999999998</v>
      </c>
      <c r="P2120" s="64">
        <v>3.64</v>
      </c>
      <c r="R2120" s="64">
        <v>2.0099999999999998</v>
      </c>
      <c r="S2120" s="64">
        <v>1.81</v>
      </c>
      <c r="U2120" s="64">
        <v>3.65</v>
      </c>
      <c r="V2120" s="64">
        <v>3.31</v>
      </c>
      <c r="W2120" s="64">
        <v>4.8499999999999996</v>
      </c>
      <c r="X2120" s="64">
        <v>4.41</v>
      </c>
      <c r="Z2120" s="64">
        <v>2.79</v>
      </c>
      <c r="AA2120" s="64">
        <v>2.69</v>
      </c>
      <c r="AB2120" s="64">
        <v>4.6900000000000004</v>
      </c>
      <c r="AC2120" s="64">
        <v>4.12</v>
      </c>
    </row>
    <row r="2121" spans="1:29" hidden="1" x14ac:dyDescent="0.2">
      <c r="A2121" s="2">
        <v>41578</v>
      </c>
      <c r="B2121" s="64">
        <v>3.66</v>
      </c>
      <c r="C2121" s="64">
        <v>3.3</v>
      </c>
      <c r="D2121" s="64">
        <v>4.82</v>
      </c>
      <c r="E2121" s="64">
        <v>4.38</v>
      </c>
      <c r="G2121" s="64">
        <v>3.05</v>
      </c>
      <c r="H2121" s="64">
        <v>2.71</v>
      </c>
      <c r="J2121" s="64">
        <v>4.74</v>
      </c>
      <c r="K2121" s="64">
        <v>4.16</v>
      </c>
      <c r="N2121" s="64">
        <v>0.02</v>
      </c>
      <c r="O2121" s="64">
        <v>2.5499999999999998</v>
      </c>
      <c r="P2121" s="64">
        <v>3.64</v>
      </c>
      <c r="R2121" s="64">
        <v>2.02</v>
      </c>
      <c r="S2121" s="64">
        <v>1.82</v>
      </c>
      <c r="U2121" s="64">
        <v>3.66</v>
      </c>
      <c r="V2121" s="64">
        <v>3.3</v>
      </c>
      <c r="W2121" s="64">
        <v>4.82</v>
      </c>
      <c r="X2121" s="64">
        <v>4.38</v>
      </c>
      <c r="Z2121" s="64">
        <v>3.05</v>
      </c>
      <c r="AA2121" s="64">
        <v>2.71</v>
      </c>
      <c r="AB2121" s="64">
        <v>4.74</v>
      </c>
      <c r="AC2121" s="64">
        <v>4.16</v>
      </c>
    </row>
    <row r="2122" spans="1:29" hidden="1" x14ac:dyDescent="0.2">
      <c r="R2122" s="64"/>
      <c r="S2122" s="64"/>
    </row>
    <row r="2123" spans="1:29" hidden="1" x14ac:dyDescent="0.2">
      <c r="A2123" s="3" t="s">
        <v>61</v>
      </c>
      <c r="B2123" s="64">
        <f>AVERAGE(B2100:B2121)</f>
        <v>3.7172727272727273</v>
      </c>
      <c r="C2123" s="64">
        <f>AVERAGE(C2100:C2121)</f>
        <v>3.4104545454545456</v>
      </c>
      <c r="D2123" s="64">
        <f>AVERAGE(D2100:D2121)</f>
        <v>4.8513636363636357</v>
      </c>
      <c r="E2123" s="64">
        <f>AVERAGE(E2100:E2121)</f>
        <v>4.4477272727272723</v>
      </c>
      <c r="G2123" s="64">
        <f>AVERAGE(G2100:G2121)</f>
        <v>3.2072727272727275</v>
      </c>
      <c r="H2123" s="64">
        <f>AVERAGE(H2100:H2121)</f>
        <v>2.8363636363636364</v>
      </c>
      <c r="J2123" s="64">
        <f>AVERAGE(J2100:J2121)</f>
        <v>4.831818181818182</v>
      </c>
      <c r="K2123" s="64">
        <f>AVERAGE(K2100:K2121)</f>
        <v>4.2004545454545452</v>
      </c>
      <c r="N2123" s="64">
        <f>AVERAGE(N2100:N2121)</f>
        <v>1.090909090909091E-2</v>
      </c>
      <c r="O2123" s="64">
        <f>AVERAGE(O2100:O2121)</f>
        <v>2.5950000000000002</v>
      </c>
      <c r="P2123" s="64">
        <f>AVERAGE(P2100:P2121)</f>
        <v>3.6740909090909089</v>
      </c>
      <c r="R2123" s="64">
        <f>AVERAGE(R2100:R2121)</f>
        <v>2.1140909090909088</v>
      </c>
      <c r="S2123" s="64">
        <f>AVERAGE(S2100:S2121)</f>
        <v>1.8963636363636363</v>
      </c>
      <c r="U2123" s="64">
        <f>AVERAGE(U2100:U2121)</f>
        <v>3.7172727272727273</v>
      </c>
      <c r="V2123" s="64">
        <f>AVERAGE(V2100:V2121)</f>
        <v>3.4104545454545456</v>
      </c>
      <c r="W2123" s="64">
        <f>AVERAGE(W2100:W2121)</f>
        <v>4.8513636363636357</v>
      </c>
      <c r="X2123" s="64">
        <f>AVERAGE(X2100:X2121)</f>
        <v>4.4477272727272723</v>
      </c>
      <c r="Z2123" s="64">
        <f>AVERAGE(Z2100:Z2121)</f>
        <v>3.2072727272727275</v>
      </c>
      <c r="AA2123" s="64">
        <f>AVERAGE(AA2100:AA2121)</f>
        <v>2.8363636363636364</v>
      </c>
      <c r="AB2123" s="64">
        <f>AVERAGE(AB2100:AB2121)</f>
        <v>4.831818181818182</v>
      </c>
      <c r="AC2123" s="64">
        <f>AVERAGE(AC2100:AC2121)</f>
        <v>4.2004545454545452</v>
      </c>
    </row>
    <row r="2124" spans="1:29" hidden="1" x14ac:dyDescent="0.2">
      <c r="A2124" s="3" t="s">
        <v>62</v>
      </c>
      <c r="B2124" s="312">
        <f>AVERAGE(B2123:C2123)</f>
        <v>3.5638636363636365</v>
      </c>
      <c r="C2124" s="312"/>
      <c r="D2124" s="312">
        <f>AVERAGE(D2123:E2123)</f>
        <v>4.6495454545454535</v>
      </c>
      <c r="E2124" s="312"/>
      <c r="F2124" s="5"/>
      <c r="G2124" s="312">
        <f>AVERAGE(G2123:H2123)</f>
        <v>3.021818181818182</v>
      </c>
      <c r="H2124" s="312"/>
      <c r="I2124" s="118"/>
      <c r="J2124" s="312">
        <f>AVERAGE(J2123:K2123)</f>
        <v>4.5161363636363632</v>
      </c>
      <c r="K2124" s="312"/>
      <c r="L2124" s="118"/>
      <c r="M2124" s="5"/>
      <c r="N2124" s="5"/>
      <c r="O2124" s="5"/>
      <c r="P2124" s="5"/>
      <c r="Q2124" s="5"/>
      <c r="R2124" s="312">
        <f>AVERAGE(R2123:S2123)</f>
        <v>2.0052272727272724</v>
      </c>
      <c r="S2124" s="312"/>
      <c r="U2124" s="312">
        <f>AVERAGE(U2123:V2123)</f>
        <v>3.5638636363636365</v>
      </c>
      <c r="V2124" s="312"/>
      <c r="W2124" s="312">
        <f>AVERAGE(W2123:X2123)</f>
        <v>4.6495454545454535</v>
      </c>
      <c r="X2124" s="312"/>
      <c r="Y2124" s="5"/>
      <c r="Z2124" s="312">
        <f>AVERAGE(Z2123:AA2123)</f>
        <v>3.021818181818182</v>
      </c>
      <c r="AA2124" s="312"/>
      <c r="AB2124" s="312">
        <f>AVERAGE(AB2123:AC2123)</f>
        <v>4.5161363636363632</v>
      </c>
      <c r="AC2124" s="312"/>
    </row>
    <row r="2125" spans="1:29" hidden="1" x14ac:dyDescent="0.2">
      <c r="A2125" s="3" t="s">
        <v>63</v>
      </c>
      <c r="B2125" s="312">
        <f>AVERAGE(B2072,B2097,B2124)</f>
        <v>3.6884545454545457</v>
      </c>
      <c r="C2125" s="312"/>
      <c r="D2125" s="312">
        <f>AVERAGE(D2072,D2097,D2124)</f>
        <v>4.6245909090909088</v>
      </c>
      <c r="E2125" s="312"/>
      <c r="F2125" s="5"/>
      <c r="G2125" s="312">
        <f>AVERAGE(G2072,G2097,G2124)</f>
        <v>3.0626287878787881</v>
      </c>
      <c r="H2125" s="312"/>
      <c r="I2125" s="118"/>
      <c r="J2125" s="312">
        <f>AVERAGE(J2072,J2097,J2124)</f>
        <v>4.6693030303030296</v>
      </c>
      <c r="K2125" s="312"/>
      <c r="L2125" s="118"/>
      <c r="M2125" s="5"/>
      <c r="N2125" s="5"/>
      <c r="O2125" s="5"/>
      <c r="P2125" s="5"/>
      <c r="Q2125" s="5"/>
      <c r="R2125" s="312">
        <f>AVERAGE(R2072,R2097,R2124)</f>
        <v>2.1456590909090911</v>
      </c>
      <c r="S2125" s="312"/>
      <c r="U2125" s="312">
        <f>AVERAGE(U2072,U2097,U2124)</f>
        <v>3.6884545454545457</v>
      </c>
      <c r="V2125" s="312"/>
      <c r="W2125" s="312">
        <f>AVERAGE(W2072,W2097,W2124)</f>
        <v>4.6245909090909088</v>
      </c>
      <c r="X2125" s="312"/>
      <c r="Y2125" s="5"/>
      <c r="Z2125" s="312">
        <f>AVERAGE(Z2072,Z2097,Z2124)</f>
        <v>3.0626287878787881</v>
      </c>
      <c r="AA2125" s="312"/>
      <c r="AB2125" s="312">
        <f>AVERAGE(AB2072,AB2097,AB2124)</f>
        <v>4.6693030303030296</v>
      </c>
      <c r="AC2125" s="312"/>
    </row>
    <row r="2126" spans="1:29" hidden="1" x14ac:dyDescent="0.2">
      <c r="R2126" s="64"/>
      <c r="S2126" s="64"/>
    </row>
    <row r="2127" spans="1:29" hidden="1" x14ac:dyDescent="0.2">
      <c r="A2127" s="2">
        <v>41579</v>
      </c>
      <c r="B2127" s="64">
        <v>3.73</v>
      </c>
      <c r="C2127" s="64">
        <v>3.41</v>
      </c>
      <c r="D2127" s="64">
        <v>4.71</v>
      </c>
      <c r="E2127" s="64">
        <v>4.38</v>
      </c>
      <c r="G2127" s="64">
        <v>2.83</v>
      </c>
      <c r="H2127" s="64">
        <v>2.72</v>
      </c>
      <c r="J2127" s="64">
        <v>4.79</v>
      </c>
      <c r="K2127" s="64">
        <v>4.08</v>
      </c>
      <c r="N2127" s="64">
        <v>0.02</v>
      </c>
      <c r="O2127" s="64">
        <v>2.62</v>
      </c>
      <c r="P2127" s="64">
        <v>3.69</v>
      </c>
      <c r="R2127" s="64">
        <v>2.08</v>
      </c>
      <c r="S2127" s="64">
        <v>1.88</v>
      </c>
      <c r="U2127" s="64">
        <v>3.73</v>
      </c>
      <c r="V2127" s="64">
        <v>3.41</v>
      </c>
      <c r="W2127" s="64">
        <v>4.71</v>
      </c>
      <c r="X2127" s="64">
        <v>4.38</v>
      </c>
      <c r="Z2127" s="64">
        <v>2.83</v>
      </c>
      <c r="AA2127" s="64">
        <v>2.72</v>
      </c>
      <c r="AB2127" s="64">
        <v>4.79</v>
      </c>
      <c r="AC2127" s="64">
        <v>4.08</v>
      </c>
    </row>
    <row r="2128" spans="1:29" hidden="1" x14ac:dyDescent="0.2">
      <c r="A2128" s="2">
        <v>41582</v>
      </c>
      <c r="B2128" s="64">
        <v>3.7</v>
      </c>
      <c r="C2128" s="64">
        <v>3.39</v>
      </c>
      <c r="D2128" s="64">
        <v>4.71</v>
      </c>
      <c r="E2128" s="64">
        <v>4.38</v>
      </c>
      <c r="G2128" s="64">
        <v>2.94</v>
      </c>
      <c r="H2128" s="64">
        <v>2.78</v>
      </c>
      <c r="J2128" s="64">
        <v>4.8099999999999996</v>
      </c>
      <c r="K2128" s="64">
        <v>4.1900000000000004</v>
      </c>
      <c r="N2128" s="64">
        <v>0.02</v>
      </c>
      <c r="O2128" s="64">
        <v>2.6</v>
      </c>
      <c r="P2128" s="64">
        <v>3.69</v>
      </c>
      <c r="R2128" s="64">
        <v>2.0699999999999998</v>
      </c>
      <c r="S2128" s="64">
        <v>1.89</v>
      </c>
      <c r="U2128" s="64">
        <v>3.7</v>
      </c>
      <c r="V2128" s="64">
        <v>3.39</v>
      </c>
      <c r="W2128" s="64">
        <v>4.71</v>
      </c>
      <c r="X2128" s="64">
        <v>4.38</v>
      </c>
      <c r="Z2128" s="64">
        <v>2.94</v>
      </c>
      <c r="AA2128" s="64">
        <v>2.78</v>
      </c>
      <c r="AB2128" s="64">
        <v>4.8099999999999996</v>
      </c>
      <c r="AC2128" s="64">
        <v>4.1900000000000004</v>
      </c>
    </row>
    <row r="2129" spans="1:29" hidden="1" x14ac:dyDescent="0.2">
      <c r="A2129" s="2">
        <v>41583</v>
      </c>
      <c r="B2129" s="64">
        <v>3.77</v>
      </c>
      <c r="C2129" s="64">
        <v>3.46</v>
      </c>
      <c r="D2129" s="64">
        <v>4.8099999999999996</v>
      </c>
      <c r="E2129" s="64">
        <v>4.49</v>
      </c>
      <c r="G2129" s="64">
        <v>2.95</v>
      </c>
      <c r="H2129" s="64">
        <v>2.76</v>
      </c>
      <c r="J2129" s="64">
        <v>4.95</v>
      </c>
      <c r="K2129" s="64">
        <v>4.3</v>
      </c>
      <c r="N2129" s="64">
        <v>0.02</v>
      </c>
      <c r="O2129" s="64">
        <v>2.67</v>
      </c>
      <c r="P2129" s="64">
        <v>3.77</v>
      </c>
      <c r="R2129" s="64">
        <v>2.09</v>
      </c>
      <c r="S2129" s="64">
        <v>1.89</v>
      </c>
      <c r="U2129" s="64">
        <v>3.77</v>
      </c>
      <c r="V2129" s="64">
        <v>3.46</v>
      </c>
      <c r="W2129" s="64">
        <v>4.8099999999999996</v>
      </c>
      <c r="X2129" s="64">
        <v>4.49</v>
      </c>
      <c r="Z2129" s="64">
        <v>2.95</v>
      </c>
      <c r="AA2129" s="64">
        <v>2.76</v>
      </c>
      <c r="AB2129" s="64">
        <v>4.95</v>
      </c>
      <c r="AC2129" s="64">
        <v>4.3</v>
      </c>
    </row>
    <row r="2130" spans="1:29" hidden="1" x14ac:dyDescent="0.2">
      <c r="A2130" s="2">
        <v>41584</v>
      </c>
      <c r="B2130" s="64">
        <v>3.73</v>
      </c>
      <c r="C2130" s="64">
        <v>3.42</v>
      </c>
      <c r="D2130" s="64">
        <v>4.74</v>
      </c>
      <c r="E2130" s="64">
        <v>4.46</v>
      </c>
      <c r="G2130" s="64">
        <v>3.01</v>
      </c>
      <c r="H2130" s="64">
        <v>2.8</v>
      </c>
      <c r="J2130" s="64">
        <v>5.0599999999999996</v>
      </c>
      <c r="K2130" s="64">
        <v>4.32</v>
      </c>
      <c r="N2130" s="64">
        <v>0.02</v>
      </c>
      <c r="O2130" s="64">
        <v>2.64</v>
      </c>
      <c r="P2130" s="64">
        <v>3.77</v>
      </c>
      <c r="R2130" s="64">
        <v>2.04</v>
      </c>
      <c r="S2130" s="64">
        <v>1.84</v>
      </c>
      <c r="U2130" s="64">
        <v>3.73</v>
      </c>
      <c r="V2130" s="64">
        <v>3.42</v>
      </c>
      <c r="W2130" s="64">
        <v>4.74</v>
      </c>
      <c r="X2130" s="64">
        <v>4.46</v>
      </c>
      <c r="Z2130" s="64">
        <v>3.01</v>
      </c>
      <c r="AA2130" s="64">
        <v>2.8</v>
      </c>
      <c r="AB2130" s="64">
        <v>5.0599999999999996</v>
      </c>
      <c r="AC2130" s="64">
        <v>4.32</v>
      </c>
    </row>
    <row r="2131" spans="1:29" hidden="1" x14ac:dyDescent="0.2">
      <c r="A2131" s="2">
        <v>41585</v>
      </c>
      <c r="B2131" s="64">
        <v>3.72</v>
      </c>
      <c r="C2131" s="64">
        <v>3.4</v>
      </c>
      <c r="D2131" s="64">
        <v>4.7</v>
      </c>
      <c r="E2131" s="64">
        <v>4.42</v>
      </c>
      <c r="G2131" s="64">
        <v>3.08</v>
      </c>
      <c r="H2131" s="64">
        <v>2.8</v>
      </c>
      <c r="J2131" s="64">
        <v>4.8499999999999996</v>
      </c>
      <c r="K2131" s="64">
        <v>3.82</v>
      </c>
      <c r="N2131" s="64">
        <v>0.01</v>
      </c>
      <c r="O2131" s="64">
        <v>2.6</v>
      </c>
      <c r="P2131" s="64">
        <v>3.7</v>
      </c>
      <c r="R2131" s="64">
        <v>2.0299999999999998</v>
      </c>
      <c r="S2131" s="64">
        <v>1.82</v>
      </c>
      <c r="U2131" s="64">
        <v>3.72</v>
      </c>
      <c r="V2131" s="64">
        <v>3.4</v>
      </c>
      <c r="W2131" s="64">
        <v>4.7</v>
      </c>
      <c r="X2131" s="64">
        <v>4.42</v>
      </c>
      <c r="Z2131" s="64">
        <v>3.08</v>
      </c>
      <c r="AA2131" s="64">
        <v>2.8</v>
      </c>
      <c r="AB2131" s="64">
        <v>4.8499999999999996</v>
      </c>
      <c r="AC2131" s="64">
        <v>3.82</v>
      </c>
    </row>
    <row r="2132" spans="1:29" hidden="1" x14ac:dyDescent="0.2">
      <c r="A2132" s="2">
        <v>41586</v>
      </c>
      <c r="B2132" s="64">
        <v>3.87</v>
      </c>
      <c r="C2132" s="64">
        <v>3.54</v>
      </c>
      <c r="D2132" s="64">
        <v>4.83</v>
      </c>
      <c r="E2132" s="64">
        <v>4.55</v>
      </c>
      <c r="G2132" s="64">
        <v>2.96</v>
      </c>
      <c r="H2132" s="64">
        <v>2.83</v>
      </c>
      <c r="J2132" s="64">
        <v>4.92</v>
      </c>
      <c r="K2132" s="64">
        <v>4.33</v>
      </c>
      <c r="N2132" s="64">
        <v>0.04</v>
      </c>
      <c r="O2132" s="64">
        <v>2.75</v>
      </c>
      <c r="P2132" s="64">
        <v>3.85</v>
      </c>
      <c r="R2132" s="64">
        <v>2.13</v>
      </c>
      <c r="S2132" s="64">
        <v>1.93</v>
      </c>
      <c r="U2132" s="64">
        <v>3.87</v>
      </c>
      <c r="V2132" s="64">
        <v>3.54</v>
      </c>
      <c r="W2132" s="64">
        <v>4.83</v>
      </c>
      <c r="X2132" s="64">
        <v>4.55</v>
      </c>
      <c r="Z2132" s="64">
        <v>2.96</v>
      </c>
      <c r="AA2132" s="64">
        <v>2.83</v>
      </c>
      <c r="AB2132" s="64">
        <v>4.92</v>
      </c>
      <c r="AC2132" s="64">
        <v>4.33</v>
      </c>
    </row>
    <row r="2133" spans="1:29" hidden="1" x14ac:dyDescent="0.2">
      <c r="A2133" s="2">
        <v>41590</v>
      </c>
      <c r="B2133" s="64">
        <v>3.88</v>
      </c>
      <c r="C2133" s="64">
        <v>3.55</v>
      </c>
      <c r="D2133" s="64">
        <v>4.8099999999999996</v>
      </c>
      <c r="E2133" s="64">
        <v>4.54</v>
      </c>
      <c r="G2133" s="64">
        <v>2.92</v>
      </c>
      <c r="H2133" s="64">
        <v>2.88</v>
      </c>
      <c r="J2133" s="64">
        <v>4.8499999999999996</v>
      </c>
      <c r="K2133" s="64">
        <v>4.38</v>
      </c>
      <c r="N2133" s="64">
        <v>0.04</v>
      </c>
      <c r="O2133" s="64">
        <v>2.77</v>
      </c>
      <c r="P2133" s="64">
        <v>3.86</v>
      </c>
      <c r="R2133" s="64">
        <v>2.17</v>
      </c>
      <c r="S2133" s="64">
        <v>2.02</v>
      </c>
      <c r="U2133" s="64">
        <v>3.88</v>
      </c>
      <c r="V2133" s="64">
        <v>3.55</v>
      </c>
      <c r="W2133" s="64">
        <v>4.8099999999999996</v>
      </c>
      <c r="X2133" s="64">
        <v>4.54</v>
      </c>
      <c r="Z2133" s="64">
        <v>2.92</v>
      </c>
      <c r="AA2133" s="64">
        <v>2.88</v>
      </c>
      <c r="AB2133" s="64">
        <v>4.8499999999999996</v>
      </c>
      <c r="AC2133" s="64">
        <v>4.38</v>
      </c>
    </row>
    <row r="2134" spans="1:29" hidden="1" x14ac:dyDescent="0.2">
      <c r="A2134" s="2">
        <v>41591</v>
      </c>
      <c r="B2134" s="64">
        <v>3.83</v>
      </c>
      <c r="C2134" s="64">
        <v>3.53</v>
      </c>
      <c r="D2134" s="64">
        <v>4.84</v>
      </c>
      <c r="E2134" s="64">
        <v>4.53</v>
      </c>
      <c r="G2134" s="64">
        <v>3.06</v>
      </c>
      <c r="H2134" s="64">
        <v>2.94</v>
      </c>
      <c r="J2134" s="64">
        <v>4.87</v>
      </c>
      <c r="K2134" s="64">
        <v>4.18</v>
      </c>
      <c r="N2134" s="64">
        <v>0.05</v>
      </c>
      <c r="O2134" s="64">
        <v>2.68</v>
      </c>
      <c r="P2134" s="64">
        <v>3.81</v>
      </c>
      <c r="R2134" s="64">
        <v>2.1</v>
      </c>
      <c r="S2134" s="64">
        <v>1.96</v>
      </c>
      <c r="U2134" s="64">
        <v>3.83</v>
      </c>
      <c r="V2134" s="64">
        <v>3.53</v>
      </c>
      <c r="W2134" s="64">
        <v>4.84</v>
      </c>
      <c r="X2134" s="64">
        <v>4.53</v>
      </c>
      <c r="Z2134" s="64">
        <v>3.06</v>
      </c>
      <c r="AA2134" s="64">
        <v>2.94</v>
      </c>
      <c r="AB2134" s="64">
        <v>4.87</v>
      </c>
      <c r="AC2134" s="64">
        <v>4.18</v>
      </c>
    </row>
    <row r="2135" spans="1:29" hidden="1" x14ac:dyDescent="0.2">
      <c r="A2135" s="2">
        <v>41592</v>
      </c>
      <c r="B2135" s="64">
        <v>3.76</v>
      </c>
      <c r="C2135" s="64">
        <v>3.47</v>
      </c>
      <c r="D2135" s="64">
        <v>4.8</v>
      </c>
      <c r="E2135" s="64">
        <v>4.4800000000000004</v>
      </c>
      <c r="G2135" s="64">
        <v>3.08</v>
      </c>
      <c r="H2135" s="64">
        <v>2.97</v>
      </c>
      <c r="J2135" s="64">
        <v>5.2</v>
      </c>
      <c r="K2135" s="64">
        <v>3.72</v>
      </c>
      <c r="N2135" s="64">
        <v>0.05</v>
      </c>
      <c r="O2135" s="64">
        <v>2.66</v>
      </c>
      <c r="P2135" s="64">
        <v>3.78</v>
      </c>
      <c r="R2135" s="64">
        <v>2.0299999999999998</v>
      </c>
      <c r="S2135" s="64">
        <v>1.87</v>
      </c>
      <c r="U2135" s="64">
        <v>3.76</v>
      </c>
      <c r="V2135" s="64">
        <v>3.47</v>
      </c>
      <c r="W2135" s="64">
        <v>4.8</v>
      </c>
      <c r="X2135" s="64">
        <v>4.4800000000000004</v>
      </c>
      <c r="Z2135" s="64">
        <v>3.08</v>
      </c>
      <c r="AA2135" s="64">
        <v>2.97</v>
      </c>
      <c r="AB2135" s="64">
        <v>5.2</v>
      </c>
      <c r="AC2135" s="64">
        <v>3.72</v>
      </c>
    </row>
    <row r="2136" spans="1:29" hidden="1" x14ac:dyDescent="0.2">
      <c r="A2136" s="2">
        <v>41593</v>
      </c>
      <c r="B2136" s="64">
        <v>3.74</v>
      </c>
      <c r="C2136" s="64">
        <v>3.46</v>
      </c>
      <c r="D2136" s="64">
        <v>4.8099999999999996</v>
      </c>
      <c r="E2136" s="64">
        <v>4.46</v>
      </c>
      <c r="G2136" s="64">
        <v>3.3</v>
      </c>
      <c r="H2136" s="64">
        <v>2.94</v>
      </c>
      <c r="J2136" s="64">
        <v>4.9400000000000004</v>
      </c>
      <c r="K2136" s="64">
        <v>4.3099999999999996</v>
      </c>
      <c r="N2136" s="64">
        <v>0.05</v>
      </c>
      <c r="O2136" s="64">
        <v>2.7</v>
      </c>
      <c r="P2136" s="64">
        <v>3.8</v>
      </c>
      <c r="R2136" s="64">
        <v>2.08</v>
      </c>
      <c r="S2136" s="64">
        <v>1.89</v>
      </c>
      <c r="U2136" s="64">
        <v>3.74</v>
      </c>
      <c r="V2136" s="64">
        <v>3.46</v>
      </c>
      <c r="W2136" s="64">
        <v>4.8099999999999996</v>
      </c>
      <c r="X2136" s="64">
        <v>4.46</v>
      </c>
      <c r="Z2136" s="64">
        <v>3.3</v>
      </c>
      <c r="AA2136" s="64">
        <v>2.94</v>
      </c>
      <c r="AB2136" s="64">
        <v>4.9400000000000004</v>
      </c>
      <c r="AC2136" s="64">
        <v>4.3099999999999996</v>
      </c>
    </row>
    <row r="2137" spans="1:29" hidden="1" x14ac:dyDescent="0.2">
      <c r="A2137" s="2">
        <v>41596</v>
      </c>
      <c r="B2137" s="64">
        <v>3.68</v>
      </c>
      <c r="C2137" s="64">
        <v>3.46</v>
      </c>
      <c r="D2137" s="64">
        <v>4.68</v>
      </c>
      <c r="E2137" s="64">
        <v>4.47</v>
      </c>
      <c r="G2137" s="64">
        <v>3.63</v>
      </c>
      <c r="H2137" s="64">
        <v>2.94</v>
      </c>
      <c r="J2137" s="64">
        <v>4.88</v>
      </c>
      <c r="K2137" s="64">
        <v>4.1399999999999997</v>
      </c>
      <c r="N2137" s="64">
        <v>0.05</v>
      </c>
      <c r="O2137" s="64">
        <v>2.66</v>
      </c>
      <c r="P2137" s="64">
        <v>3.76</v>
      </c>
      <c r="R2137" s="64">
        <v>2.0499999999999998</v>
      </c>
      <c r="S2137" s="64">
        <v>1.87</v>
      </c>
      <c r="U2137" s="64">
        <v>3.68</v>
      </c>
      <c r="V2137" s="64">
        <v>3.46</v>
      </c>
      <c r="W2137" s="64">
        <v>4.68</v>
      </c>
      <c r="X2137" s="64">
        <v>4.47</v>
      </c>
      <c r="Z2137" s="64">
        <v>3.63</v>
      </c>
      <c r="AA2137" s="64">
        <v>2.94</v>
      </c>
      <c r="AB2137" s="64">
        <v>4.88</v>
      </c>
      <c r="AC2137" s="64">
        <v>4.1399999999999997</v>
      </c>
    </row>
    <row r="2138" spans="1:29" hidden="1" x14ac:dyDescent="0.2">
      <c r="A2138" s="2">
        <v>41597</v>
      </c>
      <c r="B2138" s="64">
        <v>3.74</v>
      </c>
      <c r="C2138" s="64">
        <v>3.52</v>
      </c>
      <c r="D2138" s="64">
        <v>4.7</v>
      </c>
      <c r="E2138" s="64">
        <v>4.5</v>
      </c>
      <c r="G2138" s="64">
        <v>3.5</v>
      </c>
      <c r="H2138" s="64">
        <v>2.91</v>
      </c>
      <c r="J2138" s="64">
        <v>5.05</v>
      </c>
      <c r="K2138" s="64">
        <v>4.22</v>
      </c>
      <c r="N2138" s="64">
        <v>0.05</v>
      </c>
      <c r="O2138" s="64">
        <v>2.71</v>
      </c>
      <c r="P2138" s="64">
        <v>3.8</v>
      </c>
      <c r="R2138" s="64">
        <v>2.09</v>
      </c>
      <c r="S2138" s="64">
        <v>1.91</v>
      </c>
      <c r="U2138" s="64">
        <v>3.74</v>
      </c>
      <c r="V2138" s="64">
        <v>3.52</v>
      </c>
      <c r="W2138" s="64">
        <v>4.7</v>
      </c>
      <c r="X2138" s="64">
        <v>4.5</v>
      </c>
      <c r="Z2138" s="64">
        <v>3.5</v>
      </c>
      <c r="AA2138" s="64">
        <v>2.91</v>
      </c>
      <c r="AB2138" s="64">
        <v>5.05</v>
      </c>
      <c r="AC2138" s="64">
        <v>4.22</v>
      </c>
    </row>
    <row r="2139" spans="1:29" hidden="1" x14ac:dyDescent="0.2">
      <c r="A2139" s="2">
        <v>41598</v>
      </c>
      <c r="B2139" s="64">
        <v>3.82</v>
      </c>
      <c r="C2139" s="64">
        <v>3.6</v>
      </c>
      <c r="D2139" s="64">
        <v>4.78</v>
      </c>
      <c r="E2139" s="64">
        <v>4.5999999999999996</v>
      </c>
      <c r="G2139" s="64">
        <v>3.58</v>
      </c>
      <c r="H2139" s="64">
        <v>2.94</v>
      </c>
      <c r="J2139" s="64">
        <v>5.17</v>
      </c>
      <c r="K2139" s="64">
        <v>3.77</v>
      </c>
      <c r="N2139" s="64">
        <v>0.06</v>
      </c>
      <c r="O2139" s="64">
        <v>2.8</v>
      </c>
      <c r="P2139" s="64">
        <v>3.91</v>
      </c>
      <c r="R2139" s="64">
        <v>2.11</v>
      </c>
      <c r="S2139" s="64">
        <v>1.93</v>
      </c>
      <c r="U2139" s="64">
        <v>3.82</v>
      </c>
      <c r="V2139" s="64">
        <v>3.6</v>
      </c>
      <c r="W2139" s="64">
        <v>4.78</v>
      </c>
      <c r="X2139" s="64">
        <v>4.5999999999999996</v>
      </c>
      <c r="Z2139" s="64">
        <v>3.58</v>
      </c>
      <c r="AA2139" s="64">
        <v>2.94</v>
      </c>
      <c r="AB2139" s="64">
        <v>5.17</v>
      </c>
      <c r="AC2139" s="64">
        <v>3.77</v>
      </c>
    </row>
    <row r="2140" spans="1:29" hidden="1" x14ac:dyDescent="0.2">
      <c r="A2140" s="2">
        <v>41599</v>
      </c>
      <c r="B2140" s="64">
        <v>3.8</v>
      </c>
      <c r="C2140" s="64">
        <v>3.59</v>
      </c>
      <c r="D2140" s="64">
        <v>4.75</v>
      </c>
      <c r="E2140" s="64">
        <v>4.58</v>
      </c>
      <c r="G2140" s="64">
        <v>3.46</v>
      </c>
      <c r="H2140" s="64">
        <v>2.95</v>
      </c>
      <c r="J2140" s="64">
        <v>5.24</v>
      </c>
      <c r="K2140" s="64">
        <v>3.94</v>
      </c>
      <c r="N2140" s="64">
        <v>0.05</v>
      </c>
      <c r="O2140" s="64">
        <v>2.78</v>
      </c>
      <c r="P2140" s="64">
        <v>3.89</v>
      </c>
      <c r="R2140" s="64">
        <v>2.08</v>
      </c>
      <c r="S2140" s="64">
        <v>1.91</v>
      </c>
      <c r="U2140" s="64">
        <v>3.8</v>
      </c>
      <c r="V2140" s="64">
        <v>3.59</v>
      </c>
      <c r="W2140" s="64">
        <v>4.75</v>
      </c>
      <c r="X2140" s="64">
        <v>4.58</v>
      </c>
      <c r="Z2140" s="64">
        <v>3.46</v>
      </c>
      <c r="AA2140" s="64">
        <v>2.95</v>
      </c>
      <c r="AB2140" s="64">
        <v>5.24</v>
      </c>
      <c r="AC2140" s="64">
        <v>3.94</v>
      </c>
    </row>
    <row r="2141" spans="1:29" hidden="1" x14ac:dyDescent="0.2">
      <c r="A2141" s="2">
        <v>41600</v>
      </c>
      <c r="B2141" s="64">
        <v>3.77</v>
      </c>
      <c r="C2141" s="64">
        <v>3.56</v>
      </c>
      <c r="D2141" s="64">
        <v>4.7</v>
      </c>
      <c r="E2141" s="64">
        <v>4.53</v>
      </c>
      <c r="G2141" s="64">
        <v>3.2</v>
      </c>
      <c r="H2141" s="64">
        <v>3.04</v>
      </c>
      <c r="J2141" s="64">
        <v>5.15</v>
      </c>
      <c r="K2141" s="64">
        <v>3.72</v>
      </c>
      <c r="N2141" s="64">
        <v>0.05</v>
      </c>
      <c r="O2141" s="64">
        <v>2.74</v>
      </c>
      <c r="P2141" s="64">
        <v>3.83</v>
      </c>
      <c r="R2141" s="64">
        <v>2.09</v>
      </c>
      <c r="S2141" s="64">
        <v>1.9</v>
      </c>
      <c r="U2141" s="64">
        <v>3.77</v>
      </c>
      <c r="V2141" s="64">
        <v>3.56</v>
      </c>
      <c r="W2141" s="64">
        <v>4.7</v>
      </c>
      <c r="X2141" s="64">
        <v>4.53</v>
      </c>
      <c r="Z2141" s="64">
        <v>3.2</v>
      </c>
      <c r="AA2141" s="64">
        <v>3.04</v>
      </c>
      <c r="AB2141" s="64">
        <v>5.15</v>
      </c>
      <c r="AC2141" s="64">
        <v>3.72</v>
      </c>
    </row>
    <row r="2142" spans="1:29" hidden="1" x14ac:dyDescent="0.2">
      <c r="A2142" s="2">
        <v>41603</v>
      </c>
      <c r="B2142" s="64">
        <v>3.75</v>
      </c>
      <c r="C2142" s="64">
        <v>3.55</v>
      </c>
      <c r="D2142" s="64">
        <v>4.72</v>
      </c>
      <c r="E2142" s="64">
        <v>4.51</v>
      </c>
      <c r="G2142" s="64">
        <v>3.24</v>
      </c>
      <c r="H2142" s="64">
        <v>2.98</v>
      </c>
      <c r="J2142" s="64">
        <v>5.29</v>
      </c>
      <c r="K2142" s="64">
        <v>3.91</v>
      </c>
      <c r="N2142" s="64">
        <v>0.04</v>
      </c>
      <c r="O2142" s="64">
        <v>2.73</v>
      </c>
      <c r="P2142" s="64">
        <v>3.82</v>
      </c>
      <c r="R2142" s="64">
        <v>2.0699999999999998</v>
      </c>
      <c r="S2142" s="64">
        <v>1.88</v>
      </c>
      <c r="U2142" s="64">
        <v>3.75</v>
      </c>
      <c r="V2142" s="64">
        <v>3.55</v>
      </c>
      <c r="W2142" s="64">
        <v>4.72</v>
      </c>
      <c r="X2142" s="64">
        <v>4.51</v>
      </c>
      <c r="Z2142" s="64">
        <v>3.24</v>
      </c>
      <c r="AA2142" s="64">
        <v>2.98</v>
      </c>
      <c r="AB2142" s="64">
        <v>5.29</v>
      </c>
      <c r="AC2142" s="64">
        <v>3.91</v>
      </c>
    </row>
    <row r="2143" spans="1:29" hidden="1" x14ac:dyDescent="0.2">
      <c r="A2143" s="2">
        <v>41604</v>
      </c>
      <c r="B2143" s="64">
        <v>3.76</v>
      </c>
      <c r="C2143" s="64">
        <v>3.54</v>
      </c>
      <c r="D2143" s="64">
        <v>4.7300000000000004</v>
      </c>
      <c r="E2143" s="64">
        <v>4.4400000000000004</v>
      </c>
      <c r="G2143" s="64">
        <v>3.25</v>
      </c>
      <c r="H2143" s="64">
        <v>2.94</v>
      </c>
      <c r="J2143" s="64">
        <v>5.21</v>
      </c>
      <c r="K2143" s="64">
        <v>3.98</v>
      </c>
      <c r="N2143" s="64">
        <v>0.04</v>
      </c>
      <c r="O2143" s="64">
        <v>2.71</v>
      </c>
      <c r="P2143" s="64">
        <v>3.8</v>
      </c>
      <c r="R2143" s="64">
        <v>2.06</v>
      </c>
      <c r="S2143" s="64">
        <v>1.84</v>
      </c>
      <c r="U2143" s="64">
        <v>3.76</v>
      </c>
      <c r="V2143" s="64">
        <v>3.54</v>
      </c>
      <c r="W2143" s="64">
        <v>4.7300000000000004</v>
      </c>
      <c r="X2143" s="64">
        <v>4.4400000000000004</v>
      </c>
      <c r="Z2143" s="64">
        <v>3.25</v>
      </c>
      <c r="AA2143" s="64">
        <v>2.94</v>
      </c>
      <c r="AB2143" s="64">
        <v>5.21</v>
      </c>
      <c r="AC2143" s="64">
        <v>3.98</v>
      </c>
    </row>
    <row r="2144" spans="1:29" hidden="1" x14ac:dyDescent="0.2">
      <c r="A2144" s="2">
        <v>41605</v>
      </c>
      <c r="B2144" s="64">
        <v>3.76</v>
      </c>
      <c r="C2144" s="64">
        <v>3.58</v>
      </c>
      <c r="D2144" s="64">
        <v>4.7</v>
      </c>
      <c r="E2144" s="64">
        <v>4.4800000000000004</v>
      </c>
      <c r="G2144" s="64">
        <v>3.46</v>
      </c>
      <c r="H2144" s="64">
        <v>2.91</v>
      </c>
      <c r="J2144" s="64">
        <v>5.13</v>
      </c>
      <c r="K2144" s="64">
        <v>4.08</v>
      </c>
      <c r="N2144" s="64">
        <v>0.02</v>
      </c>
      <c r="O2144" s="64">
        <v>2.73</v>
      </c>
      <c r="P2144" s="64">
        <v>3.81</v>
      </c>
      <c r="R2144" s="64">
        <v>2.0499999999999998</v>
      </c>
      <c r="S2144" s="64">
        <v>1.84</v>
      </c>
      <c r="U2144" s="64">
        <v>3.76</v>
      </c>
      <c r="V2144" s="64">
        <v>3.58</v>
      </c>
      <c r="W2144" s="64">
        <v>4.7</v>
      </c>
      <c r="X2144" s="64">
        <v>4.4800000000000004</v>
      </c>
      <c r="Z2144" s="64">
        <v>3.46</v>
      </c>
      <c r="AA2144" s="64">
        <v>2.91</v>
      </c>
      <c r="AB2144" s="64">
        <v>5.13</v>
      </c>
      <c r="AC2144" s="64">
        <v>4.08</v>
      </c>
    </row>
    <row r="2145" spans="1:29" hidden="1" x14ac:dyDescent="0.2">
      <c r="A2145" s="2">
        <v>41607</v>
      </c>
      <c r="B2145" s="64">
        <v>3.72</v>
      </c>
      <c r="C2145" s="64">
        <v>3.62</v>
      </c>
      <c r="D2145" s="64">
        <v>4.95</v>
      </c>
      <c r="E2145" s="64">
        <v>4.51</v>
      </c>
      <c r="G2145" s="64">
        <v>3.04</v>
      </c>
      <c r="H2145" s="64">
        <v>2.83</v>
      </c>
      <c r="J2145" s="64">
        <v>5.18</v>
      </c>
      <c r="K2145" s="64">
        <v>3.88</v>
      </c>
      <c r="N2145" s="64">
        <v>0.04</v>
      </c>
      <c r="O2145" s="64">
        <v>2.74</v>
      </c>
      <c r="P2145" s="64">
        <v>3.81</v>
      </c>
      <c r="R2145" s="64">
        <v>2.1</v>
      </c>
      <c r="S2145" s="64">
        <v>1.87</v>
      </c>
      <c r="U2145" s="64">
        <v>3.72</v>
      </c>
      <c r="V2145" s="64">
        <v>3.62</v>
      </c>
      <c r="W2145" s="64">
        <v>4.95</v>
      </c>
      <c r="X2145" s="64">
        <v>4.51</v>
      </c>
      <c r="Z2145" s="64">
        <v>3.04</v>
      </c>
      <c r="AA2145" s="64">
        <v>2.83</v>
      </c>
      <c r="AB2145" s="64">
        <v>5.18</v>
      </c>
      <c r="AC2145" s="64">
        <v>3.88</v>
      </c>
    </row>
    <row r="2146" spans="1:29" hidden="1" x14ac:dyDescent="0.2">
      <c r="R2146" s="64"/>
      <c r="S2146" s="64"/>
    </row>
    <row r="2147" spans="1:29" hidden="1" x14ac:dyDescent="0.2">
      <c r="A2147" s="3" t="s">
        <v>61</v>
      </c>
      <c r="B2147" s="64">
        <f>AVERAGE(B2127:B2145)</f>
        <v>3.7647368421052634</v>
      </c>
      <c r="C2147" s="64">
        <f>AVERAGE(C2127:C2145)</f>
        <v>3.5078947368421054</v>
      </c>
      <c r="D2147" s="64">
        <f>AVERAGE(D2127:D2145)</f>
        <v>4.7615789473684229</v>
      </c>
      <c r="E2147" s="64">
        <f>AVERAGE(E2127:E2145)</f>
        <v>4.4900000000000011</v>
      </c>
      <c r="G2147" s="64">
        <f>AVERAGE(G2127:G2145)</f>
        <v>3.1836842105263159</v>
      </c>
      <c r="H2147" s="64">
        <f>AVERAGE(H2127:H2145)</f>
        <v>2.8873684210526309</v>
      </c>
      <c r="J2147" s="64">
        <f>AVERAGE(J2127:J2145)</f>
        <v>5.0284210526315789</v>
      </c>
      <c r="K2147" s="64">
        <f>AVERAGE(K2127:K2145)</f>
        <v>4.0668421052631576</v>
      </c>
      <c r="N2147" s="64">
        <f>AVERAGE(N2127:N2145)</f>
        <v>3.7894736842105273E-2</v>
      </c>
      <c r="O2147" s="64">
        <f>AVERAGE(O2127:O2145)</f>
        <v>2.6994736842105262</v>
      </c>
      <c r="P2147" s="64">
        <f>AVERAGE(P2127:P2145)</f>
        <v>3.7973684210526319</v>
      </c>
      <c r="R2147" s="64">
        <f>AVERAGE(R2127:R2145)</f>
        <v>2.0799999999999996</v>
      </c>
      <c r="S2147" s="64">
        <f>AVERAGE(S2127:S2145)</f>
        <v>1.891578947368421</v>
      </c>
      <c r="U2147" s="64">
        <f>AVERAGE(U2127:U2145)</f>
        <v>3.7647368421052634</v>
      </c>
      <c r="V2147" s="64">
        <f>AVERAGE(V2127:V2145)</f>
        <v>3.5078947368421054</v>
      </c>
      <c r="W2147" s="64">
        <f>AVERAGE(W2127:W2145)</f>
        <v>4.7615789473684229</v>
      </c>
      <c r="X2147" s="64">
        <f>AVERAGE(X2127:X2145)</f>
        <v>4.4900000000000011</v>
      </c>
      <c r="Z2147" s="64">
        <f>AVERAGE(Z2127:Z2145)</f>
        <v>3.1836842105263159</v>
      </c>
      <c r="AA2147" s="64">
        <f>AVERAGE(AA2127:AA2145)</f>
        <v>2.8873684210526309</v>
      </c>
      <c r="AB2147" s="64">
        <f>AVERAGE(AB2127:AB2145)</f>
        <v>5.0284210526315789</v>
      </c>
      <c r="AC2147" s="64">
        <f>AVERAGE(AC2127:AC2145)</f>
        <v>4.0668421052631576</v>
      </c>
    </row>
    <row r="2148" spans="1:29" hidden="1" x14ac:dyDescent="0.2">
      <c r="A2148" s="3" t="s">
        <v>62</v>
      </c>
      <c r="B2148" s="312">
        <f>AVERAGE(B2147:C2147)</f>
        <v>3.6363157894736844</v>
      </c>
      <c r="C2148" s="312"/>
      <c r="D2148" s="312">
        <f>AVERAGE(D2147:E2147)</f>
        <v>4.625789473684212</v>
      </c>
      <c r="E2148" s="312"/>
      <c r="F2148" s="5"/>
      <c r="G2148" s="312">
        <f>AVERAGE(G2147:H2147)</f>
        <v>3.0355263157894736</v>
      </c>
      <c r="H2148" s="312"/>
      <c r="I2148" s="118"/>
      <c r="J2148" s="312">
        <f>AVERAGE(J2147:K2147)</f>
        <v>4.5476315789473682</v>
      </c>
      <c r="K2148" s="312"/>
      <c r="L2148" s="118"/>
      <c r="M2148" s="5"/>
      <c r="N2148" s="5"/>
      <c r="O2148" s="5"/>
      <c r="P2148" s="5"/>
      <c r="Q2148" s="5"/>
      <c r="R2148" s="312">
        <f>AVERAGE(R2147:S2147)</f>
        <v>1.9857894736842103</v>
      </c>
      <c r="S2148" s="312"/>
      <c r="U2148" s="312">
        <f>AVERAGE(U2147:V2147)</f>
        <v>3.6363157894736844</v>
      </c>
      <c r="V2148" s="312"/>
      <c r="W2148" s="312">
        <f>AVERAGE(W2147:X2147)</f>
        <v>4.625789473684212</v>
      </c>
      <c r="X2148" s="312"/>
      <c r="Y2148" s="5"/>
      <c r="Z2148" s="312">
        <f>AVERAGE(Z2147:AA2147)</f>
        <v>3.0355263157894736</v>
      </c>
      <c r="AA2148" s="312"/>
      <c r="AB2148" s="312">
        <f>AVERAGE(AB2147:AC2147)</f>
        <v>4.5476315789473682</v>
      </c>
      <c r="AC2148" s="312"/>
    </row>
    <row r="2149" spans="1:29" hidden="1" x14ac:dyDescent="0.2">
      <c r="A2149" s="3" t="s">
        <v>63</v>
      </c>
      <c r="B2149" s="312">
        <f>AVERAGE(B2097,B2124,B2148)</f>
        <v>3.67055980861244</v>
      </c>
      <c r="C2149" s="312"/>
      <c r="D2149" s="312">
        <f>AVERAGE(D2097,D2124,D2148)</f>
        <v>4.6547783094098882</v>
      </c>
      <c r="E2149" s="312"/>
      <c r="F2149" s="5"/>
      <c r="G2149" s="312">
        <f>AVERAGE(G2097,G2124,G2148)</f>
        <v>3.0746981658692185</v>
      </c>
      <c r="H2149" s="312"/>
      <c r="I2149" s="118"/>
      <c r="J2149" s="312">
        <f>AVERAGE(J2097,J2124,J2148)</f>
        <v>4.576922647527911</v>
      </c>
      <c r="K2149" s="312"/>
      <c r="L2149" s="118"/>
      <c r="M2149" s="5"/>
      <c r="N2149" s="5"/>
      <c r="O2149" s="5"/>
      <c r="P2149" s="5"/>
      <c r="Q2149" s="5"/>
      <c r="R2149" s="312">
        <f>AVERAGE(R2097,R2124,R2148)</f>
        <v>2.0850889154704944</v>
      </c>
      <c r="S2149" s="312"/>
      <c r="U2149" s="312">
        <f>AVERAGE(U2097,U2124,U2148)</f>
        <v>3.67055980861244</v>
      </c>
      <c r="V2149" s="312"/>
      <c r="W2149" s="312">
        <f>AVERAGE(W2097,W2124,W2148)</f>
        <v>4.6547783094098882</v>
      </c>
      <c r="X2149" s="312"/>
      <c r="Y2149" s="5"/>
      <c r="Z2149" s="312">
        <f>AVERAGE(Z2097,Z2124,Z2148)</f>
        <v>3.0746981658692185</v>
      </c>
      <c r="AA2149" s="312"/>
      <c r="AB2149" s="312">
        <f>AVERAGE(AB2097,AB2124,AB2148)</f>
        <v>4.576922647527911</v>
      </c>
      <c r="AC2149" s="312"/>
    </row>
    <row r="2150" spans="1:29" hidden="1" x14ac:dyDescent="0.2">
      <c r="R2150" s="64"/>
      <c r="S2150" s="64"/>
    </row>
    <row r="2151" spans="1:29" hidden="1" x14ac:dyDescent="0.2">
      <c r="A2151" s="2">
        <v>41610</v>
      </c>
      <c r="B2151" s="64">
        <v>3.83</v>
      </c>
      <c r="C2151" s="64">
        <v>3.62</v>
      </c>
      <c r="D2151" s="64">
        <v>4.6900000000000004</v>
      </c>
      <c r="E2151" s="64">
        <v>4.53</v>
      </c>
      <c r="G2151" s="64">
        <v>3.37</v>
      </c>
      <c r="H2151" s="64">
        <v>2.94</v>
      </c>
      <c r="J2151" s="64">
        <v>5.1100000000000003</v>
      </c>
      <c r="K2151" s="64">
        <v>3.8</v>
      </c>
      <c r="N2151" s="64">
        <v>0.03</v>
      </c>
      <c r="O2151" s="64">
        <v>2.79</v>
      </c>
      <c r="P2151" s="64">
        <v>3.86</v>
      </c>
      <c r="R2151" s="64">
        <v>2.11</v>
      </c>
      <c r="S2151" s="64">
        <v>1.9</v>
      </c>
      <c r="U2151" s="64">
        <v>3.83</v>
      </c>
      <c r="V2151" s="64">
        <v>3.62</v>
      </c>
      <c r="W2151" s="64">
        <v>4.6900000000000004</v>
      </c>
      <c r="X2151" s="64">
        <v>4.53</v>
      </c>
      <c r="Z2151" s="64">
        <v>3.37</v>
      </c>
      <c r="AA2151" s="64">
        <v>2.94</v>
      </c>
      <c r="AB2151" s="64">
        <v>5.1100000000000003</v>
      </c>
      <c r="AC2151" s="64">
        <v>3.8</v>
      </c>
    </row>
    <row r="2152" spans="1:29" hidden="1" x14ac:dyDescent="0.2">
      <c r="A2152" s="2">
        <v>41611</v>
      </c>
      <c r="B2152" s="64">
        <v>3.82</v>
      </c>
      <c r="C2152" s="64">
        <v>3.62</v>
      </c>
      <c r="D2152" s="64">
        <v>4.8099999999999996</v>
      </c>
      <c r="E2152" s="64">
        <v>4.53</v>
      </c>
      <c r="G2152" s="64">
        <v>3.42</v>
      </c>
      <c r="H2152" s="64">
        <v>3.02</v>
      </c>
      <c r="J2152" s="64">
        <v>5.13</v>
      </c>
      <c r="K2152" s="64">
        <v>3.75</v>
      </c>
      <c r="N2152" s="64">
        <v>0.01</v>
      </c>
      <c r="O2152" s="64">
        <v>2.78</v>
      </c>
      <c r="P2152" s="64">
        <v>3.84</v>
      </c>
      <c r="R2152" s="64">
        <v>2.11</v>
      </c>
      <c r="S2152" s="64">
        <v>1.88</v>
      </c>
      <c r="U2152" s="64">
        <v>3.82</v>
      </c>
      <c r="V2152" s="64">
        <v>3.62</v>
      </c>
      <c r="W2152" s="64">
        <v>4.8099999999999996</v>
      </c>
      <c r="X2152" s="64">
        <v>4.53</v>
      </c>
      <c r="Z2152" s="64">
        <v>3.42</v>
      </c>
      <c r="AA2152" s="64">
        <v>3.02</v>
      </c>
      <c r="AB2152" s="64">
        <v>5.13</v>
      </c>
      <c r="AC2152" s="64">
        <v>3.75</v>
      </c>
    </row>
    <row r="2153" spans="1:29" hidden="1" x14ac:dyDescent="0.2">
      <c r="A2153" s="2">
        <v>41612</v>
      </c>
      <c r="B2153" s="64">
        <v>3.88</v>
      </c>
      <c r="C2153" s="64">
        <v>3.66</v>
      </c>
      <c r="D2153" s="64">
        <v>4.9000000000000004</v>
      </c>
      <c r="E2153" s="64">
        <v>4.58</v>
      </c>
      <c r="G2153" s="64">
        <v>3.48</v>
      </c>
      <c r="H2153" s="64">
        <v>3.01</v>
      </c>
      <c r="J2153" s="64">
        <v>5.22</v>
      </c>
      <c r="K2153" s="64">
        <v>3.71</v>
      </c>
      <c r="N2153" s="64">
        <v>0.01</v>
      </c>
      <c r="O2153" s="64">
        <v>2.83</v>
      </c>
      <c r="P2153" s="64">
        <v>3.9</v>
      </c>
      <c r="R2153" s="64">
        <v>2.14</v>
      </c>
      <c r="S2153" s="64">
        <v>1.93</v>
      </c>
      <c r="U2153" s="64">
        <v>3.88</v>
      </c>
      <c r="V2153" s="64">
        <v>3.66</v>
      </c>
      <c r="W2153" s="64">
        <v>4.9000000000000004</v>
      </c>
      <c r="X2153" s="64">
        <v>4.58</v>
      </c>
      <c r="Z2153" s="64">
        <v>3.48</v>
      </c>
      <c r="AA2153" s="64">
        <v>3.01</v>
      </c>
      <c r="AB2153" s="64">
        <v>5.22</v>
      </c>
      <c r="AC2153" s="64">
        <v>3.71</v>
      </c>
    </row>
    <row r="2154" spans="1:29" hidden="1" x14ac:dyDescent="0.2">
      <c r="A2154" s="2">
        <v>41613</v>
      </c>
      <c r="B2154" s="64">
        <v>3.91</v>
      </c>
      <c r="C2154" s="64">
        <v>3.7</v>
      </c>
      <c r="D2154" s="64">
        <v>4.8899999999999997</v>
      </c>
      <c r="E2154" s="64">
        <v>4.5999999999999996</v>
      </c>
      <c r="G2154" s="64">
        <v>3.49</v>
      </c>
      <c r="H2154" s="64">
        <v>2.96</v>
      </c>
      <c r="J2154" s="64">
        <v>5.22</v>
      </c>
      <c r="K2154" s="64">
        <v>3.93</v>
      </c>
      <c r="N2154" s="64">
        <v>0.01</v>
      </c>
      <c r="O2154" s="64">
        <v>2.87</v>
      </c>
      <c r="P2154" s="64">
        <v>3.91</v>
      </c>
      <c r="R2154" s="64">
        <v>2.1800000000000002</v>
      </c>
      <c r="S2154" s="64">
        <v>1.96</v>
      </c>
      <c r="U2154" s="64">
        <v>3.91</v>
      </c>
      <c r="V2154" s="64">
        <v>3.7</v>
      </c>
      <c r="W2154" s="64">
        <v>4.8899999999999997</v>
      </c>
      <c r="X2154" s="64">
        <v>4.5999999999999996</v>
      </c>
      <c r="Z2154" s="64">
        <v>3.49</v>
      </c>
      <c r="AA2154" s="64">
        <v>2.96</v>
      </c>
      <c r="AB2154" s="64">
        <v>5.22</v>
      </c>
      <c r="AC2154" s="64">
        <v>3.93</v>
      </c>
    </row>
    <row r="2155" spans="1:29" hidden="1" x14ac:dyDescent="0.2">
      <c r="A2155" s="2">
        <v>41614</v>
      </c>
      <c r="B2155" s="64">
        <v>3.89</v>
      </c>
      <c r="C2155" s="64">
        <v>3.67</v>
      </c>
      <c r="D2155" s="64">
        <v>4.84</v>
      </c>
      <c r="E2155" s="64">
        <v>4.57</v>
      </c>
      <c r="G2155" s="64">
        <v>3.26</v>
      </c>
      <c r="H2155" s="64">
        <v>3.01</v>
      </c>
      <c r="J2155" s="64">
        <v>5.27</v>
      </c>
      <c r="K2155" s="64">
        <v>3.63</v>
      </c>
      <c r="N2155" s="64">
        <v>0.01</v>
      </c>
      <c r="O2155" s="64">
        <v>2.85</v>
      </c>
      <c r="P2155" s="64">
        <v>3.89</v>
      </c>
      <c r="R2155" s="64">
        <v>2.17</v>
      </c>
      <c r="S2155" s="64">
        <v>1.99</v>
      </c>
      <c r="U2155" s="64">
        <v>3.89</v>
      </c>
      <c r="V2155" s="64">
        <v>3.67</v>
      </c>
      <c r="W2155" s="64">
        <v>4.84</v>
      </c>
      <c r="X2155" s="64">
        <v>4.57</v>
      </c>
      <c r="Z2155" s="64">
        <v>3.26</v>
      </c>
      <c r="AA2155" s="64">
        <v>3.01</v>
      </c>
      <c r="AB2155" s="64">
        <v>5.27</v>
      </c>
      <c r="AC2155" s="64">
        <v>3.63</v>
      </c>
    </row>
    <row r="2156" spans="1:29" hidden="1" x14ac:dyDescent="0.2">
      <c r="A2156" s="2">
        <v>41617</v>
      </c>
      <c r="B2156" s="64">
        <v>3.89</v>
      </c>
      <c r="C2156" s="64">
        <v>3.7</v>
      </c>
      <c r="D2156" s="64">
        <v>4.8</v>
      </c>
      <c r="E2156" s="64">
        <v>4.55</v>
      </c>
      <c r="G2156" s="64">
        <v>3.55</v>
      </c>
      <c r="H2156" s="64">
        <v>3.06</v>
      </c>
      <c r="J2156" s="64">
        <v>5.39</v>
      </c>
      <c r="K2156" s="64">
        <v>4.17</v>
      </c>
      <c r="N2156" s="64">
        <v>0.01</v>
      </c>
      <c r="O2156" s="64">
        <v>2.84</v>
      </c>
      <c r="P2156" s="64">
        <v>3.87</v>
      </c>
      <c r="R2156" s="64">
        <v>2.17</v>
      </c>
      <c r="S2156" s="64">
        <v>1.98</v>
      </c>
      <c r="U2156" s="64">
        <v>3.89</v>
      </c>
      <c r="V2156" s="64">
        <v>3.7</v>
      </c>
      <c r="W2156" s="64">
        <v>4.8</v>
      </c>
      <c r="X2156" s="64">
        <v>4.55</v>
      </c>
      <c r="Z2156" s="64">
        <v>3.55</v>
      </c>
      <c r="AA2156" s="64">
        <v>3.06</v>
      </c>
      <c r="AB2156" s="64">
        <v>5.39</v>
      </c>
      <c r="AC2156" s="64">
        <v>4.17</v>
      </c>
    </row>
    <row r="2157" spans="1:29" hidden="1" x14ac:dyDescent="0.2">
      <c r="A2157" s="2">
        <v>41618</v>
      </c>
      <c r="B2157" s="64">
        <v>3.82</v>
      </c>
      <c r="C2157" s="64">
        <v>3.62</v>
      </c>
      <c r="D2157" s="64">
        <v>4.75</v>
      </c>
      <c r="E2157" s="64">
        <v>4.5199999999999996</v>
      </c>
      <c r="G2157" s="64">
        <v>3.51</v>
      </c>
      <c r="H2157" s="64">
        <v>3.01</v>
      </c>
      <c r="J2157" s="64">
        <v>5.18</v>
      </c>
      <c r="K2157" s="64">
        <v>3.97</v>
      </c>
      <c r="N2157" s="64">
        <v>0.04</v>
      </c>
      <c r="O2157" s="64">
        <v>2.8</v>
      </c>
      <c r="P2157" s="64">
        <v>3.84</v>
      </c>
      <c r="R2157" s="64">
        <v>2.11</v>
      </c>
      <c r="S2157" s="64">
        <v>1.94</v>
      </c>
      <c r="U2157" s="64">
        <v>3.82</v>
      </c>
      <c r="V2157" s="64">
        <v>3.62</v>
      </c>
      <c r="W2157" s="64">
        <v>4.75</v>
      </c>
      <c r="X2157" s="64">
        <v>4.5199999999999996</v>
      </c>
      <c r="Z2157" s="64">
        <v>3.51</v>
      </c>
      <c r="AA2157" s="64">
        <v>3.01</v>
      </c>
      <c r="AB2157" s="64">
        <v>5.18</v>
      </c>
      <c r="AC2157" s="64">
        <v>3.97</v>
      </c>
    </row>
    <row r="2158" spans="1:29" hidden="1" x14ac:dyDescent="0.2">
      <c r="A2158" s="2">
        <v>41619</v>
      </c>
      <c r="B2158" s="64">
        <v>3.88</v>
      </c>
      <c r="C2158" s="64">
        <v>3.65</v>
      </c>
      <c r="D2158" s="64">
        <v>5.0199999999999996</v>
      </c>
      <c r="E2158" s="64">
        <v>4.55</v>
      </c>
      <c r="G2158" s="64">
        <v>3.65</v>
      </c>
      <c r="H2158" s="64">
        <v>3</v>
      </c>
      <c r="J2158" s="64">
        <v>5.26</v>
      </c>
      <c r="K2158" s="64">
        <v>4.1399999999999997</v>
      </c>
      <c r="N2158" s="64">
        <v>0.03</v>
      </c>
      <c r="O2158" s="64">
        <v>2.85</v>
      </c>
      <c r="P2158" s="64">
        <v>3.89</v>
      </c>
      <c r="R2158" s="64">
        <v>2.19</v>
      </c>
      <c r="S2158" s="64">
        <v>1.98</v>
      </c>
      <c r="U2158" s="64">
        <v>3.88</v>
      </c>
      <c r="V2158" s="64">
        <v>3.65</v>
      </c>
      <c r="W2158" s="64">
        <v>5.0199999999999996</v>
      </c>
      <c r="X2158" s="64">
        <v>4.55</v>
      </c>
      <c r="Z2158" s="64">
        <v>3.65</v>
      </c>
      <c r="AA2158" s="64">
        <v>3</v>
      </c>
      <c r="AB2158" s="64">
        <v>5.26</v>
      </c>
      <c r="AC2158" s="64">
        <v>4.1399999999999997</v>
      </c>
    </row>
    <row r="2159" spans="1:29" hidden="1" x14ac:dyDescent="0.2">
      <c r="A2159" s="2">
        <v>41620</v>
      </c>
      <c r="B2159" s="64">
        <v>3.91</v>
      </c>
      <c r="C2159" s="64">
        <v>3.69</v>
      </c>
      <c r="D2159" s="64">
        <v>5.09</v>
      </c>
      <c r="E2159" s="64">
        <v>4.57</v>
      </c>
      <c r="G2159" s="64">
        <v>3.47</v>
      </c>
      <c r="H2159" s="64">
        <v>3.01</v>
      </c>
      <c r="J2159" s="64">
        <v>4.96</v>
      </c>
      <c r="K2159" s="64">
        <v>4.16</v>
      </c>
      <c r="N2159" s="64">
        <v>0.05</v>
      </c>
      <c r="O2159" s="64">
        <v>2.88</v>
      </c>
      <c r="P2159" s="64">
        <v>3.89</v>
      </c>
      <c r="R2159" s="64">
        <v>2.23</v>
      </c>
      <c r="S2159" s="64">
        <v>2.0499999999999998</v>
      </c>
      <c r="U2159" s="64">
        <v>3.91</v>
      </c>
      <c r="V2159" s="64">
        <v>3.69</v>
      </c>
      <c r="W2159" s="64">
        <v>5.09</v>
      </c>
      <c r="X2159" s="64">
        <v>4.57</v>
      </c>
      <c r="Z2159" s="64">
        <v>3.47</v>
      </c>
      <c r="AA2159" s="64">
        <v>3.01</v>
      </c>
      <c r="AB2159" s="64">
        <v>4.96</v>
      </c>
      <c r="AC2159" s="64">
        <v>4.16</v>
      </c>
    </row>
    <row r="2160" spans="1:29" hidden="1" x14ac:dyDescent="0.2">
      <c r="A2160" s="2">
        <v>41621</v>
      </c>
      <c r="B2160" s="64">
        <v>3.87</v>
      </c>
      <c r="C2160" s="64">
        <v>3.67</v>
      </c>
      <c r="D2160" s="64">
        <v>5.05</v>
      </c>
      <c r="E2160" s="64">
        <v>4.5599999999999996</v>
      </c>
      <c r="G2160" s="64">
        <v>3.43</v>
      </c>
      <c r="H2160" s="64">
        <v>3.02</v>
      </c>
      <c r="J2160" s="64">
        <v>5.04</v>
      </c>
      <c r="K2160" s="64">
        <v>4.18</v>
      </c>
      <c r="N2160" s="64">
        <v>0.04</v>
      </c>
      <c r="O2160" s="64">
        <v>2.87</v>
      </c>
      <c r="P2160" s="64">
        <v>3.87</v>
      </c>
      <c r="R2160" s="64">
        <v>2.21</v>
      </c>
      <c r="S2160" s="64">
        <v>2.0299999999999998</v>
      </c>
      <c r="U2160" s="64">
        <v>3.87</v>
      </c>
      <c r="V2160" s="64">
        <v>3.67</v>
      </c>
      <c r="W2160" s="64">
        <v>5.05</v>
      </c>
      <c r="X2160" s="64">
        <v>4.5599999999999996</v>
      </c>
      <c r="Z2160" s="64">
        <v>3.43</v>
      </c>
      <c r="AA2160" s="64">
        <v>3.02</v>
      </c>
      <c r="AB2160" s="64">
        <v>5.04</v>
      </c>
      <c r="AC2160" s="64">
        <v>4.18</v>
      </c>
    </row>
    <row r="2161" spans="1:29" hidden="1" x14ac:dyDescent="0.2">
      <c r="A2161" s="2">
        <v>41624</v>
      </c>
      <c r="B2161" s="64">
        <v>3.91</v>
      </c>
      <c r="C2161" s="64">
        <v>3.68</v>
      </c>
      <c r="D2161" s="64">
        <v>5.12</v>
      </c>
      <c r="E2161" s="64">
        <v>4.55</v>
      </c>
      <c r="G2161" s="64">
        <v>3.76</v>
      </c>
      <c r="H2161" s="64">
        <v>3.11</v>
      </c>
      <c r="J2161" s="64">
        <v>4.9000000000000004</v>
      </c>
      <c r="K2161" s="64">
        <v>4.18</v>
      </c>
      <c r="N2161" s="64">
        <v>0.04</v>
      </c>
      <c r="O2161" s="64">
        <v>2.88</v>
      </c>
      <c r="P2161" s="64">
        <v>3.89</v>
      </c>
      <c r="R2161" s="64">
        <v>2.21</v>
      </c>
      <c r="S2161" s="64">
        <v>2.0499999999999998</v>
      </c>
      <c r="U2161" s="64">
        <v>3.91</v>
      </c>
      <c r="V2161" s="64">
        <v>3.68</v>
      </c>
      <c r="W2161" s="64">
        <v>5.12</v>
      </c>
      <c r="X2161" s="64">
        <v>4.55</v>
      </c>
      <c r="Z2161" s="64">
        <v>3.76</v>
      </c>
      <c r="AA2161" s="64">
        <v>3.11</v>
      </c>
      <c r="AB2161" s="64">
        <v>4.9000000000000004</v>
      </c>
      <c r="AC2161" s="64">
        <v>4.18</v>
      </c>
    </row>
    <row r="2162" spans="1:29" hidden="1" x14ac:dyDescent="0.2">
      <c r="A2162" s="2">
        <v>41625</v>
      </c>
      <c r="B2162" s="64">
        <v>3.85</v>
      </c>
      <c r="C2162" s="64">
        <v>3.63</v>
      </c>
      <c r="D2162" s="64">
        <v>5.03</v>
      </c>
      <c r="E2162" s="64">
        <v>4.5199999999999996</v>
      </c>
      <c r="G2162" s="64">
        <v>3.81</v>
      </c>
      <c r="H2162" s="64">
        <v>3.16</v>
      </c>
      <c r="J2162" s="64">
        <v>4.9400000000000004</v>
      </c>
      <c r="K2162" s="64">
        <v>4.1500000000000004</v>
      </c>
      <c r="N2162" s="64">
        <v>0.04</v>
      </c>
      <c r="O2162" s="64">
        <v>2.83</v>
      </c>
      <c r="P2162" s="64">
        <v>3.87</v>
      </c>
      <c r="R2162" s="64">
        <v>2.17</v>
      </c>
      <c r="S2162" s="64">
        <v>2.0099999999999998</v>
      </c>
      <c r="U2162" s="64">
        <v>3.85</v>
      </c>
      <c r="V2162" s="64">
        <v>3.63</v>
      </c>
      <c r="W2162" s="64">
        <v>5.03</v>
      </c>
      <c r="X2162" s="64">
        <v>4.5199999999999996</v>
      </c>
      <c r="Z2162" s="64">
        <v>3.81</v>
      </c>
      <c r="AA2162" s="64">
        <v>3.16</v>
      </c>
      <c r="AB2162" s="64">
        <v>4.9400000000000004</v>
      </c>
      <c r="AC2162" s="64">
        <v>4.1500000000000004</v>
      </c>
    </row>
    <row r="2163" spans="1:29" hidden="1" x14ac:dyDescent="0.2">
      <c r="A2163" s="2">
        <v>41626</v>
      </c>
      <c r="B2163" s="64">
        <v>3.86</v>
      </c>
      <c r="C2163" s="64">
        <v>3.67</v>
      </c>
      <c r="D2163" s="64">
        <v>5.1100000000000003</v>
      </c>
      <c r="E2163" s="64">
        <v>4.55</v>
      </c>
      <c r="G2163" s="64">
        <v>3.88</v>
      </c>
      <c r="H2163" s="64">
        <v>3.17</v>
      </c>
      <c r="J2163" s="64">
        <v>4.9800000000000004</v>
      </c>
      <c r="K2163" s="64">
        <v>4.08</v>
      </c>
      <c r="N2163" s="64">
        <v>0.04</v>
      </c>
      <c r="O2163" s="64">
        <v>2.88</v>
      </c>
      <c r="P2163" s="64">
        <v>3.9</v>
      </c>
      <c r="R2163" s="64">
        <v>2.1800000000000002</v>
      </c>
      <c r="S2163" s="64">
        <v>2.04</v>
      </c>
      <c r="U2163" s="64">
        <v>3.86</v>
      </c>
      <c r="V2163" s="64">
        <v>3.67</v>
      </c>
      <c r="W2163" s="64">
        <v>5.1100000000000003</v>
      </c>
      <c r="X2163" s="64">
        <v>4.55</v>
      </c>
      <c r="Z2163" s="64">
        <v>3.88</v>
      </c>
      <c r="AA2163" s="64">
        <v>3.17</v>
      </c>
      <c r="AB2163" s="64">
        <v>4.9800000000000004</v>
      </c>
      <c r="AC2163" s="64">
        <v>4.08</v>
      </c>
    </row>
    <row r="2164" spans="1:29" hidden="1" x14ac:dyDescent="0.2">
      <c r="A2164" s="2">
        <v>41627</v>
      </c>
      <c r="B2164" s="64">
        <v>3.86</v>
      </c>
      <c r="C2164" s="64">
        <v>3.72</v>
      </c>
      <c r="D2164" s="64">
        <v>5.04</v>
      </c>
      <c r="E2164" s="64">
        <v>4.55</v>
      </c>
      <c r="G2164" s="64">
        <v>3.44</v>
      </c>
      <c r="H2164" s="64">
        <v>3.12</v>
      </c>
      <c r="J2164" s="64">
        <v>5.03</v>
      </c>
      <c r="K2164" s="64">
        <v>4.0999999999999996</v>
      </c>
      <c r="N2164" s="64">
        <v>0.06</v>
      </c>
      <c r="O2164" s="64">
        <v>2.93</v>
      </c>
      <c r="P2164" s="64">
        <v>3.91</v>
      </c>
      <c r="R2164" s="64">
        <v>2.23</v>
      </c>
      <c r="S2164" s="64">
        <v>2.1</v>
      </c>
      <c r="U2164" s="64">
        <v>3.86</v>
      </c>
      <c r="V2164" s="64">
        <v>3.72</v>
      </c>
      <c r="W2164" s="64">
        <v>5.04</v>
      </c>
      <c r="X2164" s="64">
        <v>4.55</v>
      </c>
      <c r="Z2164" s="64">
        <v>3.44</v>
      </c>
      <c r="AA2164" s="64">
        <v>3.12</v>
      </c>
      <c r="AB2164" s="64">
        <v>5.03</v>
      </c>
      <c r="AC2164" s="64">
        <v>4.0999999999999996</v>
      </c>
    </row>
    <row r="2165" spans="1:29" hidden="1" x14ac:dyDescent="0.2">
      <c r="A2165" s="2">
        <v>41628</v>
      </c>
      <c r="B2165" s="64">
        <v>3.81</v>
      </c>
      <c r="C2165" s="64">
        <v>3.67</v>
      </c>
      <c r="D2165" s="64">
        <v>4.9800000000000004</v>
      </c>
      <c r="E2165" s="64">
        <v>4.4800000000000004</v>
      </c>
      <c r="G2165" s="64">
        <v>3.52</v>
      </c>
      <c r="H2165" s="64">
        <v>3.13</v>
      </c>
      <c r="J2165" s="64">
        <v>5.0599999999999996</v>
      </c>
      <c r="K2165" s="64">
        <v>4.1500000000000004</v>
      </c>
      <c r="N2165" s="64">
        <v>0.05</v>
      </c>
      <c r="O2165" s="64">
        <v>2.88</v>
      </c>
      <c r="P2165" s="64">
        <v>3.82</v>
      </c>
      <c r="R2165" s="64">
        <v>2.2599999999999998</v>
      </c>
      <c r="S2165" s="64">
        <v>2.14</v>
      </c>
      <c r="U2165" s="64">
        <v>3.81</v>
      </c>
      <c r="V2165" s="64">
        <v>3.67</v>
      </c>
      <c r="W2165" s="64">
        <v>4.9800000000000004</v>
      </c>
      <c r="X2165" s="64">
        <v>4.4800000000000004</v>
      </c>
      <c r="Z2165" s="64">
        <v>3.52</v>
      </c>
      <c r="AA2165" s="64">
        <v>3.13</v>
      </c>
      <c r="AB2165" s="64">
        <v>5.0599999999999996</v>
      </c>
      <c r="AC2165" s="64">
        <v>4.1500000000000004</v>
      </c>
    </row>
    <row r="2166" spans="1:29" hidden="1" x14ac:dyDescent="0.2">
      <c r="A2166" s="2">
        <v>41631</v>
      </c>
      <c r="B2166" s="64">
        <v>3.88</v>
      </c>
      <c r="C2166" s="64">
        <v>3.66</v>
      </c>
      <c r="D2166" s="64">
        <v>5.0199999999999996</v>
      </c>
      <c r="E2166" s="64">
        <v>4.5199999999999996</v>
      </c>
      <c r="G2166" s="64">
        <v>3.47</v>
      </c>
      <c r="H2166" s="64">
        <v>3.13</v>
      </c>
      <c r="J2166" s="64">
        <v>4.9800000000000004</v>
      </c>
      <c r="K2166" s="64">
        <v>4.1399999999999997</v>
      </c>
      <c r="N2166" s="64">
        <v>0.06</v>
      </c>
      <c r="O2166" s="64">
        <v>2.93</v>
      </c>
      <c r="P2166" s="64">
        <v>3.85</v>
      </c>
      <c r="R2166" s="64">
        <v>2.27</v>
      </c>
      <c r="S2166" s="64">
        <v>2.15</v>
      </c>
      <c r="U2166" s="64">
        <v>3.88</v>
      </c>
      <c r="V2166" s="64">
        <v>3.66</v>
      </c>
      <c r="W2166" s="64">
        <v>5.0199999999999996</v>
      </c>
      <c r="X2166" s="64">
        <v>4.5199999999999996</v>
      </c>
      <c r="Z2166" s="64">
        <v>3.47</v>
      </c>
      <c r="AA2166" s="64">
        <v>3.13</v>
      </c>
      <c r="AB2166" s="64">
        <v>4.9800000000000004</v>
      </c>
      <c r="AC2166" s="64">
        <v>4.1399999999999997</v>
      </c>
    </row>
    <row r="2167" spans="1:29" hidden="1" x14ac:dyDescent="0.2">
      <c r="A2167" s="2">
        <v>41632</v>
      </c>
      <c r="B2167" s="64">
        <v>3.95</v>
      </c>
      <c r="C2167" s="64">
        <v>3.65</v>
      </c>
      <c r="D2167" s="64">
        <v>7.32</v>
      </c>
      <c r="E2167" s="64">
        <v>4.6500000000000004</v>
      </c>
      <c r="G2167" s="64">
        <v>3.84</v>
      </c>
      <c r="H2167" s="64">
        <v>3.17</v>
      </c>
      <c r="J2167" s="64">
        <v>4.97</v>
      </c>
      <c r="K2167" s="64">
        <v>4.17</v>
      </c>
      <c r="N2167" s="64">
        <v>0.06</v>
      </c>
      <c r="O2167" s="64">
        <v>2.98</v>
      </c>
      <c r="P2167" s="64">
        <v>3.89</v>
      </c>
      <c r="R2167" s="64">
        <v>2.25</v>
      </c>
      <c r="S2167" s="64">
        <v>2.13</v>
      </c>
      <c r="U2167" s="64">
        <v>3.95</v>
      </c>
      <c r="V2167" s="64">
        <v>3.65</v>
      </c>
      <c r="W2167" s="64">
        <v>7.32</v>
      </c>
      <c r="X2167" s="64">
        <v>4.6500000000000004</v>
      </c>
      <c r="Z2167" s="64">
        <v>3.84</v>
      </c>
      <c r="AA2167" s="64">
        <v>3.17</v>
      </c>
      <c r="AB2167" s="64">
        <v>4.97</v>
      </c>
      <c r="AC2167" s="64">
        <v>4.17</v>
      </c>
    </row>
    <row r="2168" spans="1:29" hidden="1" x14ac:dyDescent="0.2">
      <c r="A2168" s="2">
        <v>41634</v>
      </c>
      <c r="B2168" s="64">
        <v>3.88</v>
      </c>
      <c r="C2168" s="64">
        <v>3.73</v>
      </c>
      <c r="D2168" s="64">
        <v>5.14</v>
      </c>
      <c r="E2168" s="64">
        <v>4.55</v>
      </c>
      <c r="G2168" s="64">
        <v>3.68</v>
      </c>
      <c r="H2168" s="64">
        <v>3.16</v>
      </c>
      <c r="J2168" s="64">
        <v>4.96</v>
      </c>
      <c r="K2168" s="64">
        <v>4.0999999999999996</v>
      </c>
      <c r="N2168" s="64">
        <v>0.06</v>
      </c>
      <c r="O2168" s="64">
        <v>2.99</v>
      </c>
      <c r="P2168" s="64">
        <v>3.92</v>
      </c>
      <c r="R2168" s="64">
        <v>2.2799999999999998</v>
      </c>
      <c r="S2168" s="64">
        <v>2.17</v>
      </c>
      <c r="U2168" s="64">
        <v>3.88</v>
      </c>
      <c r="V2168" s="64">
        <v>3.73</v>
      </c>
      <c r="W2168" s="64">
        <v>5.14</v>
      </c>
      <c r="X2168" s="64">
        <v>4.55</v>
      </c>
      <c r="Z2168" s="64">
        <v>3.68</v>
      </c>
      <c r="AA2168" s="64">
        <v>3.16</v>
      </c>
      <c r="AB2168" s="64">
        <v>4.96</v>
      </c>
      <c r="AC2168" s="64">
        <v>4.0999999999999996</v>
      </c>
    </row>
    <row r="2169" spans="1:29" hidden="1" x14ac:dyDescent="0.2">
      <c r="A2169" s="2">
        <v>41635</v>
      </c>
      <c r="B2169" s="64">
        <v>3.9</v>
      </c>
      <c r="C2169" s="64">
        <v>3.74</v>
      </c>
      <c r="D2169" s="64">
        <v>5.3</v>
      </c>
      <c r="E2169" s="64">
        <v>4.54</v>
      </c>
      <c r="G2169" s="64">
        <v>3.5</v>
      </c>
      <c r="H2169" s="64">
        <v>3.23</v>
      </c>
      <c r="J2169" s="64">
        <v>4.96</v>
      </c>
      <c r="K2169" s="64">
        <v>4.12</v>
      </c>
      <c r="N2169" s="64">
        <v>0.06</v>
      </c>
      <c r="O2169" s="64">
        <v>3.01</v>
      </c>
      <c r="P2169" s="64">
        <v>3.93</v>
      </c>
      <c r="R2169" s="64">
        <v>2.29</v>
      </c>
      <c r="S2169" s="64">
        <v>2.14</v>
      </c>
      <c r="U2169" s="64">
        <v>3.9</v>
      </c>
      <c r="V2169" s="64">
        <v>3.74</v>
      </c>
      <c r="W2169" s="64">
        <v>5.3</v>
      </c>
      <c r="X2169" s="64">
        <v>4.54</v>
      </c>
      <c r="Z2169" s="64">
        <v>3.5</v>
      </c>
      <c r="AA2169" s="64">
        <v>3.23</v>
      </c>
      <c r="AB2169" s="64">
        <v>4.96</v>
      </c>
      <c r="AC2169" s="64">
        <v>4.12</v>
      </c>
    </row>
    <row r="2170" spans="1:29" hidden="1" x14ac:dyDescent="0.2">
      <c r="A2170" s="2">
        <v>41638</v>
      </c>
      <c r="B2170" s="64">
        <v>3.86</v>
      </c>
      <c r="C2170" s="64">
        <v>3.69</v>
      </c>
      <c r="D2170" s="64">
        <v>5.01</v>
      </c>
      <c r="E2170" s="64">
        <v>4.53</v>
      </c>
      <c r="G2170" s="64">
        <v>3.42</v>
      </c>
      <c r="H2170" s="64">
        <v>3.14</v>
      </c>
      <c r="J2170" s="64">
        <v>5.01</v>
      </c>
      <c r="K2170" s="64">
        <v>4.13</v>
      </c>
      <c r="N2170" s="64">
        <v>0.06</v>
      </c>
      <c r="O2170" s="64">
        <v>2.97</v>
      </c>
      <c r="P2170" s="64">
        <v>3.9</v>
      </c>
      <c r="R2170" s="64">
        <v>2.2400000000000002</v>
      </c>
      <c r="S2170" s="64">
        <v>2.11</v>
      </c>
      <c r="U2170" s="64">
        <v>3.86</v>
      </c>
      <c r="V2170" s="64">
        <v>3.69</v>
      </c>
      <c r="W2170" s="64">
        <v>5.01</v>
      </c>
      <c r="X2170" s="64">
        <v>4.53</v>
      </c>
      <c r="Z2170" s="64">
        <v>3.42</v>
      </c>
      <c r="AA2170" s="64">
        <v>3.14</v>
      </c>
      <c r="AB2170" s="64">
        <v>5.01</v>
      </c>
      <c r="AC2170" s="64">
        <v>4.13</v>
      </c>
    </row>
    <row r="2171" spans="1:29" hidden="1" x14ac:dyDescent="0.2">
      <c r="A2171" s="2">
        <v>41639</v>
      </c>
      <c r="B2171" s="64">
        <v>3.89</v>
      </c>
      <c r="C2171" s="64">
        <v>3.64</v>
      </c>
      <c r="D2171" s="64">
        <v>5.17</v>
      </c>
      <c r="E2171" s="64">
        <v>4.53</v>
      </c>
      <c r="G2171" s="64">
        <v>3.61</v>
      </c>
      <c r="H2171" s="64">
        <v>3.17</v>
      </c>
      <c r="J2171" s="64">
        <v>5.04</v>
      </c>
      <c r="K2171" s="64">
        <v>4.08</v>
      </c>
      <c r="N2171" s="64">
        <v>0.06</v>
      </c>
      <c r="O2171" s="64">
        <v>3.03</v>
      </c>
      <c r="P2171" s="64">
        <v>3.97</v>
      </c>
      <c r="R2171" s="64">
        <v>2.25</v>
      </c>
      <c r="S2171" s="64">
        <v>2.11</v>
      </c>
      <c r="U2171" s="64">
        <v>3.89</v>
      </c>
      <c r="V2171" s="64">
        <v>3.64</v>
      </c>
      <c r="W2171" s="64">
        <v>5.17</v>
      </c>
      <c r="X2171" s="64">
        <v>4.53</v>
      </c>
      <c r="Z2171" s="64">
        <v>3.61</v>
      </c>
      <c r="AA2171" s="64">
        <v>3.17</v>
      </c>
      <c r="AB2171" s="64">
        <v>5.04</v>
      </c>
      <c r="AC2171" s="64">
        <v>4.08</v>
      </c>
    </row>
    <row r="2172" spans="1:29" hidden="1" x14ac:dyDescent="0.2">
      <c r="R2172" s="64"/>
      <c r="S2172" s="64"/>
    </row>
    <row r="2173" spans="1:29" hidden="1" x14ac:dyDescent="0.2">
      <c r="A2173" s="3" t="s">
        <v>61</v>
      </c>
      <c r="B2173" s="64">
        <f>AVERAGE(B2151:B2171)</f>
        <v>3.8738095238095243</v>
      </c>
      <c r="C2173" s="64">
        <f>AVERAGE(C2151:C2171)</f>
        <v>3.6704761904761902</v>
      </c>
      <c r="D2173" s="64">
        <f>AVERAGE(D2151:D2171)</f>
        <v>5.0990476190476199</v>
      </c>
      <c r="E2173" s="64">
        <f>AVERAGE(E2151:E2171)</f>
        <v>4.5490476190476192</v>
      </c>
      <c r="G2173" s="64">
        <f>AVERAGE(G2151:G2171)</f>
        <v>3.5504761904761906</v>
      </c>
      <c r="H2173" s="64">
        <f>AVERAGE(H2151:H2171)</f>
        <v>3.0823809523809524</v>
      </c>
      <c r="J2173" s="64">
        <f>AVERAGE(J2151:J2171)</f>
        <v>5.0766666666666662</v>
      </c>
      <c r="K2173" s="64">
        <f>AVERAGE(K2151:K2171)</f>
        <v>4.0399999999999991</v>
      </c>
      <c r="N2173" s="64">
        <f>AVERAGE(N2151:N2171)</f>
        <v>3.9523809523809537E-2</v>
      </c>
      <c r="O2173" s="64">
        <f>AVERAGE(O2151:O2171)</f>
        <v>2.8890476190476191</v>
      </c>
      <c r="P2173" s="64">
        <f>AVERAGE(P2151:P2171)</f>
        <v>3.8861904761904769</v>
      </c>
      <c r="R2173" s="64">
        <f>AVERAGE(R2151:R2171)</f>
        <v>2.2023809523809526</v>
      </c>
      <c r="S2173" s="64">
        <f>AVERAGE(S2151:S2171)</f>
        <v>2.0376190476190481</v>
      </c>
      <c r="U2173" s="64">
        <f>AVERAGE(U2151:U2171)</f>
        <v>3.8738095238095243</v>
      </c>
      <c r="V2173" s="64">
        <f>AVERAGE(V2151:V2171)</f>
        <v>3.6704761904761902</v>
      </c>
      <c r="W2173" s="64">
        <f>AVERAGE(W2151:W2171)</f>
        <v>5.0990476190476199</v>
      </c>
      <c r="X2173" s="64">
        <f>AVERAGE(X2151:X2171)</f>
        <v>4.5490476190476192</v>
      </c>
      <c r="Z2173" s="64">
        <f>AVERAGE(Z2151:Z2171)</f>
        <v>3.5504761904761906</v>
      </c>
      <c r="AA2173" s="64">
        <f>AVERAGE(AA2151:AA2171)</f>
        <v>3.0823809523809524</v>
      </c>
      <c r="AB2173" s="64">
        <f>AVERAGE(AB2151:AB2171)</f>
        <v>5.0766666666666662</v>
      </c>
      <c r="AC2173" s="64">
        <f>AVERAGE(AC2151:AC2171)</f>
        <v>4.0399999999999991</v>
      </c>
    </row>
    <row r="2174" spans="1:29" hidden="1" x14ac:dyDescent="0.2">
      <c r="A2174" s="3" t="s">
        <v>62</v>
      </c>
      <c r="B2174" s="312">
        <f>AVERAGE(B2173:C2173)</f>
        <v>3.7721428571428572</v>
      </c>
      <c r="C2174" s="312"/>
      <c r="D2174" s="312">
        <f>AVERAGE(D2173:E2173)</f>
        <v>4.8240476190476196</v>
      </c>
      <c r="E2174" s="312"/>
      <c r="F2174" s="5"/>
      <c r="G2174" s="312">
        <f>AVERAGE(G2173:H2173)</f>
        <v>3.3164285714285713</v>
      </c>
      <c r="H2174" s="312"/>
      <c r="I2174" s="118"/>
      <c r="J2174" s="312">
        <f>AVERAGE(J2173:K2173)</f>
        <v>4.5583333333333327</v>
      </c>
      <c r="K2174" s="312"/>
      <c r="L2174" s="118"/>
      <c r="M2174" s="5"/>
      <c r="N2174" s="5"/>
      <c r="O2174" s="5"/>
      <c r="P2174" s="5"/>
      <c r="Q2174" s="5"/>
      <c r="R2174" s="312">
        <f>AVERAGE(R2173:S2173)</f>
        <v>2.12</v>
      </c>
      <c r="S2174" s="312"/>
      <c r="U2174" s="312">
        <f>AVERAGE(U2173:V2173)</f>
        <v>3.7721428571428572</v>
      </c>
      <c r="V2174" s="312"/>
      <c r="W2174" s="312">
        <f>AVERAGE(W2173:X2173)</f>
        <v>4.8240476190476196</v>
      </c>
      <c r="X2174" s="312"/>
      <c r="Y2174" s="5"/>
      <c r="Z2174" s="312">
        <f>AVERAGE(Z2173:AA2173)</f>
        <v>3.3164285714285713</v>
      </c>
      <c r="AA2174" s="312"/>
      <c r="AB2174" s="312">
        <f>AVERAGE(AB2173:AC2173)</f>
        <v>4.5583333333333327</v>
      </c>
      <c r="AC2174" s="312"/>
    </row>
    <row r="2175" spans="1:29" hidden="1" x14ac:dyDescent="0.2">
      <c r="A2175" s="3" t="s">
        <v>63</v>
      </c>
      <c r="B2175" s="312">
        <f>AVERAGE(B2124,B2148,B2174)</f>
        <v>3.6574407609933925</v>
      </c>
      <c r="C2175" s="312"/>
      <c r="D2175" s="312">
        <f>AVERAGE(D2124,D2148,D2174)</f>
        <v>4.6997941824257614</v>
      </c>
      <c r="E2175" s="312"/>
      <c r="F2175" s="5"/>
      <c r="G2175" s="312">
        <f>AVERAGE(G2124,G2148,G2174)</f>
        <v>3.124591023012075</v>
      </c>
      <c r="H2175" s="312"/>
      <c r="I2175" s="118"/>
      <c r="J2175" s="312">
        <f>AVERAGE(J2124,J2148,J2174)</f>
        <v>4.5407004253056877</v>
      </c>
      <c r="K2175" s="312"/>
      <c r="L2175" s="118"/>
      <c r="M2175" s="5"/>
      <c r="N2175" s="5"/>
      <c r="O2175" s="5"/>
      <c r="P2175" s="5"/>
      <c r="Q2175" s="5"/>
      <c r="R2175" s="312">
        <f>AVERAGE(R2124,R2148,R2174)</f>
        <v>2.0370055821371609</v>
      </c>
      <c r="S2175" s="312"/>
      <c r="U2175" s="312">
        <f>AVERAGE(U2124,U2148,U2174)</f>
        <v>3.6574407609933925</v>
      </c>
      <c r="V2175" s="312"/>
      <c r="W2175" s="312">
        <f>AVERAGE(W2124,W2148,W2174)</f>
        <v>4.6997941824257614</v>
      </c>
      <c r="X2175" s="312"/>
      <c r="Y2175" s="5"/>
      <c r="Z2175" s="312">
        <f>AVERAGE(Z2124,Z2148,Z2174)</f>
        <v>3.124591023012075</v>
      </c>
      <c r="AA2175" s="312"/>
      <c r="AB2175" s="312">
        <f>AVERAGE(AB2124,AB2148,AB2174)</f>
        <v>4.5407004253056877</v>
      </c>
      <c r="AC2175" s="312"/>
    </row>
    <row r="2176" spans="1:29" hidden="1" x14ac:dyDescent="0.2">
      <c r="R2176" s="64"/>
      <c r="S2176" s="64"/>
    </row>
    <row r="2177" spans="1:29" hidden="1" x14ac:dyDescent="0.2">
      <c r="A2177" s="2">
        <v>41641</v>
      </c>
      <c r="B2177" s="64">
        <v>3.9</v>
      </c>
      <c r="C2177" s="64">
        <v>3.66</v>
      </c>
      <c r="D2177" s="64">
        <v>5.17</v>
      </c>
      <c r="E2177" s="64">
        <v>4.5199999999999996</v>
      </c>
      <c r="G2177" s="64">
        <v>3.08</v>
      </c>
      <c r="H2177" s="64">
        <v>3.12</v>
      </c>
      <c r="J2177" s="64">
        <v>4.84</v>
      </c>
      <c r="K2177" s="64">
        <v>4.18</v>
      </c>
      <c r="N2177" s="64">
        <v>0.06</v>
      </c>
      <c r="O2177" s="64">
        <v>2.99</v>
      </c>
      <c r="P2177" s="64">
        <v>3.92</v>
      </c>
      <c r="R2177" s="64">
        <v>2.27</v>
      </c>
      <c r="S2177" s="64">
        <v>2.13</v>
      </c>
      <c r="U2177" s="64">
        <v>3.9</v>
      </c>
      <c r="V2177" s="64">
        <v>3.66</v>
      </c>
      <c r="W2177" s="64">
        <v>5.17</v>
      </c>
      <c r="X2177" s="64">
        <v>4.5199999999999996</v>
      </c>
      <c r="Z2177" s="64">
        <v>3.08</v>
      </c>
      <c r="AA2177" s="64">
        <v>3.12</v>
      </c>
      <c r="AB2177" s="64">
        <v>4.84</v>
      </c>
      <c r="AC2177" s="64">
        <v>4.18</v>
      </c>
    </row>
    <row r="2178" spans="1:29" hidden="1" x14ac:dyDescent="0.2">
      <c r="A2178" s="2">
        <v>41642</v>
      </c>
      <c r="B2178" s="64">
        <v>3.87</v>
      </c>
      <c r="C2178" s="64">
        <v>3.65</v>
      </c>
      <c r="D2178" s="64">
        <v>5.1100000000000003</v>
      </c>
      <c r="E2178" s="64">
        <v>4.5199999999999996</v>
      </c>
      <c r="G2178" s="64">
        <v>3.21</v>
      </c>
      <c r="H2178" s="64">
        <v>3.1</v>
      </c>
      <c r="J2178" s="64">
        <v>4.91</v>
      </c>
      <c r="K2178" s="64">
        <v>4.16</v>
      </c>
      <c r="N2178" s="64">
        <v>0.05</v>
      </c>
      <c r="O2178" s="64">
        <v>3</v>
      </c>
      <c r="P2178" s="64">
        <v>3.93</v>
      </c>
      <c r="R2178" s="64">
        <v>2.2799999999999998</v>
      </c>
      <c r="S2178" s="64">
        <v>2.14</v>
      </c>
      <c r="U2178" s="64">
        <v>3.87</v>
      </c>
      <c r="V2178" s="64">
        <v>3.65</v>
      </c>
      <c r="W2178" s="64">
        <v>5.1100000000000003</v>
      </c>
      <c r="X2178" s="64">
        <v>4.5199999999999996</v>
      </c>
      <c r="Z2178" s="64">
        <v>3.21</v>
      </c>
      <c r="AA2178" s="64">
        <v>3.1</v>
      </c>
      <c r="AB2178" s="64">
        <v>4.91</v>
      </c>
      <c r="AC2178" s="64">
        <v>4.16</v>
      </c>
    </row>
    <row r="2179" spans="1:29" hidden="1" x14ac:dyDescent="0.2">
      <c r="A2179" s="2">
        <v>41645</v>
      </c>
      <c r="B2179" s="64">
        <v>3.89</v>
      </c>
      <c r="C2179" s="64">
        <v>3.63</v>
      </c>
      <c r="D2179" s="64">
        <v>5.1100000000000003</v>
      </c>
      <c r="E2179" s="64">
        <v>4.49</v>
      </c>
      <c r="G2179" s="64">
        <v>2.92</v>
      </c>
      <c r="H2179" s="64">
        <v>2.99</v>
      </c>
      <c r="J2179" s="64">
        <v>4.96</v>
      </c>
      <c r="K2179" s="64">
        <v>4.17</v>
      </c>
      <c r="N2179" s="64">
        <v>0.05</v>
      </c>
      <c r="O2179" s="64">
        <v>2.96</v>
      </c>
      <c r="P2179" s="64">
        <v>3.9</v>
      </c>
      <c r="R2179" s="64">
        <v>2.2400000000000002</v>
      </c>
      <c r="S2179" s="64">
        <v>2.08</v>
      </c>
      <c r="U2179" s="64">
        <v>3.89</v>
      </c>
      <c r="V2179" s="64">
        <v>3.63</v>
      </c>
      <c r="W2179" s="64">
        <v>5.1100000000000003</v>
      </c>
      <c r="X2179" s="64">
        <v>4.49</v>
      </c>
      <c r="Z2179" s="64">
        <v>2.92</v>
      </c>
      <c r="AA2179" s="64">
        <v>2.99</v>
      </c>
      <c r="AB2179" s="64">
        <v>4.96</v>
      </c>
      <c r="AC2179" s="64">
        <v>4.17</v>
      </c>
    </row>
    <row r="2180" spans="1:29" hidden="1" x14ac:dyDescent="0.2">
      <c r="A2180" s="2">
        <v>41646</v>
      </c>
      <c r="B2180" s="64">
        <v>3.88</v>
      </c>
      <c r="C2180" s="64">
        <v>3.62</v>
      </c>
      <c r="D2180" s="64">
        <v>5.07</v>
      </c>
      <c r="E2180" s="64">
        <v>4.47</v>
      </c>
      <c r="G2180" s="64">
        <v>3.13</v>
      </c>
      <c r="H2180" s="64">
        <v>2.96</v>
      </c>
      <c r="J2180" s="64">
        <v>5.05</v>
      </c>
      <c r="K2180" s="64">
        <v>4.09</v>
      </c>
      <c r="N2180" s="64">
        <v>0.04</v>
      </c>
      <c r="O2180" s="64">
        <v>2.94</v>
      </c>
      <c r="P2180" s="64">
        <v>3.89</v>
      </c>
      <c r="R2180" s="64">
        <v>2.23</v>
      </c>
      <c r="S2180" s="64">
        <v>2.0699999999999998</v>
      </c>
      <c r="U2180" s="64">
        <v>3.88</v>
      </c>
      <c r="V2180" s="64">
        <v>3.62</v>
      </c>
      <c r="W2180" s="64">
        <v>5.07</v>
      </c>
      <c r="X2180" s="64">
        <v>4.47</v>
      </c>
      <c r="Z2180" s="64">
        <v>3.13</v>
      </c>
      <c r="AA2180" s="64">
        <v>2.96</v>
      </c>
      <c r="AB2180" s="64">
        <v>5.05</v>
      </c>
      <c r="AC2180" s="64">
        <v>4.09</v>
      </c>
    </row>
    <row r="2181" spans="1:29" hidden="1" x14ac:dyDescent="0.2">
      <c r="A2181" s="2">
        <v>41647</v>
      </c>
      <c r="B2181" s="64">
        <v>3.93</v>
      </c>
      <c r="C2181" s="64">
        <v>3.69</v>
      </c>
      <c r="D2181" s="64">
        <v>5.05</v>
      </c>
      <c r="E2181" s="64">
        <v>4.51</v>
      </c>
      <c r="G2181" s="64">
        <v>2.95</v>
      </c>
      <c r="H2181" s="64">
        <v>2.82</v>
      </c>
      <c r="J2181" s="64">
        <v>5.05</v>
      </c>
      <c r="K2181" s="64">
        <v>4.0599999999999996</v>
      </c>
      <c r="N2181" s="64">
        <v>0.03</v>
      </c>
      <c r="O2181" s="64">
        <v>3</v>
      </c>
      <c r="P2181" s="64">
        <v>3.89</v>
      </c>
      <c r="R2181" s="64">
        <v>2.3199999999999998</v>
      </c>
      <c r="S2181" s="64">
        <v>2.16</v>
      </c>
      <c r="U2181" s="64">
        <v>3.93</v>
      </c>
      <c r="V2181" s="64">
        <v>3.69</v>
      </c>
      <c r="W2181" s="64">
        <v>5.05</v>
      </c>
      <c r="X2181" s="64">
        <v>4.51</v>
      </c>
      <c r="Z2181" s="64">
        <v>2.95</v>
      </c>
      <c r="AA2181" s="64">
        <v>2.82</v>
      </c>
      <c r="AB2181" s="64">
        <v>5.05</v>
      </c>
      <c r="AC2181" s="64">
        <v>4.0599999999999996</v>
      </c>
    </row>
    <row r="2182" spans="1:29" hidden="1" x14ac:dyDescent="0.2">
      <c r="A2182" s="2">
        <v>41648</v>
      </c>
      <c r="B2182" s="64">
        <v>3.88</v>
      </c>
      <c r="C2182" s="64">
        <v>3.67</v>
      </c>
      <c r="D2182" s="64">
        <v>5.0999999999999996</v>
      </c>
      <c r="E2182" s="64">
        <v>4.47</v>
      </c>
      <c r="G2182" s="64">
        <v>2.82</v>
      </c>
      <c r="H2182" s="64">
        <v>2.83</v>
      </c>
      <c r="J2182" s="64">
        <v>5.01</v>
      </c>
      <c r="K2182" s="64">
        <v>4.03</v>
      </c>
      <c r="N2182" s="64">
        <v>0.03</v>
      </c>
      <c r="O2182" s="64">
        <v>2.96</v>
      </c>
      <c r="P2182" s="64">
        <v>3.87</v>
      </c>
      <c r="Q2182" s="64" t="s">
        <v>340</v>
      </c>
      <c r="R2182" s="64">
        <v>2.29</v>
      </c>
      <c r="S2182" s="64">
        <v>2.12</v>
      </c>
      <c r="U2182" s="64">
        <v>3.88</v>
      </c>
      <c r="V2182" s="64">
        <v>3.67</v>
      </c>
      <c r="W2182" s="64">
        <v>5.0999999999999996</v>
      </c>
      <c r="X2182" s="64">
        <v>4.47</v>
      </c>
      <c r="Z2182" s="64">
        <v>2.82</v>
      </c>
      <c r="AA2182" s="64">
        <v>2.83</v>
      </c>
      <c r="AB2182" s="64">
        <v>5.01</v>
      </c>
      <c r="AC2182" s="64">
        <v>4.03</v>
      </c>
    </row>
    <row r="2183" spans="1:29" hidden="1" x14ac:dyDescent="0.2">
      <c r="A2183" s="2">
        <v>41649</v>
      </c>
      <c r="B2183" s="64">
        <v>3.75</v>
      </c>
      <c r="C2183" s="64">
        <v>3.58</v>
      </c>
      <c r="D2183" s="64">
        <v>4.93</v>
      </c>
      <c r="E2183" s="64">
        <v>4.41</v>
      </c>
      <c r="G2183" s="64">
        <v>2.87</v>
      </c>
      <c r="H2183" s="64">
        <v>2.74</v>
      </c>
      <c r="J2183" s="64">
        <v>5.18</v>
      </c>
      <c r="K2183" s="64">
        <v>3.86</v>
      </c>
      <c r="N2183" s="64">
        <v>0.04</v>
      </c>
      <c r="O2183" s="64">
        <v>2.86</v>
      </c>
      <c r="P2183" s="64">
        <v>3.8</v>
      </c>
      <c r="R2183" s="64">
        <v>2.1800000000000002</v>
      </c>
      <c r="S2183" s="64">
        <v>2</v>
      </c>
      <c r="U2183" s="64">
        <v>3.75</v>
      </c>
      <c r="V2183" s="64">
        <v>3.58</v>
      </c>
      <c r="W2183" s="64">
        <v>4.93</v>
      </c>
      <c r="X2183" s="64">
        <v>4.41</v>
      </c>
      <c r="Z2183" s="64">
        <v>2.87</v>
      </c>
      <c r="AA2183" s="64">
        <v>2.74</v>
      </c>
      <c r="AB2183" s="64">
        <v>5.18</v>
      </c>
      <c r="AC2183" s="64">
        <v>3.86</v>
      </c>
    </row>
    <row r="2184" spans="1:29" hidden="1" x14ac:dyDescent="0.2">
      <c r="A2184" s="2">
        <v>41652</v>
      </c>
      <c r="B2184" s="64">
        <v>3.77</v>
      </c>
      <c r="C2184" s="64">
        <v>3.54</v>
      </c>
      <c r="D2184" s="64">
        <v>4.8499999999999996</v>
      </c>
      <c r="E2184" s="64">
        <v>4.3899999999999997</v>
      </c>
      <c r="G2184" s="64">
        <v>2.71</v>
      </c>
      <c r="H2184" s="64">
        <v>2.78</v>
      </c>
      <c r="J2184" s="64">
        <v>5.0599999999999996</v>
      </c>
      <c r="K2184" s="64">
        <v>4</v>
      </c>
      <c r="N2184" s="64">
        <v>0.03</v>
      </c>
      <c r="O2184" s="64">
        <v>2.83</v>
      </c>
      <c r="P2184" s="64">
        <v>3.77</v>
      </c>
      <c r="R2184" s="64">
        <v>2.14</v>
      </c>
      <c r="S2184" s="64">
        <v>1.98</v>
      </c>
      <c r="U2184" s="64">
        <v>3.77</v>
      </c>
      <c r="V2184" s="64">
        <v>3.54</v>
      </c>
      <c r="W2184" s="64">
        <v>4.8499999999999996</v>
      </c>
      <c r="X2184" s="64">
        <v>4.3899999999999997</v>
      </c>
      <c r="Z2184" s="64">
        <v>2.71</v>
      </c>
      <c r="AA2184" s="64">
        <v>2.78</v>
      </c>
      <c r="AB2184" s="64">
        <v>5.0599999999999996</v>
      </c>
      <c r="AC2184" s="64">
        <v>4</v>
      </c>
    </row>
    <row r="2185" spans="1:29" hidden="1" x14ac:dyDescent="0.2">
      <c r="A2185" s="2">
        <v>41653</v>
      </c>
      <c r="B2185" s="64">
        <v>3.82</v>
      </c>
      <c r="C2185" s="64">
        <v>3.63</v>
      </c>
      <c r="D2185" s="64">
        <v>4.87</v>
      </c>
      <c r="E2185" s="64">
        <v>4.43</v>
      </c>
      <c r="G2185" s="64">
        <v>2.89</v>
      </c>
      <c r="H2185" s="64">
        <v>2.74</v>
      </c>
      <c r="J2185" s="64">
        <v>5.04</v>
      </c>
      <c r="K2185" s="64">
        <v>3.83</v>
      </c>
      <c r="N2185" s="64">
        <v>0.03</v>
      </c>
      <c r="O2185" s="64">
        <v>2.87</v>
      </c>
      <c r="P2185" s="64">
        <v>3.8</v>
      </c>
      <c r="R2185" s="64">
        <v>2.21</v>
      </c>
      <c r="S2185" s="64">
        <v>2.04</v>
      </c>
      <c r="U2185" s="64">
        <v>3.82</v>
      </c>
      <c r="V2185" s="64">
        <v>3.63</v>
      </c>
      <c r="W2185" s="64">
        <v>4.87</v>
      </c>
      <c r="X2185" s="64">
        <v>4.43</v>
      </c>
      <c r="Z2185" s="64">
        <v>2.89</v>
      </c>
      <c r="AA2185" s="64">
        <v>2.74</v>
      </c>
      <c r="AB2185" s="64">
        <v>5.04</v>
      </c>
      <c r="AC2185" s="64">
        <v>3.83</v>
      </c>
    </row>
    <row r="2186" spans="1:29" hidden="1" x14ac:dyDescent="0.2">
      <c r="A2186" s="2">
        <v>41654</v>
      </c>
      <c r="B2186" s="64">
        <v>3.8</v>
      </c>
      <c r="C2186" s="64">
        <v>3.63</v>
      </c>
      <c r="D2186" s="64">
        <v>4.82</v>
      </c>
      <c r="E2186" s="64">
        <v>4.4400000000000004</v>
      </c>
      <c r="G2186" s="64">
        <v>2.88</v>
      </c>
      <c r="H2186" s="64">
        <v>2.79</v>
      </c>
      <c r="J2186" s="64">
        <v>5.01</v>
      </c>
      <c r="K2186" s="64">
        <v>3.52</v>
      </c>
      <c r="N2186" s="64">
        <v>0.03</v>
      </c>
      <c r="O2186" s="64">
        <v>2.89</v>
      </c>
      <c r="P2186" s="64">
        <v>3.82</v>
      </c>
      <c r="R2186" s="64">
        <v>2.2200000000000002</v>
      </c>
      <c r="S2186" s="64">
        <v>2.0499999999999998</v>
      </c>
      <c r="U2186" s="64">
        <v>3.8</v>
      </c>
      <c r="V2186" s="64">
        <v>3.63</v>
      </c>
      <c r="W2186" s="64">
        <v>4.82</v>
      </c>
      <c r="X2186" s="64">
        <v>4.4400000000000004</v>
      </c>
      <c r="Z2186" s="64">
        <v>2.88</v>
      </c>
      <c r="AA2186" s="64">
        <v>2.79</v>
      </c>
      <c r="AB2186" s="64">
        <v>5.01</v>
      </c>
      <c r="AC2186" s="64">
        <v>3.52</v>
      </c>
    </row>
    <row r="2187" spans="1:29" hidden="1" x14ac:dyDescent="0.2">
      <c r="A2187" s="2">
        <v>41655</v>
      </c>
      <c r="B2187" s="64">
        <v>3.77</v>
      </c>
      <c r="C2187" s="64">
        <v>3.59</v>
      </c>
      <c r="D2187" s="64">
        <v>4.9000000000000004</v>
      </c>
      <c r="E2187" s="64">
        <v>4.41</v>
      </c>
      <c r="G2187" s="64">
        <v>2.71</v>
      </c>
      <c r="H2187" s="64">
        <v>2.79</v>
      </c>
      <c r="J2187" s="64">
        <v>5.05</v>
      </c>
      <c r="K2187" s="64">
        <v>3.1</v>
      </c>
      <c r="N2187" s="64">
        <v>0.03</v>
      </c>
      <c r="O2187" s="64">
        <v>2.84</v>
      </c>
      <c r="P2187" s="64">
        <v>3.77</v>
      </c>
      <c r="R2187" s="64">
        <v>2.2000000000000002</v>
      </c>
      <c r="S2187" s="64">
        <v>2.02</v>
      </c>
      <c r="U2187" s="64">
        <v>3.77</v>
      </c>
      <c r="V2187" s="64">
        <v>3.59</v>
      </c>
      <c r="W2187" s="64">
        <v>4.9000000000000004</v>
      </c>
      <c r="X2187" s="64">
        <v>4.41</v>
      </c>
      <c r="Z2187" s="64">
        <v>2.71</v>
      </c>
      <c r="AA2187" s="64">
        <v>2.79</v>
      </c>
      <c r="AB2187" s="64">
        <v>5.05</v>
      </c>
      <c r="AC2187" s="64">
        <v>3.1</v>
      </c>
    </row>
    <row r="2188" spans="1:29" hidden="1" x14ac:dyDescent="0.2">
      <c r="A2188" s="2">
        <v>41656</v>
      </c>
      <c r="B2188" s="64">
        <v>3.75</v>
      </c>
      <c r="C2188" s="64">
        <v>3.57</v>
      </c>
      <c r="D2188" s="64">
        <v>5</v>
      </c>
      <c r="E2188" s="64">
        <v>4.3899999999999997</v>
      </c>
      <c r="G2188" s="64">
        <v>2.86</v>
      </c>
      <c r="H2188" s="64">
        <v>2.74</v>
      </c>
      <c r="J2188" s="64">
        <v>4.7</v>
      </c>
      <c r="K2188" s="64">
        <v>3.57</v>
      </c>
      <c r="N2188" s="64">
        <v>0.02</v>
      </c>
      <c r="O2188" s="64">
        <v>2.82</v>
      </c>
      <c r="P2188" s="64">
        <v>3.75</v>
      </c>
      <c r="R2188" s="64">
        <v>2.1800000000000002</v>
      </c>
      <c r="S2188" s="64">
        <v>2.0099999999999998</v>
      </c>
      <c r="U2188" s="64">
        <v>3.75</v>
      </c>
      <c r="V2188" s="64">
        <v>3.57</v>
      </c>
      <c r="W2188" s="64">
        <v>5</v>
      </c>
      <c r="X2188" s="64">
        <v>4.3899999999999997</v>
      </c>
      <c r="Z2188" s="64">
        <v>2.86</v>
      </c>
      <c r="AA2188" s="64">
        <v>2.74</v>
      </c>
      <c r="AB2188" s="64">
        <v>4.7</v>
      </c>
      <c r="AC2188" s="64">
        <v>3.57</v>
      </c>
    </row>
    <row r="2189" spans="1:29" hidden="1" x14ac:dyDescent="0.2">
      <c r="A2189" s="2">
        <v>41660</v>
      </c>
      <c r="B2189" s="64">
        <v>3.78</v>
      </c>
      <c r="C2189" s="64">
        <v>3.59</v>
      </c>
      <c r="D2189" s="64">
        <v>4.96</v>
      </c>
      <c r="E2189" s="64">
        <v>4.3899999999999997</v>
      </c>
      <c r="G2189" s="64">
        <v>2.91</v>
      </c>
      <c r="H2189" s="64">
        <v>2.57</v>
      </c>
      <c r="J2189" s="64">
        <v>4.62</v>
      </c>
      <c r="K2189" s="64">
        <v>3.48</v>
      </c>
      <c r="N2189" s="64">
        <v>0.02</v>
      </c>
      <c r="O2189" s="64">
        <v>2.81</v>
      </c>
      <c r="P2189" s="64">
        <v>3.74</v>
      </c>
      <c r="R2189" s="64">
        <v>2.21</v>
      </c>
      <c r="S2189" s="64">
        <v>2.02</v>
      </c>
      <c r="U2189" s="64">
        <v>3.78</v>
      </c>
      <c r="V2189" s="64">
        <v>3.59</v>
      </c>
      <c r="W2189" s="64">
        <v>4.96</v>
      </c>
      <c r="X2189" s="64">
        <v>4.3899999999999997</v>
      </c>
      <c r="Z2189" s="64">
        <v>2.91</v>
      </c>
      <c r="AA2189" s="64">
        <v>2.57</v>
      </c>
      <c r="AB2189" s="64">
        <v>4.62</v>
      </c>
      <c r="AC2189" s="64">
        <v>3.48</v>
      </c>
    </row>
    <row r="2190" spans="1:29" hidden="1" x14ac:dyDescent="0.2">
      <c r="A2190" s="2">
        <v>41661</v>
      </c>
      <c r="B2190" s="64">
        <v>3.8</v>
      </c>
      <c r="C2190" s="64">
        <v>3.62</v>
      </c>
      <c r="D2190" s="64">
        <v>4.8899999999999997</v>
      </c>
      <c r="E2190" s="64">
        <v>4.38</v>
      </c>
      <c r="G2190" s="64">
        <v>2.65</v>
      </c>
      <c r="H2190" s="64">
        <v>2.58</v>
      </c>
      <c r="J2190" s="64">
        <v>4.88</v>
      </c>
      <c r="K2190" s="64">
        <v>3.27</v>
      </c>
      <c r="N2190" s="64">
        <v>0.02</v>
      </c>
      <c r="O2190" s="64">
        <v>2.87</v>
      </c>
      <c r="P2190" s="64">
        <v>3.76</v>
      </c>
      <c r="R2190" s="64">
        <v>2.25</v>
      </c>
      <c r="S2190" s="64">
        <v>2.0699999999999998</v>
      </c>
      <c r="U2190" s="64">
        <v>3.8</v>
      </c>
      <c r="V2190" s="64">
        <v>3.62</v>
      </c>
      <c r="W2190" s="64">
        <v>4.8899999999999997</v>
      </c>
      <c r="X2190" s="64">
        <v>4.38</v>
      </c>
      <c r="Z2190" s="64">
        <v>2.65</v>
      </c>
      <c r="AA2190" s="64">
        <v>2.58</v>
      </c>
      <c r="AB2190" s="64">
        <v>4.88</v>
      </c>
      <c r="AC2190" s="64">
        <v>3.27</v>
      </c>
    </row>
    <row r="2191" spans="1:29" hidden="1" x14ac:dyDescent="0.2">
      <c r="A2191" s="2">
        <v>41662</v>
      </c>
      <c r="B2191" s="64">
        <v>3.79</v>
      </c>
      <c r="C2191" s="64">
        <v>3.55</v>
      </c>
      <c r="D2191" s="64">
        <v>4.91</v>
      </c>
      <c r="E2191" s="64">
        <v>4.34</v>
      </c>
      <c r="G2191" s="64">
        <v>2.89</v>
      </c>
      <c r="H2191" s="64">
        <v>2.52</v>
      </c>
      <c r="J2191" s="64">
        <v>4.55</v>
      </c>
      <c r="K2191" s="64">
        <v>3.21</v>
      </c>
      <c r="N2191" s="64">
        <v>0.02</v>
      </c>
      <c r="O2191" s="64">
        <v>2.78</v>
      </c>
      <c r="P2191" s="64">
        <v>3.68</v>
      </c>
      <c r="R2191" s="64">
        <v>2.1800000000000002</v>
      </c>
      <c r="S2191" s="64">
        <v>1.99</v>
      </c>
      <c r="U2191" s="64">
        <v>3.79</v>
      </c>
      <c r="V2191" s="64">
        <v>3.55</v>
      </c>
      <c r="W2191" s="64">
        <v>4.91</v>
      </c>
      <c r="X2191" s="64">
        <v>4.34</v>
      </c>
      <c r="Z2191" s="64">
        <v>2.89</v>
      </c>
      <c r="AA2191" s="64">
        <v>2.52</v>
      </c>
      <c r="AB2191" s="64">
        <v>4.55</v>
      </c>
      <c r="AC2191" s="64">
        <v>3.21</v>
      </c>
    </row>
    <row r="2192" spans="1:29" hidden="1" x14ac:dyDescent="0.2">
      <c r="A2192" s="2">
        <v>41663</v>
      </c>
      <c r="B2192" s="64">
        <v>3.77</v>
      </c>
      <c r="C2192" s="64">
        <v>3.5</v>
      </c>
      <c r="D2192" s="64">
        <v>4.93</v>
      </c>
      <c r="E2192" s="64">
        <v>4.33</v>
      </c>
      <c r="G2192" s="64">
        <v>2.84</v>
      </c>
      <c r="H2192" s="64">
        <v>2.4</v>
      </c>
      <c r="J2192" s="64">
        <v>4.45</v>
      </c>
      <c r="K2192" s="64">
        <v>3.32</v>
      </c>
      <c r="N2192" s="64">
        <v>0.03</v>
      </c>
      <c r="O2192" s="64">
        <v>2.72</v>
      </c>
      <c r="P2192" s="64">
        <v>3.63</v>
      </c>
      <c r="R2192" s="64">
        <v>2.17</v>
      </c>
      <c r="S2192" s="64">
        <v>1.98</v>
      </c>
      <c r="U2192" s="64">
        <v>3.77</v>
      </c>
      <c r="V2192" s="64">
        <v>3.5</v>
      </c>
      <c r="W2192" s="64">
        <v>4.93</v>
      </c>
      <c r="X2192" s="64">
        <v>4.33</v>
      </c>
      <c r="Z2192" s="64">
        <v>2.84</v>
      </c>
      <c r="AA2192" s="64">
        <v>2.4</v>
      </c>
      <c r="AB2192" s="64">
        <v>4.45</v>
      </c>
      <c r="AC2192" s="64">
        <v>3.32</v>
      </c>
    </row>
    <row r="2193" spans="1:29" hidden="1" x14ac:dyDescent="0.2">
      <c r="A2193" s="2">
        <v>41666</v>
      </c>
      <c r="B2193" s="64">
        <v>3.79</v>
      </c>
      <c r="C2193" s="64">
        <v>3.55</v>
      </c>
      <c r="D2193" s="64">
        <v>4.93</v>
      </c>
      <c r="E2193" s="64">
        <v>4.34</v>
      </c>
      <c r="G2193" s="64">
        <v>2.9</v>
      </c>
      <c r="H2193" s="64">
        <v>2.37</v>
      </c>
      <c r="J2193" s="64">
        <v>4.55</v>
      </c>
      <c r="K2193" s="64">
        <v>3.24</v>
      </c>
      <c r="N2193" s="64">
        <v>0.04</v>
      </c>
      <c r="O2193" s="64">
        <v>2.75</v>
      </c>
      <c r="P2193" s="64">
        <v>3.67</v>
      </c>
      <c r="R2193" s="64">
        <v>2.19</v>
      </c>
      <c r="S2193" s="64">
        <v>2</v>
      </c>
      <c r="U2193" s="64">
        <v>3.79</v>
      </c>
      <c r="V2193" s="64">
        <v>3.55</v>
      </c>
      <c r="W2193" s="64">
        <v>4.93</v>
      </c>
      <c r="X2193" s="64">
        <v>4.34</v>
      </c>
      <c r="Z2193" s="64">
        <v>2.9</v>
      </c>
      <c r="AA2193" s="64">
        <v>2.37</v>
      </c>
      <c r="AB2193" s="64">
        <v>4.55</v>
      </c>
      <c r="AC2193" s="64">
        <v>3.24</v>
      </c>
    </row>
    <row r="2194" spans="1:29" hidden="1" x14ac:dyDescent="0.2">
      <c r="A2194" s="2">
        <v>41667</v>
      </c>
      <c r="B2194" s="64">
        <v>3.77</v>
      </c>
      <c r="C2194" s="64">
        <v>3.55</v>
      </c>
      <c r="D2194" s="64">
        <v>4.91</v>
      </c>
      <c r="E2194" s="64">
        <v>4.33</v>
      </c>
      <c r="G2194" s="64">
        <v>2.82</v>
      </c>
      <c r="H2194" s="64">
        <v>2.48</v>
      </c>
      <c r="J2194" s="64">
        <v>4.51</v>
      </c>
      <c r="K2194" s="64">
        <v>3.15</v>
      </c>
      <c r="N2194" s="64">
        <v>0.04</v>
      </c>
      <c r="O2194" s="64">
        <v>2.75</v>
      </c>
      <c r="P2194" s="64">
        <v>3.68</v>
      </c>
      <c r="R2194" s="64">
        <v>2.16</v>
      </c>
      <c r="S2194" s="64">
        <v>1.97</v>
      </c>
      <c r="U2194" s="64">
        <v>3.77</v>
      </c>
      <c r="V2194" s="64">
        <v>3.55</v>
      </c>
      <c r="W2194" s="64">
        <v>4.91</v>
      </c>
      <c r="X2194" s="64">
        <v>4.33</v>
      </c>
      <c r="Z2194" s="64">
        <v>2.82</v>
      </c>
      <c r="AA2194" s="64">
        <v>2.48</v>
      </c>
      <c r="AB2194" s="64">
        <v>4.51</v>
      </c>
      <c r="AC2194" s="64">
        <v>3.15</v>
      </c>
    </row>
    <row r="2195" spans="1:29" hidden="1" x14ac:dyDescent="0.2">
      <c r="A2195" s="2">
        <v>41668</v>
      </c>
      <c r="B2195" s="64">
        <v>3.7</v>
      </c>
      <c r="C2195" s="64">
        <v>3.49</v>
      </c>
      <c r="D2195" s="64">
        <v>4.7699999999999996</v>
      </c>
      <c r="E2195" s="64">
        <v>4.28</v>
      </c>
      <c r="G2195" s="64">
        <v>2.9</v>
      </c>
      <c r="H2195" s="64">
        <v>2.48</v>
      </c>
      <c r="J2195" s="64">
        <v>4.91</v>
      </c>
      <c r="K2195" s="64">
        <v>3.31</v>
      </c>
      <c r="N2195" s="64">
        <v>0.03</v>
      </c>
      <c r="O2195" s="64">
        <v>2.68</v>
      </c>
      <c r="P2195" s="64">
        <v>3.62</v>
      </c>
      <c r="R2195" s="64">
        <v>2.13</v>
      </c>
      <c r="S2195" s="64">
        <v>1.95</v>
      </c>
      <c r="U2195" s="64">
        <v>3.7</v>
      </c>
      <c r="V2195" s="64">
        <v>3.49</v>
      </c>
      <c r="W2195" s="64">
        <v>4.7699999999999996</v>
      </c>
      <c r="X2195" s="64">
        <v>4.28</v>
      </c>
      <c r="Z2195" s="64">
        <v>2.9</v>
      </c>
      <c r="AA2195" s="64">
        <v>2.48</v>
      </c>
      <c r="AB2195" s="64">
        <v>4.91</v>
      </c>
      <c r="AC2195" s="64">
        <v>3.31</v>
      </c>
    </row>
    <row r="2196" spans="1:29" hidden="1" x14ac:dyDescent="0.2">
      <c r="A2196" s="2">
        <v>41669</v>
      </c>
      <c r="B2196" s="64">
        <v>3.71</v>
      </c>
      <c r="C2196" s="64">
        <v>3.49</v>
      </c>
      <c r="D2196" s="64">
        <v>4.63</v>
      </c>
      <c r="E2196" s="64">
        <v>4.29</v>
      </c>
      <c r="G2196" s="64">
        <v>2.85</v>
      </c>
      <c r="H2196" s="64">
        <v>2.63</v>
      </c>
      <c r="J2196" s="64">
        <v>4.6100000000000003</v>
      </c>
      <c r="K2196" s="64">
        <v>3.43</v>
      </c>
      <c r="N2196" s="64">
        <v>0.02</v>
      </c>
      <c r="O2196" s="64">
        <v>2.7</v>
      </c>
      <c r="P2196" s="64">
        <v>3.63</v>
      </c>
      <c r="R2196" s="64">
        <v>2.14</v>
      </c>
      <c r="S2196" s="64">
        <v>1.94</v>
      </c>
      <c r="U2196" s="64">
        <v>3.71</v>
      </c>
      <c r="V2196" s="64">
        <v>3.49</v>
      </c>
      <c r="W2196" s="64">
        <v>4.63</v>
      </c>
      <c r="X2196" s="64">
        <v>4.29</v>
      </c>
      <c r="Z2196" s="64">
        <v>2.85</v>
      </c>
      <c r="AA2196" s="64">
        <v>2.63</v>
      </c>
      <c r="AB2196" s="64">
        <v>4.6100000000000003</v>
      </c>
      <c r="AC2196" s="64">
        <v>3.43</v>
      </c>
    </row>
    <row r="2197" spans="1:29" hidden="1" x14ac:dyDescent="0.2">
      <c r="A2197" s="2">
        <v>41670</v>
      </c>
      <c r="B2197" s="64">
        <v>3.66</v>
      </c>
      <c r="C2197" s="64">
        <v>3.44</v>
      </c>
      <c r="D2197" s="64">
        <v>4.6900000000000004</v>
      </c>
      <c r="E2197" s="64">
        <v>4.24</v>
      </c>
      <c r="G2197" s="64">
        <v>2.86</v>
      </c>
      <c r="H2197" s="64">
        <v>2.61</v>
      </c>
      <c r="J2197" s="64">
        <v>4.54</v>
      </c>
      <c r="K2197" s="64">
        <v>3.44</v>
      </c>
      <c r="N2197" s="64">
        <v>0.03</v>
      </c>
      <c r="O2197" s="64">
        <v>2.65</v>
      </c>
      <c r="P2197" s="64">
        <v>3.6</v>
      </c>
      <c r="R2197" s="64">
        <v>2.1</v>
      </c>
      <c r="S2197" s="64">
        <v>1.9</v>
      </c>
      <c r="U2197" s="64">
        <v>3.66</v>
      </c>
      <c r="V2197" s="64">
        <v>3.44</v>
      </c>
      <c r="W2197" s="64">
        <v>4.6900000000000004</v>
      </c>
      <c r="X2197" s="64">
        <v>4.24</v>
      </c>
      <c r="Z2197" s="64">
        <v>2.86</v>
      </c>
      <c r="AA2197" s="64">
        <v>2.61</v>
      </c>
      <c r="AB2197" s="64">
        <v>4.54</v>
      </c>
      <c r="AC2197" s="64">
        <v>3.44</v>
      </c>
    </row>
    <row r="2198" spans="1:29" hidden="1" x14ac:dyDescent="0.2">
      <c r="R2198" s="64"/>
      <c r="S2198" s="64"/>
    </row>
    <row r="2199" spans="1:29" hidden="1" x14ac:dyDescent="0.2">
      <c r="A2199" s="3" t="s">
        <v>61</v>
      </c>
      <c r="B2199" s="64">
        <f>AVERAGE(B2177:B2197)</f>
        <v>3.7990476190476183</v>
      </c>
      <c r="C2199" s="64">
        <f>AVERAGE(C2177:C2197)</f>
        <v>3.5828571428571419</v>
      </c>
      <c r="D2199" s="64">
        <f>AVERAGE(D2177:D2197)</f>
        <v>4.9333333333333327</v>
      </c>
      <c r="E2199" s="64">
        <f>AVERAGE(E2177:E2197)</f>
        <v>4.3985714285714277</v>
      </c>
      <c r="G2199" s="64">
        <f>AVERAGE(G2177:G2197)</f>
        <v>2.8880952380952376</v>
      </c>
      <c r="H2199" s="64">
        <f>AVERAGE(H2177:H2197)</f>
        <v>2.716190476190476</v>
      </c>
      <c r="J2199" s="64">
        <f>AVERAGE(J2177:J2197)</f>
        <v>4.8323809523809524</v>
      </c>
      <c r="K2199" s="64">
        <f>AVERAGE(K2177:K2197)</f>
        <v>3.63904761904762</v>
      </c>
      <c r="N2199" s="64">
        <f>AVERAGE(N2177:N2197)</f>
        <v>3.2857142857142869E-2</v>
      </c>
      <c r="O2199" s="64">
        <f>AVERAGE(O2177:O2197)</f>
        <v>2.8414285714285716</v>
      </c>
      <c r="P2199" s="64">
        <f>AVERAGE(P2177:P2197)</f>
        <v>3.7676190476190476</v>
      </c>
      <c r="R2199" s="64">
        <f>AVERAGE(R2177:R2197)</f>
        <v>2.2042857142857146</v>
      </c>
      <c r="S2199" s="64">
        <f>AVERAGE(S2177:S2197)</f>
        <v>2.0295238095238091</v>
      </c>
      <c r="U2199" s="64">
        <f>AVERAGE(U2177:U2197)</f>
        <v>3.7990476190476183</v>
      </c>
      <c r="V2199" s="64">
        <f>AVERAGE(V2177:V2197)</f>
        <v>3.5828571428571419</v>
      </c>
      <c r="W2199" s="64">
        <f>AVERAGE(W2177:W2197)</f>
        <v>4.9333333333333327</v>
      </c>
      <c r="X2199" s="64">
        <f>AVERAGE(X2177:X2197)</f>
        <v>4.3985714285714277</v>
      </c>
      <c r="Z2199" s="64">
        <f>AVERAGE(Z2177:Z2197)</f>
        <v>2.8880952380952376</v>
      </c>
      <c r="AA2199" s="64">
        <f>AVERAGE(AA2177:AA2197)</f>
        <v>2.716190476190476</v>
      </c>
      <c r="AB2199" s="64">
        <f>AVERAGE(AB2177:AB2197)</f>
        <v>4.8323809523809524</v>
      </c>
      <c r="AC2199" s="64">
        <f>AVERAGE(AC2177:AC2197)</f>
        <v>3.63904761904762</v>
      </c>
    </row>
    <row r="2200" spans="1:29" hidden="1" x14ac:dyDescent="0.2">
      <c r="A2200" s="3" t="s">
        <v>62</v>
      </c>
      <c r="B2200" s="312">
        <f>AVERAGE(B2199:C2199)</f>
        <v>3.6909523809523801</v>
      </c>
      <c r="C2200" s="312"/>
      <c r="D2200" s="312">
        <f>AVERAGE(D2199:E2199)</f>
        <v>4.6659523809523797</v>
      </c>
      <c r="E2200" s="312"/>
      <c r="F2200" s="5"/>
      <c r="G2200" s="312">
        <f>AVERAGE(G2199:H2199)</f>
        <v>2.802142857142857</v>
      </c>
      <c r="H2200" s="312"/>
      <c r="I2200" s="118"/>
      <c r="J2200" s="312">
        <f>AVERAGE(J2199:K2199)</f>
        <v>4.2357142857142858</v>
      </c>
      <c r="K2200" s="312"/>
      <c r="L2200" s="118"/>
      <c r="M2200" s="5"/>
      <c r="N2200" s="5"/>
      <c r="O2200" s="5"/>
      <c r="P2200" s="5"/>
      <c r="Q2200" s="5"/>
      <c r="R2200" s="312">
        <f>AVERAGE(R2199:S2199)</f>
        <v>2.1169047619047618</v>
      </c>
      <c r="S2200" s="312"/>
      <c r="U2200" s="312">
        <f>AVERAGE(U2199:V2199)</f>
        <v>3.6909523809523801</v>
      </c>
      <c r="V2200" s="312"/>
      <c r="W2200" s="312">
        <f>AVERAGE(W2199:X2199)</f>
        <v>4.6659523809523797</v>
      </c>
      <c r="X2200" s="312"/>
      <c r="Y2200" s="5"/>
      <c r="Z2200" s="312">
        <f>AVERAGE(Z2199:AA2199)</f>
        <v>2.802142857142857</v>
      </c>
      <c r="AA2200" s="312"/>
      <c r="AB2200" s="312">
        <f>AVERAGE(AB2199:AC2199)</f>
        <v>4.2357142857142858</v>
      </c>
      <c r="AC2200" s="312"/>
    </row>
    <row r="2201" spans="1:29" hidden="1" x14ac:dyDescent="0.2">
      <c r="A2201" s="3" t="s">
        <v>63</v>
      </c>
      <c r="B2201" s="312">
        <f>AVERAGE(B2148,B2174,B2200)</f>
        <v>3.6998036758563071</v>
      </c>
      <c r="C2201" s="312"/>
      <c r="D2201" s="312">
        <f>AVERAGE(D2148,D2174,D2200)</f>
        <v>4.7052631578947368</v>
      </c>
      <c r="E2201" s="312"/>
      <c r="F2201" s="5"/>
      <c r="G2201" s="312">
        <f>AVERAGE(G2148,G2174,G2200)</f>
        <v>3.0513659147869672</v>
      </c>
      <c r="H2201" s="312"/>
      <c r="I2201" s="118"/>
      <c r="J2201" s="312">
        <f>AVERAGE(J2148,J2174,J2200)</f>
        <v>4.4472263993316625</v>
      </c>
      <c r="K2201" s="312"/>
      <c r="L2201" s="118"/>
      <c r="M2201" s="5"/>
      <c r="N2201" s="5"/>
      <c r="O2201" s="5"/>
      <c r="P2201" s="5"/>
      <c r="Q2201" s="5"/>
      <c r="R2201" s="312">
        <f>AVERAGE(R2148,R2174,R2200)</f>
        <v>2.074231411862991</v>
      </c>
      <c r="S2201" s="312"/>
      <c r="U2201" s="312">
        <f>AVERAGE(U2148,U2174,U2200)</f>
        <v>3.6998036758563071</v>
      </c>
      <c r="V2201" s="312"/>
      <c r="W2201" s="312">
        <f>AVERAGE(W2148,W2174,W2200)</f>
        <v>4.7052631578947368</v>
      </c>
      <c r="X2201" s="312"/>
      <c r="Y2201" s="5"/>
      <c r="Z2201" s="312">
        <f>AVERAGE(Z2148,Z2174,Z2200)</f>
        <v>3.0513659147869672</v>
      </c>
      <c r="AA2201" s="312"/>
      <c r="AB2201" s="312">
        <f>AVERAGE(AB2148,AB2174,AB2200)</f>
        <v>4.4472263993316625</v>
      </c>
      <c r="AC2201" s="312"/>
    </row>
    <row r="2202" spans="1:29" hidden="1" x14ac:dyDescent="0.2">
      <c r="R2202" s="64"/>
      <c r="S2202" s="64"/>
    </row>
    <row r="2203" spans="1:29" hidden="1" x14ac:dyDescent="0.2">
      <c r="A2203" s="2">
        <v>41673</v>
      </c>
      <c r="B2203" s="64">
        <v>3.61</v>
      </c>
      <c r="C2203" s="64">
        <v>3.4</v>
      </c>
      <c r="D2203" s="64">
        <v>4.66</v>
      </c>
      <c r="E2203" s="64">
        <v>4.2</v>
      </c>
      <c r="G2203" s="64">
        <v>2.38</v>
      </c>
      <c r="H2203" s="64">
        <v>2.56</v>
      </c>
      <c r="J2203" s="64">
        <v>4.54</v>
      </c>
      <c r="K2203" s="64">
        <v>3.39</v>
      </c>
      <c r="N2203" s="64">
        <v>0.02</v>
      </c>
      <c r="O2203" s="64">
        <v>2.58</v>
      </c>
      <c r="P2203" s="64">
        <v>3.53</v>
      </c>
      <c r="R2203" s="64">
        <v>2.0699999999999998</v>
      </c>
      <c r="S2203" s="64">
        <v>1.88</v>
      </c>
      <c r="U2203" s="64">
        <v>3.61</v>
      </c>
      <c r="V2203" s="64">
        <v>3.4</v>
      </c>
      <c r="W2203" s="64">
        <v>4.66</v>
      </c>
      <c r="X2203" s="64">
        <v>4.2</v>
      </c>
      <c r="Z2203" s="64">
        <v>2.38</v>
      </c>
      <c r="AA2203" s="64">
        <v>2.56</v>
      </c>
      <c r="AB2203" s="64">
        <v>4.54</v>
      </c>
      <c r="AC2203" s="64">
        <v>3.39</v>
      </c>
    </row>
    <row r="2204" spans="1:29" hidden="1" x14ac:dyDescent="0.2">
      <c r="A2204" s="2">
        <v>41674</v>
      </c>
      <c r="B2204" s="64">
        <v>3.65</v>
      </c>
      <c r="C2204" s="64">
        <v>3.44</v>
      </c>
      <c r="D2204" s="64">
        <v>4.79</v>
      </c>
      <c r="E2204" s="64">
        <v>4.24</v>
      </c>
      <c r="G2204" s="64">
        <v>2.17</v>
      </c>
      <c r="H2204" s="64">
        <v>2.57</v>
      </c>
      <c r="J2204" s="64">
        <v>4.5199999999999996</v>
      </c>
      <c r="K2204" s="64">
        <v>3.31</v>
      </c>
      <c r="N2204" s="64">
        <v>0.03</v>
      </c>
      <c r="O2204" s="64">
        <v>2.64</v>
      </c>
      <c r="P2204" s="64">
        <v>3.6</v>
      </c>
      <c r="R2204" s="64">
        <v>2.09</v>
      </c>
      <c r="S2204" s="64">
        <v>1.88</v>
      </c>
      <c r="U2204" s="64">
        <v>3.65</v>
      </c>
      <c r="V2204" s="64">
        <v>3.44</v>
      </c>
      <c r="W2204" s="64">
        <v>4.79</v>
      </c>
      <c r="X2204" s="64">
        <v>4.24</v>
      </c>
      <c r="Z2204" s="64">
        <v>2.17</v>
      </c>
      <c r="AA2204" s="64">
        <v>2.57</v>
      </c>
      <c r="AB2204" s="64">
        <v>4.5199999999999996</v>
      </c>
      <c r="AC2204" s="64">
        <v>3.31</v>
      </c>
    </row>
    <row r="2205" spans="1:29" hidden="1" x14ac:dyDescent="0.2">
      <c r="A2205" s="2">
        <v>41675</v>
      </c>
      <c r="B2205" s="64">
        <v>3.69</v>
      </c>
      <c r="C2205" s="64">
        <v>3.49</v>
      </c>
      <c r="D2205" s="64">
        <v>4.6900000000000004</v>
      </c>
      <c r="E2205" s="64">
        <v>4.29</v>
      </c>
      <c r="G2205" s="64">
        <v>2.44</v>
      </c>
      <c r="H2205" s="64">
        <v>2.59</v>
      </c>
      <c r="J2205" s="64">
        <v>4.58</v>
      </c>
      <c r="K2205" s="64">
        <v>3.31</v>
      </c>
      <c r="N2205" s="64">
        <v>0.04</v>
      </c>
      <c r="O2205" s="64">
        <v>2.67</v>
      </c>
      <c r="P2205" s="64">
        <v>3.65</v>
      </c>
      <c r="R2205" s="64">
        <v>2.11</v>
      </c>
      <c r="S2205" s="64">
        <v>1.91</v>
      </c>
      <c r="U2205" s="64">
        <v>3.69</v>
      </c>
      <c r="V2205" s="64">
        <v>3.49</v>
      </c>
      <c r="W2205" s="64">
        <v>4.6900000000000004</v>
      </c>
      <c r="X2205" s="64">
        <v>4.29</v>
      </c>
      <c r="Z2205" s="64">
        <v>2.44</v>
      </c>
      <c r="AA2205" s="64">
        <v>2.59</v>
      </c>
      <c r="AB2205" s="64">
        <v>4.58</v>
      </c>
      <c r="AC2205" s="64">
        <v>3.31</v>
      </c>
    </row>
    <row r="2206" spans="1:29" hidden="1" x14ac:dyDescent="0.2">
      <c r="A2206" s="2">
        <v>41676</v>
      </c>
      <c r="B2206" s="64">
        <v>3.7</v>
      </c>
      <c r="C2206" s="64">
        <v>3.49</v>
      </c>
      <c r="D2206" s="64">
        <v>4.7300000000000004</v>
      </c>
      <c r="E2206" s="64">
        <v>4.3</v>
      </c>
      <c r="G2206" s="64">
        <v>2.1800000000000002</v>
      </c>
      <c r="H2206" s="64">
        <v>2.54</v>
      </c>
      <c r="J2206" s="64">
        <v>4.46</v>
      </c>
      <c r="K2206" s="64">
        <v>3.32</v>
      </c>
      <c r="N2206" s="64">
        <v>0.05</v>
      </c>
      <c r="O2206" s="64">
        <v>2.7</v>
      </c>
      <c r="P2206" s="64">
        <v>3.67</v>
      </c>
      <c r="R2206" s="64">
        <v>2.12</v>
      </c>
      <c r="S2206" s="64">
        <v>1.93</v>
      </c>
      <c r="U2206" s="64">
        <v>3.7</v>
      </c>
      <c r="V2206" s="64">
        <v>3.49</v>
      </c>
      <c r="W2206" s="64">
        <v>4.7300000000000004</v>
      </c>
      <c r="X2206" s="64">
        <v>4.3</v>
      </c>
      <c r="Z2206" s="64">
        <v>2.1800000000000002</v>
      </c>
      <c r="AA2206" s="64">
        <v>2.54</v>
      </c>
      <c r="AB2206" s="64">
        <v>4.46</v>
      </c>
      <c r="AC2206" s="64">
        <v>3.32</v>
      </c>
    </row>
    <row r="2207" spans="1:29" hidden="1" x14ac:dyDescent="0.2">
      <c r="A2207" s="2">
        <v>41677</v>
      </c>
      <c r="B2207" s="64">
        <v>3.66</v>
      </c>
      <c r="C2207" s="64">
        <v>3.48</v>
      </c>
      <c r="D2207" s="64">
        <v>4.5</v>
      </c>
      <c r="E2207" s="64">
        <v>4.28</v>
      </c>
      <c r="G2207" s="64">
        <v>2.5299999999999998</v>
      </c>
      <c r="H2207" s="64">
        <v>2.6</v>
      </c>
      <c r="J2207" s="64">
        <v>4.46</v>
      </c>
      <c r="K2207" s="64">
        <v>3.38</v>
      </c>
      <c r="N2207" s="64">
        <v>7.0000000000000007E-2</v>
      </c>
      <c r="O2207" s="64">
        <v>2.69</v>
      </c>
      <c r="P2207" s="64">
        <v>3.68</v>
      </c>
      <c r="R2207" s="64">
        <v>2.06</v>
      </c>
      <c r="S2207" s="64">
        <v>1.88</v>
      </c>
      <c r="U2207" s="64">
        <v>3.66</v>
      </c>
      <c r="V2207" s="64">
        <v>3.48</v>
      </c>
      <c r="W2207" s="64">
        <v>4.5</v>
      </c>
      <c r="X2207" s="64">
        <v>4.28</v>
      </c>
      <c r="Z2207" s="64">
        <v>2.5299999999999998</v>
      </c>
      <c r="AA2207" s="64">
        <v>2.6</v>
      </c>
      <c r="AB2207" s="64">
        <v>4.46</v>
      </c>
      <c r="AC2207" s="64">
        <v>3.38</v>
      </c>
    </row>
    <row r="2208" spans="1:29" hidden="1" x14ac:dyDescent="0.2">
      <c r="A2208" s="2">
        <v>41680</v>
      </c>
      <c r="B2208" s="64">
        <v>3.67</v>
      </c>
      <c r="C2208" s="64">
        <v>3.47</v>
      </c>
      <c r="D2208" s="64">
        <v>4.72</v>
      </c>
      <c r="E2208" s="64">
        <v>4.28</v>
      </c>
      <c r="G2208" s="64">
        <v>2.66</v>
      </c>
      <c r="H2208" s="64">
        <v>2.62</v>
      </c>
      <c r="J2208" s="64">
        <v>4.58</v>
      </c>
      <c r="K2208" s="64">
        <v>3.41</v>
      </c>
      <c r="N2208" s="64">
        <v>0.05</v>
      </c>
      <c r="O2208" s="64">
        <v>2.67</v>
      </c>
      <c r="P2208" s="64">
        <v>3.65</v>
      </c>
      <c r="R2208" s="64">
        <v>2.0699999999999998</v>
      </c>
      <c r="S2208" s="64">
        <v>1.91</v>
      </c>
      <c r="U2208" s="64">
        <v>3.67</v>
      </c>
      <c r="V2208" s="64">
        <v>3.47</v>
      </c>
      <c r="W2208" s="64">
        <v>4.72</v>
      </c>
      <c r="X2208" s="64">
        <v>4.28</v>
      </c>
      <c r="Z2208" s="64">
        <v>2.66</v>
      </c>
      <c r="AA2208" s="64">
        <v>2.62</v>
      </c>
      <c r="AB2208" s="64">
        <v>4.58</v>
      </c>
      <c r="AC2208" s="64">
        <v>3.41</v>
      </c>
    </row>
    <row r="2209" spans="1:29" hidden="1" x14ac:dyDescent="0.2">
      <c r="A2209" s="2">
        <v>41681</v>
      </c>
      <c r="B2209" s="64">
        <v>3.7</v>
      </c>
      <c r="C2209" s="64">
        <v>3.51</v>
      </c>
      <c r="D2209" s="64">
        <v>4.72</v>
      </c>
      <c r="E2209" s="64">
        <v>4.28</v>
      </c>
      <c r="G2209" s="64">
        <v>2.44</v>
      </c>
      <c r="H2209" s="64">
        <v>2.54</v>
      </c>
      <c r="J2209" s="64">
        <v>4.33</v>
      </c>
      <c r="K2209" s="64">
        <v>3.3</v>
      </c>
      <c r="N2209" s="64">
        <v>0.05</v>
      </c>
      <c r="O2209" s="64">
        <v>2.72</v>
      </c>
      <c r="P2209" s="64">
        <v>3.69</v>
      </c>
      <c r="R2209" s="64">
        <v>2.13</v>
      </c>
      <c r="S2209" s="64">
        <v>1.94</v>
      </c>
      <c r="U2209" s="64">
        <v>3.7</v>
      </c>
      <c r="V2209" s="64">
        <v>3.51</v>
      </c>
      <c r="W2209" s="64">
        <v>4.72</v>
      </c>
      <c r="X2209" s="64">
        <v>4.28</v>
      </c>
      <c r="Z2209" s="64">
        <v>2.44</v>
      </c>
      <c r="AA2209" s="64">
        <v>2.54</v>
      </c>
      <c r="AB2209" s="64">
        <v>4.33</v>
      </c>
      <c r="AC2209" s="64">
        <v>3.3</v>
      </c>
    </row>
    <row r="2210" spans="1:29" hidden="1" x14ac:dyDescent="0.2">
      <c r="A2210" s="2">
        <v>41682</v>
      </c>
      <c r="B2210" s="64">
        <v>3.73</v>
      </c>
      <c r="C2210" s="64">
        <v>3.54</v>
      </c>
      <c r="D2210" s="64">
        <v>4.5999999999999996</v>
      </c>
      <c r="E2210" s="64">
        <v>4.32</v>
      </c>
      <c r="G2210" s="64">
        <v>2.5</v>
      </c>
      <c r="H2210" s="64">
        <v>2.54</v>
      </c>
      <c r="J2210" s="64">
        <v>4.32</v>
      </c>
      <c r="K2210" s="64">
        <v>3.39</v>
      </c>
      <c r="N2210" s="64">
        <v>0.04</v>
      </c>
      <c r="O2210" s="64">
        <v>2.76</v>
      </c>
      <c r="P2210" s="64">
        <v>3.72</v>
      </c>
      <c r="R2210" s="64">
        <v>2.16</v>
      </c>
      <c r="S2210" s="64">
        <v>1.99</v>
      </c>
      <c r="U2210" s="64">
        <v>3.73</v>
      </c>
      <c r="V2210" s="64">
        <v>3.54</v>
      </c>
      <c r="W2210" s="64">
        <v>4.5999999999999996</v>
      </c>
      <c r="X2210" s="64">
        <v>4.32</v>
      </c>
      <c r="Z2210" s="64">
        <v>2.5</v>
      </c>
      <c r="AA2210" s="64">
        <v>2.54</v>
      </c>
      <c r="AB2210" s="64">
        <v>4.32</v>
      </c>
      <c r="AC2210" s="64">
        <v>3.39</v>
      </c>
    </row>
    <row r="2211" spans="1:29" hidden="1" x14ac:dyDescent="0.2">
      <c r="A2211" s="2">
        <v>41683</v>
      </c>
      <c r="B2211" s="64">
        <v>3.68</v>
      </c>
      <c r="C2211" s="64">
        <v>3.51</v>
      </c>
      <c r="D2211" s="64">
        <v>4.54</v>
      </c>
      <c r="E2211" s="64">
        <v>4.28</v>
      </c>
      <c r="G2211" s="64">
        <v>2.29</v>
      </c>
      <c r="H2211" s="64">
        <v>2.54</v>
      </c>
      <c r="J2211" s="64">
        <v>4.51</v>
      </c>
      <c r="K2211" s="64">
        <v>3.33</v>
      </c>
      <c r="N2211" s="64">
        <v>0.03</v>
      </c>
      <c r="O2211" s="64">
        <v>2.7</v>
      </c>
      <c r="P2211" s="64">
        <v>3.68</v>
      </c>
      <c r="R2211" s="64">
        <v>2.09</v>
      </c>
      <c r="S2211" s="64">
        <v>1.93</v>
      </c>
      <c r="U2211" s="64">
        <v>3.68</v>
      </c>
      <c r="V2211" s="64">
        <v>3.51</v>
      </c>
      <c r="W2211" s="64">
        <v>4.54</v>
      </c>
      <c r="X2211" s="64">
        <v>4.28</v>
      </c>
      <c r="Z2211" s="64">
        <v>2.29</v>
      </c>
      <c r="AA2211" s="64">
        <v>2.54</v>
      </c>
      <c r="AB2211" s="64">
        <v>4.51</v>
      </c>
      <c r="AC2211" s="64">
        <v>3.33</v>
      </c>
    </row>
    <row r="2212" spans="1:29" hidden="1" x14ac:dyDescent="0.2">
      <c r="A2212" s="2">
        <v>41684</v>
      </c>
      <c r="B2212" s="64">
        <v>3.69</v>
      </c>
      <c r="C2212" s="64">
        <v>3.5</v>
      </c>
      <c r="D2212" s="64">
        <v>4.54</v>
      </c>
      <c r="E2212" s="64">
        <v>4.28</v>
      </c>
      <c r="G2212" s="64">
        <v>2.2799999999999998</v>
      </c>
      <c r="H2212" s="64">
        <v>2.5299999999999998</v>
      </c>
      <c r="J2212" s="64">
        <v>4.43</v>
      </c>
      <c r="K2212" s="64">
        <v>3.49</v>
      </c>
      <c r="N2212" s="64">
        <v>0.03</v>
      </c>
      <c r="O2212" s="64">
        <v>2.72</v>
      </c>
      <c r="P2212" s="64">
        <v>3.69</v>
      </c>
      <c r="R2212" s="64">
        <v>2.11</v>
      </c>
      <c r="S2212" s="64">
        <v>1.94</v>
      </c>
      <c r="U2212" s="64">
        <v>3.69</v>
      </c>
      <c r="V2212" s="64">
        <v>3.5</v>
      </c>
      <c r="W2212" s="64">
        <v>4.54</v>
      </c>
      <c r="X2212" s="64">
        <v>4.28</v>
      </c>
      <c r="Z2212" s="64">
        <v>2.2799999999999998</v>
      </c>
      <c r="AA2212" s="64">
        <v>2.5299999999999998</v>
      </c>
      <c r="AB2212" s="64">
        <v>4.43</v>
      </c>
      <c r="AC2212" s="64">
        <v>3.49</v>
      </c>
    </row>
    <row r="2213" spans="1:29" hidden="1" x14ac:dyDescent="0.2">
      <c r="A2213" s="2">
        <v>41688</v>
      </c>
      <c r="B2213" s="64">
        <v>3.65</v>
      </c>
      <c r="C2213" s="64">
        <v>3.46</v>
      </c>
      <c r="D2213" s="64">
        <v>4.75</v>
      </c>
      <c r="E2213" s="64">
        <v>4.2699999999999996</v>
      </c>
      <c r="G2213" s="64">
        <v>2.96</v>
      </c>
      <c r="H2213" s="64">
        <v>2.57</v>
      </c>
      <c r="J2213" s="64">
        <v>4.45</v>
      </c>
      <c r="K2213" s="64">
        <v>4.04</v>
      </c>
      <c r="N2213" s="64">
        <v>0.04</v>
      </c>
      <c r="O2213" s="64">
        <v>2.67</v>
      </c>
      <c r="P2213" s="64">
        <v>3.67</v>
      </c>
      <c r="R2213" s="64">
        <v>2.0699999999999998</v>
      </c>
      <c r="S2213" s="64">
        <v>1.92</v>
      </c>
      <c r="U2213" s="64">
        <v>3.65</v>
      </c>
      <c r="V2213" s="64">
        <v>3.46</v>
      </c>
      <c r="W2213" s="64">
        <v>4.75</v>
      </c>
      <c r="X2213" s="64">
        <v>4.2699999999999996</v>
      </c>
      <c r="Z2213" s="64">
        <v>2.96</v>
      </c>
      <c r="AA2213" s="64">
        <v>2.57</v>
      </c>
      <c r="AB2213" s="64">
        <v>4.45</v>
      </c>
      <c r="AC2213" s="64">
        <v>4.04</v>
      </c>
    </row>
    <row r="2214" spans="1:29" hidden="1" x14ac:dyDescent="0.2">
      <c r="A2214" s="2">
        <v>41689</v>
      </c>
      <c r="B2214" s="64">
        <v>3.63</v>
      </c>
      <c r="C2214" s="64">
        <v>3.5</v>
      </c>
      <c r="D2214" s="64">
        <v>4.75</v>
      </c>
      <c r="E2214" s="64">
        <v>4.34</v>
      </c>
      <c r="G2214" s="64">
        <v>2.69</v>
      </c>
      <c r="H2214" s="64">
        <v>2.4700000000000002</v>
      </c>
      <c r="J2214" s="64">
        <v>4.49</v>
      </c>
      <c r="K2214" s="64">
        <v>4.1900000000000004</v>
      </c>
      <c r="N2214" s="64">
        <v>0.03</v>
      </c>
      <c r="O2214" s="64">
        <v>2.74</v>
      </c>
      <c r="P2214" s="64">
        <v>3.71</v>
      </c>
      <c r="R2214" s="64">
        <v>2.1</v>
      </c>
      <c r="S2214" s="64">
        <v>1.95</v>
      </c>
      <c r="U2214" s="64">
        <v>3.63</v>
      </c>
      <c r="V2214" s="64">
        <v>3.5</v>
      </c>
      <c r="W2214" s="64">
        <v>4.75</v>
      </c>
      <c r="X2214" s="64">
        <v>4.34</v>
      </c>
      <c r="Z2214" s="64">
        <v>2.69</v>
      </c>
      <c r="AA2214" s="64">
        <v>2.4700000000000002</v>
      </c>
      <c r="AB2214" s="64">
        <v>4.49</v>
      </c>
      <c r="AC2214" s="64">
        <v>4.1900000000000004</v>
      </c>
    </row>
    <row r="2215" spans="1:29" hidden="1" x14ac:dyDescent="0.2">
      <c r="A2215" s="2">
        <v>41690</v>
      </c>
      <c r="B2215" s="64">
        <v>3.66</v>
      </c>
      <c r="C2215" s="64">
        <v>3.5</v>
      </c>
      <c r="D2215" s="64">
        <v>4.7300000000000004</v>
      </c>
      <c r="E2215" s="64">
        <v>4.33</v>
      </c>
      <c r="G2215" s="64">
        <v>2.83</v>
      </c>
      <c r="H2215" s="64">
        <v>2.5099999999999998</v>
      </c>
      <c r="J2215" s="64">
        <v>4.53</v>
      </c>
      <c r="K2215" s="64">
        <v>3.93</v>
      </c>
      <c r="N2215" s="64">
        <v>0.03</v>
      </c>
      <c r="O2215" s="64">
        <v>2.75</v>
      </c>
      <c r="P2215" s="64">
        <v>3.72</v>
      </c>
      <c r="R2215" s="64">
        <v>2.13</v>
      </c>
      <c r="S2215" s="64">
        <v>1.96</v>
      </c>
      <c r="U2215" s="64">
        <v>3.66</v>
      </c>
      <c r="V2215" s="64">
        <v>3.5</v>
      </c>
      <c r="W2215" s="64">
        <v>4.7300000000000004</v>
      </c>
      <c r="X2215" s="64">
        <v>4.33</v>
      </c>
      <c r="Z2215" s="64">
        <v>2.83</v>
      </c>
      <c r="AA2215" s="64">
        <v>2.5099999999999998</v>
      </c>
      <c r="AB2215" s="64">
        <v>4.53</v>
      </c>
      <c r="AC2215" s="64">
        <v>3.93</v>
      </c>
    </row>
    <row r="2216" spans="1:29" hidden="1" x14ac:dyDescent="0.2">
      <c r="A2216" s="2">
        <v>41691</v>
      </c>
      <c r="B2216" s="64">
        <v>3.63</v>
      </c>
      <c r="C2216" s="64">
        <v>3.47</v>
      </c>
      <c r="D2216" s="64">
        <v>4.6399999999999997</v>
      </c>
      <c r="E2216" s="64">
        <v>4.2699999999999996</v>
      </c>
      <c r="G2216" s="64">
        <v>2.74</v>
      </c>
      <c r="H2216" s="64">
        <v>2.58</v>
      </c>
      <c r="J2216" s="64">
        <v>4.5999999999999996</v>
      </c>
      <c r="K2216" s="64">
        <v>4.05</v>
      </c>
      <c r="N2216" s="64">
        <v>0.02</v>
      </c>
      <c r="O2216" s="64">
        <v>2.73</v>
      </c>
      <c r="P2216" s="64">
        <v>3.7</v>
      </c>
      <c r="R2216" s="64">
        <v>2.11</v>
      </c>
      <c r="S2216" s="64">
        <v>1.95</v>
      </c>
      <c r="U2216" s="64">
        <v>3.63</v>
      </c>
      <c r="V2216" s="64">
        <v>3.47</v>
      </c>
      <c r="W2216" s="64">
        <v>4.6399999999999997</v>
      </c>
      <c r="X2216" s="64">
        <v>4.2699999999999996</v>
      </c>
      <c r="Z2216" s="64">
        <v>2.74</v>
      </c>
      <c r="AA2216" s="64">
        <v>2.58</v>
      </c>
      <c r="AB2216" s="64">
        <v>4.5999999999999996</v>
      </c>
      <c r="AC2216" s="64">
        <v>4.05</v>
      </c>
    </row>
    <row r="2217" spans="1:29" hidden="1" x14ac:dyDescent="0.2">
      <c r="A2217" s="2">
        <v>41694</v>
      </c>
      <c r="B2217" s="64">
        <v>3.63</v>
      </c>
      <c r="C2217" s="64">
        <v>3.46</v>
      </c>
      <c r="D2217" s="64">
        <v>4.7699999999999996</v>
      </c>
      <c r="E2217" s="64">
        <v>4.3</v>
      </c>
      <c r="G2217" s="64">
        <v>2.54</v>
      </c>
      <c r="H2217" s="64">
        <v>2.67</v>
      </c>
      <c r="J2217" s="64">
        <v>4.12</v>
      </c>
      <c r="K2217" s="64">
        <v>4.04</v>
      </c>
      <c r="N2217" s="64">
        <v>0.01</v>
      </c>
      <c r="O2217" s="64">
        <v>2.74</v>
      </c>
      <c r="P2217" s="64">
        <v>3.7</v>
      </c>
      <c r="R2217" s="64">
        <v>2.13</v>
      </c>
      <c r="S2217" s="64">
        <v>1.96</v>
      </c>
      <c r="U2217" s="64">
        <v>3.63</v>
      </c>
      <c r="V2217" s="64">
        <v>3.46</v>
      </c>
      <c r="W2217" s="64">
        <v>4.7699999999999996</v>
      </c>
      <c r="X2217" s="64">
        <v>4.3</v>
      </c>
      <c r="Z2217" s="64">
        <v>2.54</v>
      </c>
      <c r="AA2217" s="64">
        <v>2.67</v>
      </c>
      <c r="AB2217" s="64">
        <v>4.12</v>
      </c>
      <c r="AC2217" s="64">
        <v>4.04</v>
      </c>
    </row>
    <row r="2218" spans="1:29" hidden="1" x14ac:dyDescent="0.2">
      <c r="A2218" s="2">
        <v>41695</v>
      </c>
      <c r="B2218" s="64">
        <v>3.6</v>
      </c>
      <c r="C2218" s="64">
        <v>3.41</v>
      </c>
      <c r="D2218" s="64">
        <v>4.68</v>
      </c>
      <c r="E2218" s="64">
        <v>4.28</v>
      </c>
      <c r="G2218" s="64">
        <v>2.41</v>
      </c>
      <c r="H2218" s="64">
        <v>2.62</v>
      </c>
      <c r="J2218" s="64">
        <v>4.16</v>
      </c>
      <c r="K2218" s="64">
        <v>4.1100000000000003</v>
      </c>
      <c r="N2218" s="64">
        <v>0.02</v>
      </c>
      <c r="O2218" s="64">
        <v>2.7</v>
      </c>
      <c r="P2218" s="64">
        <v>3.66</v>
      </c>
      <c r="R2218" s="64">
        <v>2.09</v>
      </c>
      <c r="S2218" s="64">
        <v>1.92</v>
      </c>
      <c r="U2218" s="64">
        <v>3.6</v>
      </c>
      <c r="V2218" s="64">
        <v>3.41</v>
      </c>
      <c r="W2218" s="64">
        <v>4.68</v>
      </c>
      <c r="X2218" s="64">
        <v>4.28</v>
      </c>
      <c r="Z2218" s="64">
        <v>2.41</v>
      </c>
      <c r="AA2218" s="64">
        <v>2.62</v>
      </c>
      <c r="AB2218" s="64">
        <v>4.16</v>
      </c>
      <c r="AC2218" s="64">
        <v>4.1100000000000003</v>
      </c>
    </row>
    <row r="2219" spans="1:29" hidden="1" x14ac:dyDescent="0.2">
      <c r="A2219" s="2">
        <v>41696</v>
      </c>
      <c r="B2219" s="64">
        <v>3.55</v>
      </c>
      <c r="C2219" s="64">
        <v>3.36</v>
      </c>
      <c r="D2219" s="64">
        <v>4.6500000000000004</v>
      </c>
      <c r="E2219" s="64">
        <v>4.26</v>
      </c>
      <c r="G2219" s="64">
        <v>2.16</v>
      </c>
      <c r="H2219" s="64">
        <v>2.57</v>
      </c>
      <c r="J2219" s="64">
        <v>4.17</v>
      </c>
      <c r="K2219" s="64">
        <v>4.09</v>
      </c>
      <c r="N2219" s="64">
        <v>0.01</v>
      </c>
      <c r="O2219" s="64">
        <v>2.66</v>
      </c>
      <c r="P2219" s="64">
        <v>3.63</v>
      </c>
      <c r="R2219" s="64">
        <v>2.06</v>
      </c>
      <c r="S2219" s="64">
        <v>1.88</v>
      </c>
      <c r="U2219" s="64">
        <v>3.55</v>
      </c>
      <c r="V2219" s="64">
        <v>3.36</v>
      </c>
      <c r="W2219" s="64">
        <v>4.6500000000000004</v>
      </c>
      <c r="X2219" s="64">
        <v>4.26</v>
      </c>
      <c r="Z2219" s="64">
        <v>2.16</v>
      </c>
      <c r="AA2219" s="64">
        <v>2.57</v>
      </c>
      <c r="AB2219" s="64">
        <v>4.17</v>
      </c>
      <c r="AC2219" s="64">
        <v>4.09</v>
      </c>
    </row>
    <row r="2220" spans="1:29" hidden="1" x14ac:dyDescent="0.2">
      <c r="A2220" s="2">
        <v>41697</v>
      </c>
      <c r="B2220" s="64">
        <v>3.52</v>
      </c>
      <c r="C2220" s="64">
        <v>3.38</v>
      </c>
      <c r="D2220" s="64">
        <v>4.57</v>
      </c>
      <c r="E2220" s="64">
        <v>4.22</v>
      </c>
      <c r="G2220" s="64">
        <v>2.16</v>
      </c>
      <c r="H2220" s="64">
        <v>2.54</v>
      </c>
      <c r="J2220" s="64">
        <v>4.0599999999999996</v>
      </c>
      <c r="K2220" s="64">
        <v>4.08</v>
      </c>
      <c r="N2220" s="64">
        <v>0.01</v>
      </c>
      <c r="O2220" s="64">
        <v>2.64</v>
      </c>
      <c r="P2220" s="64">
        <v>3.59</v>
      </c>
      <c r="R2220" s="64">
        <v>2.0299999999999998</v>
      </c>
      <c r="S2220" s="64">
        <v>1.89</v>
      </c>
      <c r="U2220" s="64">
        <v>3.52</v>
      </c>
      <c r="V2220" s="64">
        <v>3.38</v>
      </c>
      <c r="W2220" s="64">
        <v>4.57</v>
      </c>
      <c r="X2220" s="64">
        <v>4.22</v>
      </c>
      <c r="Z2220" s="64">
        <v>2.16</v>
      </c>
      <c r="AA2220" s="64">
        <v>2.54</v>
      </c>
      <c r="AB2220" s="64">
        <v>4.0599999999999996</v>
      </c>
      <c r="AC2220" s="64">
        <v>4.08</v>
      </c>
    </row>
    <row r="2221" spans="1:29" hidden="1" x14ac:dyDescent="0.2">
      <c r="A2221" s="2">
        <v>41698</v>
      </c>
      <c r="B2221" s="64">
        <v>3.53</v>
      </c>
      <c r="C2221" s="64">
        <v>3.37</v>
      </c>
      <c r="D2221" s="64">
        <v>4.45</v>
      </c>
      <c r="E2221" s="64">
        <v>4.2</v>
      </c>
      <c r="G2221" s="64">
        <v>2.91</v>
      </c>
      <c r="H2221" s="64">
        <v>2.58</v>
      </c>
      <c r="J2221" s="64">
        <v>3.97</v>
      </c>
      <c r="K2221" s="64">
        <v>3.96</v>
      </c>
      <c r="N2221" s="64">
        <v>0.04</v>
      </c>
      <c r="O2221" s="64">
        <v>2.65</v>
      </c>
      <c r="P2221" s="64">
        <v>3.58</v>
      </c>
      <c r="R2221" s="64">
        <v>2.0699999999999998</v>
      </c>
      <c r="S2221" s="64">
        <v>1.91</v>
      </c>
      <c r="U2221" s="64">
        <v>3.53</v>
      </c>
      <c r="V2221" s="64">
        <v>3.37</v>
      </c>
      <c r="W2221" s="64">
        <v>4.45</v>
      </c>
      <c r="X2221" s="64">
        <v>4.2</v>
      </c>
      <c r="Z2221" s="64">
        <v>2.91</v>
      </c>
      <c r="AA2221" s="64">
        <v>2.58</v>
      </c>
      <c r="AB2221" s="64">
        <v>3.97</v>
      </c>
      <c r="AC2221" s="64">
        <v>3.96</v>
      </c>
    </row>
    <row r="2222" spans="1:29" hidden="1" x14ac:dyDescent="0.2">
      <c r="R2222" s="64"/>
      <c r="S2222" s="64"/>
    </row>
    <row r="2223" spans="1:29" hidden="1" x14ac:dyDescent="0.2">
      <c r="A2223" s="3" t="s">
        <v>61</v>
      </c>
      <c r="B2223" s="64">
        <f>AVERAGE(B2203:B2221)</f>
        <v>3.6410526315789475</v>
      </c>
      <c r="C2223" s="64">
        <f>AVERAGE(C2203:C2221)</f>
        <v>3.4599999999999995</v>
      </c>
      <c r="D2223" s="64">
        <f>AVERAGE(D2203:D2221)</f>
        <v>4.6568421052631583</v>
      </c>
      <c r="E2223" s="64">
        <f>AVERAGE(E2203:E2221)</f>
        <v>4.2747368421052636</v>
      </c>
      <c r="G2223" s="64">
        <f>AVERAGE(G2203:G2221)</f>
        <v>2.4878947368421049</v>
      </c>
      <c r="H2223" s="64">
        <f>AVERAGE(H2203:H2221)</f>
        <v>2.5652631578947367</v>
      </c>
      <c r="J2223" s="64">
        <f>AVERAGE(J2203:J2221)</f>
        <v>4.3831578947368426</v>
      </c>
      <c r="K2223" s="64">
        <f>AVERAGE(K2203:K2221)</f>
        <v>3.690526315789473</v>
      </c>
      <c r="N2223" s="64">
        <f>AVERAGE(N2203:N2221)</f>
        <v>3.2631578947368428E-2</v>
      </c>
      <c r="O2223" s="64">
        <f>AVERAGE(O2203:O2221)</f>
        <v>2.6910526315789474</v>
      </c>
      <c r="P2223" s="64">
        <f>AVERAGE(P2203:P2221)</f>
        <v>3.6589473684210523</v>
      </c>
      <c r="R2223" s="64">
        <f>AVERAGE(R2203:R2221)</f>
        <v>2.0947368421052635</v>
      </c>
      <c r="S2223" s="64">
        <f>AVERAGE(S2203:S2221)</f>
        <v>1.9226315789473685</v>
      </c>
      <c r="U2223" s="64">
        <f>AVERAGE(U2203:U2221)</f>
        <v>3.6410526315789475</v>
      </c>
      <c r="V2223" s="64">
        <f>AVERAGE(V2203:V2221)</f>
        <v>3.4599999999999995</v>
      </c>
      <c r="W2223" s="64">
        <f>AVERAGE(W2203:W2221)</f>
        <v>4.6568421052631583</v>
      </c>
      <c r="X2223" s="64">
        <f>AVERAGE(X2203:X2221)</f>
        <v>4.2747368421052636</v>
      </c>
      <c r="Z2223" s="64">
        <f>AVERAGE(Z2203:Z2221)</f>
        <v>2.4878947368421049</v>
      </c>
      <c r="AA2223" s="64">
        <f>AVERAGE(AA2203:AA2221)</f>
        <v>2.5652631578947367</v>
      </c>
      <c r="AB2223" s="64">
        <f>AVERAGE(AB2203:AB2221)</f>
        <v>4.3831578947368426</v>
      </c>
      <c r="AC2223" s="64">
        <f>AVERAGE(AC2203:AC2221)</f>
        <v>3.690526315789473</v>
      </c>
    </row>
    <row r="2224" spans="1:29" hidden="1" x14ac:dyDescent="0.2">
      <c r="A2224" s="3" t="s">
        <v>62</v>
      </c>
      <c r="B2224" s="312">
        <f>AVERAGE(B2223:C2223)</f>
        <v>3.5505263157894733</v>
      </c>
      <c r="C2224" s="312"/>
      <c r="D2224" s="312">
        <f>AVERAGE(D2223:E2223)</f>
        <v>4.465789473684211</v>
      </c>
      <c r="E2224" s="312"/>
      <c r="F2224" s="5"/>
      <c r="G2224" s="312">
        <f>AVERAGE(G2223:H2223)</f>
        <v>2.5265789473684208</v>
      </c>
      <c r="H2224" s="312"/>
      <c r="I2224" s="118"/>
      <c r="J2224" s="312">
        <f>AVERAGE(J2223:K2223)</f>
        <v>4.0368421052631582</v>
      </c>
      <c r="K2224" s="312"/>
      <c r="L2224" s="118"/>
      <c r="M2224" s="5"/>
      <c r="N2224" s="5"/>
      <c r="O2224" s="5"/>
      <c r="P2224" s="5"/>
      <c r="Q2224" s="5"/>
      <c r="R2224" s="312">
        <f>AVERAGE(R2223:S2223)</f>
        <v>2.0086842105263161</v>
      </c>
      <c r="S2224" s="312"/>
      <c r="U2224" s="312">
        <f>AVERAGE(U2223:V2223)</f>
        <v>3.5505263157894733</v>
      </c>
      <c r="V2224" s="312"/>
      <c r="W2224" s="312">
        <f>AVERAGE(W2223:X2223)</f>
        <v>4.465789473684211</v>
      </c>
      <c r="X2224" s="312"/>
      <c r="Y2224" s="5"/>
      <c r="Z2224" s="312">
        <f>AVERAGE(Z2223:AA2223)</f>
        <v>2.5265789473684208</v>
      </c>
      <c r="AA2224" s="312"/>
      <c r="AB2224" s="312">
        <f>AVERAGE(AB2223:AC2223)</f>
        <v>4.0368421052631582</v>
      </c>
      <c r="AC2224" s="312"/>
    </row>
    <row r="2225" spans="1:29" hidden="1" x14ac:dyDescent="0.2">
      <c r="A2225" s="3" t="s">
        <v>63</v>
      </c>
      <c r="B2225" s="312">
        <f>AVERAGE(B2174,B2200,B2224)</f>
        <v>3.671207184628237</v>
      </c>
      <c r="C2225" s="312"/>
      <c r="D2225" s="312">
        <f>AVERAGE(D2174,D2200,D2224)</f>
        <v>4.6519298245614031</v>
      </c>
      <c r="E2225" s="312"/>
      <c r="F2225" s="5"/>
      <c r="G2225" s="312">
        <f>AVERAGE(G2174,G2200,G2224)</f>
        <v>2.8817167919799496</v>
      </c>
      <c r="H2225" s="312"/>
      <c r="I2225" s="118"/>
      <c r="J2225" s="312">
        <f>AVERAGE(J2174,J2200,J2224)</f>
        <v>4.276963241436925</v>
      </c>
      <c r="K2225" s="312"/>
      <c r="L2225" s="118"/>
      <c r="M2225" s="5"/>
      <c r="N2225" s="5"/>
      <c r="O2225" s="5"/>
      <c r="P2225" s="5"/>
      <c r="Q2225" s="5"/>
      <c r="R2225" s="312">
        <f>AVERAGE(R2174,R2200,R2224)</f>
        <v>2.0818629908103596</v>
      </c>
      <c r="S2225" s="312"/>
      <c r="U2225" s="312">
        <f>AVERAGE(U2174,U2200,U2224)</f>
        <v>3.671207184628237</v>
      </c>
      <c r="V2225" s="312"/>
      <c r="W2225" s="312">
        <f>AVERAGE(W2174,W2200,W2224)</f>
        <v>4.6519298245614031</v>
      </c>
      <c r="X2225" s="312"/>
      <c r="Y2225" s="5"/>
      <c r="Z2225" s="312">
        <f>AVERAGE(Z2174,Z2200,Z2224)</f>
        <v>2.8817167919799496</v>
      </c>
      <c r="AA2225" s="312"/>
      <c r="AB2225" s="312">
        <f>AVERAGE(AB2174,AB2200,AB2224)</f>
        <v>4.276963241436925</v>
      </c>
      <c r="AC2225" s="312"/>
    </row>
    <row r="2226" spans="1:29" hidden="1" x14ac:dyDescent="0.2">
      <c r="R2226" s="64"/>
      <c r="S2226" s="64"/>
    </row>
    <row r="2227" spans="1:29" hidden="1" x14ac:dyDescent="0.2">
      <c r="A2227" s="2">
        <v>41701</v>
      </c>
      <c r="B2227" s="64">
        <v>3.5</v>
      </c>
      <c r="C2227" s="64">
        <v>3.33</v>
      </c>
      <c r="D2227" s="64">
        <v>4.5199999999999996</v>
      </c>
      <c r="E2227" s="64">
        <v>4.16</v>
      </c>
      <c r="G2227" s="64">
        <v>2.29</v>
      </c>
      <c r="H2227" s="64">
        <v>2.4</v>
      </c>
      <c r="J2227" s="64">
        <v>4.04</v>
      </c>
      <c r="K2227" s="64">
        <v>4.0999999999999996</v>
      </c>
      <c r="N2227" s="64">
        <v>0.04</v>
      </c>
      <c r="O2227" s="64">
        <v>2.6</v>
      </c>
      <c r="P2227" s="64">
        <v>3.55</v>
      </c>
      <c r="R2227" s="64">
        <v>2.04</v>
      </c>
      <c r="S2227" s="64">
        <v>1.87</v>
      </c>
      <c r="U2227" s="64">
        <v>3.5</v>
      </c>
      <c r="V2227" s="64">
        <v>3.33</v>
      </c>
      <c r="W2227" s="64">
        <v>4.5199999999999996</v>
      </c>
      <c r="X2227" s="64">
        <v>4.16</v>
      </c>
      <c r="Z2227" s="64">
        <v>2.29</v>
      </c>
      <c r="AA2227" s="64">
        <v>2.4</v>
      </c>
      <c r="AB2227" s="64">
        <v>4.04</v>
      </c>
      <c r="AC2227" s="64">
        <v>4.0999999999999996</v>
      </c>
    </row>
    <row r="2228" spans="1:29" hidden="1" x14ac:dyDescent="0.2">
      <c r="A2228" s="2">
        <v>41702</v>
      </c>
      <c r="B2228" s="64">
        <v>3.61</v>
      </c>
      <c r="C2228" s="64">
        <v>3.42</v>
      </c>
      <c r="D2228" s="64">
        <v>4.53</v>
      </c>
      <c r="E2228" s="64">
        <v>4.25</v>
      </c>
      <c r="G2228" s="64">
        <v>2.38</v>
      </c>
      <c r="H2228" s="64">
        <v>2.46</v>
      </c>
      <c r="J2228" s="64">
        <v>4.07</v>
      </c>
      <c r="K2228" s="64">
        <v>4.13</v>
      </c>
      <c r="N2228" s="64">
        <v>0.04</v>
      </c>
      <c r="O2228" s="64">
        <v>2.7</v>
      </c>
      <c r="P2228" s="64">
        <v>3.65</v>
      </c>
      <c r="R2228" s="64">
        <v>2.1</v>
      </c>
      <c r="S2228" s="64">
        <v>1.94</v>
      </c>
      <c r="U2228" s="64">
        <v>3.61</v>
      </c>
      <c r="V2228" s="64">
        <v>3.42</v>
      </c>
      <c r="W2228" s="64">
        <v>4.53</v>
      </c>
      <c r="X2228" s="64">
        <v>4.25</v>
      </c>
      <c r="Z2228" s="64">
        <v>2.38</v>
      </c>
      <c r="AA2228" s="64">
        <v>2.46</v>
      </c>
      <c r="AB2228" s="64">
        <v>4.07</v>
      </c>
      <c r="AC2228" s="64">
        <v>4.13</v>
      </c>
    </row>
    <row r="2229" spans="1:29" hidden="1" x14ac:dyDescent="0.2">
      <c r="A2229" s="2">
        <v>41703</v>
      </c>
      <c r="B2229" s="64">
        <v>3.62</v>
      </c>
      <c r="C2229" s="64">
        <v>3.42</v>
      </c>
      <c r="D2229" s="64">
        <v>4.62</v>
      </c>
      <c r="E2229" s="64">
        <v>4.24</v>
      </c>
      <c r="G2229" s="64">
        <v>2.04</v>
      </c>
      <c r="H2229" s="64">
        <v>2.4700000000000002</v>
      </c>
      <c r="J2229" s="64">
        <v>4.07</v>
      </c>
      <c r="K2229" s="64">
        <v>4.18</v>
      </c>
      <c r="N2229" s="64">
        <v>0.05</v>
      </c>
      <c r="O2229" s="64">
        <v>2.71</v>
      </c>
      <c r="P2229" s="64">
        <v>3.65</v>
      </c>
      <c r="R2229" s="64">
        <v>2.1</v>
      </c>
      <c r="S2229" s="64">
        <v>1.95</v>
      </c>
      <c r="U2229" s="64">
        <v>3.62</v>
      </c>
      <c r="V2229" s="64">
        <v>3.42</v>
      </c>
      <c r="W2229" s="64">
        <v>4.62</v>
      </c>
      <c r="X2229" s="64">
        <v>4.24</v>
      </c>
      <c r="Z2229" s="64">
        <v>2.04</v>
      </c>
      <c r="AA2229" s="64">
        <v>2.4700000000000002</v>
      </c>
      <c r="AB2229" s="64">
        <v>4.07</v>
      </c>
      <c r="AC2229" s="64">
        <v>4.18</v>
      </c>
    </row>
    <row r="2230" spans="1:29" hidden="1" x14ac:dyDescent="0.2">
      <c r="A2230" s="2">
        <v>41704</v>
      </c>
      <c r="B2230" s="64">
        <v>3.67</v>
      </c>
      <c r="C2230" s="64">
        <v>3.47</v>
      </c>
      <c r="D2230" s="64">
        <v>4.6900000000000004</v>
      </c>
      <c r="E2230" s="64">
        <v>4.37</v>
      </c>
      <c r="G2230" s="64">
        <v>2.12</v>
      </c>
      <c r="H2230" s="64">
        <v>2.34</v>
      </c>
      <c r="J2230" s="64">
        <v>4.1100000000000003</v>
      </c>
      <c r="K2230" s="64">
        <v>4.12</v>
      </c>
      <c r="N2230" s="64">
        <v>0.04</v>
      </c>
      <c r="O2230" s="64">
        <v>2.73</v>
      </c>
      <c r="P2230" s="64">
        <v>3.69</v>
      </c>
      <c r="R2230" s="64">
        <v>2.14</v>
      </c>
      <c r="S2230" s="64">
        <v>1.99</v>
      </c>
      <c r="U2230" s="64">
        <v>3.67</v>
      </c>
      <c r="V2230" s="64">
        <v>3.47</v>
      </c>
      <c r="W2230" s="64">
        <v>4.6900000000000004</v>
      </c>
      <c r="X2230" s="64">
        <v>4.37</v>
      </c>
      <c r="Z2230" s="64">
        <v>2.12</v>
      </c>
      <c r="AA2230" s="64">
        <v>2.34</v>
      </c>
      <c r="AB2230" s="64">
        <v>4.1100000000000003</v>
      </c>
      <c r="AC2230" s="64">
        <v>4.12</v>
      </c>
    </row>
    <row r="2231" spans="1:29" hidden="1" x14ac:dyDescent="0.2">
      <c r="A2231" s="2">
        <v>41705</v>
      </c>
      <c r="B2231" s="64">
        <v>3.74</v>
      </c>
      <c r="C2231" s="64">
        <v>3.52</v>
      </c>
      <c r="D2231" s="64">
        <v>4.67</v>
      </c>
      <c r="E2231" s="64">
        <v>4.38</v>
      </c>
      <c r="G2231" s="64">
        <v>1.99</v>
      </c>
      <c r="H2231" s="64">
        <v>2.38</v>
      </c>
      <c r="J2231" s="64">
        <v>4.22</v>
      </c>
      <c r="K2231" s="64">
        <v>4.09</v>
      </c>
      <c r="N2231" s="64">
        <v>0.06</v>
      </c>
      <c r="O2231" s="64">
        <v>2.79</v>
      </c>
      <c r="P2231" s="64">
        <v>3.72</v>
      </c>
      <c r="R2231" s="64">
        <v>2.2000000000000002</v>
      </c>
      <c r="S2231" s="64">
        <v>2.0499999999999998</v>
      </c>
      <c r="U2231" s="64">
        <v>3.74</v>
      </c>
      <c r="V2231" s="64">
        <v>3.52</v>
      </c>
      <c r="W2231" s="64">
        <v>4.67</v>
      </c>
      <c r="X2231" s="64">
        <v>4.38</v>
      </c>
      <c r="Z2231" s="64">
        <v>1.99</v>
      </c>
      <c r="AA2231" s="64">
        <v>2.38</v>
      </c>
      <c r="AB2231" s="64">
        <v>4.22</v>
      </c>
      <c r="AC2231" s="64">
        <v>4.09</v>
      </c>
    </row>
    <row r="2232" spans="1:29" hidden="1" x14ac:dyDescent="0.2">
      <c r="A2232" s="2">
        <v>41708</v>
      </c>
      <c r="B2232" s="64">
        <v>3.74</v>
      </c>
      <c r="C2232" s="64">
        <v>3.51</v>
      </c>
      <c r="D2232" s="64">
        <v>4.7</v>
      </c>
      <c r="E2232" s="64">
        <v>4.42</v>
      </c>
      <c r="G2232" s="64">
        <v>2.15</v>
      </c>
      <c r="H2232" s="64">
        <v>2.5</v>
      </c>
      <c r="J2232" s="64">
        <v>4.32</v>
      </c>
      <c r="K2232" s="64">
        <v>4.0599999999999996</v>
      </c>
      <c r="N2232" s="64">
        <v>0.04</v>
      </c>
      <c r="O2232" s="64">
        <v>2.77</v>
      </c>
      <c r="P2232" s="64">
        <v>3.72</v>
      </c>
      <c r="R2232" s="64">
        <v>2.2000000000000002</v>
      </c>
      <c r="S2232" s="64">
        <v>2.04</v>
      </c>
      <c r="U2232" s="64">
        <v>3.74</v>
      </c>
      <c r="V2232" s="64">
        <v>3.51</v>
      </c>
      <c r="W2232" s="64">
        <v>4.7</v>
      </c>
      <c r="X2232" s="64">
        <v>4.42</v>
      </c>
      <c r="Z2232" s="64">
        <v>2.15</v>
      </c>
      <c r="AA2232" s="64">
        <v>2.5</v>
      </c>
      <c r="AB2232" s="64">
        <v>4.32</v>
      </c>
      <c r="AC2232" s="64">
        <v>4.0599999999999996</v>
      </c>
    </row>
    <row r="2233" spans="1:29" hidden="1" x14ac:dyDescent="0.2">
      <c r="A2233" s="2">
        <v>41709</v>
      </c>
      <c r="B2233" s="64">
        <v>3.71</v>
      </c>
      <c r="C2233" s="64">
        <v>3.49</v>
      </c>
      <c r="D2233" s="64">
        <v>4.6500000000000004</v>
      </c>
      <c r="E2233" s="64">
        <v>4.38</v>
      </c>
      <c r="G2233" s="64">
        <v>2.0499999999999998</v>
      </c>
      <c r="H2233" s="64">
        <v>2.4900000000000002</v>
      </c>
      <c r="J2233" s="64">
        <v>4.3</v>
      </c>
      <c r="K2233" s="64">
        <v>4.09</v>
      </c>
      <c r="N2233" s="64">
        <v>0.04</v>
      </c>
      <c r="O2233" s="64">
        <v>2.77</v>
      </c>
      <c r="P2233" s="64">
        <v>3.71</v>
      </c>
      <c r="R2233" s="64">
        <v>2.19</v>
      </c>
      <c r="S2233" s="64">
        <v>2.0299999999999998</v>
      </c>
      <c r="U2233" s="64">
        <v>3.71</v>
      </c>
      <c r="V2233" s="64">
        <v>3.49</v>
      </c>
      <c r="W2233" s="64">
        <v>4.6500000000000004</v>
      </c>
      <c r="X2233" s="64">
        <v>4.38</v>
      </c>
      <c r="Z2233" s="64">
        <v>2.0499999999999998</v>
      </c>
      <c r="AA2233" s="64">
        <v>2.4900000000000002</v>
      </c>
      <c r="AB2233" s="64">
        <v>4.3</v>
      </c>
      <c r="AC2233" s="64">
        <v>4.09</v>
      </c>
    </row>
    <row r="2234" spans="1:29" hidden="1" x14ac:dyDescent="0.2">
      <c r="A2234" s="2">
        <v>41710</v>
      </c>
      <c r="B2234" s="64">
        <v>3.68</v>
      </c>
      <c r="C2234" s="64">
        <v>3.45</v>
      </c>
      <c r="D2234" s="64">
        <v>4.63</v>
      </c>
      <c r="E2234" s="64">
        <v>4.3499999999999996</v>
      </c>
      <c r="G2234" s="64">
        <v>2.1800000000000002</v>
      </c>
      <c r="H2234" s="64">
        <v>2.4</v>
      </c>
      <c r="J2234" s="64">
        <v>4.37</v>
      </c>
      <c r="K2234" s="64">
        <v>3.9</v>
      </c>
      <c r="N2234" s="64">
        <v>0.03</v>
      </c>
      <c r="O2234" s="64">
        <v>2.73</v>
      </c>
      <c r="P2234" s="64">
        <v>3.67</v>
      </c>
      <c r="R2234" s="64">
        <v>2.16</v>
      </c>
      <c r="S2234" s="64">
        <v>2.0099999999999998</v>
      </c>
      <c r="U2234" s="64">
        <v>3.68</v>
      </c>
      <c r="V2234" s="64">
        <v>3.45</v>
      </c>
      <c r="W2234" s="64">
        <v>4.63</v>
      </c>
      <c r="X2234" s="64">
        <v>4.3499999999999996</v>
      </c>
      <c r="Z2234" s="64">
        <v>2.1800000000000002</v>
      </c>
      <c r="AA2234" s="64">
        <v>2.4</v>
      </c>
      <c r="AB2234" s="64">
        <v>4.37</v>
      </c>
      <c r="AC2234" s="64">
        <v>3.9</v>
      </c>
    </row>
    <row r="2235" spans="1:29" hidden="1" x14ac:dyDescent="0.2">
      <c r="A2235" s="2">
        <v>41711</v>
      </c>
      <c r="B2235" s="64">
        <v>3.61</v>
      </c>
      <c r="C2235" s="64">
        <v>3.37</v>
      </c>
      <c r="D2235" s="64">
        <v>4.57</v>
      </c>
      <c r="E2235" s="64">
        <v>4.26</v>
      </c>
      <c r="G2235" s="64">
        <v>1.96</v>
      </c>
      <c r="H2235" s="64">
        <v>2.41</v>
      </c>
      <c r="J2235" s="64">
        <v>4.24</v>
      </c>
      <c r="K2235" s="64">
        <v>3.96</v>
      </c>
      <c r="N2235" s="64">
        <v>0.03</v>
      </c>
      <c r="O2235" s="64">
        <v>2.65</v>
      </c>
      <c r="P2235" s="64">
        <v>3.59</v>
      </c>
      <c r="R2235" s="64">
        <v>2.1</v>
      </c>
      <c r="S2235" s="64">
        <v>1.96</v>
      </c>
      <c r="U2235" s="64">
        <v>3.61</v>
      </c>
      <c r="V2235" s="64">
        <v>3.37</v>
      </c>
      <c r="W2235" s="64">
        <v>4.57</v>
      </c>
      <c r="X2235" s="64">
        <v>4.26</v>
      </c>
      <c r="Z2235" s="64">
        <v>1.96</v>
      </c>
      <c r="AA2235" s="64">
        <v>2.41</v>
      </c>
      <c r="AB2235" s="64">
        <v>4.24</v>
      </c>
      <c r="AC2235" s="64">
        <v>3.96</v>
      </c>
    </row>
    <row r="2236" spans="1:29" hidden="1" x14ac:dyDescent="0.2">
      <c r="A2236" s="2">
        <v>41712</v>
      </c>
      <c r="B2236" s="64">
        <v>3.63</v>
      </c>
      <c r="C2236" s="64">
        <v>3.39</v>
      </c>
      <c r="D2236" s="64">
        <v>4.59</v>
      </c>
      <c r="E2236" s="64">
        <v>4.28</v>
      </c>
      <c r="G2236" s="64">
        <v>1.84</v>
      </c>
      <c r="H2236" s="64">
        <v>2.3199999999999998</v>
      </c>
      <c r="J2236" s="64">
        <v>4.29</v>
      </c>
      <c r="K2236" s="64">
        <v>4.1100000000000003</v>
      </c>
      <c r="N2236" s="64">
        <v>0.04</v>
      </c>
      <c r="O2236" s="64">
        <v>2.65</v>
      </c>
      <c r="P2236" s="64">
        <v>3.6</v>
      </c>
      <c r="R2236" s="64">
        <v>2.16</v>
      </c>
      <c r="S2236" s="64">
        <v>1.97</v>
      </c>
      <c r="U2236" s="64">
        <v>3.63</v>
      </c>
      <c r="V2236" s="64">
        <v>3.39</v>
      </c>
      <c r="W2236" s="64">
        <v>4.59</v>
      </c>
      <c r="X2236" s="64">
        <v>4.28</v>
      </c>
      <c r="Z2236" s="64">
        <v>1.84</v>
      </c>
      <c r="AA2236" s="64">
        <v>2.3199999999999998</v>
      </c>
      <c r="AB2236" s="64">
        <v>4.29</v>
      </c>
      <c r="AC2236" s="64">
        <v>4.1100000000000003</v>
      </c>
    </row>
    <row r="2237" spans="1:29" hidden="1" x14ac:dyDescent="0.2">
      <c r="A2237" s="2">
        <v>41715</v>
      </c>
      <c r="B2237" s="64">
        <v>3.67</v>
      </c>
      <c r="C2237" s="64">
        <v>3.43</v>
      </c>
      <c r="D2237" s="64">
        <v>4.68</v>
      </c>
      <c r="E2237" s="64">
        <v>4.38</v>
      </c>
      <c r="G2237" s="64">
        <v>1.92</v>
      </c>
      <c r="H2237" s="64">
        <v>2.2799999999999998</v>
      </c>
      <c r="J2237" s="64">
        <v>4.22</v>
      </c>
      <c r="K2237" s="64">
        <v>3.81</v>
      </c>
      <c r="N2237" s="64">
        <v>0.04</v>
      </c>
      <c r="O2237" s="64">
        <v>2.69</v>
      </c>
      <c r="P2237" s="64">
        <v>3.63</v>
      </c>
      <c r="R2237" s="64">
        <v>2.1800000000000002</v>
      </c>
      <c r="S2237" s="64">
        <v>2.0099999999999998</v>
      </c>
      <c r="U2237" s="64">
        <v>3.67</v>
      </c>
      <c r="V2237" s="64">
        <v>3.43</v>
      </c>
      <c r="W2237" s="64">
        <v>4.68</v>
      </c>
      <c r="X2237" s="64">
        <v>4.38</v>
      </c>
      <c r="Z2237" s="64">
        <v>1.92</v>
      </c>
      <c r="AA2237" s="64">
        <v>2.2799999999999998</v>
      </c>
      <c r="AB2237" s="64">
        <v>4.22</v>
      </c>
      <c r="AC2237" s="64">
        <v>3.81</v>
      </c>
    </row>
    <row r="2238" spans="1:29" hidden="1" x14ac:dyDescent="0.2">
      <c r="A2238" s="2">
        <v>41716</v>
      </c>
      <c r="B2238" s="64">
        <v>3.64</v>
      </c>
      <c r="C2238" s="64">
        <v>3.41</v>
      </c>
      <c r="D2238" s="64">
        <v>4.66</v>
      </c>
      <c r="E2238" s="64">
        <v>4.3499999999999996</v>
      </c>
      <c r="G2238" s="64">
        <v>2.04</v>
      </c>
      <c r="H2238" s="64">
        <v>2.38</v>
      </c>
      <c r="J2238" s="64">
        <v>4.03</v>
      </c>
      <c r="K2238" s="64">
        <v>3.76</v>
      </c>
      <c r="N2238" s="64">
        <v>0.04</v>
      </c>
      <c r="O2238" s="64">
        <v>2.67</v>
      </c>
      <c r="P2238" s="64">
        <v>3.61</v>
      </c>
      <c r="R2238" s="64">
        <v>2.15</v>
      </c>
      <c r="S2238" s="64">
        <v>1.99</v>
      </c>
      <c r="U2238" s="64">
        <v>3.64</v>
      </c>
      <c r="V2238" s="64">
        <v>3.41</v>
      </c>
      <c r="W2238" s="64">
        <v>4.66</v>
      </c>
      <c r="X2238" s="64">
        <v>4.3499999999999996</v>
      </c>
      <c r="Z2238" s="64">
        <v>2.04</v>
      </c>
      <c r="AA2238" s="64">
        <v>2.38</v>
      </c>
      <c r="AB2238" s="64">
        <v>4.03</v>
      </c>
      <c r="AC2238" s="64">
        <v>3.76</v>
      </c>
    </row>
    <row r="2239" spans="1:29" hidden="1" x14ac:dyDescent="0.2">
      <c r="A2239" s="2">
        <v>41717</v>
      </c>
      <c r="B2239" s="64">
        <v>3.73</v>
      </c>
      <c r="C2239" s="64">
        <v>3.49</v>
      </c>
      <c r="D2239" s="64">
        <v>4.7</v>
      </c>
      <c r="E2239" s="64">
        <v>4.3899999999999997</v>
      </c>
      <c r="G2239" s="64">
        <v>2.0299999999999998</v>
      </c>
      <c r="H2239" s="64">
        <v>2.38</v>
      </c>
      <c r="J2239" s="64">
        <v>4.04</v>
      </c>
      <c r="K2239" s="64">
        <v>3.83</v>
      </c>
      <c r="N2239" s="64">
        <v>0.04</v>
      </c>
      <c r="O2239" s="64">
        <v>2.77</v>
      </c>
      <c r="P2239" s="64">
        <v>3.65</v>
      </c>
      <c r="R2239" s="64">
        <v>2.29</v>
      </c>
      <c r="S2239" s="64">
        <v>2.13</v>
      </c>
      <c r="U2239" s="64">
        <v>3.73</v>
      </c>
      <c r="V2239" s="64">
        <v>3.49</v>
      </c>
      <c r="W2239" s="64">
        <v>4.7</v>
      </c>
      <c r="X2239" s="64">
        <v>4.3899999999999997</v>
      </c>
      <c r="Z2239" s="64">
        <v>2.0299999999999998</v>
      </c>
      <c r="AA2239" s="64">
        <v>2.38</v>
      </c>
      <c r="AB2239" s="64">
        <v>4.04</v>
      </c>
      <c r="AC2239" s="64">
        <v>3.83</v>
      </c>
    </row>
    <row r="2240" spans="1:29" hidden="1" x14ac:dyDescent="0.2">
      <c r="A2240" s="2">
        <v>41718</v>
      </c>
      <c r="B2240" s="64">
        <v>3.71</v>
      </c>
      <c r="C2240" s="64">
        <v>3.47</v>
      </c>
      <c r="D2240" s="64">
        <v>4.6900000000000004</v>
      </c>
      <c r="E2240" s="64">
        <v>4.3600000000000003</v>
      </c>
      <c r="G2240" s="64">
        <v>2.0099999999999998</v>
      </c>
      <c r="H2240" s="64">
        <v>2.4</v>
      </c>
      <c r="J2240" s="64">
        <v>3.69</v>
      </c>
      <c r="K2240" s="64">
        <v>3.82</v>
      </c>
      <c r="N2240" s="64">
        <v>0.04</v>
      </c>
      <c r="O2240" s="64">
        <v>2.78</v>
      </c>
      <c r="P2240" s="64">
        <v>3.66</v>
      </c>
      <c r="R2240" s="64">
        <v>2.27</v>
      </c>
      <c r="S2240" s="64">
        <v>2.12</v>
      </c>
      <c r="U2240" s="64">
        <v>3.71</v>
      </c>
      <c r="V2240" s="64">
        <v>3.47</v>
      </c>
      <c r="W2240" s="64">
        <v>4.6900000000000004</v>
      </c>
      <c r="X2240" s="64">
        <v>4.3600000000000003</v>
      </c>
      <c r="Z2240" s="64">
        <v>2.0099999999999998</v>
      </c>
      <c r="AA2240" s="64">
        <v>2.4</v>
      </c>
      <c r="AB2240" s="64">
        <v>3.69</v>
      </c>
      <c r="AC2240" s="64">
        <v>3.82</v>
      </c>
    </row>
    <row r="2241" spans="1:29" hidden="1" x14ac:dyDescent="0.2">
      <c r="A2241" s="2">
        <v>41719</v>
      </c>
      <c r="B2241" s="64">
        <v>3.67</v>
      </c>
      <c r="C2241" s="64">
        <v>3.43</v>
      </c>
      <c r="D2241" s="64">
        <v>4.6399999999999997</v>
      </c>
      <c r="E2241" s="64">
        <v>4.3600000000000003</v>
      </c>
      <c r="G2241" s="64">
        <v>2.0499999999999998</v>
      </c>
      <c r="H2241" s="64">
        <v>2.5299999999999998</v>
      </c>
      <c r="J2241" s="64">
        <v>3.78</v>
      </c>
      <c r="K2241" s="64">
        <v>3.81</v>
      </c>
      <c r="N2241" s="64">
        <v>0.03</v>
      </c>
      <c r="O2241" s="64">
        <v>2.74</v>
      </c>
      <c r="P2241" s="64">
        <v>3.61</v>
      </c>
      <c r="R2241" s="64">
        <v>2.27</v>
      </c>
      <c r="S2241" s="64">
        <v>2.1</v>
      </c>
      <c r="U2241" s="64">
        <v>3.67</v>
      </c>
      <c r="V2241" s="64">
        <v>3.43</v>
      </c>
      <c r="W2241" s="64">
        <v>4.6399999999999997</v>
      </c>
      <c r="X2241" s="64">
        <v>4.3600000000000003</v>
      </c>
      <c r="Z2241" s="64">
        <v>2.0499999999999998</v>
      </c>
      <c r="AA2241" s="64">
        <v>2.5299999999999998</v>
      </c>
      <c r="AB2241" s="64">
        <v>3.78</v>
      </c>
      <c r="AC2241" s="64">
        <v>3.81</v>
      </c>
    </row>
    <row r="2242" spans="1:29" hidden="1" x14ac:dyDescent="0.2">
      <c r="A2242" s="2">
        <v>41722</v>
      </c>
      <c r="B2242" s="64">
        <v>3.66</v>
      </c>
      <c r="C2242" s="64">
        <v>3.42</v>
      </c>
      <c r="D2242" s="64">
        <v>4.59</v>
      </c>
      <c r="E2242" s="64">
        <v>4.2699999999999996</v>
      </c>
      <c r="G2242" s="64">
        <v>2.17</v>
      </c>
      <c r="H2242" s="64">
        <v>2.4900000000000002</v>
      </c>
      <c r="J2242" s="64">
        <v>3.9</v>
      </c>
      <c r="K2242" s="64">
        <v>3.81</v>
      </c>
      <c r="N2242" s="64">
        <v>0.03</v>
      </c>
      <c r="O2242" s="64">
        <v>2.73</v>
      </c>
      <c r="P2242" s="64">
        <v>3.56</v>
      </c>
      <c r="R2242" s="64">
        <v>2.29</v>
      </c>
      <c r="S2242" s="64">
        <v>2.13</v>
      </c>
      <c r="U2242" s="64">
        <v>3.66</v>
      </c>
      <c r="V2242" s="64">
        <v>3.42</v>
      </c>
      <c r="W2242" s="64">
        <v>4.59</v>
      </c>
      <c r="X2242" s="64">
        <v>4.2699999999999996</v>
      </c>
      <c r="Z2242" s="64">
        <v>2.17</v>
      </c>
      <c r="AA2242" s="64">
        <v>2.4900000000000002</v>
      </c>
      <c r="AB2242" s="64">
        <v>3.9</v>
      </c>
      <c r="AC2242" s="64">
        <v>3.81</v>
      </c>
    </row>
    <row r="2243" spans="1:29" hidden="1" x14ac:dyDescent="0.2">
      <c r="A2243" s="2">
        <v>41723</v>
      </c>
      <c r="B2243" s="64">
        <v>3.68</v>
      </c>
      <c r="C2243" s="64">
        <v>3.43</v>
      </c>
      <c r="D2243" s="64">
        <v>4.66</v>
      </c>
      <c r="E2243" s="64">
        <v>4.3600000000000003</v>
      </c>
      <c r="G2243" s="64">
        <v>2.2599999999999998</v>
      </c>
      <c r="H2243" s="64">
        <v>2.56</v>
      </c>
      <c r="J2243" s="64">
        <v>3.78</v>
      </c>
      <c r="K2243" s="64">
        <v>3.79</v>
      </c>
      <c r="N2243" s="64">
        <v>0.02</v>
      </c>
      <c r="O2243" s="64">
        <v>2.75</v>
      </c>
      <c r="P2243" s="64">
        <v>3.59</v>
      </c>
      <c r="R2243" s="64">
        <v>2.2799999999999998</v>
      </c>
      <c r="S2243" s="64">
        <v>2.13</v>
      </c>
      <c r="U2243" s="64">
        <v>3.68</v>
      </c>
      <c r="V2243" s="64">
        <v>3.43</v>
      </c>
      <c r="W2243" s="64">
        <v>4.66</v>
      </c>
      <c r="X2243" s="64">
        <v>4.3600000000000003</v>
      </c>
      <c r="Z2243" s="64">
        <v>2.2599999999999998</v>
      </c>
      <c r="AA2243" s="64">
        <v>2.56</v>
      </c>
      <c r="AB2243" s="64">
        <v>3.78</v>
      </c>
      <c r="AC2243" s="64">
        <v>3.79</v>
      </c>
    </row>
    <row r="2244" spans="1:29" hidden="1" x14ac:dyDescent="0.2">
      <c r="A2244" s="2">
        <v>41724</v>
      </c>
      <c r="B2244" s="64">
        <v>3.62</v>
      </c>
      <c r="C2244" s="64">
        <v>3.36</v>
      </c>
      <c r="D2244" s="64">
        <v>4.6100000000000003</v>
      </c>
      <c r="E2244" s="64">
        <v>4.3099999999999996</v>
      </c>
      <c r="G2244" s="64">
        <v>2.06</v>
      </c>
      <c r="H2244" s="64">
        <v>2.48</v>
      </c>
      <c r="J2244" s="64">
        <v>3.81</v>
      </c>
      <c r="K2244" s="64">
        <v>3.82</v>
      </c>
      <c r="N2244" s="64">
        <v>0.02</v>
      </c>
      <c r="O2244" s="64">
        <v>2.69</v>
      </c>
      <c r="P2244" s="64">
        <v>3.54</v>
      </c>
      <c r="R2244" s="64">
        <v>2.2400000000000002</v>
      </c>
      <c r="S2244" s="64">
        <v>2.06</v>
      </c>
      <c r="U2244" s="64">
        <v>3.62</v>
      </c>
      <c r="V2244" s="64">
        <v>3.36</v>
      </c>
      <c r="W2244" s="64">
        <v>4.6100000000000003</v>
      </c>
      <c r="X2244" s="64">
        <v>4.3099999999999996</v>
      </c>
      <c r="Z2244" s="64">
        <v>2.06</v>
      </c>
      <c r="AA2244" s="64">
        <v>2.48</v>
      </c>
      <c r="AB2244" s="64">
        <v>3.81</v>
      </c>
      <c r="AC2244" s="64">
        <v>3.82</v>
      </c>
    </row>
    <row r="2245" spans="1:29" hidden="1" x14ac:dyDescent="0.2">
      <c r="A2245" s="2">
        <v>41725</v>
      </c>
      <c r="B2245" s="64">
        <v>3.62</v>
      </c>
      <c r="C2245" s="64">
        <v>3.34</v>
      </c>
      <c r="D2245" s="64">
        <v>4.58</v>
      </c>
      <c r="E2245" s="64">
        <v>4.28</v>
      </c>
      <c r="G2245" s="64">
        <v>2.16</v>
      </c>
      <c r="H2245" s="64">
        <v>2.48</v>
      </c>
      <c r="J2245" s="64">
        <v>3.63</v>
      </c>
      <c r="K2245" s="64">
        <v>3.83</v>
      </c>
      <c r="N2245" s="64">
        <v>0.02</v>
      </c>
      <c r="O2245" s="64">
        <v>2.68</v>
      </c>
      <c r="P2245" s="64">
        <v>3.53</v>
      </c>
      <c r="R2245" s="64">
        <v>2.2599999999999998</v>
      </c>
      <c r="S2245" s="64">
        <v>2.0699999999999998</v>
      </c>
      <c r="U2245" s="64">
        <v>3.62</v>
      </c>
      <c r="V2245" s="64">
        <v>3.34</v>
      </c>
      <c r="W2245" s="64">
        <v>4.58</v>
      </c>
      <c r="X2245" s="64">
        <v>4.28</v>
      </c>
      <c r="Z2245" s="64">
        <v>2.16</v>
      </c>
      <c r="AA2245" s="64">
        <v>2.48</v>
      </c>
      <c r="AB2245" s="64">
        <v>3.63</v>
      </c>
      <c r="AC2245" s="64">
        <v>3.83</v>
      </c>
    </row>
    <row r="2246" spans="1:29" hidden="1" x14ac:dyDescent="0.2">
      <c r="A2246" s="2">
        <v>41726</v>
      </c>
      <c r="B2246" s="64">
        <v>3.65</v>
      </c>
      <c r="C2246" s="64">
        <v>3.37</v>
      </c>
      <c r="D2246" s="64">
        <v>4.62</v>
      </c>
      <c r="E2246" s="64">
        <v>4.32</v>
      </c>
      <c r="G2246" s="64">
        <v>1.94</v>
      </c>
      <c r="H2246" s="64">
        <v>2.4900000000000002</v>
      </c>
      <c r="J2246" s="64">
        <v>3.58</v>
      </c>
      <c r="K2246" s="64">
        <v>3.82</v>
      </c>
      <c r="N2246" s="64">
        <v>0.02</v>
      </c>
      <c r="O2246" s="64">
        <v>2.72</v>
      </c>
      <c r="P2246" s="64">
        <v>3.54</v>
      </c>
      <c r="R2246" s="64">
        <v>2.2799999999999998</v>
      </c>
      <c r="S2246" s="64">
        <v>2.1</v>
      </c>
      <c r="U2246" s="64">
        <v>3.65</v>
      </c>
      <c r="V2246" s="64">
        <v>3.37</v>
      </c>
      <c r="W2246" s="64">
        <v>4.62</v>
      </c>
      <c r="X2246" s="64">
        <v>4.32</v>
      </c>
      <c r="Z2246" s="64">
        <v>1.94</v>
      </c>
      <c r="AA2246" s="64">
        <v>2.4900000000000002</v>
      </c>
      <c r="AB2246" s="64">
        <v>3.58</v>
      </c>
      <c r="AC2246" s="64">
        <v>3.82</v>
      </c>
    </row>
    <row r="2247" spans="1:29" hidden="1" x14ac:dyDescent="0.2">
      <c r="A2247" s="2">
        <v>41729</v>
      </c>
      <c r="B2247" s="64">
        <v>3.64</v>
      </c>
      <c r="C2247" s="64">
        <v>3.37</v>
      </c>
      <c r="D2247" s="64">
        <v>4.62</v>
      </c>
      <c r="E2247" s="64">
        <v>4.3099999999999996</v>
      </c>
      <c r="G2247" s="64">
        <v>2.2799999999999998</v>
      </c>
      <c r="H2247" s="64">
        <v>2.4900000000000002</v>
      </c>
      <c r="J2247" s="64">
        <v>3.62</v>
      </c>
      <c r="K2247" s="64">
        <v>3.85</v>
      </c>
      <c r="N2247" s="64">
        <v>0.03</v>
      </c>
      <c r="O2247" s="64">
        <v>2.72</v>
      </c>
      <c r="P2247" s="64">
        <v>3.56</v>
      </c>
      <c r="R2247" s="64">
        <v>2.25</v>
      </c>
      <c r="S2247" s="64">
        <v>2.0699999999999998</v>
      </c>
      <c r="U2247" s="64">
        <v>3.64</v>
      </c>
      <c r="V2247" s="64">
        <v>3.37</v>
      </c>
      <c r="W2247" s="64">
        <v>4.62</v>
      </c>
      <c r="X2247" s="64">
        <v>4.3099999999999996</v>
      </c>
      <c r="Z2247" s="64">
        <v>2.2799999999999998</v>
      </c>
      <c r="AA2247" s="64">
        <v>2.4900000000000002</v>
      </c>
      <c r="AB2247" s="64">
        <v>3.62</v>
      </c>
      <c r="AC2247" s="64">
        <v>3.85</v>
      </c>
    </row>
    <row r="2248" spans="1:29" hidden="1" x14ac:dyDescent="0.2">
      <c r="R2248" s="64"/>
      <c r="S2248" s="64"/>
    </row>
    <row r="2249" spans="1:29" hidden="1" x14ac:dyDescent="0.2">
      <c r="A2249" s="3" t="s">
        <v>61</v>
      </c>
      <c r="B2249" s="64">
        <f>AVERAGE(B2227:B2247)</f>
        <v>3.6571428571428575</v>
      </c>
      <c r="C2249" s="64">
        <f>AVERAGE(C2227:C2247)</f>
        <v>3.4233333333333342</v>
      </c>
      <c r="D2249" s="64">
        <f>AVERAGE(D2227:D2247)</f>
        <v>4.6295238095238105</v>
      </c>
      <c r="E2249" s="64">
        <f>AVERAGE(E2227:E2247)</f>
        <v>4.322857142857143</v>
      </c>
      <c r="G2249" s="64">
        <f>AVERAGE(G2227:G2247)</f>
        <v>2.0914285714285716</v>
      </c>
      <c r="H2249" s="64">
        <f>AVERAGE(H2227:H2247)</f>
        <v>2.4347619047619049</v>
      </c>
      <c r="J2249" s="64">
        <f>AVERAGE(J2227:J2247)</f>
        <v>4.005238095238095</v>
      </c>
      <c r="K2249" s="64">
        <f>AVERAGE(K2227:K2247)</f>
        <v>3.9376190476190467</v>
      </c>
      <c r="N2249" s="64">
        <f>AVERAGE(N2227:N2247)</f>
        <v>3.5238095238095242E-2</v>
      </c>
      <c r="O2249" s="64">
        <f>AVERAGE(O2227:O2247)</f>
        <v>2.716190476190476</v>
      </c>
      <c r="P2249" s="64">
        <f>AVERAGE(P2227:P2247)</f>
        <v>3.6204761904761917</v>
      </c>
      <c r="R2249" s="64">
        <f>AVERAGE(R2227:R2247)</f>
        <v>2.1976190476190478</v>
      </c>
      <c r="S2249" s="64">
        <f>AVERAGE(S2227:S2247)</f>
        <v>2.0342857142857147</v>
      </c>
      <c r="U2249" s="64">
        <f>AVERAGE(U2227:U2247)</f>
        <v>3.6571428571428575</v>
      </c>
      <c r="V2249" s="64">
        <f>AVERAGE(V2227:V2247)</f>
        <v>3.4233333333333342</v>
      </c>
      <c r="W2249" s="64">
        <f>AVERAGE(W2227:W2247)</f>
        <v>4.6295238095238105</v>
      </c>
      <c r="X2249" s="64">
        <f>AVERAGE(X2227:X2247)</f>
        <v>4.322857142857143</v>
      </c>
      <c r="Z2249" s="64">
        <f>AVERAGE(Z2227:Z2247)</f>
        <v>2.0914285714285716</v>
      </c>
      <c r="AA2249" s="64">
        <f>AVERAGE(AA2227:AA2247)</f>
        <v>2.4347619047619049</v>
      </c>
      <c r="AB2249" s="64">
        <f>AVERAGE(AB2227:AB2247)</f>
        <v>4.005238095238095</v>
      </c>
      <c r="AC2249" s="64">
        <f>AVERAGE(AC2227:AC2247)</f>
        <v>3.9376190476190467</v>
      </c>
    </row>
    <row r="2250" spans="1:29" hidden="1" x14ac:dyDescent="0.2">
      <c r="A2250" s="3" t="s">
        <v>62</v>
      </c>
      <c r="B2250" s="312">
        <f>AVERAGE(B2249:C2249)</f>
        <v>3.5402380952380961</v>
      </c>
      <c r="C2250" s="312"/>
      <c r="D2250" s="312">
        <f>AVERAGE(D2249:E2249)</f>
        <v>4.4761904761904763</v>
      </c>
      <c r="E2250" s="312"/>
      <c r="F2250" s="5"/>
      <c r="G2250" s="312">
        <f>AVERAGE(G2249:H2249)</f>
        <v>2.2630952380952385</v>
      </c>
      <c r="H2250" s="312"/>
      <c r="I2250" s="118"/>
      <c r="J2250" s="312">
        <f>AVERAGE(J2249:K2249)</f>
        <v>3.9714285714285706</v>
      </c>
      <c r="K2250" s="312"/>
      <c r="L2250" s="118"/>
      <c r="M2250" s="5"/>
      <c r="N2250" s="5"/>
      <c r="O2250" s="5"/>
      <c r="P2250" s="5"/>
      <c r="Q2250" s="5"/>
      <c r="R2250" s="312">
        <f>AVERAGE(R2249:S2249)</f>
        <v>2.1159523809523813</v>
      </c>
      <c r="S2250" s="312"/>
      <c r="U2250" s="312">
        <f>AVERAGE(U2249:V2249)</f>
        <v>3.5402380952380961</v>
      </c>
      <c r="V2250" s="312"/>
      <c r="W2250" s="312">
        <f>AVERAGE(W2249:X2249)</f>
        <v>4.4761904761904763</v>
      </c>
      <c r="X2250" s="312"/>
      <c r="Y2250" s="5"/>
      <c r="Z2250" s="312">
        <f>AVERAGE(Z2249:AA2249)</f>
        <v>2.2630952380952385</v>
      </c>
      <c r="AA2250" s="312"/>
      <c r="AB2250" s="312">
        <f>AVERAGE(AB2249:AC2249)</f>
        <v>3.9714285714285706</v>
      </c>
      <c r="AC2250" s="312"/>
    </row>
    <row r="2251" spans="1:29" hidden="1" x14ac:dyDescent="0.2">
      <c r="A2251" s="3" t="s">
        <v>63</v>
      </c>
      <c r="B2251" s="312">
        <f>AVERAGE(B2200,B2224,B2250)</f>
        <v>3.5939055973266498</v>
      </c>
      <c r="C2251" s="312"/>
      <c r="D2251" s="312">
        <f>AVERAGE(D2200,D2224,D2250)</f>
        <v>4.5359774436090223</v>
      </c>
      <c r="E2251" s="312"/>
      <c r="F2251" s="5"/>
      <c r="G2251" s="312">
        <f>AVERAGE(G2200,G2224,G2250)</f>
        <v>2.5306056808688386</v>
      </c>
      <c r="H2251" s="312"/>
      <c r="I2251" s="118"/>
      <c r="J2251" s="312">
        <f>AVERAGE(J2200,J2224,J2250)</f>
        <v>4.0813283208020046</v>
      </c>
      <c r="K2251" s="312"/>
      <c r="L2251" s="118"/>
      <c r="M2251" s="5"/>
      <c r="N2251" s="5"/>
      <c r="O2251" s="5"/>
      <c r="P2251" s="5"/>
      <c r="Q2251" s="5"/>
      <c r="R2251" s="312">
        <f>AVERAGE(R2200,R2224,R2250)</f>
        <v>2.0805137844611532</v>
      </c>
      <c r="S2251" s="312"/>
      <c r="U2251" s="312">
        <f>AVERAGE(U2200,U2224,U2250)</f>
        <v>3.5939055973266498</v>
      </c>
      <c r="V2251" s="312"/>
      <c r="W2251" s="312">
        <f>AVERAGE(W2200,W2224,W2250)</f>
        <v>4.5359774436090223</v>
      </c>
      <c r="X2251" s="312"/>
      <c r="Y2251" s="5"/>
      <c r="Z2251" s="312">
        <f>AVERAGE(Z2200,Z2224,Z2250)</f>
        <v>2.5306056808688386</v>
      </c>
      <c r="AA2251" s="312"/>
      <c r="AB2251" s="312">
        <f>AVERAGE(AB2200,AB2224,AB2250)</f>
        <v>4.0813283208020046</v>
      </c>
      <c r="AC2251" s="312"/>
    </row>
    <row r="2252" spans="1:29" hidden="1" x14ac:dyDescent="0.2">
      <c r="R2252" s="64"/>
      <c r="S2252" s="64"/>
    </row>
    <row r="2253" spans="1:29" hidden="1" x14ac:dyDescent="0.2">
      <c r="A2253" s="2">
        <v>41730</v>
      </c>
      <c r="B2253" s="64">
        <v>3.68</v>
      </c>
      <c r="C2253" s="64">
        <v>3.4</v>
      </c>
      <c r="D2253" s="64">
        <v>4.7</v>
      </c>
      <c r="E2253" s="64">
        <v>4.3600000000000003</v>
      </c>
      <c r="G2253" s="64">
        <v>2.2799999999999998</v>
      </c>
      <c r="H2253" s="64">
        <v>2.35</v>
      </c>
      <c r="J2253" s="64">
        <v>3.77</v>
      </c>
      <c r="K2253" s="64">
        <v>3.78</v>
      </c>
      <c r="N2253" s="64">
        <v>0.03</v>
      </c>
      <c r="O2253" s="64">
        <v>2.75</v>
      </c>
      <c r="P2253" s="64">
        <v>3.61</v>
      </c>
      <c r="R2253" s="64">
        <v>2.2599999999999998</v>
      </c>
      <c r="S2253" s="64">
        <v>2.09</v>
      </c>
      <c r="U2253" s="64">
        <v>3.68</v>
      </c>
      <c r="V2253" s="64">
        <v>3.4</v>
      </c>
      <c r="W2253" s="64">
        <v>4.7</v>
      </c>
      <c r="X2253" s="64">
        <v>4.3600000000000003</v>
      </c>
      <c r="Z2253" s="64">
        <v>2.2799999999999998</v>
      </c>
      <c r="AA2253" s="64">
        <v>2.35</v>
      </c>
      <c r="AB2253" s="64">
        <v>3.77</v>
      </c>
      <c r="AC2253" s="64">
        <v>3.78</v>
      </c>
    </row>
    <row r="2254" spans="1:29" hidden="1" x14ac:dyDescent="0.2">
      <c r="A2254" s="2">
        <v>41731</v>
      </c>
      <c r="B2254" s="64">
        <v>3.7</v>
      </c>
      <c r="C2254" s="64">
        <v>3.44</v>
      </c>
      <c r="D2254" s="64">
        <v>4.71</v>
      </c>
      <c r="E2254" s="64">
        <v>4.38</v>
      </c>
      <c r="G2254" s="64">
        <v>2.5</v>
      </c>
      <c r="H2254" s="64">
        <v>2.31</v>
      </c>
      <c r="J2254" s="64">
        <v>3.84</v>
      </c>
      <c r="K2254" s="64">
        <v>3.77</v>
      </c>
      <c r="N2254" s="64">
        <v>0.01</v>
      </c>
      <c r="O2254" s="64">
        <v>2.8</v>
      </c>
      <c r="P2254" s="64">
        <v>3.65</v>
      </c>
      <c r="R2254" s="64">
        <v>2.31</v>
      </c>
      <c r="S2254" s="64">
        <v>2.14</v>
      </c>
      <c r="U2254" s="64">
        <v>3.7</v>
      </c>
      <c r="V2254" s="64">
        <v>3.44</v>
      </c>
      <c r="W2254" s="64">
        <v>4.71</v>
      </c>
      <c r="X2254" s="64">
        <v>4.38</v>
      </c>
      <c r="Z2254" s="64">
        <v>2.5</v>
      </c>
      <c r="AA2254" s="64">
        <v>2.31</v>
      </c>
      <c r="AB2254" s="64">
        <v>3.84</v>
      </c>
      <c r="AC2254" s="64">
        <v>3.77</v>
      </c>
    </row>
    <row r="2255" spans="1:29" hidden="1" x14ac:dyDescent="0.2">
      <c r="A2255" s="2">
        <v>41732</v>
      </c>
      <c r="B2255" s="64">
        <v>3.67</v>
      </c>
      <c r="C2255" s="64">
        <v>3.42</v>
      </c>
      <c r="D2255" s="64">
        <v>4.67</v>
      </c>
      <c r="E2255" s="64">
        <v>4.3499999999999996</v>
      </c>
      <c r="G2255" s="64">
        <v>2.1</v>
      </c>
      <c r="H2255" s="64">
        <v>2.38</v>
      </c>
      <c r="J2255" s="64">
        <v>3.78</v>
      </c>
      <c r="K2255" s="64">
        <v>3.71</v>
      </c>
      <c r="N2255" s="64">
        <v>0.01</v>
      </c>
      <c r="O2255" s="64">
        <v>2.8</v>
      </c>
      <c r="P2255" s="64">
        <v>3.63</v>
      </c>
      <c r="R2255" s="64">
        <v>2.2799999999999998</v>
      </c>
      <c r="S2255" s="64">
        <v>2.14</v>
      </c>
      <c r="U2255" s="64">
        <v>3.67</v>
      </c>
      <c r="V2255" s="64">
        <v>3.42</v>
      </c>
      <c r="W2255" s="64">
        <v>4.67</v>
      </c>
      <c r="X2255" s="64">
        <v>4.3499999999999996</v>
      </c>
      <c r="Z2255" s="64">
        <v>2.1</v>
      </c>
      <c r="AA2255" s="64">
        <v>2.38</v>
      </c>
      <c r="AB2255" s="64">
        <v>3.78</v>
      </c>
      <c r="AC2255" s="64">
        <v>3.71</v>
      </c>
    </row>
    <row r="2256" spans="1:29" hidden="1" x14ac:dyDescent="0.2">
      <c r="A2256" s="2">
        <v>41733</v>
      </c>
      <c r="B2256" s="64">
        <v>3.6</v>
      </c>
      <c r="C2256" s="64">
        <v>3.34</v>
      </c>
      <c r="D2256" s="64">
        <v>4.67</v>
      </c>
      <c r="E2256" s="64">
        <v>4.34</v>
      </c>
      <c r="G2256" s="64">
        <v>2.8</v>
      </c>
      <c r="H2256" s="64">
        <v>2.12</v>
      </c>
      <c r="J2256" s="64">
        <v>3.69</v>
      </c>
      <c r="K2256" s="64">
        <v>3.71</v>
      </c>
      <c r="N2256" s="64">
        <v>0.02</v>
      </c>
      <c r="O2256" s="64">
        <v>2.72</v>
      </c>
      <c r="P2256" s="64">
        <v>3.58</v>
      </c>
      <c r="R2256" s="64">
        <v>2.2000000000000002</v>
      </c>
      <c r="S2256" s="64">
        <v>2.04</v>
      </c>
      <c r="U2256" s="64">
        <v>3.6</v>
      </c>
      <c r="V2256" s="64">
        <v>3.34</v>
      </c>
      <c r="W2256" s="64">
        <v>4.67</v>
      </c>
      <c r="X2256" s="64">
        <v>4.34</v>
      </c>
      <c r="Z2256" s="64">
        <v>2.8</v>
      </c>
      <c r="AA2256" s="64">
        <v>2.12</v>
      </c>
      <c r="AB2256" s="64">
        <v>3.69</v>
      </c>
      <c r="AC2256" s="64">
        <v>3.71</v>
      </c>
    </row>
    <row r="2257" spans="1:29" hidden="1" x14ac:dyDescent="0.2">
      <c r="A2257" s="2">
        <v>41736</v>
      </c>
      <c r="B2257" s="64">
        <v>3.59</v>
      </c>
      <c r="C2257" s="64">
        <v>3.31</v>
      </c>
      <c r="D2257" s="64">
        <v>4.6399999999999997</v>
      </c>
      <c r="E2257" s="64">
        <v>4.32</v>
      </c>
      <c r="G2257" s="64">
        <v>2.81</v>
      </c>
      <c r="H2257" s="64">
        <v>2.2200000000000002</v>
      </c>
      <c r="J2257" s="64">
        <v>3.64</v>
      </c>
      <c r="K2257" s="64">
        <v>3.64</v>
      </c>
      <c r="N2257" s="64">
        <v>0.02</v>
      </c>
      <c r="O2257" s="64">
        <v>2.7</v>
      </c>
      <c r="P2257" s="64">
        <v>3.56</v>
      </c>
      <c r="R2257" s="64">
        <v>2.16</v>
      </c>
      <c r="S2257" s="64">
        <v>2.02</v>
      </c>
      <c r="U2257" s="64">
        <v>3.59</v>
      </c>
      <c r="V2257" s="64">
        <v>3.31</v>
      </c>
      <c r="W2257" s="64">
        <v>4.6399999999999997</v>
      </c>
      <c r="X2257" s="64">
        <v>4.32</v>
      </c>
      <c r="Z2257" s="64">
        <v>2.81</v>
      </c>
      <c r="AA2257" s="64">
        <v>2.2200000000000002</v>
      </c>
      <c r="AB2257" s="64">
        <v>3.64</v>
      </c>
      <c r="AC2257" s="64">
        <v>3.64</v>
      </c>
    </row>
    <row r="2258" spans="1:29" hidden="1" x14ac:dyDescent="0.2">
      <c r="A2258" s="2">
        <v>41737</v>
      </c>
      <c r="B2258" s="64">
        <v>3.56</v>
      </c>
      <c r="C2258" s="64">
        <v>3.3</v>
      </c>
      <c r="D2258" s="64">
        <v>4.63</v>
      </c>
      <c r="E2258" s="64">
        <v>4.3</v>
      </c>
      <c r="G2258" s="64">
        <v>2.12</v>
      </c>
      <c r="H2258" s="64">
        <v>2.1</v>
      </c>
      <c r="J2258" s="64">
        <v>3.93</v>
      </c>
      <c r="K2258" s="64">
        <v>3.65</v>
      </c>
      <c r="N2258" s="64">
        <v>0.02</v>
      </c>
      <c r="O2258" s="64">
        <v>2.68</v>
      </c>
      <c r="P2258" s="64">
        <v>3.54</v>
      </c>
      <c r="R2258" s="64">
        <v>2.15</v>
      </c>
      <c r="S2258" s="64">
        <v>2.0099999999999998</v>
      </c>
      <c r="U2258" s="64">
        <v>3.56</v>
      </c>
      <c r="V2258" s="64">
        <v>3.3</v>
      </c>
      <c r="W2258" s="64">
        <v>4.63</v>
      </c>
      <c r="X2258" s="64">
        <v>4.3</v>
      </c>
      <c r="Z2258" s="64">
        <v>2.12</v>
      </c>
      <c r="AA2258" s="64">
        <v>2.1</v>
      </c>
      <c r="AB2258" s="64">
        <v>3.93</v>
      </c>
      <c r="AC2258" s="64">
        <v>3.65</v>
      </c>
    </row>
    <row r="2259" spans="1:29" hidden="1" x14ac:dyDescent="0.2">
      <c r="A2259" s="2">
        <v>41738</v>
      </c>
      <c r="B2259" s="64">
        <v>3.57</v>
      </c>
      <c r="C2259" s="64">
        <v>3.31</v>
      </c>
      <c r="D2259" s="64">
        <v>4.5999999999999996</v>
      </c>
      <c r="E2259" s="64">
        <v>4.33</v>
      </c>
      <c r="G2259" s="64">
        <v>2.06</v>
      </c>
      <c r="H2259" s="64">
        <v>2.08</v>
      </c>
      <c r="J2259" s="64">
        <v>4.0599999999999996</v>
      </c>
      <c r="K2259" s="64">
        <v>3.57</v>
      </c>
      <c r="N2259" s="64">
        <v>0.02</v>
      </c>
      <c r="O2259" s="64">
        <v>2.69</v>
      </c>
      <c r="P2259" s="64">
        <v>3.57</v>
      </c>
      <c r="R2259" s="64">
        <v>2.11</v>
      </c>
      <c r="S2259" s="64">
        <v>1.97</v>
      </c>
      <c r="U2259" s="64">
        <v>3.57</v>
      </c>
      <c r="V2259" s="64">
        <v>3.31</v>
      </c>
      <c r="W2259" s="64">
        <v>4.5999999999999996</v>
      </c>
      <c r="X2259" s="64">
        <v>4.33</v>
      </c>
      <c r="Z2259" s="64">
        <v>2.06</v>
      </c>
      <c r="AA2259" s="64">
        <v>2.08</v>
      </c>
      <c r="AB2259" s="64">
        <v>4.0599999999999996</v>
      </c>
      <c r="AC2259" s="64">
        <v>3.57</v>
      </c>
    </row>
    <row r="2260" spans="1:29" hidden="1" x14ac:dyDescent="0.2">
      <c r="A2260" s="2">
        <v>41739</v>
      </c>
      <c r="B2260" s="64">
        <v>3.53</v>
      </c>
      <c r="C2260" s="64">
        <v>3.27</v>
      </c>
      <c r="D2260" s="64">
        <v>4.5599999999999996</v>
      </c>
      <c r="E2260" s="64">
        <v>4.29</v>
      </c>
      <c r="G2260" s="64">
        <v>2.7</v>
      </c>
      <c r="H2260" s="64">
        <v>2</v>
      </c>
      <c r="J2260" s="64">
        <v>3.83</v>
      </c>
      <c r="K2260" s="64">
        <v>3.54</v>
      </c>
      <c r="N2260" s="64">
        <v>0.02</v>
      </c>
      <c r="O2260" s="64">
        <v>2.65</v>
      </c>
      <c r="P2260" s="64">
        <v>3.52</v>
      </c>
      <c r="R2260" s="64">
        <v>2.0699999999999998</v>
      </c>
      <c r="S2260" s="64">
        <v>1.94</v>
      </c>
      <c r="U2260" s="64">
        <v>3.53</v>
      </c>
      <c r="V2260" s="64">
        <v>3.27</v>
      </c>
      <c r="W2260" s="64">
        <v>4.5599999999999996</v>
      </c>
      <c r="X2260" s="64">
        <v>4.29</v>
      </c>
      <c r="Z2260" s="64">
        <v>2.7</v>
      </c>
      <c r="AA2260" s="64">
        <v>2</v>
      </c>
      <c r="AB2260" s="64">
        <v>3.83</v>
      </c>
      <c r="AC2260" s="64">
        <v>3.54</v>
      </c>
    </row>
    <row r="2261" spans="1:29" hidden="1" x14ac:dyDescent="0.2">
      <c r="A2261" s="2">
        <v>41740</v>
      </c>
      <c r="B2261" s="64">
        <v>3.52</v>
      </c>
      <c r="C2261" s="64">
        <v>3.25</v>
      </c>
      <c r="D2261" s="64">
        <v>4.57</v>
      </c>
      <c r="E2261" s="64">
        <v>4.29</v>
      </c>
      <c r="G2261" s="64">
        <v>2.02</v>
      </c>
      <c r="H2261" s="64">
        <v>1.98</v>
      </c>
      <c r="J2261" s="64">
        <v>3.8</v>
      </c>
      <c r="K2261" s="64">
        <v>3.54</v>
      </c>
      <c r="N2261" s="64">
        <v>0.02</v>
      </c>
      <c r="O2261" s="64">
        <v>2.62</v>
      </c>
      <c r="P2261" s="64">
        <v>3.48</v>
      </c>
      <c r="R2261" s="64">
        <v>2.0699999999999998</v>
      </c>
      <c r="S2261" s="64">
        <v>1.94</v>
      </c>
      <c r="U2261" s="64">
        <v>3.52</v>
      </c>
      <c r="V2261" s="64">
        <v>3.25</v>
      </c>
      <c r="W2261" s="64">
        <v>4.57</v>
      </c>
      <c r="X2261" s="64">
        <v>4.29</v>
      </c>
      <c r="Z2261" s="64">
        <v>2.02</v>
      </c>
      <c r="AA2261" s="64">
        <v>1.98</v>
      </c>
      <c r="AB2261" s="64">
        <v>3.8</v>
      </c>
      <c r="AC2261" s="64">
        <v>3.54</v>
      </c>
    </row>
    <row r="2262" spans="1:29" hidden="1" x14ac:dyDescent="0.2">
      <c r="A2262" s="2">
        <v>41743</v>
      </c>
      <c r="B2262" s="64">
        <v>3.54</v>
      </c>
      <c r="C2262" s="64">
        <v>3.28</v>
      </c>
      <c r="D2262" s="64">
        <v>4.5</v>
      </c>
      <c r="E2262" s="64">
        <v>4.25</v>
      </c>
      <c r="G2262" s="64">
        <v>2.2599999999999998</v>
      </c>
      <c r="H2262" s="64">
        <v>2.0699999999999998</v>
      </c>
      <c r="J2262" s="64">
        <v>3.68</v>
      </c>
      <c r="K2262" s="64">
        <v>3.62</v>
      </c>
      <c r="N2262" s="64">
        <v>0.02</v>
      </c>
      <c r="O2262" s="64">
        <v>2.65</v>
      </c>
      <c r="P2262" s="64">
        <v>3.49</v>
      </c>
      <c r="R2262" s="64">
        <v>2.0499999999999998</v>
      </c>
      <c r="S2262" s="64">
        <v>1.96</v>
      </c>
      <c r="U2262" s="64">
        <v>3.54</v>
      </c>
      <c r="V2262" s="64">
        <v>3.28</v>
      </c>
      <c r="W2262" s="64">
        <v>4.5</v>
      </c>
      <c r="X2262" s="64">
        <v>4.25</v>
      </c>
      <c r="Z2262" s="64">
        <v>2.2599999999999998</v>
      </c>
      <c r="AA2262" s="64">
        <v>2.0699999999999998</v>
      </c>
      <c r="AB2262" s="64">
        <v>3.68</v>
      </c>
      <c r="AC2262" s="64">
        <v>3.62</v>
      </c>
    </row>
    <row r="2263" spans="1:29" hidden="1" x14ac:dyDescent="0.2">
      <c r="A2263" s="2">
        <v>41744</v>
      </c>
      <c r="B2263" s="64">
        <v>3.55</v>
      </c>
      <c r="C2263" s="64">
        <v>3.25</v>
      </c>
      <c r="D2263" s="64">
        <v>4.5599999999999996</v>
      </c>
      <c r="E2263" s="64">
        <v>4.37</v>
      </c>
      <c r="G2263" s="64">
        <v>1.84</v>
      </c>
      <c r="H2263" s="64">
        <v>2.1</v>
      </c>
      <c r="J2263" s="64">
        <v>3.64</v>
      </c>
      <c r="K2263" s="64">
        <v>3.55</v>
      </c>
      <c r="N2263" s="64">
        <v>0.02</v>
      </c>
      <c r="O2263" s="64">
        <v>2.63</v>
      </c>
      <c r="P2263" s="64">
        <v>3.46</v>
      </c>
      <c r="R2263" s="64">
        <v>2.13</v>
      </c>
      <c r="S2263" s="64">
        <v>1.97</v>
      </c>
      <c r="U2263" s="64">
        <v>3.55</v>
      </c>
      <c r="V2263" s="64">
        <v>3.25</v>
      </c>
      <c r="W2263" s="64">
        <v>4.5599999999999996</v>
      </c>
      <c r="X2263" s="64">
        <v>4.37</v>
      </c>
      <c r="Z2263" s="64">
        <v>1.84</v>
      </c>
      <c r="AA2263" s="64">
        <v>2.1</v>
      </c>
      <c r="AB2263" s="64">
        <v>3.64</v>
      </c>
      <c r="AC2263" s="64">
        <v>3.55</v>
      </c>
    </row>
    <row r="2264" spans="1:29" hidden="1" x14ac:dyDescent="0.2">
      <c r="A2264" s="2">
        <v>41745</v>
      </c>
      <c r="B2264" s="64">
        <v>3.53</v>
      </c>
      <c r="C2264" s="64">
        <v>3.28</v>
      </c>
      <c r="D2264" s="64">
        <v>4.5199999999999996</v>
      </c>
      <c r="E2264" s="64">
        <v>4.3600000000000003</v>
      </c>
      <c r="G2264" s="64">
        <v>1.99</v>
      </c>
      <c r="H2264" s="64">
        <v>1.98</v>
      </c>
      <c r="J2264" s="64">
        <v>3.7</v>
      </c>
      <c r="K2264" s="64">
        <v>3.57</v>
      </c>
      <c r="N2264" s="64">
        <v>0.02</v>
      </c>
      <c r="O2264" s="64">
        <v>2.63</v>
      </c>
      <c r="P2264" s="64">
        <v>3.45</v>
      </c>
      <c r="R2264" s="64">
        <v>2.16</v>
      </c>
      <c r="S2264" s="64">
        <v>2.02</v>
      </c>
      <c r="U2264" s="64">
        <v>3.53</v>
      </c>
      <c r="V2264" s="64">
        <v>3.28</v>
      </c>
      <c r="W2264" s="64">
        <v>4.5199999999999996</v>
      </c>
      <c r="X2264" s="64">
        <v>4.3600000000000003</v>
      </c>
      <c r="Z2264" s="64">
        <v>1.99</v>
      </c>
      <c r="AA2264" s="64">
        <v>1.98</v>
      </c>
      <c r="AB2264" s="64">
        <v>3.7</v>
      </c>
      <c r="AC2264" s="64">
        <v>3.57</v>
      </c>
    </row>
    <row r="2265" spans="1:29" hidden="1" x14ac:dyDescent="0.2">
      <c r="A2265" s="2">
        <v>41746</v>
      </c>
      <c r="B2265" s="64">
        <v>3.58</v>
      </c>
      <c r="C2265" s="64">
        <v>3.36</v>
      </c>
      <c r="D2265" s="64">
        <v>4.57</v>
      </c>
      <c r="E2265" s="64">
        <v>4.51</v>
      </c>
      <c r="G2265" s="64">
        <v>1.34</v>
      </c>
      <c r="H2265" s="64">
        <v>1.81</v>
      </c>
      <c r="J2265" s="64">
        <v>3.66</v>
      </c>
      <c r="K2265" s="64">
        <v>3.46</v>
      </c>
      <c r="N2265" s="64">
        <v>0.02</v>
      </c>
      <c r="O2265" s="64">
        <v>2.72</v>
      </c>
      <c r="P2265" s="64">
        <v>3.52</v>
      </c>
      <c r="R2265" s="64">
        <v>2.23</v>
      </c>
      <c r="S2265" s="64">
        <v>2.0699999999999998</v>
      </c>
      <c r="U2265" s="64">
        <v>3.58</v>
      </c>
      <c r="V2265" s="64">
        <v>3.36</v>
      </c>
      <c r="W2265" s="64">
        <v>4.57</v>
      </c>
      <c r="X2265" s="64">
        <v>4.51</v>
      </c>
      <c r="Z2265" s="64">
        <v>1.34</v>
      </c>
      <c r="AA2265" s="64">
        <v>1.81</v>
      </c>
      <c r="AB2265" s="64">
        <v>3.66</v>
      </c>
      <c r="AC2265" s="64">
        <v>3.46</v>
      </c>
    </row>
    <row r="2266" spans="1:29" hidden="1" x14ac:dyDescent="0.2">
      <c r="A2266" s="2">
        <v>41750</v>
      </c>
      <c r="B2266" s="64">
        <v>3.59</v>
      </c>
      <c r="C2266" s="64">
        <v>3.34</v>
      </c>
      <c r="D2266" s="64">
        <v>4.54</v>
      </c>
      <c r="E2266" s="64">
        <v>4.4000000000000004</v>
      </c>
      <c r="G2266" s="64">
        <v>1.93</v>
      </c>
      <c r="H2266" s="64">
        <v>2.08</v>
      </c>
      <c r="J2266" s="64">
        <v>3.69</v>
      </c>
      <c r="K2266" s="64">
        <v>3.56</v>
      </c>
      <c r="N2266" s="64">
        <v>0.02</v>
      </c>
      <c r="O2266" s="64">
        <v>2.71</v>
      </c>
      <c r="P2266" s="64">
        <v>3.52</v>
      </c>
      <c r="R2266" s="64">
        <v>2.2200000000000002</v>
      </c>
      <c r="S2266" s="64">
        <v>2.08</v>
      </c>
      <c r="U2266" s="64">
        <v>3.59</v>
      </c>
      <c r="V2266" s="64">
        <v>3.34</v>
      </c>
      <c r="W2266" s="64">
        <v>4.54</v>
      </c>
      <c r="X2266" s="64">
        <v>4.4000000000000004</v>
      </c>
      <c r="Z2266" s="64">
        <v>1.93</v>
      </c>
      <c r="AA2266" s="64">
        <v>2.08</v>
      </c>
      <c r="AB2266" s="64">
        <v>3.69</v>
      </c>
      <c r="AC2266" s="64">
        <v>3.56</v>
      </c>
    </row>
    <row r="2267" spans="1:29" hidden="1" x14ac:dyDescent="0.2">
      <c r="A2267" s="2">
        <v>41751</v>
      </c>
      <c r="B2267" s="64">
        <v>3.57</v>
      </c>
      <c r="C2267" s="64">
        <v>3.34</v>
      </c>
      <c r="D2267" s="64">
        <v>4.5199999999999996</v>
      </c>
      <c r="E2267" s="64">
        <v>4.37</v>
      </c>
      <c r="G2267" s="64">
        <v>1.99</v>
      </c>
      <c r="H2267" s="64">
        <v>2</v>
      </c>
      <c r="J2267" s="64">
        <v>3.52</v>
      </c>
      <c r="K2267" s="64">
        <v>3.55</v>
      </c>
      <c r="N2267" s="64">
        <v>0.02</v>
      </c>
      <c r="O2267" s="64">
        <v>2.71</v>
      </c>
      <c r="P2267" s="64">
        <v>3.5</v>
      </c>
      <c r="R2267" s="64">
        <v>2.2400000000000002</v>
      </c>
      <c r="S2267" s="64">
        <v>2.1</v>
      </c>
      <c r="U2267" s="64">
        <v>3.57</v>
      </c>
      <c r="V2267" s="64">
        <v>3.34</v>
      </c>
      <c r="W2267" s="64">
        <v>4.5199999999999996</v>
      </c>
      <c r="X2267" s="64">
        <v>4.37</v>
      </c>
      <c r="Z2267" s="64">
        <v>1.99</v>
      </c>
      <c r="AA2267" s="64">
        <v>2</v>
      </c>
      <c r="AB2267" s="64">
        <v>3.52</v>
      </c>
      <c r="AC2267" s="64">
        <v>3.55</v>
      </c>
    </row>
    <row r="2268" spans="1:29" hidden="1" x14ac:dyDescent="0.2">
      <c r="A2268" s="2">
        <v>41752</v>
      </c>
      <c r="B2268" s="64">
        <v>3.53</v>
      </c>
      <c r="C2268" s="64">
        <v>3.3</v>
      </c>
      <c r="D2268" s="64">
        <v>4.5</v>
      </c>
      <c r="E2268" s="64">
        <v>4.37</v>
      </c>
      <c r="G2268" s="64">
        <v>2.0299999999999998</v>
      </c>
      <c r="H2268" s="64">
        <v>2.0499999999999998</v>
      </c>
      <c r="J2268" s="64">
        <v>3.51</v>
      </c>
      <c r="K2268" s="64">
        <v>3.65</v>
      </c>
      <c r="N2268" s="64">
        <v>0.01</v>
      </c>
      <c r="O2268" s="64">
        <v>2.7</v>
      </c>
      <c r="P2268" s="64">
        <v>3.48</v>
      </c>
      <c r="R2268" s="64">
        <v>2.2200000000000002</v>
      </c>
      <c r="S2268" s="64">
        <v>2.06</v>
      </c>
      <c r="U2268" s="64">
        <v>3.53</v>
      </c>
      <c r="V2268" s="64">
        <v>3.3</v>
      </c>
      <c r="W2268" s="64">
        <v>4.5</v>
      </c>
      <c r="X2268" s="64">
        <v>4.37</v>
      </c>
      <c r="Z2268" s="64">
        <v>2.0299999999999998</v>
      </c>
      <c r="AA2268" s="64">
        <v>2.0499999999999998</v>
      </c>
      <c r="AB2268" s="64">
        <v>3.51</v>
      </c>
      <c r="AC2268" s="64">
        <v>3.65</v>
      </c>
    </row>
    <row r="2269" spans="1:29" hidden="1" x14ac:dyDescent="0.2">
      <c r="A2269" s="2">
        <v>41753</v>
      </c>
      <c r="B2269" s="64">
        <v>3.53</v>
      </c>
      <c r="C2269" s="64">
        <v>3.31</v>
      </c>
      <c r="D2269" s="64">
        <v>4.47</v>
      </c>
      <c r="E2269" s="64">
        <v>4.37</v>
      </c>
      <c r="G2269" s="64">
        <v>2.04</v>
      </c>
      <c r="H2269" s="64">
        <v>1.99</v>
      </c>
      <c r="J2269" s="64">
        <v>3.59</v>
      </c>
      <c r="K2269" s="64">
        <v>3.68</v>
      </c>
      <c r="N2269" s="64">
        <v>0</v>
      </c>
      <c r="O2269" s="64">
        <v>2.68</v>
      </c>
      <c r="P2269" s="64">
        <v>3.45</v>
      </c>
      <c r="R2269" s="64">
        <v>2.2200000000000002</v>
      </c>
      <c r="S2269" s="64">
        <v>2.06</v>
      </c>
      <c r="U2269" s="64">
        <v>3.53</v>
      </c>
      <c r="V2269" s="64">
        <v>3.31</v>
      </c>
      <c r="W2269" s="64">
        <v>4.47</v>
      </c>
      <c r="X2269" s="64">
        <v>4.37</v>
      </c>
      <c r="Z2269" s="64">
        <v>2.04</v>
      </c>
      <c r="AA2269" s="64">
        <v>1.99</v>
      </c>
      <c r="AB2269" s="64">
        <v>3.59</v>
      </c>
      <c r="AC2269" s="64">
        <v>3.68</v>
      </c>
    </row>
    <row r="2270" spans="1:29" hidden="1" x14ac:dyDescent="0.2">
      <c r="A2270" s="2">
        <v>41754</v>
      </c>
      <c r="B2270" s="64">
        <v>3.55</v>
      </c>
      <c r="C2270" s="64">
        <v>3.3</v>
      </c>
      <c r="D2270" s="64">
        <v>4.49</v>
      </c>
      <c r="E2270" s="64">
        <v>4.37</v>
      </c>
      <c r="G2270" s="64">
        <v>1.93</v>
      </c>
      <c r="H2270" s="64">
        <v>2.08</v>
      </c>
      <c r="J2270" s="64">
        <v>3.97</v>
      </c>
      <c r="K2270" s="64">
        <v>3.64</v>
      </c>
      <c r="N2270" s="64">
        <v>0.01</v>
      </c>
      <c r="O2270" s="64">
        <v>2.67</v>
      </c>
      <c r="P2270" s="64">
        <v>3.44</v>
      </c>
      <c r="R2270" s="64">
        <v>2.2200000000000002</v>
      </c>
      <c r="S2270" s="64">
        <v>2.0499999999999998</v>
      </c>
      <c r="U2270" s="64">
        <v>3.55</v>
      </c>
      <c r="V2270" s="64">
        <v>3.3</v>
      </c>
      <c r="W2270" s="64">
        <v>4.49</v>
      </c>
      <c r="X2270" s="64">
        <v>4.37</v>
      </c>
      <c r="Z2270" s="64">
        <v>1.93</v>
      </c>
      <c r="AA2270" s="64">
        <v>2.08</v>
      </c>
      <c r="AB2270" s="64">
        <v>3.97</v>
      </c>
      <c r="AC2270" s="64">
        <v>3.64</v>
      </c>
    </row>
    <row r="2271" spans="1:29" hidden="1" x14ac:dyDescent="0.2">
      <c r="A2271" s="2">
        <v>41757</v>
      </c>
      <c r="B2271" s="64">
        <v>3.58</v>
      </c>
      <c r="C2271" s="64">
        <v>3.37</v>
      </c>
      <c r="D2271" s="64">
        <v>4.4800000000000004</v>
      </c>
      <c r="E2271" s="64">
        <v>4.3600000000000003</v>
      </c>
      <c r="G2271" s="64">
        <v>2.13</v>
      </c>
      <c r="H2271" s="64">
        <v>2.2799999999999998</v>
      </c>
      <c r="J2271" s="64">
        <v>4.07</v>
      </c>
      <c r="K2271" s="64">
        <v>3.53</v>
      </c>
      <c r="N2271" s="64">
        <v>0</v>
      </c>
      <c r="O2271" s="64">
        <v>2.7</v>
      </c>
      <c r="P2271" s="64">
        <v>3.49</v>
      </c>
      <c r="R2271" s="64">
        <v>2.23</v>
      </c>
      <c r="S2271" s="64">
        <v>2.06</v>
      </c>
      <c r="U2271" s="64">
        <v>3.58</v>
      </c>
      <c r="V2271" s="64">
        <v>3.37</v>
      </c>
      <c r="W2271" s="64">
        <v>4.4800000000000004</v>
      </c>
      <c r="X2271" s="64">
        <v>4.3600000000000003</v>
      </c>
      <c r="Z2271" s="64">
        <v>2.13</v>
      </c>
      <c r="AA2271" s="64">
        <v>2.2799999999999998</v>
      </c>
      <c r="AB2271" s="64">
        <v>4.07</v>
      </c>
      <c r="AC2271" s="64">
        <v>3.53</v>
      </c>
    </row>
    <row r="2272" spans="1:29" hidden="1" x14ac:dyDescent="0.2">
      <c r="A2272" s="2">
        <v>41758</v>
      </c>
      <c r="B2272" s="64">
        <v>3.56</v>
      </c>
      <c r="C2272" s="64">
        <v>3.35</v>
      </c>
      <c r="D2272" s="64">
        <v>4.47</v>
      </c>
      <c r="E2272" s="64">
        <v>4.37</v>
      </c>
      <c r="G2272" s="64">
        <v>2.23</v>
      </c>
      <c r="H2272" s="64">
        <v>2.48</v>
      </c>
      <c r="J2272" s="64">
        <v>3.85</v>
      </c>
      <c r="K2272" s="64">
        <v>3.58</v>
      </c>
      <c r="N2272" s="64">
        <v>0.01</v>
      </c>
      <c r="O2272" s="64">
        <v>2.69</v>
      </c>
      <c r="P2272" s="64">
        <v>3.49</v>
      </c>
      <c r="R2272" s="64">
        <v>2.23</v>
      </c>
      <c r="S2272" s="64">
        <v>2.04</v>
      </c>
      <c r="U2272" s="64">
        <v>3.56</v>
      </c>
      <c r="V2272" s="64">
        <v>3.35</v>
      </c>
      <c r="W2272" s="64">
        <v>4.47</v>
      </c>
      <c r="X2272" s="64">
        <v>4.37</v>
      </c>
      <c r="Z2272" s="64">
        <v>2.23</v>
      </c>
      <c r="AA2272" s="64">
        <v>2.48</v>
      </c>
      <c r="AB2272" s="64">
        <v>3.85</v>
      </c>
      <c r="AC2272" s="64">
        <v>3.58</v>
      </c>
    </row>
    <row r="2273" spans="1:29" hidden="1" x14ac:dyDescent="0.2">
      <c r="A2273" s="2">
        <v>41759</v>
      </c>
      <c r="B2273" s="64">
        <v>3.51</v>
      </c>
      <c r="C2273" s="64">
        <v>3.31</v>
      </c>
      <c r="D2273" s="64">
        <v>4.45</v>
      </c>
      <c r="E2273" s="64">
        <v>4.3600000000000003</v>
      </c>
      <c r="G2273" s="64">
        <v>2.06</v>
      </c>
      <c r="H2273" s="64">
        <v>2.2799999999999998</v>
      </c>
      <c r="J2273" s="64">
        <v>3.77</v>
      </c>
      <c r="K2273" s="64">
        <v>3.73</v>
      </c>
      <c r="N2273" s="64">
        <v>0.01</v>
      </c>
      <c r="O2273" s="64">
        <v>2.65</v>
      </c>
      <c r="P2273" s="64">
        <v>3.46</v>
      </c>
      <c r="R2273" s="64">
        <v>2.17</v>
      </c>
      <c r="S2273" s="64">
        <v>1.99</v>
      </c>
      <c r="U2273" s="64">
        <v>3.51</v>
      </c>
      <c r="V2273" s="64">
        <v>3.31</v>
      </c>
      <c r="W2273" s="64">
        <v>4.45</v>
      </c>
      <c r="X2273" s="64">
        <v>4.3600000000000003</v>
      </c>
      <c r="Z2273" s="64">
        <v>2.06</v>
      </c>
      <c r="AA2273" s="64">
        <v>2.2799999999999998</v>
      </c>
      <c r="AB2273" s="64">
        <v>3.77</v>
      </c>
      <c r="AC2273" s="64">
        <v>3.73</v>
      </c>
    </row>
    <row r="2274" spans="1:29" hidden="1" x14ac:dyDescent="0.2">
      <c r="R2274" s="64"/>
      <c r="S2274" s="64"/>
    </row>
    <row r="2275" spans="1:29" hidden="1" x14ac:dyDescent="0.2">
      <c r="A2275" s="3" t="s">
        <v>61</v>
      </c>
      <c r="B2275" s="64">
        <f>AVERAGE(B2253:B2273)</f>
        <v>3.5733333333333337</v>
      </c>
      <c r="C2275" s="64">
        <f>AVERAGE(C2253:C2273)</f>
        <v>3.3252380952380953</v>
      </c>
      <c r="D2275" s="64">
        <f>AVERAGE(D2253:D2273)</f>
        <v>4.5628571428571423</v>
      </c>
      <c r="E2275" s="64">
        <f>AVERAGE(E2253:E2273)</f>
        <v>4.3533333333333344</v>
      </c>
      <c r="G2275" s="64">
        <f>AVERAGE(G2253:G2273)</f>
        <v>2.1504761904761902</v>
      </c>
      <c r="H2275" s="64">
        <f>AVERAGE(H2253:H2273)</f>
        <v>2.1304761904761906</v>
      </c>
      <c r="J2275" s="64">
        <f>AVERAGE(J2253:J2273)</f>
        <v>3.7614285714285711</v>
      </c>
      <c r="K2275" s="64">
        <f>AVERAGE(K2253:K2273)</f>
        <v>3.62047619047619</v>
      </c>
      <c r="N2275" s="64">
        <f>AVERAGE(N2253:N2273)</f>
        <v>1.5714285714285715E-2</v>
      </c>
      <c r="O2275" s="64">
        <f>AVERAGE(O2253:O2273)</f>
        <v>2.6928571428571431</v>
      </c>
      <c r="P2275" s="64">
        <f>AVERAGE(P2253:P2273)</f>
        <v>3.5185714285714287</v>
      </c>
      <c r="R2275" s="64">
        <f>AVERAGE(R2253:R2273)</f>
        <v>2.1871428571428568</v>
      </c>
      <c r="S2275" s="64">
        <f>AVERAGE(S2253:S2273)</f>
        <v>2.035714285714286</v>
      </c>
      <c r="U2275" s="64">
        <f>AVERAGE(U2253:U2273)</f>
        <v>3.5733333333333337</v>
      </c>
      <c r="V2275" s="64">
        <f>AVERAGE(V2253:V2273)</f>
        <v>3.3252380952380953</v>
      </c>
      <c r="W2275" s="64">
        <f>AVERAGE(W2253:W2273)</f>
        <v>4.5628571428571423</v>
      </c>
      <c r="X2275" s="64">
        <f>AVERAGE(X2253:X2273)</f>
        <v>4.3533333333333344</v>
      </c>
      <c r="Z2275" s="64">
        <f>AVERAGE(Z2253:Z2273)</f>
        <v>2.1504761904761902</v>
      </c>
      <c r="AA2275" s="64">
        <f>AVERAGE(AA2253:AA2273)</f>
        <v>2.1304761904761906</v>
      </c>
      <c r="AB2275" s="64">
        <f>AVERAGE(AB2253:AB2273)</f>
        <v>3.7614285714285711</v>
      </c>
      <c r="AC2275" s="64">
        <f>AVERAGE(AC2253:AC2273)</f>
        <v>3.62047619047619</v>
      </c>
    </row>
    <row r="2276" spans="1:29" hidden="1" x14ac:dyDescent="0.2">
      <c r="A2276" s="3" t="s">
        <v>62</v>
      </c>
      <c r="B2276" s="312">
        <f>AVERAGE(B2275:C2275)</f>
        <v>3.4492857142857147</v>
      </c>
      <c r="C2276" s="312"/>
      <c r="D2276" s="312">
        <f>AVERAGE(D2275:E2275)</f>
        <v>4.4580952380952379</v>
      </c>
      <c r="E2276" s="312"/>
      <c r="F2276" s="5"/>
      <c r="G2276" s="312">
        <f>AVERAGE(G2275:H2275)</f>
        <v>2.1404761904761904</v>
      </c>
      <c r="H2276" s="312"/>
      <c r="I2276" s="118"/>
      <c r="J2276" s="312">
        <f>AVERAGE(J2275:K2275)</f>
        <v>3.6909523809523805</v>
      </c>
      <c r="K2276" s="312"/>
      <c r="L2276" s="118"/>
      <c r="M2276" s="5"/>
      <c r="N2276" s="5"/>
      <c r="O2276" s="5"/>
      <c r="P2276" s="5"/>
      <c r="Q2276" s="5"/>
      <c r="R2276" s="312">
        <f>AVERAGE(R2275:S2275)</f>
        <v>2.1114285714285712</v>
      </c>
      <c r="S2276" s="312"/>
      <c r="U2276" s="312">
        <f>AVERAGE(U2275:V2275)</f>
        <v>3.4492857142857147</v>
      </c>
      <c r="V2276" s="312"/>
      <c r="W2276" s="312">
        <f>AVERAGE(W2275:X2275)</f>
        <v>4.4580952380952379</v>
      </c>
      <c r="X2276" s="312"/>
      <c r="Y2276" s="5"/>
      <c r="Z2276" s="312">
        <f>AVERAGE(Z2275:AA2275)</f>
        <v>2.1404761904761904</v>
      </c>
      <c r="AA2276" s="312"/>
      <c r="AB2276" s="312">
        <f>AVERAGE(AB2275:AC2275)</f>
        <v>3.6909523809523805</v>
      </c>
      <c r="AC2276" s="312"/>
    </row>
    <row r="2277" spans="1:29" hidden="1" x14ac:dyDescent="0.2">
      <c r="A2277" s="3" t="s">
        <v>63</v>
      </c>
      <c r="B2277" s="312">
        <f>AVERAGE(B2224,B2250,B2276)</f>
        <v>3.5133500417710946</v>
      </c>
      <c r="C2277" s="312"/>
      <c r="D2277" s="312">
        <f>AVERAGE(D2224,D2250,D2276)</f>
        <v>4.4666917293233084</v>
      </c>
      <c r="E2277" s="312"/>
      <c r="F2277" s="5"/>
      <c r="G2277" s="312">
        <f>AVERAGE(G2224,G2250,G2276)</f>
        <v>2.3100501253132832</v>
      </c>
      <c r="H2277" s="312"/>
      <c r="I2277" s="118"/>
      <c r="J2277" s="312">
        <f>AVERAGE(J2224,J2250,J2276)</f>
        <v>3.8997410192147033</v>
      </c>
      <c r="K2277" s="312"/>
      <c r="L2277" s="118"/>
      <c r="M2277" s="5"/>
      <c r="N2277" s="5"/>
      <c r="O2277" s="5"/>
      <c r="P2277" s="5"/>
      <c r="Q2277" s="5"/>
      <c r="R2277" s="312">
        <f>AVERAGE(R2224,R2250,R2276)</f>
        <v>2.0786883876357565</v>
      </c>
      <c r="S2277" s="312"/>
      <c r="U2277" s="312">
        <f>AVERAGE(U2224,U2250,U2276)</f>
        <v>3.5133500417710946</v>
      </c>
      <c r="V2277" s="312"/>
      <c r="W2277" s="312">
        <f>AVERAGE(W2224,W2250,W2276)</f>
        <v>4.4666917293233084</v>
      </c>
      <c r="X2277" s="312"/>
      <c r="Y2277" s="5"/>
      <c r="Z2277" s="312">
        <f>AVERAGE(Z2224,Z2250,Z2276)</f>
        <v>2.3100501253132832</v>
      </c>
      <c r="AA2277" s="312"/>
      <c r="AB2277" s="312">
        <f>AVERAGE(AB2224,AB2250,AB2276)</f>
        <v>3.8997410192147033</v>
      </c>
      <c r="AC2277" s="312"/>
    </row>
    <row r="2278" spans="1:29" hidden="1" x14ac:dyDescent="0.2">
      <c r="R2278" s="64"/>
      <c r="S2278" s="64"/>
    </row>
    <row r="2279" spans="1:29" hidden="1" x14ac:dyDescent="0.2">
      <c r="A2279" s="2">
        <v>41760</v>
      </c>
      <c r="B2279" s="64">
        <v>3.47</v>
      </c>
      <c r="C2279" s="64">
        <v>3.27</v>
      </c>
      <c r="D2279" s="64">
        <v>4.42</v>
      </c>
      <c r="E2279" s="64">
        <v>4.32</v>
      </c>
      <c r="G2279" s="64">
        <v>2.5099999999999998</v>
      </c>
      <c r="H2279" s="64">
        <v>2.33</v>
      </c>
      <c r="J2279" s="64">
        <v>3.61</v>
      </c>
      <c r="K2279" s="64">
        <v>3.88</v>
      </c>
      <c r="N2279" s="64">
        <v>0.01</v>
      </c>
      <c r="O2279" s="64">
        <v>2.61</v>
      </c>
      <c r="P2279" s="64">
        <v>3.41</v>
      </c>
      <c r="R2279" s="64">
        <v>2.13</v>
      </c>
      <c r="S2279" s="64">
        <v>1.97</v>
      </c>
      <c r="U2279" s="64">
        <v>3.47</v>
      </c>
      <c r="V2279" s="64">
        <v>3.27</v>
      </c>
      <c r="W2279" s="64">
        <v>4.42</v>
      </c>
      <c r="X2279" s="64">
        <v>4.32</v>
      </c>
      <c r="Z2279" s="64">
        <v>2.5099999999999998</v>
      </c>
      <c r="AA2279" s="64">
        <v>2.33</v>
      </c>
      <c r="AB2279" s="64">
        <v>3.61</v>
      </c>
      <c r="AC2279" s="64">
        <v>3.88</v>
      </c>
    </row>
    <row r="2280" spans="1:29" hidden="1" x14ac:dyDescent="0.2">
      <c r="A2280" s="2">
        <v>41761</v>
      </c>
      <c r="B2280" s="64">
        <v>3.43</v>
      </c>
      <c r="C2280" s="64">
        <v>3.25</v>
      </c>
      <c r="D2280" s="64">
        <v>4.42</v>
      </c>
      <c r="E2280" s="64">
        <v>4.49</v>
      </c>
      <c r="G2280" s="64">
        <v>2.56</v>
      </c>
      <c r="H2280" s="64">
        <v>2.29</v>
      </c>
      <c r="J2280" s="64">
        <v>3.46</v>
      </c>
      <c r="K2280" s="64">
        <v>3.9</v>
      </c>
      <c r="N2280" s="64">
        <v>0.01</v>
      </c>
      <c r="O2280" s="64">
        <v>2.58</v>
      </c>
      <c r="P2280" s="64">
        <v>3.36</v>
      </c>
      <c r="R2280" s="64">
        <v>2.15</v>
      </c>
      <c r="S2280" s="64">
        <v>1.96</v>
      </c>
      <c r="U2280" s="64">
        <v>3.43</v>
      </c>
      <c r="V2280" s="64">
        <v>3.25</v>
      </c>
      <c r="W2280" s="64">
        <v>4.42</v>
      </c>
      <c r="X2280" s="64">
        <v>4.49</v>
      </c>
      <c r="Z2280" s="64">
        <v>2.56</v>
      </c>
      <c r="AA2280" s="64">
        <v>2.29</v>
      </c>
      <c r="AB2280" s="64">
        <v>3.46</v>
      </c>
      <c r="AC2280" s="64">
        <v>3.9</v>
      </c>
    </row>
    <row r="2281" spans="1:29" hidden="1" x14ac:dyDescent="0.2">
      <c r="A2281" s="2">
        <v>41764</v>
      </c>
      <c r="B2281" s="64">
        <v>3.46</v>
      </c>
      <c r="C2281" s="64">
        <v>3.26</v>
      </c>
      <c r="D2281" s="64">
        <v>4.43</v>
      </c>
      <c r="E2281" s="64">
        <v>4.34</v>
      </c>
      <c r="G2281" s="64">
        <v>2.19</v>
      </c>
      <c r="H2281" s="64">
        <v>2.29</v>
      </c>
      <c r="J2281" s="64">
        <v>3.77</v>
      </c>
      <c r="K2281" s="64">
        <v>3.78</v>
      </c>
      <c r="N2281" s="64">
        <v>0.01</v>
      </c>
      <c r="O2281" s="64">
        <v>2.61</v>
      </c>
      <c r="P2281" s="64">
        <v>3.4</v>
      </c>
      <c r="R2281" s="64">
        <v>2.17</v>
      </c>
      <c r="S2281" s="64">
        <v>1.99</v>
      </c>
      <c r="U2281" s="64">
        <v>3.46</v>
      </c>
      <c r="V2281" s="64">
        <v>3.26</v>
      </c>
      <c r="W2281" s="64">
        <v>4.43</v>
      </c>
      <c r="X2281" s="64">
        <v>4.34</v>
      </c>
      <c r="Z2281" s="64">
        <v>2.19</v>
      </c>
      <c r="AA2281" s="64">
        <v>2.29</v>
      </c>
      <c r="AB2281" s="64">
        <v>3.77</v>
      </c>
      <c r="AC2281" s="64">
        <v>3.78</v>
      </c>
    </row>
    <row r="2282" spans="1:29" hidden="1" x14ac:dyDescent="0.2">
      <c r="A2282" s="2">
        <v>41765</v>
      </c>
      <c r="B2282" s="64">
        <v>3.46</v>
      </c>
      <c r="C2282" s="64">
        <v>3.25</v>
      </c>
      <c r="D2282" s="64">
        <v>4.42</v>
      </c>
      <c r="E2282" s="64">
        <v>4.3600000000000003</v>
      </c>
      <c r="G2282" s="64">
        <v>2.23</v>
      </c>
      <c r="H2282" s="64">
        <v>2.25</v>
      </c>
      <c r="J2282" s="64">
        <v>3.89</v>
      </c>
      <c r="K2282" s="64">
        <v>3.85</v>
      </c>
      <c r="N2282" s="64">
        <v>0.02</v>
      </c>
      <c r="O2282" s="64">
        <v>2.59</v>
      </c>
      <c r="P2282" s="64">
        <v>3.38</v>
      </c>
      <c r="R2282" s="64">
        <v>2.1800000000000002</v>
      </c>
      <c r="S2282" s="64">
        <v>1.99</v>
      </c>
      <c r="U2282" s="64">
        <v>3.46</v>
      </c>
      <c r="V2282" s="64">
        <v>3.25</v>
      </c>
      <c r="W2282" s="64">
        <v>4.42</v>
      </c>
      <c r="X2282" s="64">
        <v>4.3600000000000003</v>
      </c>
      <c r="Z2282" s="64">
        <v>2.23</v>
      </c>
      <c r="AA2282" s="64">
        <v>2.25</v>
      </c>
      <c r="AB2282" s="64">
        <v>3.89</v>
      </c>
      <c r="AC2282" s="64">
        <v>3.85</v>
      </c>
    </row>
    <row r="2283" spans="1:29" hidden="1" x14ac:dyDescent="0.2">
      <c r="A2283" s="2">
        <v>41766</v>
      </c>
      <c r="B2283" s="64">
        <v>3.46</v>
      </c>
      <c r="C2283" s="64">
        <v>3.24</v>
      </c>
      <c r="D2283" s="64">
        <v>4.42</v>
      </c>
      <c r="E2283" s="64">
        <v>4.3899999999999997</v>
      </c>
      <c r="G2283" s="64">
        <v>2.09</v>
      </c>
      <c r="H2283" s="64">
        <v>2.2400000000000002</v>
      </c>
      <c r="J2283" s="64">
        <v>3.7</v>
      </c>
      <c r="K2283" s="64">
        <v>3.87</v>
      </c>
      <c r="N2283" s="64">
        <v>0.02</v>
      </c>
      <c r="O2283" s="64">
        <v>2.59</v>
      </c>
      <c r="P2283" s="64">
        <v>3.4</v>
      </c>
      <c r="R2283" s="64">
        <v>2.15</v>
      </c>
      <c r="S2283" s="64">
        <v>1.98</v>
      </c>
      <c r="U2283" s="64">
        <v>3.46</v>
      </c>
      <c r="V2283" s="64">
        <v>3.24</v>
      </c>
      <c r="W2283" s="64">
        <v>4.42</v>
      </c>
      <c r="X2283" s="64">
        <v>4.3899999999999997</v>
      </c>
      <c r="Z2283" s="64">
        <v>2.09</v>
      </c>
      <c r="AA2283" s="64">
        <v>2.2400000000000002</v>
      </c>
      <c r="AB2283" s="64">
        <v>3.7</v>
      </c>
      <c r="AC2283" s="64">
        <v>3.87</v>
      </c>
    </row>
    <row r="2284" spans="1:29" hidden="1" x14ac:dyDescent="0.2">
      <c r="A2284" s="2">
        <v>41767</v>
      </c>
      <c r="B2284" s="64">
        <v>3.45</v>
      </c>
      <c r="C2284" s="64">
        <v>3.22</v>
      </c>
      <c r="D2284" s="64">
        <v>4.43</v>
      </c>
      <c r="E2284" s="64">
        <v>4.47</v>
      </c>
      <c r="G2284" s="64">
        <v>2.06</v>
      </c>
      <c r="H2284" s="64">
        <v>2.2400000000000002</v>
      </c>
      <c r="J2284" s="64">
        <v>3.5</v>
      </c>
      <c r="K2284" s="64">
        <v>3.89</v>
      </c>
      <c r="N2284" s="64">
        <v>0.02</v>
      </c>
      <c r="O2284" s="64">
        <v>2.58</v>
      </c>
      <c r="P2284" s="64">
        <v>3.43</v>
      </c>
      <c r="R2284" s="64">
        <v>2.11</v>
      </c>
      <c r="S2284" s="64">
        <v>1.95</v>
      </c>
      <c r="U2284" s="64">
        <v>3.45</v>
      </c>
      <c r="V2284" s="64">
        <v>3.22</v>
      </c>
      <c r="W2284" s="64">
        <v>4.43</v>
      </c>
      <c r="X2284" s="64">
        <v>4.47</v>
      </c>
      <c r="Z2284" s="64">
        <v>2.06</v>
      </c>
      <c r="AA2284" s="64">
        <v>2.2400000000000002</v>
      </c>
      <c r="AB2284" s="64">
        <v>3.5</v>
      </c>
      <c r="AC2284" s="64">
        <v>3.89</v>
      </c>
    </row>
    <row r="2285" spans="1:29" hidden="1" x14ac:dyDescent="0.2">
      <c r="A2285" s="2">
        <v>41768</v>
      </c>
      <c r="B2285" s="64">
        <v>3.46</v>
      </c>
      <c r="C2285" s="64">
        <v>3.23</v>
      </c>
      <c r="D2285" s="64">
        <v>4.47</v>
      </c>
      <c r="E2285" s="64">
        <v>4.37</v>
      </c>
      <c r="G2285" s="64">
        <v>2.44</v>
      </c>
      <c r="H2285" s="64">
        <v>2.29</v>
      </c>
      <c r="J2285" s="64">
        <v>3.31</v>
      </c>
      <c r="K2285" s="64">
        <v>3.82</v>
      </c>
      <c r="N2285" s="64">
        <v>0.02</v>
      </c>
      <c r="O2285" s="64">
        <v>2.62</v>
      </c>
      <c r="P2285" s="64">
        <v>3.45</v>
      </c>
      <c r="R2285" s="64">
        <v>2.12</v>
      </c>
      <c r="S2285" s="64">
        <v>1.95</v>
      </c>
      <c r="U2285" s="64">
        <v>3.46</v>
      </c>
      <c r="V2285" s="64">
        <v>3.23</v>
      </c>
      <c r="W2285" s="64">
        <v>4.47</v>
      </c>
      <c r="X2285" s="64">
        <v>4.37</v>
      </c>
      <c r="Z2285" s="64">
        <v>2.44</v>
      </c>
      <c r="AA2285" s="64">
        <v>2.29</v>
      </c>
      <c r="AB2285" s="64">
        <v>3.31</v>
      </c>
      <c r="AC2285" s="64">
        <v>3.82</v>
      </c>
    </row>
    <row r="2286" spans="1:29" hidden="1" x14ac:dyDescent="0.2">
      <c r="A2286" s="2">
        <v>41771</v>
      </c>
      <c r="B2286" s="64">
        <v>3.51</v>
      </c>
      <c r="C2286" s="64">
        <v>3.27</v>
      </c>
      <c r="D2286" s="64">
        <v>4.41</v>
      </c>
      <c r="E2286" s="64">
        <v>4.32</v>
      </c>
      <c r="G2286" s="64">
        <v>2.12</v>
      </c>
      <c r="H2286" s="64">
        <v>2.2599999999999998</v>
      </c>
      <c r="J2286" s="64">
        <v>3.52</v>
      </c>
      <c r="K2286" s="64">
        <v>3.87</v>
      </c>
      <c r="N2286" s="64">
        <v>0.02</v>
      </c>
      <c r="O2286" s="64">
        <v>2.66</v>
      </c>
      <c r="P2286" s="64">
        <v>3.48</v>
      </c>
      <c r="R2286" s="64">
        <v>2.15</v>
      </c>
      <c r="S2286" s="64">
        <v>2.0099999999999998</v>
      </c>
      <c r="U2286" s="64">
        <v>3.51</v>
      </c>
      <c r="V2286" s="64">
        <v>3.27</v>
      </c>
      <c r="W2286" s="64">
        <v>4.41</v>
      </c>
      <c r="X2286" s="64">
        <v>4.32</v>
      </c>
      <c r="Z2286" s="64">
        <v>2.12</v>
      </c>
      <c r="AA2286" s="64">
        <v>2.2599999999999998</v>
      </c>
      <c r="AB2286" s="64">
        <v>3.52</v>
      </c>
      <c r="AC2286" s="64">
        <v>3.87</v>
      </c>
    </row>
    <row r="2287" spans="1:29" hidden="1" x14ac:dyDescent="0.2">
      <c r="A2287" s="2">
        <v>41772</v>
      </c>
      <c r="B2287" s="64">
        <v>3.46</v>
      </c>
      <c r="C2287" s="64">
        <v>3.21</v>
      </c>
      <c r="D2287" s="64">
        <v>4.4000000000000004</v>
      </c>
      <c r="E2287" s="64">
        <v>4.34</v>
      </c>
      <c r="G2287" s="64">
        <v>2.21</v>
      </c>
      <c r="H2287" s="64">
        <v>2.23</v>
      </c>
      <c r="J2287" s="64">
        <v>3.12</v>
      </c>
      <c r="K2287" s="64">
        <v>3.72</v>
      </c>
      <c r="N2287" s="64">
        <v>0.02</v>
      </c>
      <c r="O2287" s="64">
        <v>2.61</v>
      </c>
      <c r="P2287" s="64">
        <v>3.43</v>
      </c>
      <c r="R2287" s="64">
        <v>2.09</v>
      </c>
      <c r="S2287" s="64">
        <v>1.94</v>
      </c>
      <c r="U2287" s="64">
        <v>3.46</v>
      </c>
      <c r="V2287" s="64">
        <v>3.21</v>
      </c>
      <c r="W2287" s="64">
        <v>4.4000000000000004</v>
      </c>
      <c r="X2287" s="64">
        <v>4.34</v>
      </c>
      <c r="Z2287" s="64">
        <v>2.21</v>
      </c>
      <c r="AA2287" s="64">
        <v>2.23</v>
      </c>
      <c r="AB2287" s="64">
        <v>3.12</v>
      </c>
      <c r="AC2287" s="64">
        <v>3.72</v>
      </c>
    </row>
    <row r="2288" spans="1:29" hidden="1" x14ac:dyDescent="0.2">
      <c r="A2288" s="2">
        <v>41773</v>
      </c>
      <c r="B2288" s="64">
        <v>3.4</v>
      </c>
      <c r="C2288" s="64">
        <v>3.16</v>
      </c>
      <c r="D2288" s="64">
        <v>4.3499999999999996</v>
      </c>
      <c r="E2288" s="64">
        <v>4.3600000000000003</v>
      </c>
      <c r="G2288" s="64">
        <v>2.12</v>
      </c>
      <c r="H2288" s="64">
        <v>2.21</v>
      </c>
      <c r="J2288" s="64">
        <v>3.08</v>
      </c>
      <c r="K2288" s="64">
        <v>3.51</v>
      </c>
      <c r="N2288" s="64">
        <v>0.01</v>
      </c>
      <c r="O2288" s="64">
        <v>2.54</v>
      </c>
      <c r="P2288" s="64">
        <v>3.36</v>
      </c>
      <c r="R2288" s="64">
        <v>2.06</v>
      </c>
      <c r="S2288" s="64">
        <v>1.91</v>
      </c>
      <c r="U2288" s="64">
        <v>3.4</v>
      </c>
      <c r="V2288" s="64">
        <v>3.16</v>
      </c>
      <c r="W2288" s="64">
        <v>4.3499999999999996</v>
      </c>
      <c r="X2288" s="64">
        <v>4.3600000000000003</v>
      </c>
      <c r="Z2288" s="64">
        <v>2.12</v>
      </c>
      <c r="AA2288" s="64">
        <v>2.21</v>
      </c>
      <c r="AB2288" s="64">
        <v>3.08</v>
      </c>
      <c r="AC2288" s="64">
        <v>3.51</v>
      </c>
    </row>
    <row r="2289" spans="1:29" hidden="1" x14ac:dyDescent="0.2">
      <c r="A2289" s="2">
        <v>41774</v>
      </c>
      <c r="B2289" s="64">
        <v>3.36</v>
      </c>
      <c r="C2289" s="64">
        <v>3.15</v>
      </c>
      <c r="D2289" s="64">
        <v>4.3099999999999996</v>
      </c>
      <c r="E2289" s="64">
        <v>4.24</v>
      </c>
      <c r="G2289" s="64">
        <v>2.12</v>
      </c>
      <c r="H2289" s="64">
        <v>2.1800000000000002</v>
      </c>
      <c r="J2289" s="64">
        <v>3.41</v>
      </c>
      <c r="K2289" s="64">
        <v>3.55</v>
      </c>
      <c r="N2289" s="64">
        <v>0.02</v>
      </c>
      <c r="O2289" s="64">
        <v>2.4900000000000002</v>
      </c>
      <c r="P2289" s="64">
        <v>3.33</v>
      </c>
      <c r="R2289" s="64">
        <v>2.0499999999999998</v>
      </c>
      <c r="S2289" s="64">
        <v>1.88</v>
      </c>
      <c r="U2289" s="64">
        <v>3.36</v>
      </c>
      <c r="V2289" s="64">
        <v>3.15</v>
      </c>
      <c r="W2289" s="64">
        <v>4.3099999999999996</v>
      </c>
      <c r="X2289" s="64">
        <v>4.24</v>
      </c>
      <c r="Z2289" s="64">
        <v>2.12</v>
      </c>
      <c r="AA2289" s="64">
        <v>2.1800000000000002</v>
      </c>
      <c r="AB2289" s="64">
        <v>3.41</v>
      </c>
      <c r="AC2289" s="64">
        <v>3.55</v>
      </c>
    </row>
    <row r="2290" spans="1:29" hidden="1" x14ac:dyDescent="0.2">
      <c r="A2290" s="2">
        <v>41775</v>
      </c>
      <c r="B2290" s="64">
        <v>3.44</v>
      </c>
      <c r="C2290" s="64">
        <v>3.16</v>
      </c>
      <c r="D2290" s="64">
        <v>4.4000000000000004</v>
      </c>
      <c r="E2290" s="64">
        <v>4.33</v>
      </c>
      <c r="G2290" s="64">
        <v>2.15</v>
      </c>
      <c r="H2290" s="64">
        <v>2.17</v>
      </c>
      <c r="J2290" s="64">
        <v>3.35</v>
      </c>
      <c r="K2290" s="64">
        <v>3.43</v>
      </c>
      <c r="N2290" s="64">
        <v>0.01</v>
      </c>
      <c r="O2290" s="64">
        <v>2.5299999999999998</v>
      </c>
      <c r="P2290" s="64">
        <v>3.35</v>
      </c>
      <c r="R2290" s="64">
        <v>2.0699999999999998</v>
      </c>
      <c r="S2290" s="64">
        <v>1.93</v>
      </c>
      <c r="U2290" s="64">
        <v>3.44</v>
      </c>
      <c r="V2290" s="64">
        <v>3.16</v>
      </c>
      <c r="W2290" s="64">
        <v>4.4000000000000004</v>
      </c>
      <c r="X2290" s="64">
        <v>4.33</v>
      </c>
      <c r="Z2290" s="64">
        <v>2.15</v>
      </c>
      <c r="AA2290" s="64">
        <v>2.17</v>
      </c>
      <c r="AB2290" s="64">
        <v>3.35</v>
      </c>
      <c r="AC2290" s="64">
        <v>3.43</v>
      </c>
    </row>
    <row r="2291" spans="1:29" hidden="1" x14ac:dyDescent="0.2">
      <c r="A2291" s="2">
        <v>41778</v>
      </c>
      <c r="B2291" s="64">
        <v>3.43</v>
      </c>
      <c r="C2291" s="64">
        <v>3.2</v>
      </c>
      <c r="D2291" s="64">
        <v>4.3</v>
      </c>
      <c r="E2291" s="64">
        <v>4.24</v>
      </c>
      <c r="G2291" s="64">
        <v>2.1</v>
      </c>
      <c r="H2291" s="64">
        <v>2.15</v>
      </c>
      <c r="J2291" s="64">
        <v>3.65</v>
      </c>
      <c r="K2291" s="64">
        <v>3.64</v>
      </c>
      <c r="N2291" s="64">
        <v>0.02</v>
      </c>
      <c r="O2291" s="64">
        <v>2.54</v>
      </c>
      <c r="P2291" s="64">
        <v>3.38</v>
      </c>
      <c r="R2291" s="64">
        <v>2.06</v>
      </c>
      <c r="S2291" s="64">
        <v>1.91</v>
      </c>
      <c r="U2291" s="64">
        <v>3.43</v>
      </c>
      <c r="V2291" s="64">
        <v>3.2</v>
      </c>
      <c r="W2291" s="64">
        <v>4.3</v>
      </c>
      <c r="X2291" s="64">
        <v>4.24</v>
      </c>
      <c r="Z2291" s="64">
        <v>2.1</v>
      </c>
      <c r="AA2291" s="64">
        <v>2.15</v>
      </c>
      <c r="AB2291" s="64">
        <v>3.65</v>
      </c>
      <c r="AC2291" s="64">
        <v>3.64</v>
      </c>
    </row>
    <row r="2292" spans="1:29" hidden="1" x14ac:dyDescent="0.2">
      <c r="A2292" s="2">
        <v>41779</v>
      </c>
      <c r="B2292" s="64">
        <v>3.41</v>
      </c>
      <c r="C2292" s="64">
        <v>3.18</v>
      </c>
      <c r="D2292" s="64">
        <v>4.33</v>
      </c>
      <c r="E2292" s="64">
        <v>4.25</v>
      </c>
      <c r="G2292" s="64">
        <v>2.2000000000000002</v>
      </c>
      <c r="H2292" s="64">
        <v>2.2799999999999998</v>
      </c>
      <c r="J2292" s="64">
        <v>3.54</v>
      </c>
      <c r="K2292" s="64">
        <v>3.75</v>
      </c>
      <c r="N2292" s="64">
        <v>0.02</v>
      </c>
      <c r="O2292" s="64">
        <v>2.5099999999999998</v>
      </c>
      <c r="P2292" s="64">
        <v>3.38</v>
      </c>
      <c r="R2292" s="64">
        <v>2.02</v>
      </c>
      <c r="S2292" s="64">
        <v>1.9</v>
      </c>
      <c r="U2292" s="64">
        <v>3.41</v>
      </c>
      <c r="V2292" s="64">
        <v>3.18</v>
      </c>
      <c r="W2292" s="64">
        <v>4.33</v>
      </c>
      <c r="X2292" s="64">
        <v>4.25</v>
      </c>
      <c r="Z2292" s="64">
        <v>2.2000000000000002</v>
      </c>
      <c r="AA2292" s="64">
        <v>2.2799999999999998</v>
      </c>
      <c r="AB2292" s="64">
        <v>3.54</v>
      </c>
      <c r="AC2292" s="64">
        <v>3.75</v>
      </c>
    </row>
    <row r="2293" spans="1:29" hidden="1" x14ac:dyDescent="0.2">
      <c r="A2293" s="2">
        <v>41780</v>
      </c>
      <c r="B2293" s="64">
        <v>3.43</v>
      </c>
      <c r="C2293" s="64">
        <v>3.22</v>
      </c>
      <c r="D2293" s="64">
        <v>4.4400000000000004</v>
      </c>
      <c r="E2293" s="64">
        <v>4.25</v>
      </c>
      <c r="G2293" s="64">
        <v>2.14</v>
      </c>
      <c r="H2293" s="64">
        <v>2.12</v>
      </c>
      <c r="J2293" s="64">
        <v>3.53</v>
      </c>
      <c r="K2293" s="64">
        <v>3.68</v>
      </c>
      <c r="N2293" s="64">
        <v>0.01</v>
      </c>
      <c r="O2293" s="64">
        <v>2.5299999999999998</v>
      </c>
      <c r="P2293" s="64">
        <v>3.41</v>
      </c>
      <c r="R2293" s="64">
        <v>2.0499999999999998</v>
      </c>
      <c r="S2293" s="64">
        <v>1.92</v>
      </c>
      <c r="U2293" s="64">
        <v>3.43</v>
      </c>
      <c r="V2293" s="64">
        <v>3.22</v>
      </c>
      <c r="W2293" s="64">
        <v>4.4400000000000004</v>
      </c>
      <c r="X2293" s="64">
        <v>4.25</v>
      </c>
      <c r="Z2293" s="64">
        <v>2.14</v>
      </c>
      <c r="AA2293" s="64">
        <v>2.12</v>
      </c>
      <c r="AB2293" s="64">
        <v>3.53</v>
      </c>
      <c r="AC2293" s="64">
        <v>3.68</v>
      </c>
    </row>
    <row r="2294" spans="1:29" hidden="1" x14ac:dyDescent="0.2">
      <c r="A2294" s="2">
        <v>41781</v>
      </c>
      <c r="B2294" s="64">
        <v>3.44</v>
      </c>
      <c r="C2294" s="64">
        <v>3.22</v>
      </c>
      <c r="D2294" s="64">
        <v>4.47</v>
      </c>
      <c r="E2294" s="64">
        <v>4.26</v>
      </c>
      <c r="G2294" s="64">
        <v>2.15</v>
      </c>
      <c r="H2294" s="64">
        <v>2.15</v>
      </c>
      <c r="J2294" s="64">
        <v>3.5</v>
      </c>
      <c r="K2294" s="64">
        <v>3.71</v>
      </c>
      <c r="N2294" s="64">
        <v>0.02</v>
      </c>
      <c r="O2294" s="64">
        <v>2.5499999999999998</v>
      </c>
      <c r="P2294" s="64">
        <v>3.43</v>
      </c>
      <c r="R2294" s="64">
        <v>2.0699999999999998</v>
      </c>
      <c r="S2294" s="64">
        <v>1.92</v>
      </c>
      <c r="U2294" s="64">
        <v>3.44</v>
      </c>
      <c r="V2294" s="64">
        <v>3.22</v>
      </c>
      <c r="W2294" s="64">
        <v>4.47</v>
      </c>
      <c r="X2294" s="64">
        <v>4.26</v>
      </c>
      <c r="Z2294" s="64">
        <v>2.15</v>
      </c>
      <c r="AA2294" s="64">
        <v>2.15</v>
      </c>
      <c r="AB2294" s="64">
        <v>3.5</v>
      </c>
      <c r="AC2294" s="64">
        <v>3.71</v>
      </c>
    </row>
    <row r="2295" spans="1:29" hidden="1" x14ac:dyDescent="0.2">
      <c r="A2295" s="2">
        <v>41782</v>
      </c>
      <c r="B2295" s="64">
        <v>3.42</v>
      </c>
      <c r="C2295" s="64">
        <v>3.2</v>
      </c>
      <c r="D2295" s="64">
        <v>4.53</v>
      </c>
      <c r="E2295" s="64">
        <v>4.33</v>
      </c>
      <c r="G2295" s="64">
        <v>2.0499999999999998</v>
      </c>
      <c r="H2295" s="64">
        <v>2.13</v>
      </c>
      <c r="J2295" s="64">
        <v>3.26</v>
      </c>
      <c r="K2295" s="64">
        <v>3.6</v>
      </c>
      <c r="N2295" s="64">
        <v>0.01</v>
      </c>
      <c r="O2295" s="64">
        <v>2.5299999999999998</v>
      </c>
      <c r="P2295" s="64">
        <v>3.4</v>
      </c>
      <c r="R2295" s="64">
        <v>2.0299999999999998</v>
      </c>
      <c r="S2295" s="64">
        <v>1.9</v>
      </c>
      <c r="U2295" s="64">
        <v>3.42</v>
      </c>
      <c r="V2295" s="64">
        <v>3.2</v>
      </c>
      <c r="W2295" s="64">
        <v>4.53</v>
      </c>
      <c r="X2295" s="64">
        <v>4.33</v>
      </c>
      <c r="Z2295" s="64">
        <v>2.0499999999999998</v>
      </c>
      <c r="AA2295" s="64">
        <v>2.13</v>
      </c>
      <c r="AB2295" s="64">
        <v>3.26</v>
      </c>
      <c r="AC2295" s="64">
        <v>3.6</v>
      </c>
    </row>
    <row r="2296" spans="1:29" hidden="1" x14ac:dyDescent="0.2">
      <c r="A2296" s="2">
        <v>41786</v>
      </c>
      <c r="B2296" s="64">
        <v>3.41</v>
      </c>
      <c r="C2296" s="64">
        <v>3.21</v>
      </c>
      <c r="D2296" s="64">
        <v>4.43</v>
      </c>
      <c r="E2296" s="64">
        <v>4.24</v>
      </c>
      <c r="G2296" s="64">
        <v>2.19</v>
      </c>
      <c r="H2296" s="64">
        <v>2.2200000000000002</v>
      </c>
      <c r="J2296" s="64">
        <v>3.54</v>
      </c>
      <c r="K2296" s="64">
        <v>3.81</v>
      </c>
      <c r="N2296" s="64">
        <v>0.01</v>
      </c>
      <c r="O2296" s="64">
        <v>2.52</v>
      </c>
      <c r="P2296" s="64">
        <v>3.36</v>
      </c>
      <c r="R2296" s="64">
        <v>2.04</v>
      </c>
      <c r="S2296" s="64">
        <v>1.89</v>
      </c>
      <c r="U2296" s="64">
        <v>3.41</v>
      </c>
      <c r="V2296" s="64">
        <v>3.21</v>
      </c>
      <c r="W2296" s="64">
        <v>4.43</v>
      </c>
      <c r="X2296" s="64">
        <v>4.24</v>
      </c>
      <c r="Z2296" s="64">
        <v>2.19</v>
      </c>
      <c r="AA2296" s="64">
        <v>2.2200000000000002</v>
      </c>
      <c r="AB2296" s="64">
        <v>3.54</v>
      </c>
      <c r="AC2296" s="64">
        <v>3.81</v>
      </c>
    </row>
    <row r="2297" spans="1:29" hidden="1" x14ac:dyDescent="0.2">
      <c r="A2297" s="2">
        <v>41787</v>
      </c>
      <c r="B2297" s="64">
        <v>3.3</v>
      </c>
      <c r="C2297" s="64">
        <v>3.13</v>
      </c>
      <c r="D2297" s="64">
        <v>4.3899999999999997</v>
      </c>
      <c r="E2297" s="64">
        <v>4.2</v>
      </c>
      <c r="G2297" s="64">
        <v>2.2000000000000002</v>
      </c>
      <c r="H2297" s="64">
        <v>2.23</v>
      </c>
      <c r="J2297" s="64">
        <v>3.58</v>
      </c>
      <c r="K2297" s="64">
        <v>3.83</v>
      </c>
      <c r="N2297" s="64">
        <v>0.03</v>
      </c>
      <c r="O2297" s="64">
        <v>2.44</v>
      </c>
      <c r="P2297" s="64">
        <v>3.29</v>
      </c>
      <c r="R2297" s="64">
        <v>1.98</v>
      </c>
      <c r="S2297" s="64">
        <v>1.86</v>
      </c>
      <c r="U2297" s="64">
        <v>3.3</v>
      </c>
      <c r="V2297" s="64">
        <v>3.13</v>
      </c>
      <c r="W2297" s="64">
        <v>4.3899999999999997</v>
      </c>
      <c r="X2297" s="64">
        <v>4.2</v>
      </c>
      <c r="Z2297" s="64">
        <v>2.2000000000000002</v>
      </c>
      <c r="AA2297" s="64">
        <v>2.23</v>
      </c>
      <c r="AB2297" s="64">
        <v>3.58</v>
      </c>
      <c r="AC2297" s="64">
        <v>3.83</v>
      </c>
    </row>
    <row r="2298" spans="1:29" hidden="1" x14ac:dyDescent="0.2">
      <c r="A2298" s="2">
        <v>41788</v>
      </c>
      <c r="B2298" s="64">
        <v>3.34</v>
      </c>
      <c r="C2298" s="64">
        <v>3.14</v>
      </c>
      <c r="D2298" s="64">
        <v>4.38</v>
      </c>
      <c r="E2298" s="64">
        <v>4.26</v>
      </c>
      <c r="G2298" s="64">
        <v>2.13</v>
      </c>
      <c r="H2298" s="64">
        <v>2.1800000000000002</v>
      </c>
      <c r="J2298" s="64">
        <v>3.36</v>
      </c>
      <c r="K2298" s="64">
        <v>3.76</v>
      </c>
      <c r="N2298" s="64">
        <v>0.02</v>
      </c>
      <c r="O2298" s="64">
        <v>2.4700000000000002</v>
      </c>
      <c r="P2298" s="64">
        <v>3.32</v>
      </c>
      <c r="R2298" s="64">
        <v>2.0099999999999998</v>
      </c>
      <c r="S2298" s="64">
        <v>1.86</v>
      </c>
      <c r="U2298" s="64">
        <v>3.34</v>
      </c>
      <c r="V2298" s="64">
        <v>3.14</v>
      </c>
      <c r="W2298" s="64">
        <v>4.38</v>
      </c>
      <c r="X2298" s="64">
        <v>4.26</v>
      </c>
      <c r="Z2298" s="64">
        <v>2.13</v>
      </c>
      <c r="AA2298" s="64">
        <v>2.1800000000000002</v>
      </c>
      <c r="AB2298" s="64">
        <v>3.36</v>
      </c>
      <c r="AC2298" s="64">
        <v>3.76</v>
      </c>
    </row>
    <row r="2299" spans="1:29" hidden="1" x14ac:dyDescent="0.2">
      <c r="A2299" s="2">
        <v>41789</v>
      </c>
      <c r="B2299" s="64">
        <v>3.34</v>
      </c>
      <c r="C2299" s="64">
        <v>3.17</v>
      </c>
      <c r="D2299" s="64">
        <v>4.45</v>
      </c>
      <c r="E2299" s="64">
        <v>4.3</v>
      </c>
      <c r="G2299" s="64">
        <v>2.15</v>
      </c>
      <c r="H2299" s="64">
        <v>2.16</v>
      </c>
      <c r="J2299" s="64">
        <v>3.24</v>
      </c>
      <c r="K2299" s="64">
        <v>3.81</v>
      </c>
      <c r="N2299" s="64">
        <v>0.02</v>
      </c>
      <c r="O2299" s="64">
        <v>2.48</v>
      </c>
      <c r="P2299" s="64">
        <v>3.33</v>
      </c>
      <c r="R2299" s="64">
        <v>2.0299999999999998</v>
      </c>
      <c r="S2299" s="64">
        <v>1.88</v>
      </c>
      <c r="U2299" s="64">
        <v>3.34</v>
      </c>
      <c r="V2299" s="64">
        <v>3.17</v>
      </c>
      <c r="W2299" s="64">
        <v>4.45</v>
      </c>
      <c r="X2299" s="64">
        <v>4.3</v>
      </c>
      <c r="Z2299" s="64">
        <v>2.15</v>
      </c>
      <c r="AA2299" s="64">
        <v>2.16</v>
      </c>
      <c r="AB2299" s="64">
        <v>3.24</v>
      </c>
      <c r="AC2299" s="64">
        <v>3.81</v>
      </c>
    </row>
    <row r="2300" spans="1:29" hidden="1" x14ac:dyDescent="0.2">
      <c r="R2300" s="64"/>
      <c r="S2300" s="64"/>
    </row>
    <row r="2301" spans="1:29" hidden="1" x14ac:dyDescent="0.2">
      <c r="A2301" s="3" t="s">
        <v>61</v>
      </c>
      <c r="B2301" s="64">
        <f>AVERAGE(B2279:B2299)</f>
        <v>3.4228571428571435</v>
      </c>
      <c r="C2301" s="64">
        <f>AVERAGE(C2279:C2299)</f>
        <v>3.206666666666667</v>
      </c>
      <c r="D2301" s="64">
        <f>AVERAGE(D2279:D2299)</f>
        <v>4.409523809523809</v>
      </c>
      <c r="E2301" s="64">
        <f>AVERAGE(E2279:E2299)</f>
        <v>4.3171428571428576</v>
      </c>
      <c r="G2301" s="64">
        <f>AVERAGE(G2279:G2299)</f>
        <v>2.1957142857142857</v>
      </c>
      <c r="H2301" s="64">
        <f>AVERAGE(H2279:H2299)</f>
        <v>2.2190476190476187</v>
      </c>
      <c r="J2301" s="64">
        <f>AVERAGE(J2279:J2299)</f>
        <v>3.4723809523809526</v>
      </c>
      <c r="K2301" s="64">
        <f>AVERAGE(K2279:K2299)</f>
        <v>3.7457142857142856</v>
      </c>
      <c r="N2301" s="64">
        <f>AVERAGE(N2279:N2299)</f>
        <v>1.666666666666667E-2</v>
      </c>
      <c r="O2301" s="64">
        <f>AVERAGE(O2279:O2299)</f>
        <v>2.5514285714285712</v>
      </c>
      <c r="P2301" s="64">
        <f>AVERAGE(P2279:P2299)</f>
        <v>3.3847619047619046</v>
      </c>
      <c r="R2301" s="64">
        <f>AVERAGE(R2279:R2299)</f>
        <v>2.0819047619047617</v>
      </c>
      <c r="S2301" s="64">
        <f>AVERAGE(S2279:S2299)</f>
        <v>1.9285714285714286</v>
      </c>
      <c r="U2301" s="64">
        <f>AVERAGE(U2279:U2299)</f>
        <v>3.4228571428571435</v>
      </c>
      <c r="V2301" s="64">
        <f>AVERAGE(V2279:V2299)</f>
        <v>3.206666666666667</v>
      </c>
      <c r="W2301" s="64">
        <f>AVERAGE(W2279:W2299)</f>
        <v>4.409523809523809</v>
      </c>
      <c r="X2301" s="64">
        <f>AVERAGE(X2279:X2299)</f>
        <v>4.3171428571428576</v>
      </c>
      <c r="Z2301" s="64">
        <f>AVERAGE(Z2279:Z2299)</f>
        <v>2.1957142857142857</v>
      </c>
      <c r="AA2301" s="64">
        <f>AVERAGE(AA2279:AA2299)</f>
        <v>2.2190476190476187</v>
      </c>
      <c r="AB2301" s="64">
        <f>AVERAGE(AB2279:AB2299)</f>
        <v>3.4723809523809526</v>
      </c>
      <c r="AC2301" s="64">
        <f>AVERAGE(AC2279:AC2299)</f>
        <v>3.7457142857142856</v>
      </c>
    </row>
    <row r="2302" spans="1:29" hidden="1" x14ac:dyDescent="0.2">
      <c r="A2302" s="3" t="s">
        <v>62</v>
      </c>
      <c r="B2302" s="312">
        <f>AVERAGE(B2301:C2301)</f>
        <v>3.3147619047619052</v>
      </c>
      <c r="C2302" s="312"/>
      <c r="D2302" s="312">
        <f>AVERAGE(D2301:E2301)</f>
        <v>4.3633333333333333</v>
      </c>
      <c r="E2302" s="312"/>
      <c r="F2302" s="5"/>
      <c r="G2302" s="312">
        <f>AVERAGE(G2301:H2301)</f>
        <v>2.2073809523809524</v>
      </c>
      <c r="H2302" s="312"/>
      <c r="I2302" s="118"/>
      <c r="J2302" s="312">
        <f>AVERAGE(J2301:K2301)</f>
        <v>3.6090476190476188</v>
      </c>
      <c r="K2302" s="312"/>
      <c r="L2302" s="118"/>
      <c r="M2302" s="5"/>
      <c r="N2302" s="5"/>
      <c r="O2302" s="5"/>
      <c r="P2302" s="5"/>
      <c r="Q2302" s="5"/>
      <c r="R2302" s="312">
        <f>AVERAGE(R2301:S2301)</f>
        <v>2.005238095238095</v>
      </c>
      <c r="S2302" s="312"/>
      <c r="U2302" s="312">
        <f>AVERAGE(U2301:V2301)</f>
        <v>3.3147619047619052</v>
      </c>
      <c r="V2302" s="312"/>
      <c r="W2302" s="312">
        <f>AVERAGE(W2301:X2301)</f>
        <v>4.3633333333333333</v>
      </c>
      <c r="X2302" s="312"/>
      <c r="Y2302" s="5"/>
      <c r="Z2302" s="312">
        <f>AVERAGE(Z2301:AA2301)</f>
        <v>2.2073809523809524</v>
      </c>
      <c r="AA2302" s="312"/>
      <c r="AB2302" s="312">
        <f>AVERAGE(AB2301:AC2301)</f>
        <v>3.6090476190476188</v>
      </c>
      <c r="AC2302" s="312"/>
    </row>
    <row r="2303" spans="1:29" hidden="1" x14ac:dyDescent="0.2">
      <c r="A2303" s="3" t="s">
        <v>63</v>
      </c>
      <c r="B2303" s="312">
        <f>AVERAGE(B2250,B2276,B2302)</f>
        <v>3.4347619047619049</v>
      </c>
      <c r="C2303" s="312"/>
      <c r="D2303" s="312">
        <f>AVERAGE(D2250,D2276,D2302)</f>
        <v>4.4325396825396828</v>
      </c>
      <c r="E2303" s="312"/>
      <c r="F2303" s="5"/>
      <c r="G2303" s="312">
        <f>AVERAGE(G2250,G2276,G2302)</f>
        <v>2.2036507936507936</v>
      </c>
      <c r="H2303" s="312"/>
      <c r="I2303" s="118"/>
      <c r="J2303" s="312">
        <f>AVERAGE(J2250,J2276,J2302)</f>
        <v>3.7571428571428567</v>
      </c>
      <c r="K2303" s="312"/>
      <c r="L2303" s="118"/>
      <c r="M2303" s="5"/>
      <c r="N2303" s="5"/>
      <c r="O2303" s="5"/>
      <c r="P2303" s="5"/>
      <c r="Q2303" s="5"/>
      <c r="R2303" s="312">
        <f>AVERAGE(R2250,R2276,R2302)</f>
        <v>2.0775396825396828</v>
      </c>
      <c r="S2303" s="312"/>
      <c r="U2303" s="312">
        <f>AVERAGE(U2250,U2276,U2302)</f>
        <v>3.4347619047619049</v>
      </c>
      <c r="V2303" s="312"/>
      <c r="W2303" s="312">
        <f>AVERAGE(W2250,W2276,W2302)</f>
        <v>4.4325396825396828</v>
      </c>
      <c r="X2303" s="312"/>
      <c r="Y2303" s="5"/>
      <c r="Z2303" s="312">
        <f>AVERAGE(Z2250,Z2276,Z2302)</f>
        <v>2.2036507936507936</v>
      </c>
      <c r="AA2303" s="312"/>
      <c r="AB2303" s="312">
        <f>AVERAGE(AB2250,AB2276,AB2302)</f>
        <v>3.7571428571428567</v>
      </c>
      <c r="AC2303" s="312"/>
    </row>
    <row r="2304" spans="1:29" hidden="1" x14ac:dyDescent="0.2">
      <c r="R2304" s="64"/>
      <c r="S2304" s="64"/>
    </row>
    <row r="2305" spans="1:29" hidden="1" x14ac:dyDescent="0.2">
      <c r="A2305" s="2">
        <v>41792</v>
      </c>
      <c r="B2305" s="64">
        <v>3.4</v>
      </c>
      <c r="C2305" s="64">
        <v>3.22</v>
      </c>
      <c r="D2305" s="64">
        <v>4.4800000000000004</v>
      </c>
      <c r="E2305" s="64">
        <v>4.2699999999999996</v>
      </c>
      <c r="G2305" s="64">
        <v>2.0099999999999998</v>
      </c>
      <c r="H2305" s="64">
        <v>2.19</v>
      </c>
      <c r="J2305" s="64">
        <v>3.23</v>
      </c>
      <c r="K2305" s="64">
        <v>3.84</v>
      </c>
      <c r="N2305" s="64">
        <v>0.02</v>
      </c>
      <c r="O2305" s="64">
        <v>2.5299999999999998</v>
      </c>
      <c r="P2305" s="64">
        <v>3.37</v>
      </c>
      <c r="R2305" s="64">
        <v>2.09</v>
      </c>
      <c r="S2305" s="64">
        <v>1.94</v>
      </c>
      <c r="U2305" s="64">
        <v>3.4</v>
      </c>
      <c r="V2305" s="64">
        <v>3.22</v>
      </c>
      <c r="W2305" s="64">
        <v>4.4800000000000004</v>
      </c>
      <c r="X2305" s="64">
        <v>4.2699999999999996</v>
      </c>
      <c r="Z2305" s="64">
        <v>2.0099999999999998</v>
      </c>
      <c r="AA2305" s="64">
        <v>2.19</v>
      </c>
      <c r="AB2305" s="64">
        <v>3.23</v>
      </c>
      <c r="AC2305" s="64">
        <v>3.84</v>
      </c>
    </row>
    <row r="2306" spans="1:29" hidden="1" x14ac:dyDescent="0.2">
      <c r="A2306" s="2">
        <v>41793</v>
      </c>
      <c r="B2306" s="64">
        <v>3.46</v>
      </c>
      <c r="C2306" s="64">
        <v>3.29</v>
      </c>
      <c r="D2306" s="64">
        <v>4.53</v>
      </c>
      <c r="E2306" s="64">
        <v>4.3</v>
      </c>
      <c r="G2306" s="64">
        <v>2.0299999999999998</v>
      </c>
      <c r="H2306" s="64">
        <v>2.2400000000000002</v>
      </c>
      <c r="J2306" s="64">
        <v>3.3</v>
      </c>
      <c r="K2306" s="64">
        <v>3.76</v>
      </c>
      <c r="N2306" s="64">
        <v>0.03</v>
      </c>
      <c r="O2306" s="64">
        <v>2.6</v>
      </c>
      <c r="P2306" s="64">
        <v>3.44</v>
      </c>
      <c r="R2306" s="64">
        <v>2.14</v>
      </c>
      <c r="S2306" s="64">
        <v>1.97</v>
      </c>
      <c r="U2306" s="64">
        <v>3.46</v>
      </c>
      <c r="V2306" s="64">
        <v>3.29</v>
      </c>
      <c r="W2306" s="64">
        <v>4.53</v>
      </c>
      <c r="X2306" s="64">
        <v>4.3</v>
      </c>
      <c r="Z2306" s="64">
        <v>2.0299999999999998</v>
      </c>
      <c r="AA2306" s="64">
        <v>2.2400000000000002</v>
      </c>
      <c r="AB2306" s="64">
        <v>3.3</v>
      </c>
      <c r="AC2306" s="64">
        <v>3.76</v>
      </c>
    </row>
    <row r="2307" spans="1:29" hidden="1" x14ac:dyDescent="0.2">
      <c r="A2307" s="2">
        <v>41794</v>
      </c>
      <c r="B2307" s="64">
        <v>3.44</v>
      </c>
      <c r="C2307" s="64">
        <v>3.3</v>
      </c>
      <c r="D2307" s="64">
        <v>4.5199999999999996</v>
      </c>
      <c r="E2307" s="64">
        <v>4.3099999999999996</v>
      </c>
      <c r="G2307" s="64">
        <v>1.96</v>
      </c>
      <c r="H2307" s="64">
        <v>2.31</v>
      </c>
      <c r="J2307" s="64">
        <v>3.46</v>
      </c>
      <c r="K2307" s="64">
        <v>3.82</v>
      </c>
      <c r="N2307" s="64">
        <v>0.02</v>
      </c>
      <c r="O2307" s="64">
        <v>2.6</v>
      </c>
      <c r="P2307" s="64">
        <v>3.44</v>
      </c>
      <c r="R2307" s="64">
        <v>2.14</v>
      </c>
      <c r="S2307" s="64">
        <v>1.98</v>
      </c>
      <c r="U2307" s="64">
        <v>3.44</v>
      </c>
      <c r="V2307" s="64">
        <v>3.3</v>
      </c>
      <c r="W2307" s="64">
        <v>4.5199999999999996</v>
      </c>
      <c r="X2307" s="64">
        <v>4.3099999999999996</v>
      </c>
      <c r="Z2307" s="64">
        <v>1.96</v>
      </c>
      <c r="AA2307" s="64">
        <v>2.31</v>
      </c>
      <c r="AB2307" s="64">
        <v>3.46</v>
      </c>
      <c r="AC2307" s="64">
        <v>3.82</v>
      </c>
    </row>
    <row r="2308" spans="1:29" hidden="1" x14ac:dyDescent="0.2">
      <c r="A2308" s="2">
        <v>41795</v>
      </c>
      <c r="B2308" s="64">
        <v>3.4</v>
      </c>
      <c r="C2308" s="64">
        <v>3.26</v>
      </c>
      <c r="D2308" s="64">
        <v>4.45</v>
      </c>
      <c r="E2308" s="64">
        <v>4.3600000000000003</v>
      </c>
      <c r="G2308" s="64">
        <v>2</v>
      </c>
      <c r="H2308" s="64">
        <v>2.2999999999999998</v>
      </c>
      <c r="J2308" s="64">
        <v>3.46</v>
      </c>
      <c r="K2308" s="64">
        <v>3.88</v>
      </c>
      <c r="N2308" s="64">
        <v>0.01</v>
      </c>
      <c r="O2308" s="64">
        <v>2.58</v>
      </c>
      <c r="P2308" s="64">
        <v>3.44</v>
      </c>
      <c r="R2308" s="64">
        <v>2.11</v>
      </c>
      <c r="S2308" s="64">
        <v>1.95</v>
      </c>
      <c r="U2308" s="64">
        <v>3.4</v>
      </c>
      <c r="V2308" s="64">
        <v>3.26</v>
      </c>
      <c r="W2308" s="64">
        <v>4.45</v>
      </c>
      <c r="X2308" s="64">
        <v>4.3600000000000003</v>
      </c>
      <c r="Z2308" s="64">
        <v>2</v>
      </c>
      <c r="AA2308" s="64">
        <v>2.2999999999999998</v>
      </c>
      <c r="AB2308" s="64">
        <v>3.46</v>
      </c>
      <c r="AC2308" s="64">
        <v>3.88</v>
      </c>
    </row>
    <row r="2309" spans="1:29" hidden="1" x14ac:dyDescent="0.2">
      <c r="A2309" s="2">
        <v>41796</v>
      </c>
      <c r="B2309" s="64">
        <v>3.4</v>
      </c>
      <c r="C2309" s="64">
        <v>3.25</v>
      </c>
      <c r="D2309" s="64">
        <v>4.54</v>
      </c>
      <c r="E2309" s="64">
        <v>4.3099999999999996</v>
      </c>
      <c r="G2309" s="64">
        <v>2.11</v>
      </c>
      <c r="H2309" s="64">
        <v>2.34</v>
      </c>
      <c r="J2309" s="64">
        <v>3.65</v>
      </c>
      <c r="K2309" s="64">
        <v>3.74</v>
      </c>
      <c r="N2309" s="64">
        <v>0.01</v>
      </c>
      <c r="O2309" s="64">
        <v>2.59</v>
      </c>
      <c r="P2309" s="64">
        <v>3.43</v>
      </c>
      <c r="R2309" s="64">
        <v>2.11</v>
      </c>
      <c r="S2309" s="64">
        <v>1.96</v>
      </c>
      <c r="U2309" s="64">
        <v>3.4</v>
      </c>
      <c r="V2309" s="64">
        <v>3.25</v>
      </c>
      <c r="W2309" s="64">
        <v>4.54</v>
      </c>
      <c r="X2309" s="64">
        <v>4.3099999999999996</v>
      </c>
      <c r="Z2309" s="64">
        <v>2.11</v>
      </c>
      <c r="AA2309" s="64">
        <v>2.34</v>
      </c>
      <c r="AB2309" s="64">
        <v>3.65</v>
      </c>
      <c r="AC2309" s="64">
        <v>3.74</v>
      </c>
    </row>
    <row r="2310" spans="1:29" hidden="1" x14ac:dyDescent="0.2">
      <c r="A2310" s="2">
        <v>41799</v>
      </c>
      <c r="B2310" s="64">
        <v>3.41</v>
      </c>
      <c r="C2310" s="64">
        <v>3.27</v>
      </c>
      <c r="D2310" s="64">
        <v>4.4400000000000004</v>
      </c>
      <c r="E2310" s="64">
        <v>4.3099999999999996</v>
      </c>
      <c r="G2310" s="64">
        <v>2.06</v>
      </c>
      <c r="H2310" s="64">
        <v>2.2999999999999998</v>
      </c>
      <c r="J2310" s="64">
        <v>3.61</v>
      </c>
      <c r="K2310" s="64">
        <v>3.71</v>
      </c>
      <c r="N2310" s="64">
        <v>0.02</v>
      </c>
      <c r="O2310" s="64">
        <v>2.6</v>
      </c>
      <c r="P2310" s="64">
        <v>3.44</v>
      </c>
      <c r="R2310" s="64">
        <v>2.15</v>
      </c>
      <c r="S2310" s="64">
        <v>1.99</v>
      </c>
      <c r="U2310" s="64">
        <v>3.41</v>
      </c>
      <c r="V2310" s="64">
        <v>3.27</v>
      </c>
      <c r="W2310" s="64">
        <v>4.4400000000000004</v>
      </c>
      <c r="X2310" s="64">
        <v>4.3099999999999996</v>
      </c>
      <c r="Z2310" s="64">
        <v>2.06</v>
      </c>
      <c r="AA2310" s="64">
        <v>2.2999999999999998</v>
      </c>
      <c r="AB2310" s="64">
        <v>3.61</v>
      </c>
      <c r="AC2310" s="64">
        <v>3.71</v>
      </c>
    </row>
    <row r="2311" spans="1:29" hidden="1" x14ac:dyDescent="0.2">
      <c r="A2311" s="2">
        <v>41800</v>
      </c>
      <c r="B2311" s="64">
        <v>3.42</v>
      </c>
      <c r="C2311" s="64">
        <v>3.29</v>
      </c>
      <c r="D2311" s="64">
        <v>4.46</v>
      </c>
      <c r="E2311" s="64">
        <v>4.41</v>
      </c>
      <c r="G2311" s="64">
        <v>2.0699999999999998</v>
      </c>
      <c r="H2311" s="64">
        <v>2.36</v>
      </c>
      <c r="J2311" s="64">
        <v>3.42</v>
      </c>
      <c r="K2311" s="64">
        <v>3.85</v>
      </c>
      <c r="N2311" s="64">
        <v>0.02</v>
      </c>
      <c r="O2311" s="64">
        <v>2.64</v>
      </c>
      <c r="P2311" s="64">
        <v>3.48</v>
      </c>
      <c r="R2311" s="64">
        <v>2.16</v>
      </c>
      <c r="S2311" s="64">
        <v>2</v>
      </c>
      <c r="U2311" s="64">
        <v>3.42</v>
      </c>
      <c r="V2311" s="64">
        <v>3.29</v>
      </c>
      <c r="W2311" s="64">
        <v>4.46</v>
      </c>
      <c r="X2311" s="64">
        <v>4.41</v>
      </c>
      <c r="Z2311" s="64">
        <v>2.0699999999999998</v>
      </c>
      <c r="AA2311" s="64">
        <v>2.36</v>
      </c>
      <c r="AB2311" s="64">
        <v>3.42</v>
      </c>
      <c r="AC2311" s="64">
        <v>3.85</v>
      </c>
    </row>
    <row r="2312" spans="1:29" hidden="1" x14ac:dyDescent="0.2">
      <c r="A2312" s="2">
        <v>41801</v>
      </c>
      <c r="B2312" s="64">
        <v>3.42</v>
      </c>
      <c r="C2312" s="64">
        <v>3.27</v>
      </c>
      <c r="D2312" s="64">
        <v>4.45</v>
      </c>
      <c r="E2312" s="64">
        <v>4.3899999999999997</v>
      </c>
      <c r="G2312" s="64">
        <v>2.12</v>
      </c>
      <c r="H2312" s="64">
        <v>2.37</v>
      </c>
      <c r="J2312" s="64">
        <v>3.71</v>
      </c>
      <c r="K2312" s="64">
        <v>3.93</v>
      </c>
      <c r="N2312" s="64">
        <v>0.02</v>
      </c>
      <c r="O2312" s="64">
        <v>2.64</v>
      </c>
      <c r="P2312" s="64">
        <v>3.47</v>
      </c>
      <c r="R2312" s="64">
        <v>2.16</v>
      </c>
      <c r="S2312" s="64">
        <v>1.98</v>
      </c>
      <c r="U2312" s="64">
        <v>3.42</v>
      </c>
      <c r="V2312" s="64">
        <v>3.27</v>
      </c>
      <c r="W2312" s="64">
        <v>4.45</v>
      </c>
      <c r="X2312" s="64">
        <v>4.3899999999999997</v>
      </c>
      <c r="Z2312" s="64">
        <v>2.12</v>
      </c>
      <c r="AA2312" s="64">
        <v>2.37</v>
      </c>
      <c r="AB2312" s="64">
        <v>3.71</v>
      </c>
      <c r="AC2312" s="64">
        <v>3.93</v>
      </c>
    </row>
    <row r="2313" spans="1:29" hidden="1" x14ac:dyDescent="0.2">
      <c r="A2313" s="2">
        <v>41802</v>
      </c>
      <c r="B2313" s="64">
        <v>3.4</v>
      </c>
      <c r="C2313" s="64">
        <v>3.23</v>
      </c>
      <c r="D2313" s="64">
        <v>4.4000000000000004</v>
      </c>
      <c r="E2313" s="64">
        <v>4.41</v>
      </c>
      <c r="G2313" s="64">
        <v>2.23</v>
      </c>
      <c r="H2313" s="64">
        <v>2.39</v>
      </c>
      <c r="J2313" s="64">
        <v>3.87</v>
      </c>
      <c r="K2313" s="64">
        <v>3.94</v>
      </c>
      <c r="N2313" s="64">
        <v>0.02</v>
      </c>
      <c r="O2313" s="64">
        <v>2.6</v>
      </c>
      <c r="P2313" s="64">
        <v>3.41</v>
      </c>
      <c r="R2313" s="64">
        <v>2.12</v>
      </c>
      <c r="S2313" s="64">
        <v>1.93</v>
      </c>
      <c r="U2313" s="64">
        <v>3.4</v>
      </c>
      <c r="V2313" s="64">
        <v>3.23</v>
      </c>
      <c r="W2313" s="64">
        <v>4.4000000000000004</v>
      </c>
      <c r="X2313" s="64">
        <v>4.41</v>
      </c>
      <c r="Z2313" s="64">
        <v>2.23</v>
      </c>
      <c r="AA2313" s="64">
        <v>2.39</v>
      </c>
      <c r="AB2313" s="64">
        <v>3.87</v>
      </c>
      <c r="AC2313" s="64">
        <v>3.94</v>
      </c>
    </row>
    <row r="2314" spans="1:29" hidden="1" x14ac:dyDescent="0.2">
      <c r="A2314" s="2">
        <v>41803</v>
      </c>
      <c r="B2314" s="64">
        <v>3.45</v>
      </c>
      <c r="C2314" s="64">
        <v>3.27</v>
      </c>
      <c r="D2314" s="64">
        <v>4.4000000000000004</v>
      </c>
      <c r="E2314" s="64">
        <v>4.41</v>
      </c>
      <c r="G2314" s="64">
        <v>2.2400000000000002</v>
      </c>
      <c r="H2314" s="64">
        <v>2.42</v>
      </c>
      <c r="J2314" s="64">
        <v>3.86</v>
      </c>
      <c r="K2314" s="64">
        <v>3.85</v>
      </c>
      <c r="N2314" s="64">
        <v>0.03</v>
      </c>
      <c r="O2314" s="64">
        <v>2.61</v>
      </c>
      <c r="P2314" s="64">
        <v>3.41</v>
      </c>
      <c r="R2314" s="64">
        <v>2.17</v>
      </c>
      <c r="S2314" s="64">
        <v>1.97</v>
      </c>
      <c r="U2314" s="64">
        <v>3.45</v>
      </c>
      <c r="V2314" s="64">
        <v>3.27</v>
      </c>
      <c r="W2314" s="64">
        <v>4.4000000000000004</v>
      </c>
      <c r="X2314" s="64">
        <v>4.41</v>
      </c>
      <c r="Z2314" s="64">
        <v>2.2400000000000002</v>
      </c>
      <c r="AA2314" s="64">
        <v>2.42</v>
      </c>
      <c r="AB2314" s="64">
        <v>3.86</v>
      </c>
      <c r="AC2314" s="64">
        <v>3.85</v>
      </c>
    </row>
    <row r="2315" spans="1:29" hidden="1" x14ac:dyDescent="0.2">
      <c r="A2315" s="2">
        <v>41806</v>
      </c>
      <c r="B2315" s="64">
        <v>3.42</v>
      </c>
      <c r="C2315" s="64">
        <v>3.31</v>
      </c>
      <c r="D2315" s="64">
        <v>4.4000000000000004</v>
      </c>
      <c r="E2315" s="64">
        <v>4.42</v>
      </c>
      <c r="G2315" s="64">
        <v>2.17</v>
      </c>
      <c r="H2315" s="64">
        <v>2.41</v>
      </c>
      <c r="J2315" s="64">
        <v>3.86</v>
      </c>
      <c r="K2315" s="64">
        <v>3.96</v>
      </c>
      <c r="N2315" s="64">
        <v>0.02</v>
      </c>
      <c r="O2315" s="64">
        <v>2.6</v>
      </c>
      <c r="P2315" s="64">
        <v>3.4</v>
      </c>
      <c r="R2315" s="64">
        <v>2.19</v>
      </c>
      <c r="S2315" s="64">
        <v>2.02</v>
      </c>
      <c r="U2315" s="64">
        <v>3.42</v>
      </c>
      <c r="V2315" s="64">
        <v>3.31</v>
      </c>
      <c r="W2315" s="64">
        <v>4.4000000000000004</v>
      </c>
      <c r="X2315" s="64">
        <v>4.42</v>
      </c>
      <c r="Z2315" s="64">
        <v>2.17</v>
      </c>
      <c r="AA2315" s="64">
        <v>2.41</v>
      </c>
      <c r="AB2315" s="64">
        <v>3.86</v>
      </c>
      <c r="AC2315" s="64">
        <v>3.96</v>
      </c>
    </row>
    <row r="2316" spans="1:29" hidden="1" x14ac:dyDescent="0.2">
      <c r="A2316" s="2">
        <v>41807</v>
      </c>
      <c r="B2316" s="64">
        <v>3.5</v>
      </c>
      <c r="C2316" s="64">
        <v>3.35</v>
      </c>
      <c r="D2316" s="64">
        <v>4.42</v>
      </c>
      <c r="E2316" s="64">
        <v>4.43</v>
      </c>
      <c r="G2316" s="64">
        <v>2.23</v>
      </c>
      <c r="H2316" s="64">
        <v>2.48</v>
      </c>
      <c r="J2316" s="64">
        <v>3.67</v>
      </c>
      <c r="K2316" s="64">
        <v>3.84</v>
      </c>
      <c r="N2316" s="64">
        <v>0.02</v>
      </c>
      <c r="O2316" s="64">
        <v>2.65</v>
      </c>
      <c r="P2316" s="64">
        <v>3.44</v>
      </c>
      <c r="R2316" s="64">
        <v>2.25</v>
      </c>
      <c r="S2316" s="64">
        <v>2.08</v>
      </c>
      <c r="U2316" s="64">
        <v>3.5</v>
      </c>
      <c r="V2316" s="64">
        <v>3.35</v>
      </c>
      <c r="W2316" s="64">
        <v>4.42</v>
      </c>
      <c r="X2316" s="64">
        <v>4.43</v>
      </c>
      <c r="Z2316" s="64">
        <v>2.23</v>
      </c>
      <c r="AA2316" s="64">
        <v>2.48</v>
      </c>
      <c r="AB2316" s="64">
        <v>3.67</v>
      </c>
      <c r="AC2316" s="64">
        <v>3.84</v>
      </c>
    </row>
    <row r="2317" spans="1:29" hidden="1" x14ac:dyDescent="0.2">
      <c r="A2317" s="2">
        <v>41808</v>
      </c>
      <c r="B2317" s="64">
        <v>3.39</v>
      </c>
      <c r="C2317" s="64">
        <v>3.3</v>
      </c>
      <c r="D2317" s="64">
        <v>4.41</v>
      </c>
      <c r="E2317" s="64">
        <v>4.43</v>
      </c>
      <c r="G2317" s="64">
        <v>2.0699999999999998</v>
      </c>
      <c r="H2317" s="64">
        <v>2.41</v>
      </c>
      <c r="J2317" s="64">
        <v>3.85</v>
      </c>
      <c r="K2317" s="64">
        <v>3.98</v>
      </c>
      <c r="N2317" s="64">
        <v>0.02</v>
      </c>
      <c r="O2317" s="64">
        <v>2.58</v>
      </c>
      <c r="P2317" s="64">
        <v>3.4</v>
      </c>
      <c r="R2317" s="64">
        <v>2.19</v>
      </c>
      <c r="S2317" s="64">
        <v>2.0099999999999998</v>
      </c>
      <c r="U2317" s="64">
        <v>3.39</v>
      </c>
      <c r="V2317" s="64">
        <v>3.3</v>
      </c>
      <c r="W2317" s="64">
        <v>4.41</v>
      </c>
      <c r="X2317" s="64">
        <v>4.43</v>
      </c>
      <c r="Z2317" s="64">
        <v>2.0699999999999998</v>
      </c>
      <c r="AA2317" s="64">
        <v>2.41</v>
      </c>
      <c r="AB2317" s="64">
        <v>3.85</v>
      </c>
      <c r="AC2317" s="64">
        <v>3.98</v>
      </c>
    </row>
    <row r="2318" spans="1:29" hidden="1" x14ac:dyDescent="0.2">
      <c r="A2318" s="2">
        <v>41809</v>
      </c>
      <c r="B2318" s="64">
        <v>3.43</v>
      </c>
      <c r="C2318" s="64">
        <v>3.34</v>
      </c>
      <c r="D2318" s="64">
        <v>4.45</v>
      </c>
      <c r="E2318" s="64">
        <v>4.42</v>
      </c>
      <c r="G2318" s="64">
        <v>2.15</v>
      </c>
      <c r="H2318" s="64">
        <v>2.44</v>
      </c>
      <c r="J2318" s="64">
        <v>3.78</v>
      </c>
      <c r="K2318" s="64">
        <v>3.86</v>
      </c>
      <c r="N2318" s="64">
        <v>0.01</v>
      </c>
      <c r="O2318" s="64">
        <v>2.62</v>
      </c>
      <c r="P2318" s="64">
        <v>3.46</v>
      </c>
      <c r="R2318" s="64">
        <v>2.17</v>
      </c>
      <c r="S2318" s="64">
        <v>2.0099999999999998</v>
      </c>
      <c r="U2318" s="64">
        <v>3.43</v>
      </c>
      <c r="V2318" s="64">
        <v>3.34</v>
      </c>
      <c r="W2318" s="64">
        <v>4.45</v>
      </c>
      <c r="X2318" s="64">
        <v>4.42</v>
      </c>
      <c r="Z2318" s="64">
        <v>2.15</v>
      </c>
      <c r="AA2318" s="64">
        <v>2.44</v>
      </c>
      <c r="AB2318" s="64">
        <v>3.78</v>
      </c>
      <c r="AC2318" s="64">
        <v>3.86</v>
      </c>
    </row>
    <row r="2319" spans="1:29" hidden="1" x14ac:dyDescent="0.2">
      <c r="A2319" s="2">
        <v>41810</v>
      </c>
      <c r="B2319" s="64">
        <v>3.43</v>
      </c>
      <c r="C2319" s="64">
        <v>3.31</v>
      </c>
      <c r="D2319" s="64">
        <v>4.5</v>
      </c>
      <c r="E2319" s="64">
        <v>4.41</v>
      </c>
      <c r="G2319" s="64">
        <v>2.08</v>
      </c>
      <c r="H2319" s="64">
        <v>2.44</v>
      </c>
      <c r="J2319" s="64">
        <v>3.74</v>
      </c>
      <c r="K2319" s="64">
        <v>3.92</v>
      </c>
      <c r="N2319" s="64">
        <v>0</v>
      </c>
      <c r="O2319" s="64">
        <v>2.61</v>
      </c>
      <c r="P2319" s="64">
        <v>3.43</v>
      </c>
      <c r="R2319" s="64">
        <v>2.16</v>
      </c>
      <c r="S2319" s="64">
        <v>2.0299999999999998</v>
      </c>
      <c r="U2319" s="64">
        <v>3.43</v>
      </c>
      <c r="V2319" s="64">
        <v>3.31</v>
      </c>
      <c r="W2319" s="64">
        <v>4.5</v>
      </c>
      <c r="X2319" s="64">
        <v>4.41</v>
      </c>
      <c r="Z2319" s="64">
        <v>2.08</v>
      </c>
      <c r="AA2319" s="64">
        <v>2.44</v>
      </c>
      <c r="AB2319" s="64">
        <v>3.74</v>
      </c>
      <c r="AC2319" s="64">
        <v>3.92</v>
      </c>
    </row>
    <row r="2320" spans="1:29" hidden="1" x14ac:dyDescent="0.2">
      <c r="A2320" s="2">
        <v>41813</v>
      </c>
      <c r="B2320" s="64">
        <v>3.44</v>
      </c>
      <c r="C2320" s="64">
        <v>3.32</v>
      </c>
      <c r="D2320" s="64">
        <v>4.49</v>
      </c>
      <c r="E2320" s="64">
        <v>4.34</v>
      </c>
      <c r="G2320" s="64">
        <v>2.15</v>
      </c>
      <c r="H2320" s="64">
        <v>2.4900000000000002</v>
      </c>
      <c r="J2320" s="64">
        <v>3.59</v>
      </c>
      <c r="K2320" s="64">
        <v>3.82</v>
      </c>
      <c r="N2320" s="64">
        <v>0.01</v>
      </c>
      <c r="O2320" s="64">
        <v>2.62</v>
      </c>
      <c r="P2320" s="64">
        <v>3.45</v>
      </c>
      <c r="R2320" s="64">
        <v>2.1800000000000002</v>
      </c>
      <c r="S2320" s="64">
        <v>2.0299999999999998</v>
      </c>
      <c r="U2320" s="64">
        <v>3.44</v>
      </c>
      <c r="V2320" s="64">
        <v>3.32</v>
      </c>
      <c r="W2320" s="64">
        <v>4.49</v>
      </c>
      <c r="X2320" s="64">
        <v>4.34</v>
      </c>
      <c r="Z2320" s="64">
        <v>2.15</v>
      </c>
      <c r="AA2320" s="64">
        <v>2.4900000000000002</v>
      </c>
      <c r="AB2320" s="64">
        <v>3.59</v>
      </c>
      <c r="AC2320" s="64">
        <v>3.82</v>
      </c>
    </row>
    <row r="2321" spans="1:29" hidden="1" x14ac:dyDescent="0.2">
      <c r="A2321" s="2">
        <v>41814</v>
      </c>
      <c r="B2321" s="64">
        <v>3.47</v>
      </c>
      <c r="C2321" s="64">
        <v>3.27</v>
      </c>
      <c r="D2321" s="64">
        <v>4.49</v>
      </c>
      <c r="E2321" s="64">
        <v>4.3499999999999996</v>
      </c>
      <c r="G2321" s="64">
        <v>2.16</v>
      </c>
      <c r="H2321" s="64">
        <v>2.6</v>
      </c>
      <c r="J2321" s="64">
        <v>3.51</v>
      </c>
      <c r="K2321" s="64">
        <v>3.81</v>
      </c>
      <c r="N2321" s="64">
        <v>0</v>
      </c>
      <c r="O2321" s="64">
        <v>2.58</v>
      </c>
      <c r="P2321" s="64">
        <v>3.4</v>
      </c>
      <c r="R2321" s="64">
        <v>2.16</v>
      </c>
      <c r="S2321" s="64">
        <v>2.0099999999999998</v>
      </c>
      <c r="U2321" s="64">
        <v>3.47</v>
      </c>
      <c r="V2321" s="64">
        <v>3.27</v>
      </c>
      <c r="W2321" s="64">
        <v>4.49</v>
      </c>
      <c r="X2321" s="64">
        <v>4.3499999999999996</v>
      </c>
      <c r="Z2321" s="64">
        <v>2.16</v>
      </c>
      <c r="AA2321" s="64">
        <v>2.6</v>
      </c>
      <c r="AB2321" s="64">
        <v>3.51</v>
      </c>
      <c r="AC2321" s="64">
        <v>3.81</v>
      </c>
    </row>
    <row r="2322" spans="1:29" hidden="1" x14ac:dyDescent="0.2">
      <c r="A2322" s="2">
        <v>41815</v>
      </c>
      <c r="B2322" s="64">
        <v>3.44</v>
      </c>
      <c r="C2322" s="64">
        <v>3.27</v>
      </c>
      <c r="D2322" s="64">
        <v>4.5599999999999996</v>
      </c>
      <c r="E2322" s="64">
        <v>4.3499999999999996</v>
      </c>
      <c r="G2322" s="64">
        <v>2.1800000000000002</v>
      </c>
      <c r="H2322" s="64">
        <v>2.4900000000000002</v>
      </c>
      <c r="J2322" s="64">
        <v>3.4</v>
      </c>
      <c r="K2322" s="64">
        <v>3.78</v>
      </c>
      <c r="N2322" s="64">
        <v>0</v>
      </c>
      <c r="O2322" s="64">
        <v>2.56</v>
      </c>
      <c r="P2322" s="64">
        <v>3.38</v>
      </c>
      <c r="R2322" s="64">
        <v>2.15</v>
      </c>
      <c r="S2322" s="64">
        <v>2</v>
      </c>
      <c r="U2322" s="64">
        <v>3.44</v>
      </c>
      <c r="V2322" s="64">
        <v>3.27</v>
      </c>
      <c r="W2322" s="64">
        <v>4.5599999999999996</v>
      </c>
      <c r="X2322" s="64">
        <v>4.3499999999999996</v>
      </c>
      <c r="Z2322" s="64">
        <v>2.1800000000000002</v>
      </c>
      <c r="AA2322" s="64">
        <v>2.4900000000000002</v>
      </c>
      <c r="AB2322" s="64">
        <v>3.4</v>
      </c>
      <c r="AC2322" s="64">
        <v>3.78</v>
      </c>
    </row>
    <row r="2323" spans="1:29" hidden="1" x14ac:dyDescent="0.2">
      <c r="A2323" s="2">
        <v>41816</v>
      </c>
      <c r="B2323" s="64">
        <v>3.42</v>
      </c>
      <c r="C2323" s="64">
        <v>3.26</v>
      </c>
      <c r="D2323" s="64">
        <v>4.54</v>
      </c>
      <c r="E2323" s="64">
        <v>4.43</v>
      </c>
      <c r="G2323" s="64">
        <v>2.15</v>
      </c>
      <c r="H2323" s="64">
        <v>2.44</v>
      </c>
      <c r="J2323" s="64">
        <v>3.47</v>
      </c>
      <c r="K2323" s="64">
        <v>3.74</v>
      </c>
      <c r="N2323" s="119">
        <v>0</v>
      </c>
      <c r="O2323" s="64">
        <v>2.5299999999999998</v>
      </c>
      <c r="P2323" s="64">
        <v>3.35</v>
      </c>
      <c r="R2323" s="64">
        <v>2.14</v>
      </c>
      <c r="S2323" s="64">
        <v>1.99</v>
      </c>
      <c r="U2323" s="64">
        <v>3.42</v>
      </c>
      <c r="V2323" s="64">
        <v>3.26</v>
      </c>
      <c r="W2323" s="64">
        <v>4.54</v>
      </c>
      <c r="X2323" s="64">
        <v>4.43</v>
      </c>
      <c r="Z2323" s="64">
        <v>2.15</v>
      </c>
      <c r="AA2323" s="64">
        <v>2.44</v>
      </c>
      <c r="AB2323" s="64">
        <v>3.47</v>
      </c>
      <c r="AC2323" s="64">
        <v>3.74</v>
      </c>
    </row>
    <row r="2324" spans="1:29" hidden="1" x14ac:dyDescent="0.2">
      <c r="A2324" s="2">
        <v>41817</v>
      </c>
      <c r="B2324" s="64">
        <v>3.43</v>
      </c>
      <c r="C2324" s="64">
        <v>3.24</v>
      </c>
      <c r="D2324" s="64">
        <v>4.5</v>
      </c>
      <c r="E2324" s="64">
        <v>4.4000000000000004</v>
      </c>
      <c r="G2324" s="64">
        <v>2.0699999999999998</v>
      </c>
      <c r="H2324" s="64">
        <v>2.38</v>
      </c>
      <c r="J2324" s="64">
        <v>3.58</v>
      </c>
      <c r="K2324" s="64">
        <v>3.85</v>
      </c>
      <c r="N2324" s="64">
        <v>0</v>
      </c>
      <c r="O2324" s="64">
        <v>2.5299999999999998</v>
      </c>
      <c r="P2324" s="64">
        <v>3.37</v>
      </c>
      <c r="R2324" s="64">
        <v>2.12</v>
      </c>
      <c r="S2324" s="64">
        <v>1.96</v>
      </c>
      <c r="U2324" s="64">
        <v>3.43</v>
      </c>
      <c r="V2324" s="64">
        <v>3.24</v>
      </c>
      <c r="W2324" s="64">
        <v>4.5</v>
      </c>
      <c r="X2324" s="64">
        <v>4.4000000000000004</v>
      </c>
      <c r="Z2324" s="64">
        <v>2.0699999999999998</v>
      </c>
      <c r="AA2324" s="64">
        <v>2.38</v>
      </c>
      <c r="AB2324" s="64">
        <v>3.58</v>
      </c>
      <c r="AC2324" s="64">
        <v>3.85</v>
      </c>
    </row>
    <row r="2325" spans="1:29" hidden="1" x14ac:dyDescent="0.2">
      <c r="A2325" s="2">
        <v>41820</v>
      </c>
      <c r="B2325" s="64">
        <v>3.41</v>
      </c>
      <c r="C2325" s="64">
        <v>3.25</v>
      </c>
      <c r="D2325" s="64">
        <v>4.54</v>
      </c>
      <c r="E2325" s="64">
        <v>4.4000000000000004</v>
      </c>
      <c r="G2325" s="64">
        <v>2.3199999999999998</v>
      </c>
      <c r="H2325" s="64">
        <v>2.42</v>
      </c>
      <c r="J2325" s="64">
        <v>3.67</v>
      </c>
      <c r="K2325" s="64">
        <v>3.77</v>
      </c>
      <c r="N2325" s="64">
        <v>0.01</v>
      </c>
      <c r="O2325" s="64">
        <v>2.5299999999999998</v>
      </c>
      <c r="P2325" s="64">
        <v>3.36</v>
      </c>
      <c r="R2325" s="64">
        <v>2.12</v>
      </c>
      <c r="S2325" s="64">
        <v>1.98</v>
      </c>
      <c r="U2325" s="64">
        <v>3.41</v>
      </c>
      <c r="V2325" s="64">
        <v>3.25</v>
      </c>
      <c r="W2325" s="64">
        <v>4.54</v>
      </c>
      <c r="X2325" s="64">
        <v>4.4000000000000004</v>
      </c>
      <c r="Z2325" s="64">
        <v>2.3199999999999998</v>
      </c>
      <c r="AA2325" s="64">
        <v>2.42</v>
      </c>
      <c r="AB2325" s="64">
        <v>3.67</v>
      </c>
      <c r="AC2325" s="64">
        <v>3.77</v>
      </c>
    </row>
    <row r="2326" spans="1:29" hidden="1" x14ac:dyDescent="0.2">
      <c r="R2326" s="64"/>
      <c r="S2326" s="64"/>
    </row>
    <row r="2327" spans="1:29" hidden="1" x14ac:dyDescent="0.2">
      <c r="A2327" s="3" t="s">
        <v>61</v>
      </c>
      <c r="B2327" s="64">
        <f>AVERAGE(B2305:B2325)</f>
        <v>3.4276190476190478</v>
      </c>
      <c r="C2327" s="64">
        <f>AVERAGE(C2305:C2325)</f>
        <v>3.27952380952381</v>
      </c>
      <c r="D2327" s="64">
        <f>AVERAGE(D2305:D2325)</f>
        <v>4.4747619047619054</v>
      </c>
      <c r="E2327" s="64">
        <f>AVERAGE(E2305:E2325)</f>
        <v>4.3742857142857137</v>
      </c>
      <c r="G2327" s="64">
        <f>AVERAGE(G2305:G2325)</f>
        <v>2.1219047619047622</v>
      </c>
      <c r="H2327" s="64">
        <f>AVERAGE(H2305:H2325)</f>
        <v>2.3914285714285719</v>
      </c>
      <c r="J2327" s="64">
        <f>AVERAGE(J2305:J2325)</f>
        <v>3.6042857142857141</v>
      </c>
      <c r="K2327" s="64">
        <f>AVERAGE(K2305:K2325)</f>
        <v>3.8404761904761902</v>
      </c>
      <c r="N2327" s="64">
        <f>AVERAGE(N2305:N2325)</f>
        <v>1.3809523809523808E-2</v>
      </c>
      <c r="O2327" s="64">
        <f>AVERAGE(O2305:O2325)</f>
        <v>2.5904761904761906</v>
      </c>
      <c r="P2327" s="64">
        <f>AVERAGE(P2305:P2325)</f>
        <v>3.4176190476190476</v>
      </c>
      <c r="R2327" s="64">
        <f>AVERAGE(R2305:R2325)</f>
        <v>2.1514285714285712</v>
      </c>
      <c r="S2327" s="64">
        <f>AVERAGE(S2305:S2325)</f>
        <v>1.99</v>
      </c>
      <c r="U2327" s="64">
        <f>AVERAGE(U2305:U2325)</f>
        <v>3.4276190476190478</v>
      </c>
      <c r="V2327" s="64">
        <f>AVERAGE(V2305:V2325)</f>
        <v>3.27952380952381</v>
      </c>
      <c r="W2327" s="64">
        <f>AVERAGE(W2305:W2325)</f>
        <v>4.4747619047619054</v>
      </c>
      <c r="X2327" s="64">
        <f>AVERAGE(X2305:X2325)</f>
        <v>4.3742857142857137</v>
      </c>
      <c r="Z2327" s="64">
        <f>AVERAGE(Z2305:Z2325)</f>
        <v>2.1219047619047622</v>
      </c>
      <c r="AA2327" s="64">
        <f>AVERAGE(AA2305:AA2325)</f>
        <v>2.3914285714285719</v>
      </c>
      <c r="AB2327" s="64">
        <f>AVERAGE(AB2305:AB2325)</f>
        <v>3.6042857142857141</v>
      </c>
      <c r="AC2327" s="64">
        <f>AVERAGE(AC2305:AC2325)</f>
        <v>3.8404761904761902</v>
      </c>
    </row>
    <row r="2328" spans="1:29" hidden="1" x14ac:dyDescent="0.2">
      <c r="A2328" s="3" t="s">
        <v>62</v>
      </c>
      <c r="B2328" s="312">
        <f>AVERAGE(B2327:C2327)</f>
        <v>3.3535714285714286</v>
      </c>
      <c r="C2328" s="312"/>
      <c r="D2328" s="312">
        <f>AVERAGE(D2327:E2327)</f>
        <v>4.4245238095238095</v>
      </c>
      <c r="E2328" s="312"/>
      <c r="F2328" s="5"/>
      <c r="G2328" s="312">
        <f>AVERAGE(G2327:H2327)</f>
        <v>2.2566666666666668</v>
      </c>
      <c r="H2328" s="312"/>
      <c r="I2328" s="118"/>
      <c r="J2328" s="312">
        <f>AVERAGE(J2327:K2327)</f>
        <v>3.7223809523809521</v>
      </c>
      <c r="K2328" s="312"/>
      <c r="L2328" s="118"/>
      <c r="M2328" s="5"/>
      <c r="N2328" s="5"/>
      <c r="O2328" s="5"/>
      <c r="P2328" s="5"/>
      <c r="Q2328" s="5"/>
      <c r="R2328" s="312">
        <f>AVERAGE(R2327:S2327)</f>
        <v>2.0707142857142857</v>
      </c>
      <c r="S2328" s="312"/>
      <c r="U2328" s="312">
        <f>AVERAGE(U2327:V2327)</f>
        <v>3.3535714285714286</v>
      </c>
      <c r="V2328" s="312"/>
      <c r="W2328" s="312">
        <f>AVERAGE(W2327:X2327)</f>
        <v>4.4245238095238095</v>
      </c>
      <c r="X2328" s="312"/>
      <c r="Y2328" s="5"/>
      <c r="Z2328" s="312">
        <f>AVERAGE(Z2327:AA2327)</f>
        <v>2.2566666666666668</v>
      </c>
      <c r="AA2328" s="312"/>
      <c r="AB2328" s="312">
        <f>AVERAGE(AB2327:AC2327)</f>
        <v>3.7223809523809521</v>
      </c>
      <c r="AC2328" s="312"/>
    </row>
    <row r="2329" spans="1:29" hidden="1" x14ac:dyDescent="0.2">
      <c r="A2329" s="3" t="s">
        <v>63</v>
      </c>
      <c r="B2329" s="312">
        <f>AVERAGE(B2276,B2302,B2328)</f>
        <v>3.3725396825396827</v>
      </c>
      <c r="C2329" s="312"/>
      <c r="D2329" s="312">
        <f>AVERAGE(D2276,D2302,D2328)</f>
        <v>4.4153174603174605</v>
      </c>
      <c r="E2329" s="312"/>
      <c r="F2329" s="5"/>
      <c r="G2329" s="312">
        <f>AVERAGE(G2276,G2302,G2328)</f>
        <v>2.2015079365079364</v>
      </c>
      <c r="H2329" s="312"/>
      <c r="I2329" s="118"/>
      <c r="J2329" s="312">
        <f>AVERAGE(J2276,J2302,J2328)</f>
        <v>3.6741269841269837</v>
      </c>
      <c r="K2329" s="312"/>
      <c r="L2329" s="118"/>
      <c r="M2329" s="5"/>
      <c r="N2329" s="5"/>
      <c r="O2329" s="5"/>
      <c r="P2329" s="5"/>
      <c r="Q2329" s="5"/>
      <c r="R2329" s="312">
        <f>AVERAGE(R2276,R2302,R2328)</f>
        <v>2.0624603174603173</v>
      </c>
      <c r="S2329" s="312"/>
      <c r="U2329" s="312">
        <f>AVERAGE(U2276,U2302,U2328)</f>
        <v>3.3725396825396827</v>
      </c>
      <c r="V2329" s="312"/>
      <c r="W2329" s="312">
        <f>AVERAGE(W2276,W2302,W2328)</f>
        <v>4.4153174603174605</v>
      </c>
      <c r="X2329" s="312"/>
      <c r="Y2329" s="5"/>
      <c r="Z2329" s="312">
        <f>AVERAGE(Z2276,Z2302,Z2328)</f>
        <v>2.2015079365079364</v>
      </c>
      <c r="AA2329" s="312"/>
      <c r="AB2329" s="312">
        <f>AVERAGE(AB2276,AB2302,AB2328)</f>
        <v>3.6741269841269837</v>
      </c>
      <c r="AC2329" s="312"/>
    </row>
    <row r="2330" spans="1:29" hidden="1" x14ac:dyDescent="0.2">
      <c r="R2330" s="64"/>
      <c r="S2330" s="64"/>
    </row>
    <row r="2331" spans="1:29" hidden="1" x14ac:dyDescent="0.2">
      <c r="A2331" s="2">
        <v>41821</v>
      </c>
      <c r="B2331" s="64">
        <v>3.52</v>
      </c>
      <c r="C2331" s="64">
        <v>3.31</v>
      </c>
      <c r="D2331" s="64">
        <v>4.54</v>
      </c>
      <c r="E2331" s="64">
        <v>4.3600000000000003</v>
      </c>
      <c r="G2331" s="64">
        <v>2.27</v>
      </c>
      <c r="H2331" s="64">
        <v>2.31</v>
      </c>
      <c r="J2331" s="64">
        <v>4</v>
      </c>
      <c r="K2331" s="64">
        <v>3.79</v>
      </c>
      <c r="N2331" s="64">
        <v>0</v>
      </c>
      <c r="O2331" s="64">
        <v>2.57</v>
      </c>
      <c r="P2331" s="64">
        <v>3.4</v>
      </c>
      <c r="R2331" s="64">
        <v>2.15</v>
      </c>
      <c r="S2331" s="64">
        <v>2.02</v>
      </c>
      <c r="U2331" s="64">
        <v>3.52</v>
      </c>
      <c r="V2331" s="64">
        <v>3.31</v>
      </c>
      <c r="W2331" s="64">
        <v>4.54</v>
      </c>
      <c r="X2331" s="64">
        <v>4.3600000000000003</v>
      </c>
      <c r="Z2331" s="64">
        <v>2.27</v>
      </c>
      <c r="AA2331" s="64">
        <v>2.31</v>
      </c>
      <c r="AB2331" s="64">
        <v>4</v>
      </c>
      <c r="AC2331" s="64">
        <v>3.79</v>
      </c>
    </row>
    <row r="2332" spans="1:29" hidden="1" x14ac:dyDescent="0.2">
      <c r="A2332" s="2">
        <v>41822</v>
      </c>
      <c r="B2332" s="64">
        <v>3.52</v>
      </c>
      <c r="C2332" s="64">
        <v>3.36</v>
      </c>
      <c r="D2332" s="64">
        <v>4.55</v>
      </c>
      <c r="E2332" s="64">
        <v>4.38</v>
      </c>
      <c r="G2332" s="64">
        <v>2.27</v>
      </c>
      <c r="H2332" s="64">
        <v>2.39</v>
      </c>
      <c r="J2332" s="64">
        <v>3.72</v>
      </c>
      <c r="K2332" s="64">
        <v>4.01</v>
      </c>
      <c r="N2332" s="64">
        <v>0.01</v>
      </c>
      <c r="O2332" s="64">
        <v>2.62</v>
      </c>
      <c r="P2332" s="64">
        <v>3.46</v>
      </c>
      <c r="R2332" s="64">
        <v>2.2200000000000002</v>
      </c>
      <c r="S2332" s="64">
        <v>2.0699999999999998</v>
      </c>
      <c r="U2332" s="64">
        <v>3.52</v>
      </c>
      <c r="V2332" s="64">
        <v>3.36</v>
      </c>
      <c r="W2332" s="64">
        <v>4.55</v>
      </c>
      <c r="X2332" s="64">
        <v>4.38</v>
      </c>
      <c r="Z2332" s="64">
        <v>2.27</v>
      </c>
      <c r="AA2332" s="64">
        <v>2.39</v>
      </c>
      <c r="AB2332" s="64">
        <v>3.72</v>
      </c>
      <c r="AC2332" s="64">
        <v>4.01</v>
      </c>
    </row>
    <row r="2333" spans="1:29" hidden="1" x14ac:dyDescent="0.2">
      <c r="A2333" s="2">
        <v>41823</v>
      </c>
      <c r="B2333" s="64">
        <v>3.4</v>
      </c>
      <c r="C2333" s="64">
        <v>3.34</v>
      </c>
      <c r="D2333" s="64">
        <v>4.59</v>
      </c>
      <c r="E2333" s="64">
        <v>4.41</v>
      </c>
      <c r="G2333" s="64">
        <v>2.23</v>
      </c>
      <c r="H2333" s="64">
        <v>2.5099999999999998</v>
      </c>
      <c r="J2333" s="64">
        <v>3.93</v>
      </c>
      <c r="K2333" s="64">
        <v>4</v>
      </c>
      <c r="N2333" s="64">
        <v>0</v>
      </c>
      <c r="O2333" s="64">
        <v>2.64</v>
      </c>
      <c r="P2333" s="64">
        <v>3.47</v>
      </c>
      <c r="R2333" s="64">
        <v>2.23</v>
      </c>
      <c r="S2333" s="64">
        <v>2.08</v>
      </c>
      <c r="U2333" s="64">
        <v>3.4</v>
      </c>
      <c r="V2333" s="64">
        <v>3.34</v>
      </c>
      <c r="W2333" s="64">
        <v>4.59</v>
      </c>
      <c r="X2333" s="64">
        <v>4.41</v>
      </c>
      <c r="Z2333" s="64">
        <v>2.23</v>
      </c>
      <c r="AA2333" s="64">
        <v>2.5099999999999998</v>
      </c>
      <c r="AB2333" s="64">
        <v>3.93</v>
      </c>
      <c r="AC2333" s="64">
        <v>4</v>
      </c>
    </row>
    <row r="2334" spans="1:29" hidden="1" x14ac:dyDescent="0.2">
      <c r="A2334" s="2">
        <v>41827</v>
      </c>
      <c r="B2334" s="64">
        <v>3.54</v>
      </c>
      <c r="C2334" s="64">
        <v>3.34</v>
      </c>
      <c r="D2334" s="64">
        <v>4.5599999999999996</v>
      </c>
      <c r="E2334" s="64">
        <v>4.42</v>
      </c>
      <c r="G2334" s="64">
        <v>2.2799999999999998</v>
      </c>
      <c r="H2334" s="64">
        <v>2.48</v>
      </c>
      <c r="J2334" s="64">
        <v>3.74</v>
      </c>
      <c r="K2334" s="64">
        <v>4</v>
      </c>
      <c r="N2334" s="64">
        <v>0</v>
      </c>
      <c r="O2334" s="64">
        <v>2.61</v>
      </c>
      <c r="P2334" s="64">
        <v>3.44</v>
      </c>
      <c r="R2334" s="64">
        <v>2.2400000000000002</v>
      </c>
      <c r="S2334" s="64">
        <v>2.08</v>
      </c>
      <c r="U2334" s="64">
        <v>3.54</v>
      </c>
      <c r="V2334" s="64">
        <v>3.34</v>
      </c>
      <c r="W2334" s="64">
        <v>4.5599999999999996</v>
      </c>
      <c r="X2334" s="64">
        <v>4.42</v>
      </c>
      <c r="Z2334" s="64">
        <v>2.2799999999999998</v>
      </c>
      <c r="AA2334" s="64">
        <v>2.48</v>
      </c>
      <c r="AB2334" s="64">
        <v>3.74</v>
      </c>
      <c r="AC2334" s="64">
        <v>4</v>
      </c>
    </row>
    <row r="2335" spans="1:29" hidden="1" x14ac:dyDescent="0.2">
      <c r="A2335" s="2">
        <v>41828</v>
      </c>
      <c r="B2335" s="64">
        <v>3.48</v>
      </c>
      <c r="C2335" s="64">
        <v>3.3</v>
      </c>
      <c r="D2335" s="64">
        <v>4.53</v>
      </c>
      <c r="E2335" s="64">
        <v>4.42</v>
      </c>
      <c r="G2335" s="64">
        <v>2.2999999999999998</v>
      </c>
      <c r="H2335" s="64">
        <v>2.5099999999999998</v>
      </c>
      <c r="J2335" s="64">
        <v>3.54</v>
      </c>
      <c r="K2335" s="64">
        <v>3.93</v>
      </c>
      <c r="N2335" s="64">
        <v>0</v>
      </c>
      <c r="O2335" s="64">
        <v>2.56</v>
      </c>
      <c r="P2335" s="64">
        <v>3.37</v>
      </c>
      <c r="R2335" s="64">
        <v>2.19</v>
      </c>
      <c r="S2335" s="64">
        <v>2.0299999999999998</v>
      </c>
      <c r="U2335" s="64">
        <v>3.48</v>
      </c>
      <c r="V2335" s="64">
        <v>3.3</v>
      </c>
      <c r="W2335" s="64">
        <v>4.53</v>
      </c>
      <c r="X2335" s="64">
        <v>4.42</v>
      </c>
      <c r="Z2335" s="64">
        <v>2.2999999999999998</v>
      </c>
      <c r="AA2335" s="64">
        <v>2.5099999999999998</v>
      </c>
      <c r="AB2335" s="64">
        <v>3.54</v>
      </c>
      <c r="AC2335" s="64">
        <v>3.93</v>
      </c>
    </row>
    <row r="2336" spans="1:29" hidden="1" x14ac:dyDescent="0.2">
      <c r="A2336" s="2">
        <v>41829</v>
      </c>
      <c r="B2336" s="64">
        <v>3.48</v>
      </c>
      <c r="C2336" s="64">
        <v>3.29</v>
      </c>
      <c r="D2336" s="64">
        <v>4.5199999999999996</v>
      </c>
      <c r="E2336" s="64">
        <v>4.38</v>
      </c>
      <c r="G2336" s="64">
        <v>2.29</v>
      </c>
      <c r="H2336" s="64">
        <v>2.5499999999999998</v>
      </c>
      <c r="J2336" s="64">
        <v>3.52</v>
      </c>
      <c r="K2336" s="64">
        <v>3.92</v>
      </c>
      <c r="N2336" s="64">
        <v>0.01</v>
      </c>
      <c r="O2336" s="64">
        <v>2.5499999999999998</v>
      </c>
      <c r="P2336" s="64">
        <v>3.37</v>
      </c>
      <c r="R2336" s="64">
        <v>2.17</v>
      </c>
      <c r="S2336" s="64">
        <v>2.0299999999999998</v>
      </c>
      <c r="U2336" s="64">
        <v>3.48</v>
      </c>
      <c r="V2336" s="64">
        <v>3.29</v>
      </c>
      <c r="W2336" s="64">
        <v>4.5199999999999996</v>
      </c>
      <c r="X2336" s="64">
        <v>4.38</v>
      </c>
      <c r="Z2336" s="64">
        <v>2.29</v>
      </c>
      <c r="AA2336" s="64">
        <v>2.5499999999999998</v>
      </c>
      <c r="AB2336" s="64">
        <v>3.52</v>
      </c>
      <c r="AC2336" s="64">
        <v>3.92</v>
      </c>
    </row>
    <row r="2337" spans="1:29" hidden="1" x14ac:dyDescent="0.2">
      <c r="A2337" s="2">
        <v>41830</v>
      </c>
      <c r="B2337" s="64">
        <v>3.46</v>
      </c>
      <c r="C2337" s="64">
        <v>3.28</v>
      </c>
      <c r="D2337" s="64">
        <v>4.5</v>
      </c>
      <c r="E2337" s="64">
        <v>4.38</v>
      </c>
      <c r="G2337" s="64">
        <v>2.14</v>
      </c>
      <c r="H2337" s="64">
        <v>2.5299999999999998</v>
      </c>
      <c r="J2337" s="64">
        <v>3.48</v>
      </c>
      <c r="K2337" s="64">
        <v>3.82</v>
      </c>
      <c r="N2337" s="64">
        <v>0.01</v>
      </c>
      <c r="O2337" s="64">
        <v>2.5299999999999998</v>
      </c>
      <c r="P2337" s="64">
        <v>3.37</v>
      </c>
      <c r="R2337" s="64">
        <v>2.16</v>
      </c>
      <c r="S2337" s="64">
        <v>2.0099999999999998</v>
      </c>
      <c r="U2337" s="64">
        <v>3.46</v>
      </c>
      <c r="V2337" s="64">
        <v>3.28</v>
      </c>
      <c r="W2337" s="64">
        <v>4.5</v>
      </c>
      <c r="X2337" s="64">
        <v>4.38</v>
      </c>
      <c r="Z2337" s="64">
        <v>2.14</v>
      </c>
      <c r="AA2337" s="64">
        <v>2.5299999999999998</v>
      </c>
      <c r="AB2337" s="64">
        <v>3.48</v>
      </c>
      <c r="AC2337" s="64">
        <v>3.82</v>
      </c>
    </row>
    <row r="2338" spans="1:29" hidden="1" x14ac:dyDescent="0.2">
      <c r="A2338" s="2">
        <v>41831</v>
      </c>
      <c r="B2338" s="64">
        <v>3.4</v>
      </c>
      <c r="C2338" s="64">
        <v>3.24</v>
      </c>
      <c r="D2338" s="64">
        <v>4.46</v>
      </c>
      <c r="E2338" s="64">
        <v>4.41</v>
      </c>
      <c r="G2338" s="64">
        <v>2.19</v>
      </c>
      <c r="H2338" s="64">
        <v>2.5099999999999998</v>
      </c>
      <c r="J2338" s="64">
        <v>3.54</v>
      </c>
      <c r="K2338" s="64">
        <v>4.0199999999999996</v>
      </c>
      <c r="N2338" s="64">
        <v>0.02</v>
      </c>
      <c r="O2338" s="64">
        <v>2.52</v>
      </c>
      <c r="P2338" s="64">
        <v>3.34</v>
      </c>
      <c r="R2338" s="64">
        <v>2.14</v>
      </c>
      <c r="S2338" s="64">
        <v>1.99</v>
      </c>
      <c r="U2338" s="64">
        <v>3.4</v>
      </c>
      <c r="V2338" s="64">
        <v>3.24</v>
      </c>
      <c r="W2338" s="64">
        <v>4.46</v>
      </c>
      <c r="X2338" s="64">
        <v>4.41</v>
      </c>
      <c r="Z2338" s="64">
        <v>2.19</v>
      </c>
      <c r="AA2338" s="64">
        <v>2.5099999999999998</v>
      </c>
      <c r="AB2338" s="64">
        <v>3.54</v>
      </c>
      <c r="AC2338" s="64">
        <v>4.0199999999999996</v>
      </c>
    </row>
    <row r="2339" spans="1:29" hidden="1" x14ac:dyDescent="0.2">
      <c r="A2339" s="2">
        <v>41834</v>
      </c>
      <c r="B2339" s="64">
        <v>3.43</v>
      </c>
      <c r="C2339" s="64">
        <v>3.27</v>
      </c>
      <c r="D2339" s="64">
        <v>4.45</v>
      </c>
      <c r="E2339" s="64">
        <v>4.41</v>
      </c>
      <c r="G2339" s="64">
        <v>2.17</v>
      </c>
      <c r="H2339" s="64">
        <v>2.5299999999999998</v>
      </c>
      <c r="J2339" s="64">
        <v>3.67</v>
      </c>
      <c r="K2339" s="64">
        <v>3.97</v>
      </c>
      <c r="N2339" s="64">
        <v>0.02</v>
      </c>
      <c r="O2339" s="64">
        <v>2.5499999999999998</v>
      </c>
      <c r="P2339" s="64">
        <v>3.37</v>
      </c>
      <c r="R2339" s="64">
        <v>2.15</v>
      </c>
      <c r="S2339" s="64">
        <v>2.0099999999999998</v>
      </c>
      <c r="U2339" s="64">
        <v>3.43</v>
      </c>
      <c r="V2339" s="64">
        <v>3.27</v>
      </c>
      <c r="W2339" s="64">
        <v>4.45</v>
      </c>
      <c r="X2339" s="64">
        <v>4.41</v>
      </c>
      <c r="Z2339" s="64">
        <v>2.17</v>
      </c>
      <c r="AA2339" s="64">
        <v>2.5299999999999998</v>
      </c>
      <c r="AB2339" s="64">
        <v>3.67</v>
      </c>
      <c r="AC2339" s="64">
        <v>3.97</v>
      </c>
    </row>
    <row r="2340" spans="1:29" hidden="1" x14ac:dyDescent="0.2">
      <c r="A2340" s="2">
        <v>41835</v>
      </c>
      <c r="B2340" s="64">
        <v>3.38</v>
      </c>
      <c r="C2340" s="64">
        <v>3.28</v>
      </c>
      <c r="D2340" s="64">
        <v>4.47</v>
      </c>
      <c r="E2340" s="64">
        <v>4.43</v>
      </c>
      <c r="G2340" s="64">
        <v>2.2000000000000002</v>
      </c>
      <c r="H2340" s="64">
        <v>2.5099999999999998</v>
      </c>
      <c r="J2340" s="64">
        <v>3.68</v>
      </c>
      <c r="K2340" s="64">
        <v>3.93</v>
      </c>
      <c r="N2340" s="64">
        <v>0.01</v>
      </c>
      <c r="O2340" s="64">
        <v>2.5499999999999998</v>
      </c>
      <c r="P2340" s="64">
        <v>3.37</v>
      </c>
      <c r="R2340" s="64">
        <v>2.1800000000000002</v>
      </c>
      <c r="S2340" s="64">
        <v>2.04</v>
      </c>
      <c r="U2340" s="64">
        <v>3.38</v>
      </c>
      <c r="V2340" s="64">
        <v>3.28</v>
      </c>
      <c r="W2340" s="64">
        <v>4.47</v>
      </c>
      <c r="X2340" s="64">
        <v>4.43</v>
      </c>
      <c r="Z2340" s="64">
        <v>2.2000000000000002</v>
      </c>
      <c r="AA2340" s="64">
        <v>2.5099999999999998</v>
      </c>
      <c r="AB2340" s="64">
        <v>3.68</v>
      </c>
      <c r="AC2340" s="64">
        <v>3.93</v>
      </c>
    </row>
    <row r="2341" spans="1:29" hidden="1" x14ac:dyDescent="0.2">
      <c r="A2341" s="2">
        <v>41836</v>
      </c>
      <c r="B2341" s="64">
        <v>3.37</v>
      </c>
      <c r="C2341" s="64">
        <v>3.26</v>
      </c>
      <c r="D2341" s="64">
        <v>4.51</v>
      </c>
      <c r="E2341" s="64">
        <v>4.38</v>
      </c>
      <c r="G2341" s="64">
        <v>2.2400000000000002</v>
      </c>
      <c r="H2341" s="64">
        <v>2.5</v>
      </c>
      <c r="J2341" s="64">
        <v>3.78</v>
      </c>
      <c r="K2341" s="64">
        <v>3.96</v>
      </c>
      <c r="N2341" s="64">
        <v>0.02</v>
      </c>
      <c r="O2341" s="64">
        <v>2.5299999999999998</v>
      </c>
      <c r="P2341" s="64">
        <v>3.34</v>
      </c>
      <c r="R2341" s="64">
        <v>2.1800000000000002</v>
      </c>
      <c r="S2341" s="64">
        <v>2.04</v>
      </c>
      <c r="U2341" s="64">
        <v>3.37</v>
      </c>
      <c r="V2341" s="64">
        <v>3.26</v>
      </c>
      <c r="W2341" s="64">
        <v>4.51</v>
      </c>
      <c r="X2341" s="64">
        <v>4.38</v>
      </c>
      <c r="Z2341" s="64">
        <v>2.2400000000000002</v>
      </c>
      <c r="AA2341" s="64">
        <v>2.5</v>
      </c>
      <c r="AB2341" s="64">
        <v>3.78</v>
      </c>
      <c r="AC2341" s="64">
        <v>3.96</v>
      </c>
    </row>
    <row r="2342" spans="1:29" hidden="1" x14ac:dyDescent="0.2">
      <c r="A2342" s="2">
        <v>41837</v>
      </c>
      <c r="B2342" s="64">
        <v>3.35</v>
      </c>
      <c r="C2342" s="64">
        <v>3.2</v>
      </c>
      <c r="D2342" s="64">
        <v>4.49</v>
      </c>
      <c r="E2342" s="64">
        <v>4.3499999999999996</v>
      </c>
      <c r="G2342" s="64">
        <v>2.17</v>
      </c>
      <c r="H2342" s="64">
        <v>2.4</v>
      </c>
      <c r="J2342" s="64">
        <v>3.66</v>
      </c>
      <c r="K2342" s="64">
        <v>3.72</v>
      </c>
      <c r="N2342" s="64">
        <v>0.01</v>
      </c>
      <c r="O2342" s="64">
        <v>2.44</v>
      </c>
      <c r="P2342" s="64">
        <v>3.26</v>
      </c>
      <c r="R2342" s="64">
        <v>2.13</v>
      </c>
      <c r="S2342" s="64">
        <v>1.98</v>
      </c>
      <c r="U2342" s="64">
        <v>3.35</v>
      </c>
      <c r="V2342" s="64">
        <v>3.2</v>
      </c>
      <c r="W2342" s="64">
        <v>4.49</v>
      </c>
      <c r="X2342" s="64">
        <v>4.3499999999999996</v>
      </c>
      <c r="Z2342" s="64">
        <v>2.17</v>
      </c>
      <c r="AA2342" s="64">
        <v>2.4</v>
      </c>
      <c r="AB2342" s="64">
        <v>3.66</v>
      </c>
      <c r="AC2342" s="64">
        <v>3.72</v>
      </c>
    </row>
    <row r="2343" spans="1:29" hidden="1" x14ac:dyDescent="0.2">
      <c r="A2343" s="2">
        <v>41838</v>
      </c>
      <c r="B2343" s="64">
        <v>3.33</v>
      </c>
      <c r="C2343" s="64">
        <v>3.22</v>
      </c>
      <c r="D2343" s="64">
        <v>4.47</v>
      </c>
      <c r="E2343" s="64">
        <v>4.38</v>
      </c>
      <c r="G2343" s="64">
        <v>1.9</v>
      </c>
      <c r="H2343" s="64">
        <v>2.4</v>
      </c>
      <c r="J2343" s="64">
        <v>3.53</v>
      </c>
      <c r="K2343" s="64">
        <v>3.82</v>
      </c>
      <c r="N2343" s="64">
        <v>0.01</v>
      </c>
      <c r="O2343" s="64">
        <v>2.48</v>
      </c>
      <c r="P2343" s="64">
        <v>3.29</v>
      </c>
      <c r="R2343" s="64">
        <v>2.17</v>
      </c>
      <c r="S2343" s="64">
        <v>2.02</v>
      </c>
      <c r="U2343" s="64">
        <v>3.33</v>
      </c>
      <c r="V2343" s="64">
        <v>3.22</v>
      </c>
      <c r="W2343" s="64">
        <v>4.47</v>
      </c>
      <c r="X2343" s="64">
        <v>4.38</v>
      </c>
      <c r="Z2343" s="64">
        <v>1.9</v>
      </c>
      <c r="AA2343" s="64">
        <v>2.4</v>
      </c>
      <c r="AB2343" s="64">
        <v>3.53</v>
      </c>
      <c r="AC2343" s="64">
        <v>3.82</v>
      </c>
    </row>
    <row r="2344" spans="1:29" hidden="1" x14ac:dyDescent="0.2">
      <c r="A2344" s="2">
        <v>41841</v>
      </c>
      <c r="B2344" s="64">
        <v>3.35</v>
      </c>
      <c r="C2344" s="64">
        <v>3.22</v>
      </c>
      <c r="D2344" s="64">
        <v>4.41</v>
      </c>
      <c r="E2344" s="64">
        <v>4.34</v>
      </c>
      <c r="G2344" s="64">
        <v>1.92</v>
      </c>
      <c r="H2344" s="64">
        <v>2.42</v>
      </c>
      <c r="J2344" s="64">
        <v>3.86</v>
      </c>
      <c r="K2344" s="64">
        <v>3.88</v>
      </c>
      <c r="N2344" s="64">
        <v>0.01</v>
      </c>
      <c r="O2344" s="64">
        <v>2.46</v>
      </c>
      <c r="P2344" s="64">
        <v>3.26</v>
      </c>
      <c r="R2344" s="64">
        <v>2.19</v>
      </c>
      <c r="S2344" s="64">
        <v>2.02</v>
      </c>
      <c r="U2344" s="64">
        <v>3.35</v>
      </c>
      <c r="V2344" s="64">
        <v>3.22</v>
      </c>
      <c r="W2344" s="64">
        <v>4.41</v>
      </c>
      <c r="X2344" s="64">
        <v>4.34</v>
      </c>
      <c r="Z2344" s="64">
        <v>1.92</v>
      </c>
      <c r="AA2344" s="64">
        <v>2.42</v>
      </c>
      <c r="AB2344" s="64">
        <v>3.86</v>
      </c>
      <c r="AC2344" s="64">
        <v>3.88</v>
      </c>
    </row>
    <row r="2345" spans="1:29" hidden="1" x14ac:dyDescent="0.2">
      <c r="A2345" s="2">
        <v>41842</v>
      </c>
      <c r="B2345" s="64">
        <v>3.37</v>
      </c>
      <c r="C2345" s="64">
        <v>3.22</v>
      </c>
      <c r="D2345" s="64">
        <v>4.3899999999999997</v>
      </c>
      <c r="E2345" s="64">
        <v>4.34</v>
      </c>
      <c r="G2345" s="64">
        <v>2.12</v>
      </c>
      <c r="H2345" s="64">
        <v>2.4</v>
      </c>
      <c r="J2345" s="64">
        <v>3.62</v>
      </c>
      <c r="K2345" s="64">
        <v>3.74</v>
      </c>
      <c r="N2345" s="64">
        <v>0.01</v>
      </c>
      <c r="O2345" s="64">
        <v>2.46</v>
      </c>
      <c r="P2345" s="64">
        <v>3.25</v>
      </c>
      <c r="R2345" s="64">
        <v>2.1800000000000002</v>
      </c>
      <c r="S2345" s="64">
        <v>2.02</v>
      </c>
      <c r="U2345" s="64">
        <v>3.37</v>
      </c>
      <c r="V2345" s="64">
        <v>3.22</v>
      </c>
      <c r="W2345" s="64">
        <v>4.3899999999999997</v>
      </c>
      <c r="X2345" s="64">
        <v>4.34</v>
      </c>
      <c r="Z2345" s="64">
        <v>2.12</v>
      </c>
      <c r="AA2345" s="64">
        <v>2.4</v>
      </c>
      <c r="AB2345" s="64">
        <v>3.62</v>
      </c>
      <c r="AC2345" s="64">
        <v>3.74</v>
      </c>
    </row>
    <row r="2346" spans="1:29" hidden="1" x14ac:dyDescent="0.2">
      <c r="A2346" s="2">
        <v>41843</v>
      </c>
      <c r="B2346" s="64">
        <v>3.32</v>
      </c>
      <c r="C2346" s="64">
        <v>3.24</v>
      </c>
      <c r="D2346" s="64">
        <v>4.3899999999999997</v>
      </c>
      <c r="E2346" s="64">
        <v>4.37</v>
      </c>
      <c r="G2346" s="64">
        <v>1.99</v>
      </c>
      <c r="H2346" s="64">
        <v>2.4</v>
      </c>
      <c r="J2346" s="64">
        <v>3.53</v>
      </c>
      <c r="K2346" s="64">
        <v>3.8</v>
      </c>
      <c r="N2346" s="64">
        <v>0</v>
      </c>
      <c r="O2346" s="64">
        <v>2.4700000000000002</v>
      </c>
      <c r="P2346" s="64">
        <v>3.26</v>
      </c>
      <c r="R2346" s="64">
        <v>2.1800000000000002</v>
      </c>
      <c r="S2346" s="64">
        <v>2</v>
      </c>
      <c r="U2346" s="64">
        <v>3.32</v>
      </c>
      <c r="V2346" s="64">
        <v>3.24</v>
      </c>
      <c r="W2346" s="64">
        <v>4.3899999999999997</v>
      </c>
      <c r="X2346" s="64">
        <v>4.37</v>
      </c>
      <c r="Z2346" s="64">
        <v>1.99</v>
      </c>
      <c r="AA2346" s="64">
        <v>2.4</v>
      </c>
      <c r="AB2346" s="64">
        <v>3.53</v>
      </c>
      <c r="AC2346" s="64">
        <v>3.8</v>
      </c>
    </row>
    <row r="2347" spans="1:29" hidden="1" x14ac:dyDescent="0.2">
      <c r="A2347" s="2">
        <v>41844</v>
      </c>
      <c r="B2347" s="64">
        <v>3.39</v>
      </c>
      <c r="C2347" s="64">
        <v>3.25</v>
      </c>
      <c r="D2347" s="64">
        <v>4.42</v>
      </c>
      <c r="E2347" s="64">
        <v>4.3899999999999997</v>
      </c>
      <c r="G2347" s="64">
        <v>1.79</v>
      </c>
      <c r="H2347" s="64">
        <v>2.3199999999999998</v>
      </c>
      <c r="J2347" s="64">
        <v>3.26</v>
      </c>
      <c r="K2347" s="64">
        <v>3.8</v>
      </c>
      <c r="N2347" s="64">
        <v>0.02</v>
      </c>
      <c r="O2347" s="64">
        <v>2.5</v>
      </c>
      <c r="P2347" s="64">
        <v>3.29</v>
      </c>
      <c r="R2347" s="64">
        <v>2.2400000000000002</v>
      </c>
      <c r="S2347" s="64">
        <v>2.06</v>
      </c>
      <c r="U2347" s="64">
        <v>3.39</v>
      </c>
      <c r="V2347" s="64">
        <v>3.25</v>
      </c>
      <c r="W2347" s="64">
        <v>4.42</v>
      </c>
      <c r="X2347" s="64">
        <v>4.3899999999999997</v>
      </c>
      <c r="Z2347" s="64">
        <v>1.79</v>
      </c>
      <c r="AA2347" s="64">
        <v>2.3199999999999998</v>
      </c>
      <c r="AB2347" s="64">
        <v>3.26</v>
      </c>
      <c r="AC2347" s="64">
        <v>3.8</v>
      </c>
    </row>
    <row r="2348" spans="1:29" hidden="1" x14ac:dyDescent="0.2">
      <c r="A2348" s="2">
        <v>41845</v>
      </c>
      <c r="B2348" s="64">
        <v>3.43</v>
      </c>
      <c r="C2348" s="64">
        <v>3.22</v>
      </c>
      <c r="D2348" s="64">
        <v>4.3499999999999996</v>
      </c>
      <c r="E2348" s="64">
        <v>4.37</v>
      </c>
      <c r="G2348" s="64">
        <v>1.97</v>
      </c>
      <c r="H2348" s="64">
        <v>2.31</v>
      </c>
      <c r="J2348" s="64">
        <v>2.98</v>
      </c>
      <c r="K2348" s="64">
        <v>3.77</v>
      </c>
      <c r="N2348" s="64">
        <v>0.02</v>
      </c>
      <c r="O2348" s="64">
        <v>2.4700000000000002</v>
      </c>
      <c r="P2348" s="64">
        <v>3.24</v>
      </c>
      <c r="R2348" s="64">
        <v>2.21</v>
      </c>
      <c r="S2348" s="64">
        <v>2.02</v>
      </c>
      <c r="U2348" s="64">
        <v>3.43</v>
      </c>
      <c r="V2348" s="64">
        <v>3.22</v>
      </c>
      <c r="W2348" s="64">
        <v>4.3499999999999996</v>
      </c>
      <c r="X2348" s="64">
        <v>4.37</v>
      </c>
      <c r="Z2348" s="64">
        <v>1.97</v>
      </c>
      <c r="AA2348" s="64">
        <v>2.31</v>
      </c>
      <c r="AB2348" s="64">
        <v>2.98</v>
      </c>
      <c r="AC2348" s="64">
        <v>3.77</v>
      </c>
    </row>
    <row r="2349" spans="1:29" hidden="1" x14ac:dyDescent="0.2">
      <c r="A2349" s="2">
        <v>41848</v>
      </c>
      <c r="B2349" s="64">
        <v>3.36</v>
      </c>
      <c r="C2349" s="64">
        <v>3.24</v>
      </c>
      <c r="D2349" s="64">
        <v>4.38</v>
      </c>
      <c r="E2349" s="64">
        <v>4.37</v>
      </c>
      <c r="G2349" s="64">
        <v>2.0499999999999998</v>
      </c>
      <c r="H2349" s="64">
        <v>2.2999999999999998</v>
      </c>
      <c r="J2349" s="64">
        <v>3.03</v>
      </c>
      <c r="K2349" s="64">
        <v>3.69</v>
      </c>
      <c r="N2349" s="64">
        <v>0.03</v>
      </c>
      <c r="O2349" s="64">
        <v>2.4900000000000002</v>
      </c>
      <c r="P2349" s="64">
        <v>3.25</v>
      </c>
      <c r="R2349" s="64">
        <v>2.23</v>
      </c>
      <c r="S2349" s="64">
        <v>2.0299999999999998</v>
      </c>
      <c r="U2349" s="64">
        <v>3.36</v>
      </c>
      <c r="V2349" s="64">
        <v>3.24</v>
      </c>
      <c r="W2349" s="64">
        <v>4.38</v>
      </c>
      <c r="X2349" s="64">
        <v>4.37</v>
      </c>
      <c r="Z2349" s="64">
        <v>2.0499999999999998</v>
      </c>
      <c r="AA2349" s="64">
        <v>2.2999999999999998</v>
      </c>
      <c r="AB2349" s="64">
        <v>3.03</v>
      </c>
      <c r="AC2349" s="64">
        <v>3.69</v>
      </c>
    </row>
    <row r="2350" spans="1:29" hidden="1" x14ac:dyDescent="0.2">
      <c r="A2350" s="2">
        <v>41849</v>
      </c>
      <c r="B2350" s="64">
        <v>3.41</v>
      </c>
      <c r="C2350" s="64">
        <v>3.21</v>
      </c>
      <c r="D2350" s="64">
        <v>4.37</v>
      </c>
      <c r="E2350" s="64">
        <v>4.32</v>
      </c>
      <c r="G2350" s="64">
        <v>2.19</v>
      </c>
      <c r="H2350" s="64">
        <v>2.4</v>
      </c>
      <c r="J2350" s="64">
        <v>2.86</v>
      </c>
      <c r="K2350" s="64">
        <v>3.66</v>
      </c>
      <c r="N2350" s="64">
        <v>0.03</v>
      </c>
      <c r="O2350" s="64">
        <v>2.46</v>
      </c>
      <c r="P2350" s="64">
        <v>3.22</v>
      </c>
      <c r="R2350" s="64">
        <v>2.14</v>
      </c>
      <c r="S2350" s="64">
        <v>2.02</v>
      </c>
      <c r="U2350" s="64">
        <v>3.41</v>
      </c>
      <c r="V2350" s="64">
        <v>3.21</v>
      </c>
      <c r="W2350" s="64">
        <v>4.37</v>
      </c>
      <c r="X2350" s="64">
        <v>4.32</v>
      </c>
      <c r="Z2350" s="64">
        <v>2.19</v>
      </c>
      <c r="AA2350" s="64">
        <v>2.4</v>
      </c>
      <c r="AB2350" s="64">
        <v>2.86</v>
      </c>
      <c r="AC2350" s="64">
        <v>3.66</v>
      </c>
    </row>
    <row r="2351" spans="1:29" hidden="1" x14ac:dyDescent="0.2">
      <c r="A2351" s="2">
        <v>41850</v>
      </c>
      <c r="B2351" s="64">
        <v>3.4</v>
      </c>
      <c r="C2351" s="64">
        <v>3.28</v>
      </c>
      <c r="D2351" s="64">
        <v>4.43</v>
      </c>
      <c r="E2351" s="64">
        <v>4.37</v>
      </c>
      <c r="G2351" s="64">
        <v>2.2599999999999998</v>
      </c>
      <c r="H2351" s="64">
        <v>2.38</v>
      </c>
      <c r="J2351" s="64">
        <v>2.93</v>
      </c>
      <c r="K2351" s="64">
        <v>3.7</v>
      </c>
      <c r="N2351" s="64">
        <v>0.02</v>
      </c>
      <c r="O2351" s="64">
        <v>2.56</v>
      </c>
      <c r="P2351" s="64">
        <v>3.31</v>
      </c>
      <c r="R2351" s="64">
        <v>2.21</v>
      </c>
      <c r="S2351" s="64">
        <v>2.09</v>
      </c>
      <c r="U2351" s="64">
        <v>3.4</v>
      </c>
      <c r="V2351" s="64">
        <v>3.28</v>
      </c>
      <c r="W2351" s="64">
        <v>4.43</v>
      </c>
      <c r="X2351" s="64">
        <v>4.37</v>
      </c>
      <c r="Z2351" s="64">
        <v>2.2599999999999998</v>
      </c>
      <c r="AA2351" s="64">
        <v>2.38</v>
      </c>
      <c r="AB2351" s="64">
        <v>2.93</v>
      </c>
      <c r="AC2351" s="64">
        <v>3.7</v>
      </c>
    </row>
    <row r="2352" spans="1:29" hidden="1" x14ac:dyDescent="0.2">
      <c r="A2352" s="2">
        <v>41851</v>
      </c>
      <c r="B2352" s="64">
        <v>3.43</v>
      </c>
      <c r="C2352" s="64">
        <v>3.31</v>
      </c>
      <c r="D2352" s="64">
        <v>4.3899999999999997</v>
      </c>
      <c r="E2352" s="64">
        <v>4.3499999999999996</v>
      </c>
      <c r="G2352" s="64">
        <v>2.37</v>
      </c>
      <c r="H2352" s="64">
        <v>2.4</v>
      </c>
      <c r="J2352" s="64">
        <v>3.12</v>
      </c>
      <c r="K2352" s="64">
        <v>3.63</v>
      </c>
      <c r="N2352" s="64">
        <v>0.02</v>
      </c>
      <c r="O2352" s="64">
        <v>2.56</v>
      </c>
      <c r="P2352" s="64">
        <v>3.32</v>
      </c>
      <c r="R2352" s="64">
        <v>2.21</v>
      </c>
      <c r="S2352" s="64">
        <v>2.08</v>
      </c>
      <c r="U2352" s="64">
        <v>3.43</v>
      </c>
      <c r="V2352" s="64">
        <v>3.31</v>
      </c>
      <c r="W2352" s="64">
        <v>4.3899999999999997</v>
      </c>
      <c r="X2352" s="64">
        <v>4.3499999999999996</v>
      </c>
      <c r="Z2352" s="64">
        <v>2.37</v>
      </c>
      <c r="AA2352" s="64">
        <v>2.4</v>
      </c>
      <c r="AB2352" s="64">
        <v>3.12</v>
      </c>
      <c r="AC2352" s="64">
        <v>3.63</v>
      </c>
    </row>
    <row r="2353" spans="1:29" hidden="1" x14ac:dyDescent="0.2">
      <c r="R2353" s="64"/>
      <c r="S2353" s="64"/>
    </row>
    <row r="2354" spans="1:29" hidden="1" x14ac:dyDescent="0.2">
      <c r="A2354" s="3" t="s">
        <v>61</v>
      </c>
      <c r="B2354" s="64">
        <f>AVERAGE(B2331:B2352)</f>
        <v>3.4145454545454546</v>
      </c>
      <c r="C2354" s="64">
        <f>AVERAGE(C2331:C2352)</f>
        <v>3.2672727272727271</v>
      </c>
      <c r="D2354" s="64">
        <f>AVERAGE(D2331:D2352)</f>
        <v>4.4622727272727269</v>
      </c>
      <c r="E2354" s="64">
        <f>AVERAGE(E2331:E2352)</f>
        <v>4.3786363636363639</v>
      </c>
      <c r="G2354" s="64">
        <f>AVERAGE(G2331:G2352)</f>
        <v>2.150454545454545</v>
      </c>
      <c r="H2354" s="64">
        <f>AVERAGE(H2331:H2352)</f>
        <v>2.4299999999999997</v>
      </c>
      <c r="J2354" s="64">
        <f>AVERAGE(J2331:J2352)</f>
        <v>3.4990909090909099</v>
      </c>
      <c r="K2354" s="64">
        <f>AVERAGE(K2331:K2352)</f>
        <v>3.8436363636363633</v>
      </c>
      <c r="N2354" s="64">
        <f>AVERAGE(N2331:N2352)</f>
        <v>1.2727272727272728E-2</v>
      </c>
      <c r="O2354" s="64">
        <f>AVERAGE(O2331:O2352)</f>
        <v>2.5263636363636368</v>
      </c>
      <c r="P2354" s="64">
        <f>AVERAGE(P2331:P2352)</f>
        <v>3.3295454545454537</v>
      </c>
      <c r="R2354" s="64">
        <f>AVERAGE(R2331:R2352)</f>
        <v>2.1863636363636365</v>
      </c>
      <c r="S2354" s="64">
        <f>AVERAGE(S2331:S2352)</f>
        <v>2.0336363636363641</v>
      </c>
      <c r="U2354" s="64">
        <f>AVERAGE(U2331:U2352)</f>
        <v>3.4145454545454546</v>
      </c>
      <c r="V2354" s="64">
        <f>AVERAGE(V2331:V2352)</f>
        <v>3.2672727272727271</v>
      </c>
      <c r="W2354" s="64">
        <f>AVERAGE(W2331:W2352)</f>
        <v>4.4622727272727269</v>
      </c>
      <c r="X2354" s="64">
        <f>AVERAGE(X2331:X2352)</f>
        <v>4.3786363636363639</v>
      </c>
      <c r="Z2354" s="64">
        <f>AVERAGE(Z2331:Z2352)</f>
        <v>2.150454545454545</v>
      </c>
      <c r="AA2354" s="64">
        <f>AVERAGE(AA2331:AA2352)</f>
        <v>2.4299999999999997</v>
      </c>
      <c r="AB2354" s="64">
        <f>AVERAGE(AB2331:AB2352)</f>
        <v>3.4990909090909099</v>
      </c>
      <c r="AC2354" s="64">
        <f>AVERAGE(AC2331:AC2352)</f>
        <v>3.8436363636363633</v>
      </c>
    </row>
    <row r="2355" spans="1:29" hidden="1" x14ac:dyDescent="0.2">
      <c r="A2355" s="3" t="s">
        <v>62</v>
      </c>
      <c r="B2355" s="312">
        <f>AVERAGE(B2354:C2354)</f>
        <v>3.3409090909090908</v>
      </c>
      <c r="C2355" s="312"/>
      <c r="D2355" s="312">
        <f>AVERAGE(D2354:E2354)</f>
        <v>4.420454545454545</v>
      </c>
      <c r="E2355" s="312"/>
      <c r="F2355" s="5"/>
      <c r="G2355" s="312">
        <f>AVERAGE(G2354:H2354)</f>
        <v>2.2902272727272726</v>
      </c>
      <c r="H2355" s="312"/>
      <c r="I2355" s="118"/>
      <c r="J2355" s="312">
        <f>AVERAGE(J2354:K2354)</f>
        <v>3.6713636363636368</v>
      </c>
      <c r="K2355" s="312"/>
      <c r="L2355" s="118"/>
      <c r="M2355" s="5"/>
      <c r="N2355" s="5"/>
      <c r="O2355" s="5"/>
      <c r="P2355" s="5"/>
      <c r="Q2355" s="5"/>
      <c r="R2355" s="312">
        <f>AVERAGE(R2354:S2354)</f>
        <v>2.1100000000000003</v>
      </c>
      <c r="S2355" s="312"/>
      <c r="U2355" s="312">
        <f>AVERAGE(U2354:V2354)</f>
        <v>3.3409090909090908</v>
      </c>
      <c r="V2355" s="312"/>
      <c r="W2355" s="312">
        <f>AVERAGE(W2354:X2354)</f>
        <v>4.420454545454545</v>
      </c>
      <c r="X2355" s="312"/>
      <c r="Y2355" s="5"/>
      <c r="Z2355" s="312">
        <f>AVERAGE(Z2354:AA2354)</f>
        <v>2.2902272727272726</v>
      </c>
      <c r="AA2355" s="312"/>
      <c r="AB2355" s="312">
        <f>AVERAGE(AB2354:AC2354)</f>
        <v>3.6713636363636368</v>
      </c>
      <c r="AC2355" s="312"/>
    </row>
    <row r="2356" spans="1:29" hidden="1" x14ac:dyDescent="0.2">
      <c r="A2356" s="3" t="s">
        <v>63</v>
      </c>
      <c r="B2356" s="312">
        <f>AVERAGE(B2302,B2328,B2355)</f>
        <v>3.3364141414141417</v>
      </c>
      <c r="C2356" s="312"/>
      <c r="D2356" s="312">
        <f>AVERAGE(D2302,D2328,D2355)</f>
        <v>4.402770562770562</v>
      </c>
      <c r="E2356" s="312"/>
      <c r="F2356" s="5"/>
      <c r="G2356" s="312">
        <f>AVERAGE(G2302,G2328,G2355)</f>
        <v>2.2514249639249639</v>
      </c>
      <c r="H2356" s="312"/>
      <c r="I2356" s="118"/>
      <c r="J2356" s="312">
        <f>AVERAGE(J2302,J2328,J2355)</f>
        <v>3.6675974025974027</v>
      </c>
      <c r="K2356" s="312"/>
      <c r="L2356" s="118"/>
      <c r="M2356" s="5"/>
      <c r="N2356" s="5"/>
      <c r="O2356" s="5"/>
      <c r="P2356" s="5"/>
      <c r="Q2356" s="5"/>
      <c r="R2356" s="312">
        <f>AVERAGE(R2302,R2328,R2355)</f>
        <v>2.061984126984127</v>
      </c>
      <c r="S2356" s="312"/>
      <c r="U2356" s="312">
        <f>AVERAGE(U2302,U2328,U2355)</f>
        <v>3.3364141414141417</v>
      </c>
      <c r="V2356" s="312"/>
      <c r="W2356" s="312">
        <f>AVERAGE(W2302,W2328,W2355)</f>
        <v>4.402770562770562</v>
      </c>
      <c r="X2356" s="312"/>
      <c r="Y2356" s="5"/>
      <c r="Z2356" s="312">
        <f>AVERAGE(Z2302,Z2328,Z2355)</f>
        <v>2.2514249639249639</v>
      </c>
      <c r="AA2356" s="312"/>
      <c r="AB2356" s="312">
        <f>AVERAGE(AB2302,AB2328,AB2355)</f>
        <v>3.6675974025974027</v>
      </c>
      <c r="AC2356" s="312"/>
    </row>
    <row r="2357" spans="1:29" hidden="1" x14ac:dyDescent="0.2">
      <c r="R2357" s="64"/>
      <c r="S2357" s="64"/>
    </row>
    <row r="2358" spans="1:29" hidden="1" x14ac:dyDescent="0.2">
      <c r="A2358" s="2">
        <v>41852</v>
      </c>
      <c r="B2358" s="64">
        <v>3.42</v>
      </c>
      <c r="C2358" s="64">
        <v>3.26</v>
      </c>
      <c r="D2358" s="64">
        <v>4.3899999999999997</v>
      </c>
      <c r="E2358" s="64">
        <v>4.3600000000000003</v>
      </c>
      <c r="G2358" s="64">
        <v>2.42</v>
      </c>
      <c r="H2358" s="64">
        <v>2.44</v>
      </c>
      <c r="J2358" s="64">
        <v>3.71</v>
      </c>
      <c r="K2358" s="64">
        <v>3.6</v>
      </c>
      <c r="N2358" s="64">
        <v>0.02</v>
      </c>
      <c r="O2358" s="64">
        <v>2.4900000000000002</v>
      </c>
      <c r="P2358" s="64">
        <v>3.28</v>
      </c>
      <c r="R2358" s="64">
        <v>2.12</v>
      </c>
      <c r="S2358" s="64">
        <v>2.02</v>
      </c>
      <c r="U2358" s="64">
        <v>3.42</v>
      </c>
      <c r="V2358" s="64">
        <v>3.26</v>
      </c>
      <c r="W2358" s="64">
        <v>4.3899999999999997</v>
      </c>
      <c r="X2358" s="64">
        <v>4.3600000000000003</v>
      </c>
      <c r="Z2358" s="64">
        <v>2.42</v>
      </c>
      <c r="AA2358" s="64">
        <v>2.44</v>
      </c>
      <c r="AB2358" s="64">
        <v>3.71</v>
      </c>
      <c r="AC2358" s="64">
        <v>3.6</v>
      </c>
    </row>
    <row r="2359" spans="1:29" hidden="1" x14ac:dyDescent="0.2">
      <c r="A2359" s="2">
        <v>41855</v>
      </c>
      <c r="B2359" s="64">
        <v>3.38</v>
      </c>
      <c r="C2359" s="64">
        <v>3.26</v>
      </c>
      <c r="D2359" s="64">
        <v>4.41</v>
      </c>
      <c r="E2359" s="64">
        <v>4.3600000000000003</v>
      </c>
      <c r="G2359" s="64">
        <v>2.65</v>
      </c>
      <c r="H2359" s="64">
        <v>2.38</v>
      </c>
      <c r="J2359" s="64">
        <v>4.2</v>
      </c>
      <c r="K2359" s="64">
        <v>3.37</v>
      </c>
      <c r="N2359" s="64">
        <v>0.01</v>
      </c>
      <c r="O2359" s="64">
        <v>2.48</v>
      </c>
      <c r="P2359" s="64">
        <v>3.29</v>
      </c>
      <c r="R2359" s="64">
        <v>2.12</v>
      </c>
      <c r="S2359" s="64">
        <v>1.99</v>
      </c>
      <c r="U2359" s="64">
        <v>3.38</v>
      </c>
      <c r="V2359" s="64">
        <v>3.26</v>
      </c>
      <c r="W2359" s="64">
        <v>4.41</v>
      </c>
      <c r="X2359" s="64">
        <v>4.3600000000000003</v>
      </c>
      <c r="Z2359" s="64">
        <v>2.65</v>
      </c>
      <c r="AA2359" s="64">
        <v>2.38</v>
      </c>
      <c r="AB2359" s="64">
        <v>4.2</v>
      </c>
      <c r="AC2359" s="64">
        <v>3.37</v>
      </c>
    </row>
    <row r="2360" spans="1:29" hidden="1" x14ac:dyDescent="0.2">
      <c r="A2360" s="2">
        <v>41856</v>
      </c>
      <c r="B2360" s="64">
        <v>3.43</v>
      </c>
      <c r="C2360" s="64">
        <v>3.22</v>
      </c>
      <c r="D2360" s="64">
        <v>4.3899999999999997</v>
      </c>
      <c r="E2360" s="64">
        <v>4.37</v>
      </c>
      <c r="G2360" s="64">
        <v>2.61</v>
      </c>
      <c r="H2360" s="64">
        <v>2.39</v>
      </c>
      <c r="J2360" s="64">
        <v>4.26</v>
      </c>
      <c r="K2360" s="64">
        <v>3.36</v>
      </c>
      <c r="N2360" s="64">
        <v>0.01</v>
      </c>
      <c r="O2360" s="64">
        <v>2.4900000000000002</v>
      </c>
      <c r="P2360" s="64">
        <v>3.28</v>
      </c>
      <c r="R2360" s="64">
        <v>2.1800000000000002</v>
      </c>
      <c r="S2360" s="64">
        <v>1.99</v>
      </c>
      <c r="U2360" s="64">
        <v>3.43</v>
      </c>
      <c r="V2360" s="64">
        <v>3.22</v>
      </c>
      <c r="W2360" s="64">
        <v>4.3899999999999997</v>
      </c>
      <c r="X2360" s="64">
        <v>4.37</v>
      </c>
      <c r="Z2360" s="64">
        <v>2.61</v>
      </c>
      <c r="AA2360" s="64">
        <v>2.39</v>
      </c>
      <c r="AB2360" s="64">
        <v>4.26</v>
      </c>
      <c r="AC2360" s="64">
        <v>3.36</v>
      </c>
    </row>
    <row r="2361" spans="1:29" hidden="1" x14ac:dyDescent="0.2">
      <c r="A2361" s="2">
        <v>41857</v>
      </c>
      <c r="B2361" s="64">
        <v>3.47</v>
      </c>
      <c r="C2361" s="64">
        <v>3.23</v>
      </c>
      <c r="D2361" s="64">
        <v>4.46</v>
      </c>
      <c r="E2361" s="64">
        <v>4.37</v>
      </c>
      <c r="G2361" s="64">
        <v>2.68</v>
      </c>
      <c r="H2361" s="64">
        <v>2.42</v>
      </c>
      <c r="J2361" s="64">
        <v>4.24</v>
      </c>
      <c r="K2361" s="64">
        <v>3.46</v>
      </c>
      <c r="N2361" s="64">
        <v>0.01</v>
      </c>
      <c r="O2361" s="64">
        <v>2.4700000000000002</v>
      </c>
      <c r="P2361" s="64">
        <v>3.27</v>
      </c>
      <c r="R2361" s="64">
        <v>2.1800000000000002</v>
      </c>
      <c r="S2361" s="64">
        <v>1.98</v>
      </c>
      <c r="U2361" s="64">
        <v>3.47</v>
      </c>
      <c r="V2361" s="64">
        <v>3.23</v>
      </c>
      <c r="W2361" s="64">
        <v>4.46</v>
      </c>
      <c r="X2361" s="64">
        <v>4.37</v>
      </c>
      <c r="Z2361" s="64">
        <v>2.68</v>
      </c>
      <c r="AA2361" s="64">
        <v>2.42</v>
      </c>
      <c r="AB2361" s="64">
        <v>4.24</v>
      </c>
      <c r="AC2361" s="64">
        <v>3.46</v>
      </c>
    </row>
    <row r="2362" spans="1:29" hidden="1" x14ac:dyDescent="0.2">
      <c r="A2362" s="2">
        <v>41858</v>
      </c>
      <c r="B2362" s="64">
        <v>3.4</v>
      </c>
      <c r="C2362" s="64">
        <v>3.2</v>
      </c>
      <c r="D2362" s="64">
        <v>4.43</v>
      </c>
      <c r="E2362" s="64">
        <v>4.41</v>
      </c>
      <c r="G2362" s="64">
        <v>2.69</v>
      </c>
      <c r="H2362" s="64">
        <v>2.35</v>
      </c>
      <c r="J2362" s="64">
        <v>4.16</v>
      </c>
      <c r="K2362" s="64">
        <v>3.43</v>
      </c>
      <c r="N2362" s="64">
        <v>0.01</v>
      </c>
      <c r="O2362" s="64">
        <v>2.41</v>
      </c>
      <c r="P2362" s="64">
        <v>3.22</v>
      </c>
      <c r="R2362" s="64">
        <v>2.14</v>
      </c>
      <c r="S2362" s="64">
        <v>1.94</v>
      </c>
      <c r="U2362" s="64">
        <v>3.4</v>
      </c>
      <c r="V2362" s="64">
        <v>3.2</v>
      </c>
      <c r="W2362" s="64">
        <v>4.43</v>
      </c>
      <c r="X2362" s="64">
        <v>4.41</v>
      </c>
      <c r="Z2362" s="64">
        <v>2.69</v>
      </c>
      <c r="AA2362" s="64">
        <v>2.35</v>
      </c>
      <c r="AB2362" s="64">
        <v>4.16</v>
      </c>
      <c r="AC2362" s="64">
        <v>3.43</v>
      </c>
    </row>
    <row r="2363" spans="1:29" hidden="1" x14ac:dyDescent="0.2">
      <c r="A2363" s="2">
        <v>41859</v>
      </c>
      <c r="B2363" s="64">
        <v>3.38</v>
      </c>
      <c r="C2363" s="64">
        <v>3.19</v>
      </c>
      <c r="D2363" s="64">
        <v>4.42</v>
      </c>
      <c r="E2363" s="64">
        <v>4.4000000000000004</v>
      </c>
      <c r="G2363" s="64">
        <v>2.5</v>
      </c>
      <c r="H2363" s="64">
        <v>2.31</v>
      </c>
      <c r="J2363" s="64">
        <v>4.21</v>
      </c>
      <c r="K2363" s="64">
        <v>3.39</v>
      </c>
      <c r="N2363" s="64">
        <v>0.01</v>
      </c>
      <c r="O2363" s="64">
        <v>2.42</v>
      </c>
      <c r="P2363" s="64">
        <v>3.23</v>
      </c>
      <c r="R2363" s="64">
        <v>2.19</v>
      </c>
      <c r="S2363" s="64">
        <v>1.98</v>
      </c>
      <c r="U2363" s="64">
        <v>3.38</v>
      </c>
      <c r="V2363" s="64">
        <v>3.19</v>
      </c>
      <c r="W2363" s="64">
        <v>4.42</v>
      </c>
      <c r="X2363" s="64">
        <v>4.4000000000000004</v>
      </c>
      <c r="Z2363" s="64">
        <v>2.5</v>
      </c>
      <c r="AA2363" s="64">
        <v>2.31</v>
      </c>
      <c r="AB2363" s="64">
        <v>4.21</v>
      </c>
      <c r="AC2363" s="64">
        <v>3.39</v>
      </c>
    </row>
    <row r="2364" spans="1:29" hidden="1" x14ac:dyDescent="0.2">
      <c r="A2364" s="2">
        <v>41862</v>
      </c>
      <c r="B2364" s="64">
        <v>3.39</v>
      </c>
      <c r="C2364" s="64">
        <v>3.19</v>
      </c>
      <c r="D2364" s="64">
        <v>4.43</v>
      </c>
      <c r="E2364" s="64">
        <v>4.42</v>
      </c>
      <c r="G2364" s="64">
        <v>2.58</v>
      </c>
      <c r="H2364" s="64">
        <v>2.2799999999999998</v>
      </c>
      <c r="J2364" s="64">
        <v>4</v>
      </c>
      <c r="K2364" s="64">
        <v>3.38</v>
      </c>
      <c r="N2364" s="64">
        <v>0.02</v>
      </c>
      <c r="O2364" s="64">
        <v>2.4300000000000002</v>
      </c>
      <c r="P2364" s="64">
        <v>3.24</v>
      </c>
      <c r="R2364" s="64">
        <v>2.17</v>
      </c>
      <c r="S2364" s="64">
        <v>1.97</v>
      </c>
      <c r="U2364" s="64">
        <v>3.39</v>
      </c>
      <c r="V2364" s="64">
        <v>3.19</v>
      </c>
      <c r="W2364" s="64">
        <v>4.43</v>
      </c>
      <c r="X2364" s="64">
        <v>4.42</v>
      </c>
      <c r="Z2364" s="64">
        <v>2.58</v>
      </c>
      <c r="AA2364" s="64">
        <v>2.2799999999999998</v>
      </c>
      <c r="AB2364" s="64">
        <v>4</v>
      </c>
      <c r="AC2364" s="64">
        <v>3.38</v>
      </c>
    </row>
    <row r="2365" spans="1:29" hidden="1" x14ac:dyDescent="0.2">
      <c r="A2365" s="2">
        <v>41863</v>
      </c>
      <c r="B2365" s="64">
        <v>3.45</v>
      </c>
      <c r="C2365" s="64">
        <v>3.21</v>
      </c>
      <c r="D2365" s="64">
        <v>4.49</v>
      </c>
      <c r="E2365" s="64">
        <v>4.45</v>
      </c>
      <c r="G2365" s="64">
        <v>2.54</v>
      </c>
      <c r="H2365" s="64">
        <v>2.31</v>
      </c>
      <c r="J2365" s="64">
        <v>4.1100000000000003</v>
      </c>
      <c r="K2365" s="64">
        <v>3.38</v>
      </c>
      <c r="N2365" s="64">
        <v>0.02</v>
      </c>
      <c r="O2365" s="64">
        <v>2.4500000000000002</v>
      </c>
      <c r="P2365" s="64">
        <v>3.28</v>
      </c>
      <c r="R2365" s="64">
        <v>2.1800000000000002</v>
      </c>
      <c r="S2365" s="64">
        <v>1.98</v>
      </c>
      <c r="U2365" s="64">
        <v>3.45</v>
      </c>
      <c r="V2365" s="64">
        <v>3.21</v>
      </c>
      <c r="W2365" s="64">
        <v>4.49</v>
      </c>
      <c r="X2365" s="64">
        <v>4.45</v>
      </c>
      <c r="Z2365" s="64">
        <v>2.54</v>
      </c>
      <c r="AA2365" s="64">
        <v>2.31</v>
      </c>
      <c r="AB2365" s="64">
        <v>4.1100000000000003</v>
      </c>
      <c r="AC2365" s="64">
        <v>3.38</v>
      </c>
    </row>
    <row r="2366" spans="1:29" hidden="1" x14ac:dyDescent="0.2">
      <c r="A2366" s="2">
        <v>41864</v>
      </c>
      <c r="B2366" s="64">
        <v>3.41</v>
      </c>
      <c r="C2366" s="64">
        <v>3.16</v>
      </c>
      <c r="D2366" s="64">
        <v>4.47</v>
      </c>
      <c r="E2366" s="64">
        <v>4.43</v>
      </c>
      <c r="G2366" s="64">
        <v>2.6</v>
      </c>
      <c r="H2366" s="64">
        <v>2.34</v>
      </c>
      <c r="J2366" s="64">
        <v>4.22</v>
      </c>
      <c r="K2366" s="64">
        <v>3.43</v>
      </c>
      <c r="N2366" s="64">
        <v>0.03</v>
      </c>
      <c r="O2366" s="64">
        <v>2.42</v>
      </c>
      <c r="P2366" s="64">
        <v>3.24</v>
      </c>
      <c r="R2366" s="64">
        <v>2.14</v>
      </c>
      <c r="S2366" s="64">
        <v>1.94</v>
      </c>
      <c r="U2366" s="64">
        <v>3.41</v>
      </c>
      <c r="V2366" s="64">
        <v>3.16</v>
      </c>
      <c r="W2366" s="64">
        <v>4.47</v>
      </c>
      <c r="X2366" s="64">
        <v>4.43</v>
      </c>
      <c r="Z2366" s="64">
        <v>2.6</v>
      </c>
      <c r="AA2366" s="64">
        <v>2.34</v>
      </c>
      <c r="AB2366" s="64">
        <v>4.22</v>
      </c>
      <c r="AC2366" s="64">
        <v>3.43</v>
      </c>
    </row>
    <row r="2367" spans="1:29" hidden="1" x14ac:dyDescent="0.2">
      <c r="A2367" s="2">
        <v>41865</v>
      </c>
      <c r="B2367" s="64">
        <v>3.35</v>
      </c>
      <c r="C2367" s="64">
        <v>3.12</v>
      </c>
      <c r="D2367" s="64">
        <v>4.42</v>
      </c>
      <c r="E2367" s="64">
        <v>4.37</v>
      </c>
      <c r="G2367" s="64">
        <v>2.44</v>
      </c>
      <c r="H2367" s="64">
        <v>2.33</v>
      </c>
      <c r="J2367" s="64">
        <v>4.24</v>
      </c>
      <c r="K2367" s="64">
        <v>3.39</v>
      </c>
      <c r="N2367" s="64">
        <v>0.03</v>
      </c>
      <c r="O2367" s="64">
        <v>2.4</v>
      </c>
      <c r="P2367" s="64">
        <v>3.19</v>
      </c>
      <c r="R2367" s="64">
        <v>2.12</v>
      </c>
      <c r="S2367" s="64">
        <v>1.92</v>
      </c>
      <c r="U2367" s="64">
        <v>3.35</v>
      </c>
      <c r="V2367" s="64">
        <v>3.12</v>
      </c>
      <c r="W2367" s="64">
        <v>4.42</v>
      </c>
      <c r="X2367" s="64">
        <v>4.37</v>
      </c>
      <c r="Z2367" s="64">
        <v>2.44</v>
      </c>
      <c r="AA2367" s="64">
        <v>2.33</v>
      </c>
      <c r="AB2367" s="64">
        <v>4.24</v>
      </c>
      <c r="AC2367" s="64">
        <v>3.39</v>
      </c>
    </row>
    <row r="2368" spans="1:29" hidden="1" x14ac:dyDescent="0.2">
      <c r="A2368" s="2">
        <v>41866</v>
      </c>
      <c r="B2368" s="64">
        <v>3.25</v>
      </c>
      <c r="C2368" s="64">
        <v>3.08</v>
      </c>
      <c r="D2368" s="64">
        <v>4.33</v>
      </c>
      <c r="E2368" s="64">
        <v>4.29</v>
      </c>
      <c r="G2368" s="64">
        <v>2.41</v>
      </c>
      <c r="H2368" s="64">
        <v>2.3199999999999998</v>
      </c>
      <c r="J2368" s="64">
        <v>4.25</v>
      </c>
      <c r="K2368" s="64">
        <v>3.31</v>
      </c>
      <c r="N2368" s="64">
        <v>0.03</v>
      </c>
      <c r="O2368" s="64">
        <v>2.3199999999999998</v>
      </c>
      <c r="P2368" s="64">
        <v>3.12</v>
      </c>
      <c r="R2368" s="64">
        <v>2.09</v>
      </c>
      <c r="S2368" s="64">
        <v>1.9</v>
      </c>
      <c r="U2368" s="64">
        <v>3.25</v>
      </c>
      <c r="V2368" s="64">
        <v>3.08</v>
      </c>
      <c r="W2368" s="64">
        <v>4.33</v>
      </c>
      <c r="X2368" s="64">
        <v>4.29</v>
      </c>
      <c r="Z2368" s="64">
        <v>2.41</v>
      </c>
      <c r="AA2368" s="64">
        <v>2.3199999999999998</v>
      </c>
      <c r="AB2368" s="64">
        <v>4.25</v>
      </c>
      <c r="AC2368" s="64">
        <v>3.31</v>
      </c>
    </row>
    <row r="2369" spans="1:29" hidden="1" x14ac:dyDescent="0.2">
      <c r="A2369" s="2">
        <v>41869</v>
      </c>
      <c r="B2369" s="64">
        <v>3.37</v>
      </c>
      <c r="C2369" s="64">
        <v>3.07</v>
      </c>
      <c r="D2369" s="64">
        <v>4.4000000000000004</v>
      </c>
      <c r="E2369" s="64">
        <v>4.33</v>
      </c>
      <c r="G2369" s="64">
        <v>2.15</v>
      </c>
      <c r="H2369" s="64">
        <v>2.2400000000000002</v>
      </c>
      <c r="J2369" s="64">
        <v>4.18</v>
      </c>
      <c r="K2369" s="64">
        <v>3.42</v>
      </c>
      <c r="N2369" s="64">
        <v>0.02</v>
      </c>
      <c r="O2369" s="64">
        <v>2.38</v>
      </c>
      <c r="P2369" s="64">
        <v>3.2</v>
      </c>
      <c r="R2369" s="64">
        <v>2.13</v>
      </c>
      <c r="S2369" s="64">
        <v>1.97</v>
      </c>
      <c r="U2369" s="64">
        <v>3.37</v>
      </c>
      <c r="V2369" s="64">
        <v>3.07</v>
      </c>
      <c r="W2369" s="64">
        <v>4.4000000000000004</v>
      </c>
      <c r="X2369" s="64">
        <v>4.33</v>
      </c>
      <c r="Z2369" s="64">
        <v>2.15</v>
      </c>
      <c r="AA2369" s="64">
        <v>2.2400000000000002</v>
      </c>
      <c r="AB2369" s="64">
        <v>4.18</v>
      </c>
      <c r="AC2369" s="64">
        <v>3.42</v>
      </c>
    </row>
    <row r="2370" spans="1:29" hidden="1" x14ac:dyDescent="0.2">
      <c r="A2370" s="2">
        <v>41870</v>
      </c>
      <c r="B2370" s="64">
        <v>3.36</v>
      </c>
      <c r="C2370" s="64">
        <v>3.18</v>
      </c>
      <c r="D2370" s="64">
        <v>4.37</v>
      </c>
      <c r="E2370" s="64">
        <v>4.3499999999999996</v>
      </c>
      <c r="G2370" s="64">
        <v>2.19</v>
      </c>
      <c r="H2370" s="64">
        <v>2.25</v>
      </c>
      <c r="J2370" s="64">
        <v>4.1100000000000003</v>
      </c>
      <c r="K2370" s="64">
        <v>3.43</v>
      </c>
      <c r="N2370" s="64">
        <v>0.02</v>
      </c>
      <c r="O2370" s="64">
        <v>2.38</v>
      </c>
      <c r="P2370" s="64">
        <v>3.21</v>
      </c>
      <c r="R2370" s="64">
        <v>2.15</v>
      </c>
      <c r="S2370" s="64">
        <v>1.98</v>
      </c>
      <c r="U2370" s="64">
        <v>3.36</v>
      </c>
      <c r="V2370" s="64">
        <v>3.18</v>
      </c>
      <c r="W2370" s="64">
        <v>4.37</v>
      </c>
      <c r="X2370" s="64">
        <v>4.3499999999999996</v>
      </c>
      <c r="Z2370" s="64">
        <v>2.19</v>
      </c>
      <c r="AA2370" s="64">
        <v>2.25</v>
      </c>
      <c r="AB2370" s="64">
        <v>4.1100000000000003</v>
      </c>
      <c r="AC2370" s="64">
        <v>3.43</v>
      </c>
    </row>
    <row r="2371" spans="1:29" hidden="1" x14ac:dyDescent="0.2">
      <c r="A2371" s="2">
        <v>41871</v>
      </c>
      <c r="B2371" s="64">
        <v>3.44</v>
      </c>
      <c r="C2371" s="64">
        <v>3.23</v>
      </c>
      <c r="D2371" s="64">
        <v>4.3600000000000003</v>
      </c>
      <c r="E2371" s="64">
        <v>4.3499999999999996</v>
      </c>
      <c r="G2371" s="64">
        <v>2.0299999999999998</v>
      </c>
      <c r="H2371" s="64">
        <v>2.2599999999999998</v>
      </c>
      <c r="J2371" s="64">
        <v>4.0199999999999996</v>
      </c>
      <c r="K2371" s="64">
        <v>3.46</v>
      </c>
      <c r="N2371" s="64">
        <v>0.02</v>
      </c>
      <c r="O2371" s="64">
        <v>2.42</v>
      </c>
      <c r="P2371" s="64">
        <v>3.22</v>
      </c>
      <c r="R2371" s="64">
        <v>2.19</v>
      </c>
      <c r="S2371" s="64">
        <v>2.0299999999999998</v>
      </c>
      <c r="U2371" s="64">
        <v>3.44</v>
      </c>
      <c r="V2371" s="64">
        <v>3.23</v>
      </c>
      <c r="W2371" s="64">
        <v>4.3600000000000003</v>
      </c>
      <c r="X2371" s="64">
        <v>4.3499999999999996</v>
      </c>
      <c r="Z2371" s="64">
        <v>2.0299999999999998</v>
      </c>
      <c r="AA2371" s="64">
        <v>2.2599999999999998</v>
      </c>
      <c r="AB2371" s="64">
        <v>4.0199999999999996</v>
      </c>
      <c r="AC2371" s="64">
        <v>3.46</v>
      </c>
    </row>
    <row r="2372" spans="1:29" hidden="1" x14ac:dyDescent="0.2">
      <c r="A2372" s="2">
        <v>41872</v>
      </c>
      <c r="B2372" s="64">
        <v>3.42</v>
      </c>
      <c r="C2372" s="64">
        <v>3.29</v>
      </c>
      <c r="D2372" s="64">
        <v>4.3499999999999996</v>
      </c>
      <c r="E2372" s="64">
        <v>4.3499999999999996</v>
      </c>
      <c r="G2372" s="64">
        <v>2</v>
      </c>
      <c r="H2372" s="64">
        <v>2.2599999999999998</v>
      </c>
      <c r="J2372" s="64">
        <v>4.0599999999999996</v>
      </c>
      <c r="K2372" s="64">
        <v>3.45</v>
      </c>
      <c r="N2372" s="64">
        <v>0.02</v>
      </c>
      <c r="O2372" s="64">
        <v>2.4</v>
      </c>
      <c r="P2372" s="64">
        <v>3.19</v>
      </c>
      <c r="R2372" s="64">
        <v>2.19</v>
      </c>
      <c r="S2372" s="64">
        <v>2.02</v>
      </c>
      <c r="U2372" s="64">
        <v>3.42</v>
      </c>
      <c r="V2372" s="64">
        <v>3.29</v>
      </c>
      <c r="W2372" s="64">
        <v>4.3499999999999996</v>
      </c>
      <c r="X2372" s="64">
        <v>4.3499999999999996</v>
      </c>
      <c r="Z2372" s="64">
        <v>2</v>
      </c>
      <c r="AA2372" s="64">
        <v>2.2599999999999998</v>
      </c>
      <c r="AB2372" s="64">
        <v>4.0599999999999996</v>
      </c>
      <c r="AC2372" s="64">
        <v>3.45</v>
      </c>
    </row>
    <row r="2373" spans="1:29" hidden="1" x14ac:dyDescent="0.2">
      <c r="A2373" s="2">
        <v>41873</v>
      </c>
      <c r="B2373" s="64">
        <v>3.35</v>
      </c>
      <c r="C2373" s="64">
        <v>3.21</v>
      </c>
      <c r="D2373" s="64">
        <v>4.33</v>
      </c>
      <c r="E2373" s="64">
        <v>4.3099999999999996</v>
      </c>
      <c r="G2373" s="64">
        <v>2.27</v>
      </c>
      <c r="H2373" s="64">
        <v>2.2999999999999998</v>
      </c>
      <c r="J2373" s="64">
        <v>3.53</v>
      </c>
      <c r="K2373" s="64">
        <v>3.41</v>
      </c>
      <c r="N2373" s="64">
        <v>0.01</v>
      </c>
      <c r="O2373" s="64">
        <v>2.39</v>
      </c>
      <c r="P2373" s="64">
        <v>3.16</v>
      </c>
      <c r="R2373" s="64">
        <v>2.2200000000000002</v>
      </c>
      <c r="S2373" s="64">
        <v>2.06</v>
      </c>
      <c r="U2373" s="64">
        <v>3.35</v>
      </c>
      <c r="V2373" s="64">
        <v>3.21</v>
      </c>
      <c r="W2373" s="64">
        <v>4.33</v>
      </c>
      <c r="X2373" s="64">
        <v>4.3099999999999996</v>
      </c>
      <c r="Z2373" s="64">
        <v>2.27</v>
      </c>
      <c r="AA2373" s="64">
        <v>2.2999999999999998</v>
      </c>
      <c r="AB2373" s="64">
        <v>3.53</v>
      </c>
      <c r="AC2373" s="64">
        <v>3.41</v>
      </c>
    </row>
    <row r="2374" spans="1:29" hidden="1" x14ac:dyDescent="0.2">
      <c r="A2374" s="2">
        <v>41876</v>
      </c>
      <c r="B2374" s="64">
        <v>3.36</v>
      </c>
      <c r="C2374" s="64">
        <v>3.12</v>
      </c>
      <c r="D2374" s="64">
        <v>4.3099999999999996</v>
      </c>
      <c r="E2374" s="64">
        <v>4.3</v>
      </c>
      <c r="G2374" s="64">
        <v>2</v>
      </c>
      <c r="H2374" s="64">
        <v>2.2799999999999998</v>
      </c>
      <c r="J2374" s="64">
        <v>3.7</v>
      </c>
      <c r="K2374" s="64">
        <v>3.55</v>
      </c>
      <c r="N2374" s="64">
        <v>0.01</v>
      </c>
      <c r="O2374" s="64">
        <v>2.37</v>
      </c>
      <c r="P2374" s="64">
        <v>3.13</v>
      </c>
      <c r="R2374" s="64">
        <v>2.2200000000000002</v>
      </c>
      <c r="S2374" s="64">
        <v>2.06</v>
      </c>
      <c r="U2374" s="64">
        <v>3.36</v>
      </c>
      <c r="V2374" s="64">
        <v>3.12</v>
      </c>
      <c r="W2374" s="64">
        <v>4.3099999999999996</v>
      </c>
      <c r="X2374" s="64">
        <v>4.3</v>
      </c>
      <c r="Z2374" s="64">
        <v>2</v>
      </c>
      <c r="AA2374" s="64">
        <v>2.2799999999999998</v>
      </c>
      <c r="AB2374" s="64">
        <v>3.7</v>
      </c>
      <c r="AC2374" s="64">
        <v>3.55</v>
      </c>
    </row>
    <row r="2375" spans="1:29" hidden="1" x14ac:dyDescent="0.2">
      <c r="A2375" s="2">
        <v>41877</v>
      </c>
      <c r="B2375" s="64">
        <v>3.36</v>
      </c>
      <c r="C2375" s="64">
        <v>3.1</v>
      </c>
      <c r="D2375" s="64">
        <v>4.3099999999999996</v>
      </c>
      <c r="E2375" s="64">
        <v>4.32</v>
      </c>
      <c r="G2375" s="64">
        <v>2.06</v>
      </c>
      <c r="H2375" s="64">
        <v>2.29</v>
      </c>
      <c r="J2375" s="64">
        <v>4.09</v>
      </c>
      <c r="K2375" s="64">
        <v>3.55</v>
      </c>
      <c r="N2375" s="64">
        <v>0.01</v>
      </c>
      <c r="O2375" s="64">
        <v>2.38</v>
      </c>
      <c r="P2375" s="64">
        <v>3.16</v>
      </c>
      <c r="R2375" s="64">
        <v>2.19</v>
      </c>
      <c r="S2375" s="64">
        <v>2.0299999999999998</v>
      </c>
      <c r="U2375" s="64">
        <v>3.36</v>
      </c>
      <c r="V2375" s="64">
        <v>3.1</v>
      </c>
      <c r="W2375" s="64">
        <v>4.3099999999999996</v>
      </c>
      <c r="X2375" s="64">
        <v>4.32</v>
      </c>
      <c r="Z2375" s="64">
        <v>2.06</v>
      </c>
      <c r="AA2375" s="64">
        <v>2.29</v>
      </c>
      <c r="AB2375" s="64">
        <v>4.09</v>
      </c>
      <c r="AC2375" s="64">
        <v>3.55</v>
      </c>
    </row>
    <row r="2376" spans="1:29" hidden="1" x14ac:dyDescent="0.2">
      <c r="A2376" s="2">
        <v>41878</v>
      </c>
      <c r="B2376" s="64">
        <v>3.34</v>
      </c>
      <c r="C2376" s="64">
        <v>3.07</v>
      </c>
      <c r="D2376" s="64">
        <v>4.3099999999999996</v>
      </c>
      <c r="E2376" s="64">
        <v>4.26</v>
      </c>
      <c r="G2376" s="64">
        <v>1.94</v>
      </c>
      <c r="H2376" s="64">
        <v>2.2599999999999998</v>
      </c>
      <c r="J2376" s="64">
        <v>4.0199999999999996</v>
      </c>
      <c r="K2376" s="64">
        <v>3.33</v>
      </c>
      <c r="N2376" s="64">
        <v>0.01</v>
      </c>
      <c r="O2376" s="64">
        <v>2.35</v>
      </c>
      <c r="P2376" s="64">
        <v>3.1</v>
      </c>
      <c r="R2376" s="64">
        <v>2.1800000000000002</v>
      </c>
      <c r="S2376" s="64">
        <v>2.02</v>
      </c>
      <c r="U2376" s="64">
        <v>3.34</v>
      </c>
      <c r="V2376" s="64">
        <v>3.07</v>
      </c>
      <c r="W2376" s="64">
        <v>4.3099999999999996</v>
      </c>
      <c r="X2376" s="64">
        <v>4.26</v>
      </c>
      <c r="Z2376" s="64">
        <v>1.94</v>
      </c>
      <c r="AA2376" s="64">
        <v>2.2599999999999998</v>
      </c>
      <c r="AB2376" s="64">
        <v>4.0199999999999996</v>
      </c>
      <c r="AC2376" s="64">
        <v>3.33</v>
      </c>
    </row>
    <row r="2377" spans="1:29" hidden="1" x14ac:dyDescent="0.2">
      <c r="A2377" s="2">
        <v>41879</v>
      </c>
      <c r="B2377" s="64">
        <v>3.26</v>
      </c>
      <c r="C2377" s="64">
        <v>3.07</v>
      </c>
      <c r="D2377" s="64">
        <v>4.24</v>
      </c>
      <c r="E2377" s="64">
        <v>4.22</v>
      </c>
      <c r="G2377" s="64">
        <v>1.72</v>
      </c>
      <c r="H2377" s="64">
        <v>2.1800000000000002</v>
      </c>
      <c r="J2377" s="64">
        <v>4.01</v>
      </c>
      <c r="K2377" s="64">
        <v>3.36</v>
      </c>
      <c r="N2377" s="64">
        <v>0.02</v>
      </c>
      <c r="O2377" s="64">
        <v>2.34</v>
      </c>
      <c r="P2377" s="64">
        <v>3.08</v>
      </c>
      <c r="R2377" s="64">
        <v>2.16</v>
      </c>
      <c r="S2377" s="64">
        <v>2.0099999999999998</v>
      </c>
      <c r="U2377" s="64">
        <v>3.26</v>
      </c>
      <c r="V2377" s="64">
        <v>3.07</v>
      </c>
      <c r="W2377" s="64">
        <v>4.24</v>
      </c>
      <c r="X2377" s="64">
        <v>4.22</v>
      </c>
      <c r="Z2377" s="64">
        <v>1.72</v>
      </c>
      <c r="AA2377" s="64">
        <v>2.1800000000000002</v>
      </c>
      <c r="AB2377" s="64">
        <v>4.01</v>
      </c>
      <c r="AC2377" s="64">
        <v>3.36</v>
      </c>
    </row>
    <row r="2378" spans="1:29" hidden="1" x14ac:dyDescent="0.2">
      <c r="A2378" s="2">
        <v>41880</v>
      </c>
      <c r="B2378" s="64">
        <v>3.26</v>
      </c>
      <c r="C2378" s="64">
        <v>3.07</v>
      </c>
      <c r="D2378" s="64">
        <v>4.3600000000000003</v>
      </c>
      <c r="E2378" s="64">
        <v>4.38</v>
      </c>
      <c r="G2378" s="64">
        <v>1.72</v>
      </c>
      <c r="H2378" s="64">
        <v>2.19</v>
      </c>
      <c r="J2378" s="64">
        <v>3.98</v>
      </c>
      <c r="K2378" s="64">
        <v>3.25</v>
      </c>
      <c r="N2378" s="64">
        <v>0.02</v>
      </c>
      <c r="O2378" s="64">
        <v>2.34</v>
      </c>
      <c r="P2378" s="64">
        <v>3.08</v>
      </c>
      <c r="R2378" s="64">
        <v>2.15</v>
      </c>
      <c r="S2378" s="64">
        <v>2.0099999999999998</v>
      </c>
      <c r="U2378" s="64">
        <v>3.26</v>
      </c>
      <c r="V2378" s="64">
        <v>3.07</v>
      </c>
      <c r="W2378" s="64">
        <v>4.3600000000000003</v>
      </c>
      <c r="X2378" s="64">
        <v>4.38</v>
      </c>
      <c r="Z2378" s="64">
        <v>1.72</v>
      </c>
      <c r="AA2378" s="64">
        <v>2.19</v>
      </c>
      <c r="AB2378" s="64">
        <v>3.98</v>
      </c>
      <c r="AC2378" s="64">
        <v>3.25</v>
      </c>
    </row>
    <row r="2379" spans="1:29" hidden="1" x14ac:dyDescent="0.2">
      <c r="R2379" s="64"/>
      <c r="S2379" s="64"/>
    </row>
    <row r="2380" spans="1:29" hidden="1" x14ac:dyDescent="0.2">
      <c r="A2380" s="3" t="s">
        <v>61</v>
      </c>
      <c r="B2380" s="64">
        <f>AVERAGE(B2358:B2378)</f>
        <v>3.3738095238095243</v>
      </c>
      <c r="C2380" s="64">
        <f>AVERAGE(C2358:C2378)</f>
        <v>3.1680952380952383</v>
      </c>
      <c r="D2380" s="64">
        <f>AVERAGE(D2358:D2378)</f>
        <v>4.38</v>
      </c>
      <c r="E2380" s="64">
        <f>AVERAGE(E2358:E2378)</f>
        <v>4.352380952380952</v>
      </c>
      <c r="G2380" s="64">
        <f>AVERAGE(G2358:G2378)</f>
        <v>2.2952380952380955</v>
      </c>
      <c r="H2380" s="64">
        <f>AVERAGE(H2358:H2378)</f>
        <v>2.3038095238095231</v>
      </c>
      <c r="J2380" s="64">
        <f>AVERAGE(J2358:J2378)</f>
        <v>4.0619047619047626</v>
      </c>
      <c r="K2380" s="64">
        <f>AVERAGE(K2358:K2378)</f>
        <v>3.4147619047619044</v>
      </c>
      <c r="N2380" s="64">
        <f>AVERAGE(N2358:N2378)</f>
        <v>1.7142857142857147E-2</v>
      </c>
      <c r="O2380" s="64">
        <f>AVERAGE(O2358:O2378)</f>
        <v>2.4061904761904764</v>
      </c>
      <c r="P2380" s="64">
        <f>AVERAGE(P2358:P2378)</f>
        <v>3.1985714285714293</v>
      </c>
      <c r="R2380" s="64">
        <f>AVERAGE(R2358:R2378)</f>
        <v>2.1623809523809521</v>
      </c>
      <c r="S2380" s="64">
        <f>AVERAGE(S2358:S2378)</f>
        <v>1.9904761904761903</v>
      </c>
      <c r="U2380" s="64">
        <f>AVERAGE(U2358:U2378)</f>
        <v>3.3738095238095243</v>
      </c>
      <c r="V2380" s="64">
        <f>AVERAGE(V2358:V2378)</f>
        <v>3.1680952380952383</v>
      </c>
      <c r="W2380" s="64">
        <f>AVERAGE(W2358:W2378)</f>
        <v>4.38</v>
      </c>
      <c r="X2380" s="64">
        <f>AVERAGE(X2358:X2378)</f>
        <v>4.352380952380952</v>
      </c>
      <c r="Z2380" s="64">
        <f>AVERAGE(Z2358:Z2378)</f>
        <v>2.2952380952380955</v>
      </c>
      <c r="AA2380" s="64">
        <f>AVERAGE(AA2358:AA2378)</f>
        <v>2.3038095238095231</v>
      </c>
      <c r="AB2380" s="64">
        <f>AVERAGE(AB2358:AB2378)</f>
        <v>4.0619047619047626</v>
      </c>
      <c r="AC2380" s="64">
        <f>AVERAGE(AC2358:AC2378)</f>
        <v>3.4147619047619044</v>
      </c>
    </row>
    <row r="2381" spans="1:29" hidden="1" x14ac:dyDescent="0.2">
      <c r="A2381" s="3" t="s">
        <v>62</v>
      </c>
      <c r="B2381" s="312">
        <f>AVERAGE(B2380:C2380)</f>
        <v>3.2709523809523811</v>
      </c>
      <c r="C2381" s="312"/>
      <c r="D2381" s="312">
        <f>AVERAGE(D2380:E2380)</f>
        <v>4.366190476190476</v>
      </c>
      <c r="E2381" s="312"/>
      <c r="F2381" s="5"/>
      <c r="G2381" s="312">
        <f>AVERAGE(G2380:H2380)</f>
        <v>2.2995238095238095</v>
      </c>
      <c r="H2381" s="312"/>
      <c r="I2381" s="118"/>
      <c r="J2381" s="312">
        <f>AVERAGE(J2380:K2380)</f>
        <v>3.7383333333333333</v>
      </c>
      <c r="K2381" s="312"/>
      <c r="L2381" s="118"/>
      <c r="M2381" s="5"/>
      <c r="N2381" s="5"/>
      <c r="O2381" s="5"/>
      <c r="P2381" s="5"/>
      <c r="Q2381" s="5"/>
      <c r="R2381" s="312">
        <f>AVERAGE(R2380:S2380)</f>
        <v>2.0764285714285711</v>
      </c>
      <c r="S2381" s="312"/>
      <c r="U2381" s="312">
        <f>AVERAGE(U2380:V2380)</f>
        <v>3.2709523809523811</v>
      </c>
      <c r="V2381" s="312"/>
      <c r="W2381" s="312">
        <f>AVERAGE(W2380:X2380)</f>
        <v>4.366190476190476</v>
      </c>
      <c r="X2381" s="312"/>
      <c r="Y2381" s="5"/>
      <c r="Z2381" s="312">
        <f>AVERAGE(Z2380:AA2380)</f>
        <v>2.2995238095238095</v>
      </c>
      <c r="AA2381" s="312"/>
      <c r="AB2381" s="312">
        <f>AVERAGE(AB2380:AC2380)</f>
        <v>3.7383333333333333</v>
      </c>
      <c r="AC2381" s="312"/>
    </row>
    <row r="2382" spans="1:29" hidden="1" x14ac:dyDescent="0.2">
      <c r="A2382" s="3" t="s">
        <v>63</v>
      </c>
      <c r="B2382" s="312">
        <f>AVERAGE(B2328,B2355,B2381)</f>
        <v>3.321810966810967</v>
      </c>
      <c r="C2382" s="312"/>
      <c r="D2382" s="312">
        <f>AVERAGE(D2328,D2355,D2381)</f>
        <v>4.4037229437229435</v>
      </c>
      <c r="E2382" s="312"/>
      <c r="F2382" s="5"/>
      <c r="G2382" s="312">
        <f>AVERAGE(G2328,G2355,G2381)</f>
        <v>2.2821392496392496</v>
      </c>
      <c r="H2382" s="312"/>
      <c r="I2382" s="118"/>
      <c r="J2382" s="312">
        <f>AVERAGE(J2328,J2355,J2381)</f>
        <v>3.7106926406926406</v>
      </c>
      <c r="K2382" s="312"/>
      <c r="L2382" s="118"/>
      <c r="M2382" s="5"/>
      <c r="N2382" s="5"/>
      <c r="O2382" s="5"/>
      <c r="P2382" s="5"/>
      <c r="Q2382" s="5"/>
      <c r="R2382" s="312">
        <f>AVERAGE(R2328,R2355,R2381)</f>
        <v>2.0857142857142859</v>
      </c>
      <c r="S2382" s="312"/>
      <c r="U2382" s="312">
        <f>AVERAGE(U2328,U2355,U2381)</f>
        <v>3.321810966810967</v>
      </c>
      <c r="V2382" s="312"/>
      <c r="W2382" s="312">
        <f>AVERAGE(W2328,W2355,W2381)</f>
        <v>4.4037229437229435</v>
      </c>
      <c r="X2382" s="312"/>
      <c r="Y2382" s="5"/>
      <c r="Z2382" s="312">
        <f>AVERAGE(Z2328,Z2355,Z2381)</f>
        <v>2.2821392496392496</v>
      </c>
      <c r="AA2382" s="312"/>
      <c r="AB2382" s="312">
        <f>AVERAGE(AB2328,AB2355,AB2381)</f>
        <v>3.7106926406926406</v>
      </c>
      <c r="AC2382" s="312"/>
    </row>
    <row r="2383" spans="1:29" hidden="1" x14ac:dyDescent="0.2">
      <c r="R2383" s="64"/>
      <c r="S2383" s="64"/>
    </row>
    <row r="2384" spans="1:29" hidden="1" x14ac:dyDescent="0.2">
      <c r="A2384" s="2">
        <v>41884</v>
      </c>
      <c r="B2384" s="64">
        <v>3.36</v>
      </c>
      <c r="C2384" s="64">
        <v>3.14</v>
      </c>
      <c r="D2384" s="64">
        <v>4.32</v>
      </c>
      <c r="E2384" s="64">
        <v>4.3099999999999996</v>
      </c>
      <c r="G2384" s="64">
        <v>1.4</v>
      </c>
      <c r="H2384" s="64">
        <v>1.81</v>
      </c>
      <c r="J2384" s="64">
        <v>4.16</v>
      </c>
      <c r="K2384" s="64">
        <v>3.56</v>
      </c>
      <c r="N2384" s="64">
        <v>0.02</v>
      </c>
      <c r="O2384" s="64">
        <v>2.42</v>
      </c>
      <c r="P2384" s="64">
        <v>3.17</v>
      </c>
      <c r="R2384" s="64">
        <v>2.23</v>
      </c>
      <c r="S2384" s="64">
        <v>2.0699999999999998</v>
      </c>
      <c r="U2384" s="64">
        <v>3.36</v>
      </c>
      <c r="V2384" s="64">
        <v>3.14</v>
      </c>
      <c r="W2384" s="64">
        <v>4.32</v>
      </c>
      <c r="X2384" s="64">
        <v>4.3099999999999996</v>
      </c>
      <c r="Z2384" s="64">
        <v>1.4</v>
      </c>
      <c r="AA2384" s="64">
        <v>1.81</v>
      </c>
      <c r="AB2384" s="64">
        <v>4.16</v>
      </c>
      <c r="AC2384" s="64">
        <v>3.56</v>
      </c>
    </row>
    <row r="2385" spans="1:29" hidden="1" x14ac:dyDescent="0.2">
      <c r="A2385" s="2">
        <v>41885</v>
      </c>
      <c r="B2385" s="64">
        <v>3.34</v>
      </c>
      <c r="C2385" s="64">
        <v>3.15</v>
      </c>
      <c r="D2385" s="64">
        <v>4.3099999999999996</v>
      </c>
      <c r="E2385" s="64">
        <v>4.28</v>
      </c>
      <c r="G2385" s="64">
        <v>1.45</v>
      </c>
      <c r="H2385" s="64">
        <v>1.81</v>
      </c>
      <c r="J2385" s="64">
        <v>3.55</v>
      </c>
      <c r="K2385" s="64">
        <v>3.58</v>
      </c>
      <c r="N2385" s="64">
        <v>0.02</v>
      </c>
      <c r="O2385" s="64">
        <v>2.39</v>
      </c>
      <c r="P2385" s="64">
        <v>3.14</v>
      </c>
      <c r="R2385" s="64">
        <v>2.2400000000000002</v>
      </c>
      <c r="S2385" s="64">
        <v>2.06</v>
      </c>
      <c r="U2385" s="64">
        <v>3.34</v>
      </c>
      <c r="V2385" s="64">
        <v>3.15</v>
      </c>
      <c r="W2385" s="64">
        <v>4.3099999999999996</v>
      </c>
      <c r="X2385" s="64">
        <v>4.28</v>
      </c>
      <c r="Z2385" s="64">
        <v>1.45</v>
      </c>
      <c r="AA2385" s="64">
        <v>1.81</v>
      </c>
      <c r="AB2385" s="64">
        <v>3.55</v>
      </c>
      <c r="AC2385" s="64">
        <v>3.58</v>
      </c>
    </row>
    <row r="2386" spans="1:29" hidden="1" x14ac:dyDescent="0.2">
      <c r="A2386" s="2">
        <v>41886</v>
      </c>
      <c r="B2386" s="64">
        <v>3.39</v>
      </c>
      <c r="C2386" s="64">
        <v>3.18</v>
      </c>
      <c r="D2386" s="64">
        <v>4.3499999999999996</v>
      </c>
      <c r="E2386" s="64">
        <v>4.32</v>
      </c>
      <c r="G2386" s="64">
        <v>1.56</v>
      </c>
      <c r="H2386" s="64">
        <v>1.96</v>
      </c>
      <c r="J2386" s="64">
        <v>3.71</v>
      </c>
      <c r="K2386" s="64">
        <v>3.67</v>
      </c>
      <c r="N2386" s="64">
        <v>0.01</v>
      </c>
      <c r="O2386" s="64">
        <v>2.4500000000000002</v>
      </c>
      <c r="P2386" s="64">
        <v>3.21</v>
      </c>
      <c r="R2386" s="64">
        <v>2.2599999999999998</v>
      </c>
      <c r="S2386" s="64">
        <v>2.09</v>
      </c>
      <c r="U2386" s="64">
        <v>3.39</v>
      </c>
      <c r="V2386" s="64">
        <v>3.18</v>
      </c>
      <c r="W2386" s="64">
        <v>4.3499999999999996</v>
      </c>
      <c r="X2386" s="64">
        <v>4.32</v>
      </c>
      <c r="Z2386" s="64">
        <v>1.56</v>
      </c>
      <c r="AA2386" s="64">
        <v>1.96</v>
      </c>
      <c r="AB2386" s="64">
        <v>3.71</v>
      </c>
      <c r="AC2386" s="64">
        <v>3.67</v>
      </c>
    </row>
    <row r="2387" spans="1:29" hidden="1" x14ac:dyDescent="0.2">
      <c r="A2387" s="2">
        <v>41887</v>
      </c>
      <c r="B2387" s="64">
        <v>3.42</v>
      </c>
      <c r="C2387" s="64">
        <v>3.27</v>
      </c>
      <c r="D2387" s="64">
        <v>4.3899999999999997</v>
      </c>
      <c r="E2387" s="64">
        <v>4.33</v>
      </c>
      <c r="G2387" s="64">
        <v>1.82</v>
      </c>
      <c r="H2387" s="64">
        <v>2.02</v>
      </c>
      <c r="J2387" s="64">
        <v>3.75</v>
      </c>
      <c r="K2387" s="64">
        <v>3.36</v>
      </c>
      <c r="N2387" s="64">
        <v>0.02</v>
      </c>
      <c r="O2387" s="64">
        <v>2.46</v>
      </c>
      <c r="P2387" s="64">
        <v>3.22</v>
      </c>
      <c r="Q2387" s="64">
        <v>3.23</v>
      </c>
      <c r="R2387" s="64">
        <v>2.23</v>
      </c>
      <c r="S2387" s="64">
        <v>2.0699999999999998</v>
      </c>
      <c r="U2387" s="64">
        <v>3.42</v>
      </c>
      <c r="V2387" s="64">
        <v>3.27</v>
      </c>
      <c r="W2387" s="64">
        <v>4.3899999999999997</v>
      </c>
      <c r="X2387" s="64">
        <v>4.33</v>
      </c>
      <c r="Z2387" s="64">
        <v>1.82</v>
      </c>
      <c r="AA2387" s="64">
        <v>2.02</v>
      </c>
      <c r="AB2387" s="64">
        <v>3.75</v>
      </c>
      <c r="AC2387" s="64">
        <v>3.36</v>
      </c>
    </row>
    <row r="2388" spans="1:29" hidden="1" x14ac:dyDescent="0.2">
      <c r="A2388" s="2">
        <v>41890</v>
      </c>
      <c r="B2388" s="64">
        <v>3.42</v>
      </c>
      <c r="C2388" s="64">
        <v>3.26</v>
      </c>
      <c r="D2388" s="64">
        <v>4.3899999999999997</v>
      </c>
      <c r="E2388" s="64">
        <v>4.34</v>
      </c>
      <c r="G2388" s="64">
        <v>1.77</v>
      </c>
      <c r="H2388" s="64">
        <v>2.0499999999999998</v>
      </c>
      <c r="J2388" s="64">
        <v>3.34</v>
      </c>
      <c r="K2388" s="64">
        <v>3.36</v>
      </c>
      <c r="N2388" s="64">
        <v>0.02</v>
      </c>
      <c r="O2388" s="64">
        <v>2.4700000000000002</v>
      </c>
      <c r="P2388" s="64">
        <v>3.23</v>
      </c>
      <c r="R2388" s="64">
        <v>2.2599999999999998</v>
      </c>
      <c r="S2388" s="64">
        <v>2.11</v>
      </c>
      <c r="U2388" s="64">
        <v>3.42</v>
      </c>
      <c r="V2388" s="64">
        <v>3.26</v>
      </c>
      <c r="W2388" s="64">
        <v>4.3899999999999997</v>
      </c>
      <c r="X2388" s="64">
        <v>4.34</v>
      </c>
      <c r="Z2388" s="64">
        <v>1.77</v>
      </c>
      <c r="AA2388" s="64">
        <v>2.0499999999999998</v>
      </c>
      <c r="AB2388" s="64">
        <v>3.34</v>
      </c>
      <c r="AC2388" s="64">
        <v>3.36</v>
      </c>
    </row>
    <row r="2389" spans="1:29" hidden="1" x14ac:dyDescent="0.2">
      <c r="A2389" s="2">
        <v>41891</v>
      </c>
      <c r="B2389" s="64">
        <v>3.47</v>
      </c>
      <c r="C2389" s="64">
        <v>3.34</v>
      </c>
      <c r="D2389" s="64">
        <v>4.3899999999999997</v>
      </c>
      <c r="E2389" s="64">
        <v>4.3499999999999996</v>
      </c>
      <c r="G2389" s="64">
        <v>1.47</v>
      </c>
      <c r="H2389" s="64">
        <v>2.0099999999999998</v>
      </c>
      <c r="J2389" s="64">
        <v>3.5</v>
      </c>
      <c r="K2389" s="64">
        <v>3.49</v>
      </c>
      <c r="N2389" s="64">
        <v>0.01</v>
      </c>
      <c r="O2389" s="64">
        <v>2.5</v>
      </c>
      <c r="P2389" s="64">
        <v>3.23</v>
      </c>
      <c r="R2389" s="64">
        <v>2.31</v>
      </c>
      <c r="S2389" s="64">
        <v>2.16</v>
      </c>
      <c r="U2389" s="64">
        <v>3.47</v>
      </c>
      <c r="V2389" s="64">
        <v>3.34</v>
      </c>
      <c r="W2389" s="64">
        <v>4.3899999999999997</v>
      </c>
      <c r="X2389" s="64">
        <v>4.3499999999999996</v>
      </c>
      <c r="Z2389" s="64">
        <v>1.47</v>
      </c>
      <c r="AA2389" s="64">
        <v>2.0099999999999998</v>
      </c>
      <c r="AB2389" s="64">
        <v>3.5</v>
      </c>
      <c r="AC2389" s="64">
        <v>3.49</v>
      </c>
    </row>
    <row r="2390" spans="1:29" hidden="1" x14ac:dyDescent="0.2">
      <c r="A2390" s="2">
        <v>41892</v>
      </c>
      <c r="B2390" s="64">
        <v>3.54</v>
      </c>
      <c r="C2390" s="64">
        <v>3.33</v>
      </c>
      <c r="D2390" s="64">
        <v>4.42</v>
      </c>
      <c r="E2390" s="64">
        <v>4.37</v>
      </c>
      <c r="G2390" s="64">
        <v>1.77</v>
      </c>
      <c r="H2390" s="64">
        <v>2.1</v>
      </c>
      <c r="J2390" s="64">
        <v>4.1500000000000004</v>
      </c>
      <c r="K2390" s="64">
        <v>3.8</v>
      </c>
      <c r="N2390" s="64">
        <v>0.01</v>
      </c>
      <c r="O2390" s="64">
        <v>2.54</v>
      </c>
      <c r="P2390" s="64">
        <v>3.27</v>
      </c>
      <c r="R2390" s="64">
        <v>2.35</v>
      </c>
      <c r="S2390" s="64">
        <v>2.19</v>
      </c>
      <c r="U2390" s="64">
        <v>3.54</v>
      </c>
      <c r="V2390" s="64">
        <v>3.33</v>
      </c>
      <c r="W2390" s="64">
        <v>4.42</v>
      </c>
      <c r="X2390" s="64">
        <v>4.37</v>
      </c>
      <c r="Z2390" s="64">
        <v>1.77</v>
      </c>
      <c r="AA2390" s="64">
        <v>2.1</v>
      </c>
      <c r="AB2390" s="64">
        <v>4.1500000000000004</v>
      </c>
      <c r="AC2390" s="64">
        <v>3.8</v>
      </c>
    </row>
    <row r="2391" spans="1:29" hidden="1" x14ac:dyDescent="0.2">
      <c r="A2391" s="2">
        <v>41893</v>
      </c>
      <c r="B2391" s="64">
        <v>3.57</v>
      </c>
      <c r="C2391" s="64">
        <v>3.38</v>
      </c>
      <c r="D2391" s="64">
        <v>4.43</v>
      </c>
      <c r="E2391" s="64">
        <v>4.3899999999999997</v>
      </c>
      <c r="G2391" s="64">
        <v>1.7</v>
      </c>
      <c r="H2391" s="64">
        <v>1.96</v>
      </c>
      <c r="J2391" s="64">
        <v>3.66</v>
      </c>
      <c r="K2391" s="64">
        <v>3.63</v>
      </c>
      <c r="N2391" s="64">
        <v>0.01</v>
      </c>
      <c r="O2391" s="64">
        <v>2.5499999999999998</v>
      </c>
      <c r="P2391" s="64">
        <v>3.28</v>
      </c>
      <c r="R2391" s="64">
        <v>2.35</v>
      </c>
      <c r="S2391" s="64">
        <v>2.19</v>
      </c>
      <c r="U2391" s="64">
        <v>3.57</v>
      </c>
      <c r="V2391" s="64">
        <v>3.38</v>
      </c>
      <c r="W2391" s="64">
        <v>4.43</v>
      </c>
      <c r="X2391" s="64">
        <v>4.3899999999999997</v>
      </c>
      <c r="Z2391" s="64">
        <v>1.7</v>
      </c>
      <c r="AA2391" s="64">
        <v>1.96</v>
      </c>
      <c r="AB2391" s="64">
        <v>3.66</v>
      </c>
      <c r="AC2391" s="64">
        <v>3.63</v>
      </c>
    </row>
    <row r="2392" spans="1:29" hidden="1" x14ac:dyDescent="0.2">
      <c r="A2392" s="2">
        <v>41894</v>
      </c>
      <c r="B2392" s="64">
        <v>3.61</v>
      </c>
      <c r="C2392" s="64">
        <v>3.38</v>
      </c>
      <c r="D2392" s="64">
        <v>4.49</v>
      </c>
      <c r="E2392" s="64">
        <v>4.43</v>
      </c>
      <c r="G2392" s="64">
        <v>1.68</v>
      </c>
      <c r="H2392" s="64">
        <v>1.87</v>
      </c>
      <c r="J2392" s="64">
        <v>3.86</v>
      </c>
      <c r="K2392" s="64">
        <v>3.56</v>
      </c>
      <c r="N2392" s="64">
        <v>0</v>
      </c>
      <c r="O2392" s="64">
        <v>2.61</v>
      </c>
      <c r="P2392" s="64">
        <v>3.34</v>
      </c>
      <c r="R2392" s="64">
        <v>2.37</v>
      </c>
      <c r="S2392" s="64">
        <v>2.2200000000000002</v>
      </c>
      <c r="U2392" s="64">
        <v>3.61</v>
      </c>
      <c r="V2392" s="64">
        <v>3.38</v>
      </c>
      <c r="W2392" s="64">
        <v>4.49</v>
      </c>
      <c r="X2392" s="64">
        <v>4.43</v>
      </c>
      <c r="Z2392" s="64">
        <v>1.68</v>
      </c>
      <c r="AA2392" s="64">
        <v>1.87</v>
      </c>
      <c r="AB2392" s="64">
        <v>3.86</v>
      </c>
      <c r="AC2392" s="64">
        <v>3.56</v>
      </c>
    </row>
    <row r="2393" spans="1:29" hidden="1" x14ac:dyDescent="0.2">
      <c r="A2393" s="2">
        <v>41897</v>
      </c>
      <c r="B2393" s="64">
        <v>3.58</v>
      </c>
      <c r="C2393" s="64">
        <v>3.36</v>
      </c>
      <c r="D2393" s="64">
        <v>4.5</v>
      </c>
      <c r="E2393" s="64">
        <v>4.43</v>
      </c>
      <c r="G2393" s="64">
        <v>1.73</v>
      </c>
      <c r="H2393" s="64">
        <v>1.94</v>
      </c>
      <c r="J2393" s="64">
        <v>3.99</v>
      </c>
      <c r="K2393" s="64">
        <v>3.24</v>
      </c>
      <c r="N2393" s="119">
        <v>0</v>
      </c>
      <c r="O2393" s="64">
        <v>2.59</v>
      </c>
      <c r="P2393" s="64">
        <v>3.34</v>
      </c>
      <c r="R2393" s="64">
        <v>2.34</v>
      </c>
      <c r="S2393" s="64">
        <v>2.19</v>
      </c>
      <c r="U2393" s="64">
        <v>3.58</v>
      </c>
      <c r="V2393" s="64">
        <v>3.36</v>
      </c>
      <c r="W2393" s="64">
        <v>4.5</v>
      </c>
      <c r="X2393" s="64">
        <v>4.43</v>
      </c>
      <c r="Z2393" s="64">
        <v>1.73</v>
      </c>
      <c r="AA2393" s="64">
        <v>1.94</v>
      </c>
      <c r="AB2393" s="64">
        <v>3.99</v>
      </c>
      <c r="AC2393" s="64">
        <v>3.24</v>
      </c>
    </row>
    <row r="2394" spans="1:29" hidden="1" x14ac:dyDescent="0.2">
      <c r="A2394" s="2">
        <v>41898</v>
      </c>
      <c r="B2394" s="64">
        <v>3.63</v>
      </c>
      <c r="C2394" s="64">
        <v>3.41</v>
      </c>
      <c r="D2394" s="64">
        <v>4.46</v>
      </c>
      <c r="E2394" s="64">
        <v>4.41</v>
      </c>
      <c r="G2394" s="64">
        <v>1.62</v>
      </c>
      <c r="H2394" s="64">
        <v>1.86</v>
      </c>
      <c r="J2394" s="64">
        <v>4.04</v>
      </c>
      <c r="K2394" s="64">
        <v>3.13</v>
      </c>
      <c r="N2394" s="64">
        <v>0.01</v>
      </c>
      <c r="O2394" s="64">
        <v>2.59</v>
      </c>
      <c r="P2394" s="64">
        <v>3.37</v>
      </c>
      <c r="R2394" s="64">
        <v>2.33</v>
      </c>
      <c r="S2394" s="64">
        <v>2.1800000000000002</v>
      </c>
      <c r="U2394" s="64">
        <v>3.63</v>
      </c>
      <c r="V2394" s="64">
        <v>3.41</v>
      </c>
      <c r="W2394" s="64">
        <v>4.46</v>
      </c>
      <c r="X2394" s="64">
        <v>4.41</v>
      </c>
      <c r="Z2394" s="64">
        <v>1.62</v>
      </c>
      <c r="AA2394" s="64">
        <v>1.86</v>
      </c>
      <c r="AB2394" s="64">
        <v>4.04</v>
      </c>
      <c r="AC2394" s="64">
        <v>3.13</v>
      </c>
    </row>
    <row r="2395" spans="1:29" hidden="1" x14ac:dyDescent="0.2">
      <c r="A2395" s="2">
        <v>41899</v>
      </c>
      <c r="B2395" s="64">
        <v>3.48</v>
      </c>
      <c r="C2395" s="64">
        <v>3.41</v>
      </c>
      <c r="D2395" s="64">
        <v>4.51</v>
      </c>
      <c r="E2395" s="64">
        <v>4.41</v>
      </c>
      <c r="G2395" s="64">
        <v>1.58</v>
      </c>
      <c r="H2395" s="64">
        <v>1.95</v>
      </c>
      <c r="J2395" s="64">
        <v>4</v>
      </c>
      <c r="K2395" s="64">
        <v>3</v>
      </c>
      <c r="N2395" s="64">
        <v>0.01</v>
      </c>
      <c r="O2395" s="64">
        <v>2.62</v>
      </c>
      <c r="P2395" s="64">
        <v>3.37</v>
      </c>
      <c r="R2395" s="64">
        <v>2.37</v>
      </c>
      <c r="S2395" s="64">
        <v>2.2200000000000002</v>
      </c>
      <c r="U2395" s="64">
        <v>3.48</v>
      </c>
      <c r="V2395" s="64">
        <v>3.41</v>
      </c>
      <c r="W2395" s="64">
        <v>4.51</v>
      </c>
      <c r="X2395" s="64">
        <v>4.41</v>
      </c>
      <c r="Z2395" s="64">
        <v>1.58</v>
      </c>
      <c r="AA2395" s="64">
        <v>1.95</v>
      </c>
      <c r="AB2395" s="64">
        <v>4</v>
      </c>
      <c r="AC2395" s="64">
        <v>3</v>
      </c>
    </row>
    <row r="2396" spans="1:29" hidden="1" x14ac:dyDescent="0.2">
      <c r="A2396" s="2">
        <v>41900</v>
      </c>
      <c r="B2396" s="64">
        <v>3.47</v>
      </c>
      <c r="C2396" s="64">
        <v>3.42</v>
      </c>
      <c r="D2396" s="64">
        <v>4.49</v>
      </c>
      <c r="E2396" s="64">
        <v>4.41</v>
      </c>
      <c r="G2396" s="64">
        <v>1.71</v>
      </c>
      <c r="H2396" s="64">
        <v>1.95</v>
      </c>
      <c r="J2396" s="64">
        <v>3.79</v>
      </c>
      <c r="K2396" s="64">
        <v>3.08</v>
      </c>
      <c r="N2396" s="64">
        <v>0.01</v>
      </c>
      <c r="O2396" s="64">
        <v>2.62</v>
      </c>
      <c r="P2396" s="64">
        <v>3.35</v>
      </c>
      <c r="R2396" s="64">
        <v>2.38</v>
      </c>
      <c r="S2396" s="64">
        <v>2.23</v>
      </c>
      <c r="U2396" s="64">
        <v>3.47</v>
      </c>
      <c r="V2396" s="64">
        <v>3.42</v>
      </c>
      <c r="W2396" s="64">
        <v>4.49</v>
      </c>
      <c r="X2396" s="64">
        <v>4.41</v>
      </c>
      <c r="Z2396" s="64">
        <v>1.71</v>
      </c>
      <c r="AA2396" s="64">
        <v>1.95</v>
      </c>
      <c r="AB2396" s="64">
        <v>3.79</v>
      </c>
      <c r="AC2396" s="64">
        <v>3.08</v>
      </c>
    </row>
    <row r="2397" spans="1:29" hidden="1" x14ac:dyDescent="0.2">
      <c r="A2397" s="2">
        <v>41901</v>
      </c>
      <c r="B2397" s="64">
        <v>3.57</v>
      </c>
      <c r="C2397" s="64">
        <v>3.36</v>
      </c>
      <c r="D2397" s="64">
        <v>4.45</v>
      </c>
      <c r="E2397" s="64">
        <v>4.33</v>
      </c>
      <c r="G2397" s="64">
        <v>1.7</v>
      </c>
      <c r="H2397" s="64">
        <v>1.92</v>
      </c>
      <c r="J2397" s="64">
        <v>3.66</v>
      </c>
      <c r="K2397" s="64">
        <v>3.16</v>
      </c>
      <c r="M2397" s="116">
        <v>0.01</v>
      </c>
      <c r="N2397" s="64">
        <v>0.02</v>
      </c>
      <c r="O2397" s="64">
        <v>2.58</v>
      </c>
      <c r="P2397" s="64">
        <v>3.29</v>
      </c>
      <c r="Q2397" s="116">
        <v>3.28</v>
      </c>
      <c r="R2397" s="64">
        <v>2.36</v>
      </c>
      <c r="S2397" s="64">
        <v>2.19</v>
      </c>
      <c r="U2397" s="64">
        <v>3.57</v>
      </c>
      <c r="V2397" s="64">
        <v>3.36</v>
      </c>
      <c r="W2397" s="64">
        <v>4.45</v>
      </c>
      <c r="X2397" s="64">
        <v>4.33</v>
      </c>
      <c r="Z2397" s="64">
        <v>1.7</v>
      </c>
      <c r="AA2397" s="64">
        <v>1.92</v>
      </c>
      <c r="AB2397" s="64">
        <v>3.66</v>
      </c>
      <c r="AC2397" s="64">
        <v>3.16</v>
      </c>
    </row>
    <row r="2398" spans="1:29" hidden="1" x14ac:dyDescent="0.2">
      <c r="A2398" s="2">
        <v>41904</v>
      </c>
      <c r="B2398" s="64">
        <v>3.47</v>
      </c>
      <c r="C2398" s="64">
        <v>3.34</v>
      </c>
      <c r="D2398" s="64">
        <v>4.46</v>
      </c>
      <c r="E2398" s="64">
        <v>4.33</v>
      </c>
      <c r="G2398" s="64">
        <v>1.95</v>
      </c>
      <c r="H2398" s="64">
        <v>2.08</v>
      </c>
      <c r="J2398" s="64">
        <v>3.88</v>
      </c>
      <c r="K2398" s="64">
        <v>3.29</v>
      </c>
      <c r="N2398" s="64">
        <v>0.01</v>
      </c>
      <c r="O2398" s="64">
        <v>2.56</v>
      </c>
      <c r="P2398" s="64">
        <v>3.29</v>
      </c>
      <c r="Q2398" s="64">
        <v>2.57</v>
      </c>
      <c r="R2398" s="64">
        <v>2.3199999999999998</v>
      </c>
      <c r="S2398" s="64">
        <v>2.16</v>
      </c>
      <c r="U2398" s="64">
        <v>3.47</v>
      </c>
      <c r="V2398" s="64">
        <v>3.34</v>
      </c>
      <c r="W2398" s="64">
        <v>4.46</v>
      </c>
      <c r="X2398" s="64">
        <v>4.33</v>
      </c>
      <c r="Z2398" s="64">
        <v>1.95</v>
      </c>
      <c r="AA2398" s="64">
        <v>2.08</v>
      </c>
      <c r="AB2398" s="64">
        <v>3.88</v>
      </c>
      <c r="AC2398" s="64">
        <v>3.29</v>
      </c>
    </row>
    <row r="2399" spans="1:29" hidden="1" x14ac:dyDescent="0.2">
      <c r="A2399" s="2">
        <v>41905</v>
      </c>
      <c r="B2399" s="64">
        <v>3.47</v>
      </c>
      <c r="C2399" s="64">
        <v>3.36</v>
      </c>
      <c r="D2399" s="64">
        <v>4.43</v>
      </c>
      <c r="E2399" s="64">
        <v>4.3099999999999996</v>
      </c>
      <c r="G2399" s="64">
        <v>2.0299999999999998</v>
      </c>
      <c r="H2399" s="64">
        <v>2.1800000000000002</v>
      </c>
      <c r="J2399" s="64">
        <v>3.96</v>
      </c>
      <c r="K2399" s="64">
        <v>3.15</v>
      </c>
      <c r="N2399" s="64">
        <v>0</v>
      </c>
      <c r="O2399" s="64">
        <v>2.5299999999999998</v>
      </c>
      <c r="P2399" s="64">
        <v>3.25</v>
      </c>
      <c r="R2399" s="64">
        <v>2.31</v>
      </c>
      <c r="S2399" s="64">
        <v>2.15</v>
      </c>
      <c r="U2399" s="64">
        <v>3.47</v>
      </c>
      <c r="V2399" s="64">
        <v>3.36</v>
      </c>
      <c r="W2399" s="64">
        <v>4.43</v>
      </c>
      <c r="X2399" s="64">
        <v>4.3099999999999996</v>
      </c>
      <c r="Z2399" s="64">
        <v>2.0299999999999998</v>
      </c>
      <c r="AA2399" s="64">
        <v>2.1800000000000002</v>
      </c>
      <c r="AB2399" s="64">
        <v>3.96</v>
      </c>
      <c r="AC2399" s="64">
        <v>3.15</v>
      </c>
    </row>
    <row r="2400" spans="1:29" hidden="1" x14ac:dyDescent="0.2">
      <c r="A2400" s="2">
        <v>41906</v>
      </c>
      <c r="B2400" s="64">
        <v>3.6</v>
      </c>
      <c r="C2400" s="64">
        <v>3.39</v>
      </c>
      <c r="D2400" s="64">
        <v>4.4400000000000004</v>
      </c>
      <c r="E2400" s="64">
        <v>4.3600000000000003</v>
      </c>
      <c r="G2400" s="64">
        <v>1.96</v>
      </c>
      <c r="H2400" s="64">
        <v>2.1800000000000002</v>
      </c>
      <c r="J2400" s="64">
        <v>3.86</v>
      </c>
      <c r="K2400" s="64">
        <v>3.19</v>
      </c>
      <c r="N2400" s="64">
        <v>0</v>
      </c>
      <c r="O2400" s="64">
        <v>2.56</v>
      </c>
      <c r="P2400" s="64">
        <v>3.27</v>
      </c>
      <c r="R2400" s="64">
        <v>2.35</v>
      </c>
      <c r="S2400" s="64">
        <v>2.19</v>
      </c>
      <c r="U2400" s="64">
        <v>3.6</v>
      </c>
      <c r="V2400" s="64">
        <v>3.39</v>
      </c>
      <c r="W2400" s="64">
        <v>4.4400000000000004</v>
      </c>
      <c r="X2400" s="64">
        <v>4.3600000000000003</v>
      </c>
      <c r="Z2400" s="64">
        <v>1.96</v>
      </c>
      <c r="AA2400" s="64">
        <v>2.1800000000000002</v>
      </c>
      <c r="AB2400" s="64">
        <v>3.86</v>
      </c>
      <c r="AC2400" s="64">
        <v>3.19</v>
      </c>
    </row>
    <row r="2401" spans="1:29" hidden="1" x14ac:dyDescent="0.2">
      <c r="A2401" s="2">
        <v>41907</v>
      </c>
      <c r="B2401" s="64">
        <v>3.54</v>
      </c>
      <c r="C2401" s="64">
        <v>3.34</v>
      </c>
      <c r="D2401" s="64">
        <v>4.3899999999999997</v>
      </c>
      <c r="E2401" s="64">
        <v>4.4800000000000004</v>
      </c>
      <c r="G2401" s="64">
        <v>2.13</v>
      </c>
      <c r="H2401" s="64">
        <v>2.16</v>
      </c>
      <c r="J2401" s="64">
        <v>3.53</v>
      </c>
      <c r="K2401" s="64">
        <v>3.16</v>
      </c>
      <c r="R2401" s="64">
        <v>2.31</v>
      </c>
      <c r="S2401" s="64">
        <v>2.16</v>
      </c>
      <c r="U2401" s="64">
        <v>3.54</v>
      </c>
      <c r="V2401" s="64">
        <v>3.34</v>
      </c>
      <c r="W2401" s="64">
        <v>4.3899999999999997</v>
      </c>
      <c r="X2401" s="64">
        <v>4.4800000000000004</v>
      </c>
      <c r="Z2401" s="64">
        <v>2.13</v>
      </c>
      <c r="AA2401" s="64">
        <v>2.16</v>
      </c>
      <c r="AB2401" s="64">
        <v>3.53</v>
      </c>
      <c r="AC2401" s="64">
        <v>3.16</v>
      </c>
    </row>
    <row r="2402" spans="1:29" hidden="1" x14ac:dyDescent="0.2">
      <c r="A2402" s="2">
        <v>41908</v>
      </c>
      <c r="B2402" s="64">
        <v>3.56</v>
      </c>
      <c r="C2402" s="64">
        <v>3.35</v>
      </c>
      <c r="D2402" s="64">
        <v>4.41</v>
      </c>
      <c r="E2402" s="64">
        <v>4.3600000000000003</v>
      </c>
      <c r="G2402" s="64">
        <v>2.1</v>
      </c>
      <c r="H2402" s="64">
        <v>2.13</v>
      </c>
      <c r="J2402" s="64">
        <v>3.66</v>
      </c>
      <c r="K2402" s="64">
        <v>3.16</v>
      </c>
      <c r="R2402" s="64">
        <v>2.35</v>
      </c>
      <c r="S2402" s="64">
        <v>2.19</v>
      </c>
      <c r="U2402" s="64">
        <v>3.56</v>
      </c>
      <c r="V2402" s="64">
        <v>3.35</v>
      </c>
      <c r="W2402" s="64">
        <v>4.41</v>
      </c>
      <c r="X2402" s="64">
        <v>4.3600000000000003</v>
      </c>
      <c r="Z2402" s="64">
        <v>2.1</v>
      </c>
      <c r="AA2402" s="64">
        <v>2.13</v>
      </c>
      <c r="AB2402" s="64">
        <v>3.66</v>
      </c>
      <c r="AC2402" s="64">
        <v>3.16</v>
      </c>
    </row>
    <row r="2403" spans="1:29" hidden="1" x14ac:dyDescent="0.2">
      <c r="A2403" s="2">
        <v>41911</v>
      </c>
      <c r="B2403" s="64">
        <v>3.62</v>
      </c>
      <c r="C2403" s="64">
        <v>3.35</v>
      </c>
      <c r="D2403" s="64">
        <v>4.42</v>
      </c>
      <c r="E2403" s="64">
        <v>4.38</v>
      </c>
      <c r="G2403" s="64">
        <v>2.11</v>
      </c>
      <c r="H2403" s="64">
        <v>2.16</v>
      </c>
      <c r="J2403" s="64">
        <v>3.48</v>
      </c>
      <c r="K2403" s="64">
        <v>3.26</v>
      </c>
      <c r="N2403" s="64">
        <v>0.01</v>
      </c>
      <c r="O2403" s="64">
        <v>2.48</v>
      </c>
      <c r="P2403" s="64">
        <v>3.16</v>
      </c>
      <c r="R2403" s="64">
        <v>2.37</v>
      </c>
      <c r="S2403" s="64">
        <v>2.1800000000000002</v>
      </c>
      <c r="U2403" s="64">
        <v>3.62</v>
      </c>
      <c r="V2403" s="64">
        <v>3.35</v>
      </c>
      <c r="W2403" s="64">
        <v>4.42</v>
      </c>
      <c r="X2403" s="64">
        <v>4.38</v>
      </c>
      <c r="Z2403" s="64">
        <v>2.11</v>
      </c>
      <c r="AA2403" s="64">
        <v>2.16</v>
      </c>
      <c r="AB2403" s="64">
        <v>3.48</v>
      </c>
      <c r="AC2403" s="64">
        <v>3.26</v>
      </c>
    </row>
    <row r="2404" spans="1:29" hidden="1" x14ac:dyDescent="0.2">
      <c r="A2404" s="2">
        <v>41912</v>
      </c>
      <c r="B2404" s="64">
        <v>3.62</v>
      </c>
      <c r="C2404" s="64">
        <v>3.31</v>
      </c>
      <c r="D2404" s="64">
        <v>4.45</v>
      </c>
      <c r="E2404" s="64">
        <v>4.5199999999999996</v>
      </c>
      <c r="G2404" s="64">
        <v>2.0699999999999998</v>
      </c>
      <c r="H2404" s="64">
        <v>2.14</v>
      </c>
      <c r="J2404" s="64">
        <v>3.77</v>
      </c>
      <c r="K2404" s="64">
        <v>3.45</v>
      </c>
      <c r="N2404" s="64">
        <v>0.01</v>
      </c>
      <c r="O2404" s="64">
        <v>2.4900000000000002</v>
      </c>
      <c r="P2404" s="64">
        <v>3.2</v>
      </c>
      <c r="R2404" s="64">
        <v>2.38</v>
      </c>
      <c r="S2404" s="64">
        <v>2.1800000000000002</v>
      </c>
      <c r="U2404" s="64">
        <v>3.62</v>
      </c>
      <c r="V2404" s="64">
        <v>3.31</v>
      </c>
      <c r="W2404" s="64">
        <v>4.45</v>
      </c>
      <c r="X2404" s="64">
        <v>4.5199999999999996</v>
      </c>
      <c r="Z2404" s="64">
        <v>2.0699999999999998</v>
      </c>
      <c r="AA2404" s="64">
        <v>2.14</v>
      </c>
      <c r="AB2404" s="64">
        <v>3.77</v>
      </c>
      <c r="AC2404" s="64">
        <v>3.45</v>
      </c>
    </row>
    <row r="2405" spans="1:29" hidden="1" x14ac:dyDescent="0.2">
      <c r="R2405" s="64"/>
      <c r="S2405" s="64"/>
    </row>
    <row r="2406" spans="1:29" hidden="1" x14ac:dyDescent="0.2">
      <c r="A2406" s="3" t="s">
        <v>61</v>
      </c>
      <c r="B2406" s="64">
        <f>AVERAGE(B2384:B2404)</f>
        <v>3.5109523809523813</v>
      </c>
      <c r="C2406" s="64">
        <f>AVERAGE(C2384:C2404)</f>
        <v>3.3252380952380958</v>
      </c>
      <c r="D2406" s="64">
        <f>AVERAGE(D2384:D2404)</f>
        <v>4.4238095238095232</v>
      </c>
      <c r="E2406" s="64">
        <f>AVERAGE(E2384:E2404)</f>
        <v>4.3738095238095225</v>
      </c>
      <c r="G2406" s="64">
        <f>AVERAGE(G2384:G2404)</f>
        <v>1.7766666666666664</v>
      </c>
      <c r="H2406" s="64">
        <f>AVERAGE(H2384:H2404)</f>
        <v>2.011428571428572</v>
      </c>
      <c r="J2406" s="64">
        <f>AVERAGE(J2384:J2404)</f>
        <v>3.7761904761904761</v>
      </c>
      <c r="K2406" s="64">
        <f>AVERAGE(K2384:K2404)</f>
        <v>3.3466666666666667</v>
      </c>
      <c r="N2406" s="64">
        <f>AVERAGE(N2384:N2404)</f>
        <v>1.0526315789473686E-2</v>
      </c>
      <c r="O2406" s="64">
        <f>AVERAGE(O2384:O2404)</f>
        <v>2.526842105263158</v>
      </c>
      <c r="P2406" s="64">
        <f>AVERAGE(P2384:P2404)</f>
        <v>3.2621052631578951</v>
      </c>
      <c r="R2406" s="64">
        <f>AVERAGE(R2384:R2404)</f>
        <v>2.3223809523809527</v>
      </c>
      <c r="S2406" s="64">
        <f>AVERAGE(S2384:S2404)</f>
        <v>2.1609523809523807</v>
      </c>
      <c r="U2406" s="64">
        <f>AVERAGE(U2384:U2404)</f>
        <v>3.5109523809523813</v>
      </c>
      <c r="V2406" s="64">
        <f>AVERAGE(V2384:V2404)</f>
        <v>3.3252380952380958</v>
      </c>
      <c r="W2406" s="64">
        <f>AVERAGE(W2384:W2404)</f>
        <v>4.4238095238095232</v>
      </c>
      <c r="X2406" s="64">
        <f>AVERAGE(X2384:X2404)</f>
        <v>4.3738095238095225</v>
      </c>
      <c r="Z2406" s="64">
        <f>AVERAGE(Z2384:Z2404)</f>
        <v>1.7766666666666664</v>
      </c>
      <c r="AA2406" s="64">
        <f>AVERAGE(AA2384:AA2404)</f>
        <v>2.011428571428572</v>
      </c>
      <c r="AB2406" s="64">
        <f>AVERAGE(AB2384:AB2404)</f>
        <v>3.7761904761904761</v>
      </c>
      <c r="AC2406" s="64">
        <f>AVERAGE(AC2384:AC2404)</f>
        <v>3.3466666666666667</v>
      </c>
    </row>
    <row r="2407" spans="1:29" hidden="1" x14ac:dyDescent="0.2">
      <c r="A2407" s="3" t="s">
        <v>62</v>
      </c>
      <c r="B2407" s="312">
        <f>AVERAGE(B2406:C2406)</f>
        <v>3.4180952380952387</v>
      </c>
      <c r="C2407" s="312"/>
      <c r="D2407" s="312">
        <f>AVERAGE(D2406:E2406)</f>
        <v>4.3988095238095228</v>
      </c>
      <c r="E2407" s="312"/>
      <c r="F2407" s="5"/>
      <c r="G2407" s="312">
        <f>AVERAGE(G2406:H2406)</f>
        <v>1.8940476190476192</v>
      </c>
      <c r="H2407" s="312"/>
      <c r="I2407" s="118"/>
      <c r="J2407" s="312">
        <f>AVERAGE(J2406:K2406)</f>
        <v>3.5614285714285714</v>
      </c>
      <c r="K2407" s="312"/>
      <c r="L2407" s="118"/>
      <c r="M2407" s="5"/>
      <c r="N2407" s="5"/>
      <c r="O2407" s="5"/>
      <c r="P2407" s="5"/>
      <c r="Q2407" s="5"/>
      <c r="R2407" s="312">
        <f>AVERAGE(R2406:S2406)</f>
        <v>2.2416666666666667</v>
      </c>
      <c r="S2407" s="312"/>
      <c r="U2407" s="312">
        <f>AVERAGE(U2406:V2406)</f>
        <v>3.4180952380952387</v>
      </c>
      <c r="V2407" s="312"/>
      <c r="W2407" s="312">
        <f>AVERAGE(W2406:X2406)</f>
        <v>4.3988095238095228</v>
      </c>
      <c r="X2407" s="312"/>
      <c r="Y2407" s="5"/>
      <c r="Z2407" s="312">
        <f>AVERAGE(Z2406:AA2406)</f>
        <v>1.8940476190476192</v>
      </c>
      <c r="AA2407" s="312"/>
      <c r="AB2407" s="312">
        <f>AVERAGE(AB2406:AC2406)</f>
        <v>3.5614285714285714</v>
      </c>
      <c r="AC2407" s="312"/>
    </row>
    <row r="2408" spans="1:29" hidden="1" x14ac:dyDescent="0.2">
      <c r="A2408" s="3" t="s">
        <v>63</v>
      </c>
      <c r="B2408" s="312">
        <f>AVERAGE(B2355,B2381,B2407)</f>
        <v>3.3433189033189037</v>
      </c>
      <c r="C2408" s="312"/>
      <c r="D2408" s="312">
        <f>AVERAGE(D2355,D2381,D2407)</f>
        <v>4.3951515151515146</v>
      </c>
      <c r="E2408" s="312"/>
      <c r="F2408" s="5"/>
      <c r="G2408" s="312">
        <f>AVERAGE(G2355,G2381,G2407)</f>
        <v>2.1612662337662338</v>
      </c>
      <c r="H2408" s="312"/>
      <c r="I2408" s="118"/>
      <c r="J2408" s="312">
        <f>AVERAGE(J2355,J2381,J2407)</f>
        <v>3.6570418470418473</v>
      </c>
      <c r="K2408" s="312"/>
      <c r="L2408" s="118"/>
      <c r="M2408" s="5"/>
      <c r="N2408" s="5"/>
      <c r="O2408" s="5"/>
      <c r="P2408" s="5"/>
      <c r="Q2408" s="5"/>
      <c r="R2408" s="312">
        <f>AVERAGE(R2355,R2381,R2407)</f>
        <v>2.142698412698413</v>
      </c>
      <c r="S2408" s="312"/>
      <c r="U2408" s="312">
        <f>AVERAGE(U2355,U2381,U2407)</f>
        <v>3.3433189033189037</v>
      </c>
      <c r="V2408" s="312"/>
      <c r="W2408" s="312">
        <f>AVERAGE(W2355,W2381,W2407)</f>
        <v>4.3951515151515146</v>
      </c>
      <c r="X2408" s="312"/>
      <c r="Y2408" s="5"/>
      <c r="Z2408" s="312">
        <f>AVERAGE(Z2355,Z2381,Z2407)</f>
        <v>2.1612662337662338</v>
      </c>
      <c r="AA2408" s="312"/>
      <c r="AB2408" s="312">
        <f>AVERAGE(AB2355,AB2381,AB2407)</f>
        <v>3.6570418470418473</v>
      </c>
      <c r="AC2408" s="312"/>
    </row>
    <row r="2409" spans="1:29" hidden="1" x14ac:dyDescent="0.2">
      <c r="R2409" s="64"/>
      <c r="S2409" s="64"/>
    </row>
    <row r="2410" spans="1:29" hidden="1" x14ac:dyDescent="0.2">
      <c r="A2410" s="2">
        <v>41913</v>
      </c>
      <c r="B2410" s="64">
        <v>3.5</v>
      </c>
      <c r="C2410" s="64">
        <v>3.21</v>
      </c>
      <c r="D2410" s="64">
        <v>4.38</v>
      </c>
      <c r="E2410" s="64">
        <v>4.38</v>
      </c>
      <c r="G2410" s="64">
        <v>2.12</v>
      </c>
      <c r="H2410" s="64">
        <v>2.09</v>
      </c>
      <c r="J2410" s="64">
        <v>3.9</v>
      </c>
      <c r="K2410" s="64">
        <v>3.37</v>
      </c>
      <c r="N2410" s="64">
        <v>0.01</v>
      </c>
      <c r="O2410" s="64">
        <v>2.39</v>
      </c>
      <c r="P2410" s="64">
        <v>3.09</v>
      </c>
      <c r="R2410" s="64">
        <v>2.29</v>
      </c>
      <c r="S2410" s="64">
        <v>2.08</v>
      </c>
      <c r="U2410" s="64">
        <v>3.5</v>
      </c>
      <c r="V2410" s="64">
        <v>3.21</v>
      </c>
      <c r="W2410" s="64">
        <v>4.38</v>
      </c>
      <c r="X2410" s="64">
        <v>4.38</v>
      </c>
      <c r="Z2410" s="64">
        <v>2.12</v>
      </c>
      <c r="AA2410" s="64">
        <v>2.09</v>
      </c>
      <c r="AB2410" s="64">
        <v>3.9</v>
      </c>
      <c r="AC2410" s="64">
        <v>3.37</v>
      </c>
    </row>
    <row r="2411" spans="1:29" hidden="1" x14ac:dyDescent="0.2">
      <c r="A2411" s="2">
        <v>41914</v>
      </c>
      <c r="B2411" s="64">
        <v>3.5</v>
      </c>
      <c r="C2411" s="64">
        <v>3.23</v>
      </c>
      <c r="D2411" s="64">
        <v>4.4000000000000004</v>
      </c>
      <c r="E2411" s="64">
        <v>4.3899999999999997</v>
      </c>
      <c r="G2411" s="64">
        <v>2.25</v>
      </c>
      <c r="H2411" s="64">
        <v>2.09</v>
      </c>
      <c r="J2411" s="64">
        <v>3.77</v>
      </c>
      <c r="K2411" s="64">
        <v>2.8</v>
      </c>
      <c r="R2411" s="64">
        <v>2.31</v>
      </c>
      <c r="S2411" s="64">
        <v>2.1</v>
      </c>
      <c r="U2411" s="64">
        <v>3.5</v>
      </c>
      <c r="V2411" s="64">
        <v>3.23</v>
      </c>
      <c r="W2411" s="64">
        <v>4.4000000000000004</v>
      </c>
      <c r="X2411" s="64">
        <v>4.3899999999999997</v>
      </c>
      <c r="Z2411" s="64">
        <v>2.25</v>
      </c>
      <c r="AA2411" s="64">
        <v>2.09</v>
      </c>
      <c r="AB2411" s="64">
        <v>3.77</v>
      </c>
      <c r="AC2411" s="64">
        <v>2.8</v>
      </c>
    </row>
    <row r="2412" spans="1:29" hidden="1" x14ac:dyDescent="0.2">
      <c r="A2412" s="2">
        <v>41915</v>
      </c>
      <c r="B2412" s="64">
        <v>3.5</v>
      </c>
      <c r="C2412" s="64">
        <v>3.23</v>
      </c>
      <c r="D2412" s="64">
        <v>4.41</v>
      </c>
      <c r="E2412" s="64">
        <v>4.4800000000000004</v>
      </c>
      <c r="G2412" s="64">
        <v>2.2400000000000002</v>
      </c>
      <c r="H2412" s="64">
        <v>2.11</v>
      </c>
      <c r="J2412" s="64">
        <v>3.58</v>
      </c>
      <c r="K2412" s="64">
        <v>3.1</v>
      </c>
      <c r="N2412" s="64">
        <v>0.01</v>
      </c>
      <c r="O2412" s="64">
        <v>2.4300000000000002</v>
      </c>
      <c r="P2412" s="64">
        <v>3.12</v>
      </c>
      <c r="R2412" s="64">
        <v>2.34</v>
      </c>
      <c r="S2412" s="64">
        <v>2.11</v>
      </c>
      <c r="U2412" s="64">
        <v>3.5</v>
      </c>
      <c r="V2412" s="64">
        <v>3.23</v>
      </c>
      <c r="W2412" s="64">
        <v>4.41</v>
      </c>
      <c r="X2412" s="64">
        <v>4.4800000000000004</v>
      </c>
      <c r="Z2412" s="64">
        <v>2.2400000000000002</v>
      </c>
      <c r="AA2412" s="64">
        <v>2.11</v>
      </c>
      <c r="AB2412" s="64">
        <v>3.58</v>
      </c>
      <c r="AC2412" s="64">
        <v>3.1</v>
      </c>
    </row>
    <row r="2413" spans="1:29" hidden="1" x14ac:dyDescent="0.2">
      <c r="A2413" s="2">
        <v>41918</v>
      </c>
      <c r="B2413" s="64">
        <v>3.43</v>
      </c>
      <c r="C2413" s="64">
        <v>3.16</v>
      </c>
      <c r="D2413" s="64">
        <v>4.38</v>
      </c>
      <c r="E2413" s="64">
        <v>4.47</v>
      </c>
      <c r="G2413" s="64">
        <v>2.2200000000000002</v>
      </c>
      <c r="H2413" s="64">
        <v>2.0499999999999998</v>
      </c>
      <c r="J2413" s="64">
        <v>3.67</v>
      </c>
      <c r="K2413" s="64">
        <v>3.06</v>
      </c>
      <c r="N2413" s="64">
        <v>0.01</v>
      </c>
      <c r="O2413" s="64">
        <v>2.42</v>
      </c>
      <c r="P2413" s="64">
        <v>3.13</v>
      </c>
      <c r="R2413" s="64">
        <v>2.29</v>
      </c>
      <c r="S2413" s="64">
        <v>2.08</v>
      </c>
      <c r="U2413" s="64">
        <v>3.43</v>
      </c>
      <c r="V2413" s="64">
        <v>3.16</v>
      </c>
      <c r="W2413" s="64">
        <v>4.38</v>
      </c>
      <c r="X2413" s="64">
        <v>4.47</v>
      </c>
      <c r="Z2413" s="64">
        <v>2.2200000000000002</v>
      </c>
      <c r="AA2413" s="64">
        <v>2.0499999999999998</v>
      </c>
      <c r="AB2413" s="64">
        <v>3.67</v>
      </c>
      <c r="AC2413" s="64">
        <v>3.06</v>
      </c>
    </row>
    <row r="2414" spans="1:29" hidden="1" x14ac:dyDescent="0.2">
      <c r="A2414" s="2">
        <v>41919</v>
      </c>
      <c r="B2414" s="64">
        <v>3.41</v>
      </c>
      <c r="C2414" s="64">
        <v>3.08</v>
      </c>
      <c r="D2414" s="64">
        <v>4.2699999999999996</v>
      </c>
      <c r="E2414" s="64">
        <v>4.24</v>
      </c>
      <c r="G2414" s="64">
        <v>2.2799999999999998</v>
      </c>
      <c r="H2414" s="64">
        <v>1.93</v>
      </c>
      <c r="J2414" s="64">
        <v>3.85</v>
      </c>
      <c r="K2414" s="64">
        <v>2.96</v>
      </c>
      <c r="N2414" s="64">
        <v>0.01</v>
      </c>
      <c r="O2414" s="64">
        <v>2.34</v>
      </c>
      <c r="P2414" s="64">
        <v>3.05</v>
      </c>
      <c r="R2414" s="64">
        <v>2.23</v>
      </c>
      <c r="S2414" s="64">
        <v>2.0499999999999998</v>
      </c>
      <c r="U2414" s="64">
        <v>3.41</v>
      </c>
      <c r="V2414" s="64">
        <v>3.08</v>
      </c>
      <c r="W2414" s="64">
        <v>4.2699999999999996</v>
      </c>
      <c r="X2414" s="64">
        <v>4.24</v>
      </c>
      <c r="Z2414" s="64">
        <v>2.2799999999999998</v>
      </c>
      <c r="AA2414" s="64">
        <v>1.93</v>
      </c>
      <c r="AB2414" s="64">
        <v>3.85</v>
      </c>
      <c r="AC2414" s="64">
        <v>2.96</v>
      </c>
    </row>
    <row r="2415" spans="1:29" hidden="1" x14ac:dyDescent="0.2">
      <c r="A2415" s="2">
        <v>41920</v>
      </c>
      <c r="B2415" s="64">
        <v>3.35</v>
      </c>
      <c r="C2415" s="64">
        <v>3.05</v>
      </c>
      <c r="D2415" s="64">
        <v>4.26</v>
      </c>
      <c r="E2415" s="64">
        <v>4.3899999999999997</v>
      </c>
      <c r="G2415" s="64">
        <v>2.42</v>
      </c>
      <c r="H2415" s="64">
        <v>1.84</v>
      </c>
      <c r="J2415" s="64">
        <v>3.6</v>
      </c>
      <c r="K2415" s="64">
        <v>2.9</v>
      </c>
      <c r="N2415" s="64">
        <v>0</v>
      </c>
      <c r="O2415" s="64">
        <v>2.3199999999999998</v>
      </c>
      <c r="P2415" s="64">
        <v>3.06</v>
      </c>
      <c r="R2415" s="64">
        <v>2.16</v>
      </c>
      <c r="S2415" s="64">
        <v>1.98</v>
      </c>
      <c r="U2415" s="64">
        <v>3.35</v>
      </c>
      <c r="V2415" s="64">
        <v>3.05</v>
      </c>
      <c r="W2415" s="64">
        <v>4.26</v>
      </c>
      <c r="X2415" s="64">
        <v>4.3899999999999997</v>
      </c>
      <c r="Z2415" s="64">
        <v>2.42</v>
      </c>
      <c r="AA2415" s="64">
        <v>1.84</v>
      </c>
      <c r="AB2415" s="64">
        <v>3.6</v>
      </c>
      <c r="AC2415" s="64">
        <v>2.9</v>
      </c>
    </row>
    <row r="2416" spans="1:29" hidden="1" x14ac:dyDescent="0.2">
      <c r="A2416" s="2">
        <v>41921</v>
      </c>
      <c r="B2416" s="64">
        <v>3.37</v>
      </c>
      <c r="C2416" s="64">
        <v>3.1</v>
      </c>
      <c r="D2416" s="64">
        <v>4.32</v>
      </c>
      <c r="E2416" s="64">
        <v>4.41</v>
      </c>
      <c r="G2416" s="64">
        <v>2.41</v>
      </c>
      <c r="H2416" s="64">
        <v>1.89</v>
      </c>
      <c r="J2416" s="64">
        <v>3.58</v>
      </c>
      <c r="K2416" s="64">
        <v>2.69</v>
      </c>
      <c r="N2416" s="64">
        <v>0</v>
      </c>
      <c r="O2416" s="64">
        <v>2.3199999999999998</v>
      </c>
      <c r="P2416" s="64">
        <v>3.05</v>
      </c>
      <c r="R2416" s="64">
        <v>2.19</v>
      </c>
      <c r="S2416" s="64">
        <v>2.0099999999999998</v>
      </c>
      <c r="U2416" s="64">
        <v>3.37</v>
      </c>
      <c r="V2416" s="64">
        <v>3.1</v>
      </c>
      <c r="W2416" s="64">
        <v>4.32</v>
      </c>
      <c r="X2416" s="64">
        <v>4.41</v>
      </c>
      <c r="Z2416" s="64">
        <v>2.41</v>
      </c>
      <c r="AA2416" s="64">
        <v>1.89</v>
      </c>
      <c r="AB2416" s="64">
        <v>3.58</v>
      </c>
      <c r="AC2416" s="64">
        <v>2.69</v>
      </c>
    </row>
    <row r="2417" spans="1:29" hidden="1" x14ac:dyDescent="0.2">
      <c r="A2417" s="2">
        <v>41922</v>
      </c>
      <c r="B2417" s="64">
        <v>3.29</v>
      </c>
      <c r="C2417" s="64">
        <v>2.99</v>
      </c>
      <c r="D2417" s="64">
        <v>4.25</v>
      </c>
      <c r="E2417" s="64">
        <v>4.32</v>
      </c>
      <c r="G2417" s="64">
        <v>1.99</v>
      </c>
      <c r="H2417" s="64">
        <v>1.8</v>
      </c>
      <c r="J2417" s="64">
        <v>3.56</v>
      </c>
      <c r="K2417" s="64">
        <v>2.71</v>
      </c>
      <c r="N2417" s="64">
        <v>0</v>
      </c>
      <c r="O2417" s="64">
        <v>2.2799999999999998</v>
      </c>
      <c r="P2417" s="64">
        <v>3.01</v>
      </c>
      <c r="R2417" s="64">
        <v>2.17</v>
      </c>
      <c r="S2417" s="64">
        <v>1.98</v>
      </c>
      <c r="U2417" s="64">
        <v>3.29</v>
      </c>
      <c r="V2417" s="64">
        <v>2.99</v>
      </c>
      <c r="W2417" s="64">
        <v>4.25</v>
      </c>
      <c r="X2417" s="64">
        <v>4.32</v>
      </c>
      <c r="Z2417" s="64">
        <v>1.99</v>
      </c>
      <c r="AA2417" s="64">
        <v>1.8</v>
      </c>
      <c r="AB2417" s="64">
        <v>3.56</v>
      </c>
      <c r="AC2417" s="64">
        <v>2.71</v>
      </c>
    </row>
    <row r="2418" spans="1:29" hidden="1" x14ac:dyDescent="0.2">
      <c r="A2418" s="2">
        <v>41926</v>
      </c>
      <c r="B2418" s="64">
        <v>3.26</v>
      </c>
      <c r="C2418" s="64">
        <v>2.85</v>
      </c>
      <c r="D2418" s="64">
        <v>4.21</v>
      </c>
      <c r="E2418" s="64">
        <v>4.33</v>
      </c>
      <c r="G2418" s="64">
        <v>2.2000000000000002</v>
      </c>
      <c r="H2418" s="64">
        <v>1.72</v>
      </c>
      <c r="J2418" s="64">
        <v>3.73</v>
      </c>
      <c r="K2418" s="64">
        <v>2.64</v>
      </c>
      <c r="N2418" s="64">
        <v>0.01</v>
      </c>
      <c r="O2418" s="64">
        <v>2.2000000000000002</v>
      </c>
      <c r="P2418" s="64">
        <v>2.95</v>
      </c>
      <c r="R2418" s="64">
        <v>2.1</v>
      </c>
      <c r="S2418" s="64">
        <v>1.9</v>
      </c>
      <c r="U2418" s="64">
        <v>3.26</v>
      </c>
      <c r="V2418" s="64">
        <v>2.85</v>
      </c>
      <c r="W2418" s="64">
        <v>4.21</v>
      </c>
      <c r="X2418" s="64">
        <v>4.33</v>
      </c>
      <c r="Z2418" s="64">
        <v>2.2000000000000002</v>
      </c>
      <c r="AA2418" s="64">
        <v>1.72</v>
      </c>
      <c r="AB2418" s="64">
        <v>3.73</v>
      </c>
      <c r="AC2418" s="64">
        <v>2.64</v>
      </c>
    </row>
    <row r="2419" spans="1:29" hidden="1" x14ac:dyDescent="0.2">
      <c r="A2419" s="2">
        <v>41927</v>
      </c>
      <c r="B2419" s="64">
        <v>3.21</v>
      </c>
      <c r="C2419" s="64">
        <v>2.78</v>
      </c>
      <c r="D2419" s="64">
        <v>4.17</v>
      </c>
      <c r="E2419" s="64">
        <v>4.3</v>
      </c>
      <c r="G2419" s="64">
        <v>1.73</v>
      </c>
      <c r="H2419" s="64">
        <v>1.68</v>
      </c>
      <c r="J2419" s="64">
        <v>3.6</v>
      </c>
      <c r="K2419" s="64">
        <v>2.75</v>
      </c>
      <c r="N2419" s="64">
        <v>0</v>
      </c>
      <c r="O2419" s="64">
        <v>2.13</v>
      </c>
      <c r="P2419" s="64">
        <v>2.92</v>
      </c>
      <c r="R2419" s="64">
        <v>2.0299999999999998</v>
      </c>
      <c r="S2419" s="64">
        <v>1.84</v>
      </c>
      <c r="U2419" s="64">
        <v>3.21</v>
      </c>
      <c r="V2419" s="64">
        <v>2.78</v>
      </c>
      <c r="W2419" s="64">
        <v>4.17</v>
      </c>
      <c r="X2419" s="64">
        <v>4.3</v>
      </c>
      <c r="Z2419" s="64">
        <v>1.73</v>
      </c>
      <c r="AA2419" s="64">
        <v>1.68</v>
      </c>
      <c r="AB2419" s="64">
        <v>3.6</v>
      </c>
      <c r="AC2419" s="64">
        <v>2.75</v>
      </c>
    </row>
    <row r="2420" spans="1:29" hidden="1" x14ac:dyDescent="0.2">
      <c r="A2420" s="2">
        <v>41928</v>
      </c>
      <c r="B2420" s="64">
        <v>3.3</v>
      </c>
      <c r="C2420" s="64">
        <v>2.94</v>
      </c>
      <c r="D2420" s="64">
        <v>4.28</v>
      </c>
      <c r="E2420" s="64">
        <v>3.84</v>
      </c>
      <c r="G2420" s="64">
        <v>1.87</v>
      </c>
      <c r="H2420" s="64">
        <v>1.86</v>
      </c>
      <c r="J2420" s="64">
        <v>3.39</v>
      </c>
      <c r="K2420" s="64">
        <v>2.85</v>
      </c>
      <c r="N2420" s="64">
        <v>0.01</v>
      </c>
      <c r="O2420" s="64">
        <v>2.15</v>
      </c>
      <c r="P2420" s="64">
        <v>2.94</v>
      </c>
      <c r="R2420" s="64">
        <v>2.0699999999999998</v>
      </c>
      <c r="S2420" s="64">
        <v>1.88</v>
      </c>
      <c r="U2420" s="64">
        <v>3.3</v>
      </c>
      <c r="V2420" s="64">
        <v>2.94</v>
      </c>
      <c r="W2420" s="64">
        <v>4.28</v>
      </c>
      <c r="X2420" s="64">
        <v>3.84</v>
      </c>
      <c r="Z2420" s="64">
        <v>1.87</v>
      </c>
      <c r="AA2420" s="64">
        <v>1.86</v>
      </c>
      <c r="AB2420" s="64">
        <v>3.39</v>
      </c>
      <c r="AC2420" s="64">
        <v>2.85</v>
      </c>
    </row>
    <row r="2421" spans="1:29" hidden="1" x14ac:dyDescent="0.2">
      <c r="A2421" s="2">
        <v>41929</v>
      </c>
      <c r="B2421" s="64">
        <v>3.29</v>
      </c>
      <c r="C2421" s="64">
        <v>2.97</v>
      </c>
      <c r="D2421" s="64">
        <v>4.32</v>
      </c>
      <c r="E2421" s="64">
        <v>3.86</v>
      </c>
      <c r="G2421" s="64">
        <v>1.89</v>
      </c>
      <c r="H2421" s="64">
        <v>1.88</v>
      </c>
      <c r="J2421" s="64">
        <v>3.46</v>
      </c>
      <c r="K2421" s="64">
        <v>3.03</v>
      </c>
      <c r="N2421" s="64">
        <v>0.01</v>
      </c>
      <c r="O2421" s="64">
        <v>2.19</v>
      </c>
      <c r="P2421" s="64">
        <v>2.97</v>
      </c>
      <c r="R2421" s="64">
        <v>2.09</v>
      </c>
      <c r="S2421" s="64">
        <v>1.91</v>
      </c>
      <c r="U2421" s="64">
        <v>3.29</v>
      </c>
      <c r="V2421" s="64">
        <v>2.97</v>
      </c>
      <c r="W2421" s="64">
        <v>4.32</v>
      </c>
      <c r="X2421" s="64">
        <v>3.86</v>
      </c>
      <c r="Z2421" s="64">
        <v>1.89</v>
      </c>
      <c r="AA2421" s="64">
        <v>1.88</v>
      </c>
      <c r="AB2421" s="64">
        <v>3.46</v>
      </c>
      <c r="AC2421" s="64">
        <v>3.03</v>
      </c>
    </row>
    <row r="2422" spans="1:29" hidden="1" x14ac:dyDescent="0.2">
      <c r="A2422" s="2">
        <v>41932</v>
      </c>
      <c r="B2422" s="64">
        <v>3.24</v>
      </c>
      <c r="C2422" s="64">
        <v>2.89</v>
      </c>
      <c r="D2422" s="64">
        <v>4.16</v>
      </c>
      <c r="E2422" s="64">
        <v>3.75</v>
      </c>
      <c r="G2422" s="64">
        <v>2.0299999999999998</v>
      </c>
      <c r="H2422" s="64">
        <v>1.97</v>
      </c>
      <c r="J2422" s="64">
        <v>3.37</v>
      </c>
      <c r="K2422" s="64">
        <v>3.03</v>
      </c>
      <c r="N2422" s="64">
        <v>0.02</v>
      </c>
      <c r="O2422" s="64">
        <v>2.19</v>
      </c>
      <c r="P2422" s="64">
        <v>2.97</v>
      </c>
      <c r="R2422" s="64">
        <v>2.08</v>
      </c>
      <c r="S2422" s="64">
        <v>1.9</v>
      </c>
      <c r="U2422" s="64">
        <v>3.24</v>
      </c>
      <c r="V2422" s="64">
        <v>2.89</v>
      </c>
      <c r="W2422" s="64">
        <v>4.16</v>
      </c>
      <c r="X2422" s="64">
        <v>3.75</v>
      </c>
      <c r="Z2422" s="64">
        <v>2.0299999999999998</v>
      </c>
      <c r="AA2422" s="64">
        <v>1.97</v>
      </c>
      <c r="AB2422" s="64">
        <v>3.37</v>
      </c>
      <c r="AC2422" s="64">
        <v>3.03</v>
      </c>
    </row>
    <row r="2423" spans="1:29" hidden="1" x14ac:dyDescent="0.2">
      <c r="A2423" s="2">
        <v>41933</v>
      </c>
      <c r="B2423" s="64">
        <v>3.26</v>
      </c>
      <c r="C2423" s="64">
        <v>3</v>
      </c>
      <c r="D2423" s="64">
        <v>4.28</v>
      </c>
      <c r="E2423" s="64">
        <v>3.79</v>
      </c>
      <c r="G2423" s="64">
        <v>1.99</v>
      </c>
      <c r="H2423" s="64">
        <v>1.98</v>
      </c>
      <c r="J2423" s="64">
        <v>3.46</v>
      </c>
      <c r="K2423" s="64">
        <v>2.96</v>
      </c>
      <c r="N2423" s="64">
        <v>0.01</v>
      </c>
      <c r="O2423" s="64">
        <v>2.2200000000000002</v>
      </c>
      <c r="P2423" s="64">
        <v>2.99</v>
      </c>
      <c r="R2423" s="64">
        <v>2.09</v>
      </c>
      <c r="S2423" s="64">
        <v>1.91</v>
      </c>
      <c r="U2423" s="64">
        <v>3.26</v>
      </c>
      <c r="V2423" s="64">
        <v>3</v>
      </c>
      <c r="W2423" s="64">
        <v>4.28</v>
      </c>
      <c r="X2423" s="64">
        <v>3.79</v>
      </c>
      <c r="Z2423" s="64">
        <v>1.99</v>
      </c>
      <c r="AA2423" s="64">
        <v>1.98</v>
      </c>
      <c r="AB2423" s="64">
        <v>3.46</v>
      </c>
      <c r="AC2423" s="64">
        <v>2.96</v>
      </c>
    </row>
    <row r="2424" spans="1:29" hidden="1" x14ac:dyDescent="0.2">
      <c r="A2424" s="2">
        <v>41934</v>
      </c>
      <c r="B2424" s="64">
        <v>3.25</v>
      </c>
      <c r="C2424" s="64">
        <v>2.95</v>
      </c>
      <c r="D2424" s="64">
        <v>4.29</v>
      </c>
      <c r="E2424" s="64">
        <v>3.79</v>
      </c>
      <c r="G2424" s="64">
        <v>2.37</v>
      </c>
      <c r="H2424" s="64">
        <v>2.09</v>
      </c>
      <c r="J2424" s="64">
        <v>3.51</v>
      </c>
      <c r="K2424" s="64">
        <v>3.03</v>
      </c>
      <c r="N2424" s="64">
        <v>0</v>
      </c>
      <c r="O2424" s="64">
        <v>2.21</v>
      </c>
      <c r="P2424" s="64">
        <v>2.99</v>
      </c>
      <c r="R2424" s="64">
        <v>2.1</v>
      </c>
      <c r="S2424" s="64">
        <v>1.93</v>
      </c>
      <c r="U2424" s="64">
        <v>3.25</v>
      </c>
      <c r="V2424" s="64">
        <v>2.95</v>
      </c>
      <c r="W2424" s="64">
        <v>4.29</v>
      </c>
      <c r="X2424" s="64">
        <v>3.79</v>
      </c>
      <c r="Z2424" s="64">
        <v>2.37</v>
      </c>
      <c r="AA2424" s="64">
        <v>2.09</v>
      </c>
      <c r="AB2424" s="64">
        <v>3.51</v>
      </c>
      <c r="AC2424" s="64">
        <v>3.03</v>
      </c>
    </row>
    <row r="2425" spans="1:29" hidden="1" x14ac:dyDescent="0.2">
      <c r="A2425" s="2">
        <v>41935</v>
      </c>
      <c r="B2425" s="64">
        <v>3.28</v>
      </c>
      <c r="C2425" s="64">
        <v>3</v>
      </c>
      <c r="D2425" s="64">
        <v>4.33</v>
      </c>
      <c r="E2425" s="64">
        <v>3.84</v>
      </c>
      <c r="G2425" s="64">
        <v>2.39</v>
      </c>
      <c r="H2425" s="64">
        <v>2.15</v>
      </c>
      <c r="J2425" s="64">
        <v>3.64</v>
      </c>
      <c r="K2425" s="64">
        <v>3.08</v>
      </c>
      <c r="N2425" s="64">
        <v>0</v>
      </c>
      <c r="O2425" s="64">
        <v>2.27</v>
      </c>
      <c r="P2425" s="64">
        <v>3.05</v>
      </c>
      <c r="R2425" s="64">
        <v>2.15</v>
      </c>
      <c r="S2425" s="64">
        <v>1.98</v>
      </c>
      <c r="U2425" s="64">
        <v>3.28</v>
      </c>
      <c r="V2425" s="64">
        <v>3</v>
      </c>
      <c r="W2425" s="64">
        <v>4.33</v>
      </c>
      <c r="X2425" s="64">
        <v>3.84</v>
      </c>
      <c r="Z2425" s="64">
        <v>2.39</v>
      </c>
      <c r="AA2425" s="64">
        <v>2.15</v>
      </c>
      <c r="AB2425" s="64">
        <v>3.64</v>
      </c>
      <c r="AC2425" s="64">
        <v>3.08</v>
      </c>
    </row>
    <row r="2426" spans="1:29" hidden="1" x14ac:dyDescent="0.2">
      <c r="A2426" s="2">
        <v>41936</v>
      </c>
      <c r="B2426" s="64">
        <v>3.33</v>
      </c>
      <c r="C2426" s="64">
        <v>3.01</v>
      </c>
      <c r="D2426" s="64">
        <v>4.32</v>
      </c>
      <c r="E2426" s="64">
        <v>3.88</v>
      </c>
      <c r="G2426" s="64">
        <v>2.1800000000000002</v>
      </c>
      <c r="H2426" s="64">
        <v>2.17</v>
      </c>
      <c r="J2426" s="64">
        <v>3.88</v>
      </c>
      <c r="K2426" s="64">
        <v>3.01</v>
      </c>
      <c r="N2426" s="64">
        <v>0.01</v>
      </c>
      <c r="O2426" s="64">
        <v>2.27</v>
      </c>
      <c r="P2426" s="64">
        <v>3.04</v>
      </c>
      <c r="R2426" s="64">
        <v>2.1800000000000002</v>
      </c>
      <c r="S2426" s="64">
        <v>2</v>
      </c>
      <c r="U2426" s="64">
        <v>3.33</v>
      </c>
      <c r="V2426" s="64">
        <v>3.01</v>
      </c>
      <c r="W2426" s="64">
        <v>4.32</v>
      </c>
      <c r="X2426" s="64">
        <v>3.88</v>
      </c>
      <c r="Z2426" s="64">
        <v>2.1800000000000002</v>
      </c>
      <c r="AA2426" s="64">
        <v>2.17</v>
      </c>
      <c r="AB2426" s="64">
        <v>3.88</v>
      </c>
      <c r="AC2426" s="64">
        <v>3.01</v>
      </c>
    </row>
    <row r="2427" spans="1:29" hidden="1" x14ac:dyDescent="0.2">
      <c r="A2427" s="2">
        <v>41939</v>
      </c>
      <c r="B2427" s="64">
        <v>3.3</v>
      </c>
      <c r="C2427" s="64">
        <v>2.93</v>
      </c>
      <c r="D2427" s="64">
        <v>4.32</v>
      </c>
      <c r="E2427" s="64">
        <v>3.87</v>
      </c>
      <c r="G2427" s="64">
        <v>2.2799999999999998</v>
      </c>
      <c r="H2427" s="64">
        <v>2.16</v>
      </c>
      <c r="J2427" s="64">
        <v>3.66</v>
      </c>
      <c r="K2427" s="64">
        <v>3.17</v>
      </c>
      <c r="N2427" s="64">
        <v>0.01</v>
      </c>
      <c r="O2427" s="64">
        <v>2.2599999999999998</v>
      </c>
      <c r="P2427" s="64">
        <v>3.04</v>
      </c>
      <c r="R2427" s="64">
        <v>2.1800000000000002</v>
      </c>
      <c r="S2427" s="64">
        <v>2</v>
      </c>
      <c r="U2427" s="64">
        <v>3.3</v>
      </c>
      <c r="V2427" s="64">
        <v>2.93</v>
      </c>
      <c r="W2427" s="64">
        <v>4.32</v>
      </c>
      <c r="X2427" s="64">
        <v>3.87</v>
      </c>
      <c r="Z2427" s="64">
        <v>2.2799999999999998</v>
      </c>
      <c r="AA2427" s="64">
        <v>2.16</v>
      </c>
      <c r="AB2427" s="64">
        <v>3.66</v>
      </c>
      <c r="AC2427" s="64">
        <v>3.17</v>
      </c>
    </row>
    <row r="2428" spans="1:29" hidden="1" x14ac:dyDescent="0.2">
      <c r="A2428" s="2">
        <v>41940</v>
      </c>
      <c r="B2428" s="64">
        <v>3.37</v>
      </c>
      <c r="C2428" s="64">
        <v>2.97</v>
      </c>
      <c r="D2428" s="64">
        <v>4.3600000000000003</v>
      </c>
      <c r="E2428" s="64">
        <v>3.9</v>
      </c>
      <c r="G2428" s="64">
        <v>2.17</v>
      </c>
      <c r="H2428" s="64">
        <v>2.16</v>
      </c>
      <c r="J2428" s="64">
        <v>3.55</v>
      </c>
      <c r="K2428" s="64">
        <v>2.89</v>
      </c>
      <c r="N2428" s="64">
        <v>0</v>
      </c>
      <c r="O2428" s="64">
        <v>2.29</v>
      </c>
      <c r="P2428" s="64">
        <v>3.07</v>
      </c>
      <c r="R2428" s="64">
        <v>2.19</v>
      </c>
      <c r="S2428" s="64">
        <v>2.02</v>
      </c>
      <c r="U2428" s="64">
        <v>3.37</v>
      </c>
      <c r="V2428" s="64">
        <v>2.97</v>
      </c>
      <c r="W2428" s="64">
        <v>4.3600000000000003</v>
      </c>
      <c r="X2428" s="64">
        <v>3.9</v>
      </c>
      <c r="Z2428" s="64">
        <v>2.17</v>
      </c>
      <c r="AA2428" s="64">
        <v>2.16</v>
      </c>
      <c r="AB2428" s="64">
        <v>3.55</v>
      </c>
      <c r="AC2428" s="64">
        <v>2.89</v>
      </c>
    </row>
    <row r="2429" spans="1:29" hidden="1" x14ac:dyDescent="0.2">
      <c r="A2429" s="2">
        <v>41941</v>
      </c>
      <c r="B2429" s="64">
        <v>3.32</v>
      </c>
      <c r="C2429" s="64">
        <v>3</v>
      </c>
      <c r="D2429" s="64">
        <v>4.32</v>
      </c>
      <c r="E2429" s="64">
        <v>3.89</v>
      </c>
      <c r="G2429" s="64">
        <v>2.23</v>
      </c>
      <c r="H2429" s="64">
        <v>2.08</v>
      </c>
      <c r="J2429" s="64">
        <v>3.37</v>
      </c>
      <c r="K2429" s="64">
        <v>2.89</v>
      </c>
      <c r="N2429" s="64">
        <v>0</v>
      </c>
      <c r="O2429" s="64">
        <v>2.3199999999999998</v>
      </c>
      <c r="P2429" s="64">
        <v>3.05</v>
      </c>
      <c r="R2429" s="64">
        <v>2.27</v>
      </c>
      <c r="S2429" s="64">
        <v>2.09</v>
      </c>
      <c r="U2429" s="64">
        <v>3.32</v>
      </c>
      <c r="V2429" s="64">
        <v>3</v>
      </c>
      <c r="W2429" s="64">
        <v>4.32</v>
      </c>
      <c r="X2429" s="64">
        <v>3.89</v>
      </c>
      <c r="Z2429" s="64">
        <v>2.23</v>
      </c>
      <c r="AA2429" s="64">
        <v>2.08</v>
      </c>
      <c r="AB2429" s="64">
        <v>3.37</v>
      </c>
      <c r="AC2429" s="64">
        <v>2.89</v>
      </c>
    </row>
    <row r="2430" spans="1:29" hidden="1" x14ac:dyDescent="0.2">
      <c r="A2430" s="2">
        <v>41942</v>
      </c>
      <c r="B2430" s="64">
        <v>3.29</v>
      </c>
      <c r="C2430" s="64">
        <v>2.99</v>
      </c>
      <c r="D2430" s="64">
        <v>4.34</v>
      </c>
      <c r="E2430" s="64">
        <v>3.89</v>
      </c>
      <c r="G2430" s="64">
        <v>2.2200000000000002</v>
      </c>
      <c r="H2430" s="64">
        <v>2.21</v>
      </c>
      <c r="J2430" s="64">
        <v>3.66</v>
      </c>
      <c r="K2430" s="64">
        <v>2.95</v>
      </c>
      <c r="N2430" s="64">
        <v>0</v>
      </c>
      <c r="O2430" s="64">
        <v>2.31</v>
      </c>
      <c r="P2430" s="64">
        <v>3.05</v>
      </c>
      <c r="R2430" s="64">
        <v>2.25</v>
      </c>
      <c r="S2430" s="64">
        <v>2.08</v>
      </c>
      <c r="U2430" s="64">
        <v>3.29</v>
      </c>
      <c r="V2430" s="64">
        <v>2.99</v>
      </c>
      <c r="W2430" s="64">
        <v>4.34</v>
      </c>
      <c r="X2430" s="64">
        <v>3.89</v>
      </c>
      <c r="Z2430" s="64">
        <v>2.2200000000000002</v>
      </c>
      <c r="AA2430" s="64">
        <v>2.21</v>
      </c>
      <c r="AB2430" s="64">
        <v>3.66</v>
      </c>
      <c r="AC2430" s="64">
        <v>2.95</v>
      </c>
    </row>
    <row r="2431" spans="1:29" hidden="1" x14ac:dyDescent="0.2">
      <c r="A2431" s="2">
        <v>41943</v>
      </c>
      <c r="B2431" s="64">
        <v>3.32</v>
      </c>
      <c r="C2431" s="64">
        <v>3.03</v>
      </c>
      <c r="D2431" s="64">
        <v>4.37</v>
      </c>
      <c r="E2431" s="64">
        <v>3.91</v>
      </c>
      <c r="G2431" s="64">
        <v>2.19</v>
      </c>
      <c r="H2431" s="64">
        <v>2.21</v>
      </c>
      <c r="J2431" s="64">
        <v>3.53</v>
      </c>
      <c r="K2431" s="64">
        <v>3.01</v>
      </c>
      <c r="N2431" s="64">
        <v>0</v>
      </c>
      <c r="O2431" s="64">
        <v>2.33</v>
      </c>
      <c r="P2431" s="64">
        <v>3.07</v>
      </c>
      <c r="R2431" s="64">
        <v>2.2799999999999998</v>
      </c>
      <c r="S2431" s="64">
        <v>2.1</v>
      </c>
      <c r="U2431" s="64">
        <v>3.32</v>
      </c>
      <c r="V2431" s="64">
        <v>3.03</v>
      </c>
      <c r="W2431" s="64">
        <v>4.37</v>
      </c>
      <c r="X2431" s="64">
        <v>3.91</v>
      </c>
      <c r="Z2431" s="64">
        <v>2.19</v>
      </c>
      <c r="AA2431" s="64">
        <v>2.21</v>
      </c>
      <c r="AB2431" s="64">
        <v>3.53</v>
      </c>
      <c r="AC2431" s="64">
        <v>3.01</v>
      </c>
    </row>
    <row r="2432" spans="1:29" hidden="1" x14ac:dyDescent="0.2">
      <c r="R2432" s="64"/>
      <c r="S2432" s="64"/>
    </row>
    <row r="2433" spans="1:29" hidden="1" x14ac:dyDescent="0.2">
      <c r="A2433" s="3" t="s">
        <v>61</v>
      </c>
      <c r="B2433" s="64">
        <f>AVERAGE(B2410:B2431)</f>
        <v>3.3349999999999995</v>
      </c>
      <c r="C2433" s="64">
        <f>AVERAGE(C2410:C2431)</f>
        <v>3.0163636363636361</v>
      </c>
      <c r="D2433" s="64">
        <f>AVERAGE(D2410:D2431)</f>
        <v>4.3063636363636366</v>
      </c>
      <c r="E2433" s="64">
        <f>AVERAGE(E2410:E2431)</f>
        <v>4.0872727272727269</v>
      </c>
      <c r="G2433" s="64">
        <f>AVERAGE(G2410:G2431)</f>
        <v>2.1668181818181815</v>
      </c>
      <c r="H2433" s="64">
        <f>AVERAGE(H2410:H2431)</f>
        <v>2.0054545454545449</v>
      </c>
      <c r="J2433" s="64">
        <f>AVERAGE(J2410:J2431)</f>
        <v>3.6054545454545459</v>
      </c>
      <c r="K2433" s="64">
        <f>AVERAGE(K2410:K2431)</f>
        <v>2.9490909090909097</v>
      </c>
      <c r="N2433" s="64">
        <f>AVERAGE(N2410:N2431)</f>
        <v>5.7142857142857143E-3</v>
      </c>
      <c r="O2433" s="64">
        <f>AVERAGE(O2410:O2431)</f>
        <v>2.2780952380952382</v>
      </c>
      <c r="P2433" s="64">
        <f>AVERAGE(P2410:P2431)</f>
        <v>3.0290476190476188</v>
      </c>
      <c r="R2433" s="64">
        <f>AVERAGE(R2410:R2431)</f>
        <v>2.1836363636363636</v>
      </c>
      <c r="S2433" s="64">
        <f>AVERAGE(S2410:S2431)</f>
        <v>1.9968181818181818</v>
      </c>
      <c r="U2433" s="64">
        <f>AVERAGE(U2410:U2431)</f>
        <v>3.3349999999999995</v>
      </c>
      <c r="V2433" s="64">
        <f>AVERAGE(V2410:V2431)</f>
        <v>3.0163636363636361</v>
      </c>
      <c r="W2433" s="64">
        <f>AVERAGE(W2410:W2431)</f>
        <v>4.3063636363636366</v>
      </c>
      <c r="X2433" s="64">
        <f>AVERAGE(X2410:X2431)</f>
        <v>4.0872727272727269</v>
      </c>
      <c r="Z2433" s="64">
        <f>AVERAGE(Z2410:Z2431)</f>
        <v>2.1668181818181815</v>
      </c>
      <c r="AA2433" s="64">
        <f>AVERAGE(AA2410:AA2431)</f>
        <v>2.0054545454545449</v>
      </c>
      <c r="AB2433" s="64">
        <f>AVERAGE(AB2410:AB2431)</f>
        <v>3.6054545454545459</v>
      </c>
      <c r="AC2433" s="64">
        <f>AVERAGE(AC2410:AC2431)</f>
        <v>2.9490909090909097</v>
      </c>
    </row>
    <row r="2434" spans="1:29" hidden="1" x14ac:dyDescent="0.2">
      <c r="A2434" s="3" t="s">
        <v>62</v>
      </c>
      <c r="B2434" s="312">
        <f>AVERAGE(B2433:C2433)</f>
        <v>3.1756818181818178</v>
      </c>
      <c r="C2434" s="312"/>
      <c r="D2434" s="312">
        <f>AVERAGE(D2433:E2433)</f>
        <v>4.1968181818181822</v>
      </c>
      <c r="E2434" s="312"/>
      <c r="F2434" s="5"/>
      <c r="G2434" s="312">
        <f>AVERAGE(G2433:H2433)</f>
        <v>2.0861363636363635</v>
      </c>
      <c r="H2434" s="312"/>
      <c r="I2434" s="118"/>
      <c r="J2434" s="312">
        <f>AVERAGE(J2433:K2433)</f>
        <v>3.2772727272727278</v>
      </c>
      <c r="K2434" s="312"/>
      <c r="L2434" s="118"/>
      <c r="M2434" s="5"/>
      <c r="N2434" s="5"/>
      <c r="O2434" s="5"/>
      <c r="P2434" s="5"/>
      <c r="Q2434" s="5"/>
      <c r="R2434" s="312">
        <f>AVERAGE(R2433:S2433)</f>
        <v>2.0902272727272728</v>
      </c>
      <c r="S2434" s="312"/>
      <c r="U2434" s="312">
        <f>AVERAGE(U2433:V2433)</f>
        <v>3.1756818181818178</v>
      </c>
      <c r="V2434" s="312"/>
      <c r="W2434" s="312">
        <f>AVERAGE(W2433:X2433)</f>
        <v>4.1968181818181822</v>
      </c>
      <c r="X2434" s="312"/>
      <c r="Y2434" s="5"/>
      <c r="Z2434" s="312">
        <f>AVERAGE(Z2433:AA2433)</f>
        <v>2.0861363636363635</v>
      </c>
      <c r="AA2434" s="312"/>
      <c r="AB2434" s="312">
        <f>AVERAGE(AB2433:AC2433)</f>
        <v>3.2772727272727278</v>
      </c>
      <c r="AC2434" s="312"/>
    </row>
    <row r="2435" spans="1:29" hidden="1" x14ac:dyDescent="0.2">
      <c r="A2435" s="3" t="s">
        <v>63</v>
      </c>
      <c r="B2435" s="312">
        <f>AVERAGE(B2381,B2407,B2434)</f>
        <v>3.2882431457431456</v>
      </c>
      <c r="C2435" s="312"/>
      <c r="D2435" s="312">
        <f>AVERAGE(D2381,D2407,D2434)</f>
        <v>4.3206060606060603</v>
      </c>
      <c r="E2435" s="312"/>
      <c r="F2435" s="5"/>
      <c r="G2435" s="312">
        <f>AVERAGE(G2381,G2407,G2434)</f>
        <v>2.0932359307359305</v>
      </c>
      <c r="H2435" s="312"/>
      <c r="I2435" s="118"/>
      <c r="J2435" s="312">
        <f>AVERAGE(J2381,J2407,J2434)</f>
        <v>3.5256782106782105</v>
      </c>
      <c r="K2435" s="312"/>
      <c r="L2435" s="118"/>
      <c r="M2435" s="5"/>
      <c r="N2435" s="5"/>
      <c r="O2435" s="5"/>
      <c r="P2435" s="5"/>
      <c r="Q2435" s="5"/>
      <c r="R2435" s="312">
        <f>AVERAGE(R2381,R2407,R2434)</f>
        <v>2.1361075036075032</v>
      </c>
      <c r="S2435" s="312"/>
      <c r="U2435" s="312">
        <f>AVERAGE(U2381,U2407,U2434)</f>
        <v>3.2882431457431456</v>
      </c>
      <c r="V2435" s="312"/>
      <c r="W2435" s="312">
        <f>AVERAGE(W2381,W2407,W2434)</f>
        <v>4.3206060606060603</v>
      </c>
      <c r="X2435" s="312"/>
      <c r="Y2435" s="5"/>
      <c r="Z2435" s="312">
        <f>AVERAGE(Z2381,Z2407,Z2434)</f>
        <v>2.0932359307359305</v>
      </c>
      <c r="AA2435" s="312"/>
      <c r="AB2435" s="312">
        <f>AVERAGE(AB2381,AB2407,AB2434)</f>
        <v>3.5256782106782105</v>
      </c>
      <c r="AC2435" s="312"/>
    </row>
    <row r="2436" spans="1:29" hidden="1" x14ac:dyDescent="0.2">
      <c r="R2436" s="64"/>
      <c r="S2436" s="64"/>
    </row>
    <row r="2437" spans="1:29" hidden="1" x14ac:dyDescent="0.2">
      <c r="A2437" s="2">
        <v>41946</v>
      </c>
      <c r="B2437" s="64">
        <v>3.31</v>
      </c>
      <c r="C2437" s="64">
        <v>3.04</v>
      </c>
      <c r="D2437" s="64">
        <v>4.32</v>
      </c>
      <c r="E2437" s="64">
        <v>4.07</v>
      </c>
      <c r="G2437" s="64">
        <v>2.46</v>
      </c>
      <c r="H2437" s="64">
        <v>2.2200000000000002</v>
      </c>
      <c r="J2437" s="64">
        <v>3.61</v>
      </c>
      <c r="K2437" s="64">
        <v>3.09</v>
      </c>
      <c r="N2437" s="64">
        <v>0</v>
      </c>
      <c r="O2437" s="64">
        <v>2.34</v>
      </c>
      <c r="P2437" s="64">
        <v>3.06</v>
      </c>
      <c r="R2437" s="64">
        <v>2.2799999999999998</v>
      </c>
      <c r="S2437" s="64">
        <v>2.1</v>
      </c>
      <c r="U2437" s="64">
        <v>3.31</v>
      </c>
      <c r="V2437" s="64">
        <v>3.04</v>
      </c>
      <c r="W2437" s="64">
        <v>4.32</v>
      </c>
      <c r="X2437" s="64">
        <v>4.07</v>
      </c>
      <c r="Z2437" s="64">
        <v>2.46</v>
      </c>
      <c r="AA2437" s="64">
        <v>2.2200000000000002</v>
      </c>
      <c r="AB2437" s="64">
        <v>3.61</v>
      </c>
      <c r="AC2437" s="64">
        <v>3.09</v>
      </c>
    </row>
    <row r="2438" spans="1:29" hidden="1" x14ac:dyDescent="0.2">
      <c r="A2438" s="2">
        <v>41947</v>
      </c>
      <c r="B2438" s="64">
        <v>3.42</v>
      </c>
      <c r="C2438" s="64">
        <v>3.01</v>
      </c>
      <c r="D2438" s="64">
        <v>4.29</v>
      </c>
      <c r="E2438" s="64">
        <v>3.92</v>
      </c>
      <c r="G2438" s="64">
        <v>2.29</v>
      </c>
      <c r="H2438" s="64">
        <v>2.2200000000000002</v>
      </c>
      <c r="J2438" s="64">
        <v>3.46</v>
      </c>
      <c r="K2438" s="64">
        <v>3.12</v>
      </c>
      <c r="N2438" s="64">
        <v>0.01</v>
      </c>
      <c r="O2438" s="64">
        <v>2.33</v>
      </c>
      <c r="P2438" s="64">
        <v>3.04</v>
      </c>
      <c r="R2438" s="64">
        <v>2.31</v>
      </c>
      <c r="S2438" s="64">
        <v>2.11</v>
      </c>
      <c r="U2438" s="64">
        <v>3.42</v>
      </c>
      <c r="V2438" s="64">
        <v>3.01</v>
      </c>
      <c r="W2438" s="64">
        <v>4.29</v>
      </c>
      <c r="X2438" s="64">
        <v>3.92</v>
      </c>
      <c r="Z2438" s="64">
        <v>2.29</v>
      </c>
      <c r="AA2438" s="64">
        <v>2.2200000000000002</v>
      </c>
      <c r="AB2438" s="64">
        <v>3.46</v>
      </c>
      <c r="AC2438" s="64">
        <v>3.12</v>
      </c>
    </row>
    <row r="2439" spans="1:29" hidden="1" x14ac:dyDescent="0.2">
      <c r="A2439" s="2">
        <v>41948</v>
      </c>
      <c r="B2439" s="64">
        <v>3.31</v>
      </c>
      <c r="C2439" s="64">
        <v>3.1</v>
      </c>
      <c r="D2439" s="64">
        <v>4.3</v>
      </c>
      <c r="E2439" s="64">
        <v>3.86</v>
      </c>
      <c r="G2439" s="64">
        <v>2.33</v>
      </c>
      <c r="H2439" s="64">
        <v>2.23</v>
      </c>
      <c r="J2439" s="64">
        <v>3.6</v>
      </c>
      <c r="K2439" s="64">
        <v>3.16</v>
      </c>
      <c r="N2439" s="64">
        <v>0</v>
      </c>
      <c r="O2439" s="64">
        <v>2.34</v>
      </c>
      <c r="P2439" s="64">
        <v>3.05</v>
      </c>
      <c r="R2439" s="64">
        <v>2.31</v>
      </c>
      <c r="S2439" s="64">
        <v>2.11</v>
      </c>
      <c r="U2439" s="64">
        <v>3.31</v>
      </c>
      <c r="V2439" s="64">
        <v>3.1</v>
      </c>
      <c r="W2439" s="64">
        <v>4.3</v>
      </c>
      <c r="X2439" s="64">
        <v>3.86</v>
      </c>
      <c r="Z2439" s="64">
        <v>2.33</v>
      </c>
      <c r="AA2439" s="64">
        <v>2.23</v>
      </c>
      <c r="AB2439" s="64">
        <v>3.6</v>
      </c>
      <c r="AC2439" s="64">
        <v>3.16</v>
      </c>
    </row>
    <row r="2440" spans="1:29" hidden="1" x14ac:dyDescent="0.2">
      <c r="A2440" s="2">
        <v>41949</v>
      </c>
      <c r="B2440" s="64">
        <v>3.35</v>
      </c>
      <c r="C2440" s="64">
        <v>3.11</v>
      </c>
      <c r="D2440" s="64">
        <v>4.32</v>
      </c>
      <c r="E2440" s="64">
        <v>3.89</v>
      </c>
      <c r="G2440" s="64">
        <v>2.29</v>
      </c>
      <c r="H2440" s="64">
        <v>2.23</v>
      </c>
      <c r="J2440" s="64">
        <v>3.72</v>
      </c>
      <c r="K2440" s="64">
        <v>3.12</v>
      </c>
      <c r="R2440" s="64">
        <v>2.35</v>
      </c>
      <c r="S2440" s="64">
        <v>2.15</v>
      </c>
      <c r="U2440" s="64">
        <v>3.35</v>
      </c>
      <c r="V2440" s="64">
        <v>3.11</v>
      </c>
      <c r="W2440" s="64">
        <v>4.32</v>
      </c>
      <c r="X2440" s="64">
        <v>3.89</v>
      </c>
      <c r="Z2440" s="64">
        <v>2.29</v>
      </c>
      <c r="AA2440" s="64">
        <v>2.23</v>
      </c>
      <c r="AB2440" s="64">
        <v>3.72</v>
      </c>
      <c r="AC2440" s="64">
        <v>3.12</v>
      </c>
    </row>
    <row r="2441" spans="1:29" hidden="1" x14ac:dyDescent="0.2">
      <c r="A2441" s="2">
        <v>41950</v>
      </c>
      <c r="B2441" s="64">
        <v>3.29</v>
      </c>
      <c r="C2441" s="64">
        <v>3.04</v>
      </c>
      <c r="D2441" s="64">
        <v>4.25</v>
      </c>
      <c r="E2441" s="64">
        <v>3.84</v>
      </c>
      <c r="G2441" s="64">
        <v>2.25</v>
      </c>
      <c r="H2441" s="64">
        <v>2.31</v>
      </c>
      <c r="J2441" s="64">
        <v>3.66</v>
      </c>
      <c r="K2441" s="64">
        <v>3.11</v>
      </c>
      <c r="N2441" s="64">
        <v>0.01</v>
      </c>
      <c r="O2441" s="64">
        <v>2.2999999999999998</v>
      </c>
      <c r="P2441" s="64">
        <v>3.03</v>
      </c>
      <c r="R2441" s="64">
        <v>2.27</v>
      </c>
      <c r="S2441" s="64">
        <v>2.08</v>
      </c>
      <c r="U2441" s="64">
        <v>3.29</v>
      </c>
      <c r="V2441" s="64">
        <v>3.04</v>
      </c>
      <c r="W2441" s="64">
        <v>4.25</v>
      </c>
      <c r="X2441" s="64">
        <v>3.84</v>
      </c>
      <c r="Z2441" s="64">
        <v>2.25</v>
      </c>
      <c r="AA2441" s="64">
        <v>2.31</v>
      </c>
      <c r="AB2441" s="64">
        <v>3.66</v>
      </c>
      <c r="AC2441" s="64">
        <v>3.11</v>
      </c>
    </row>
    <row r="2442" spans="1:29" hidden="1" x14ac:dyDescent="0.2">
      <c r="A2442" s="2">
        <v>41953</v>
      </c>
      <c r="B2442" s="64">
        <v>3.36</v>
      </c>
      <c r="C2442" s="64">
        <v>3.1</v>
      </c>
      <c r="D2442" s="64">
        <v>4.32</v>
      </c>
      <c r="E2442" s="64">
        <v>3.87</v>
      </c>
      <c r="G2442" s="64">
        <v>2.39</v>
      </c>
      <c r="H2442" s="64">
        <v>2.2599999999999998</v>
      </c>
      <c r="J2442" s="64">
        <v>3.73</v>
      </c>
      <c r="K2442" s="64">
        <v>3.02</v>
      </c>
      <c r="N2442" s="64">
        <v>0</v>
      </c>
      <c r="O2442" s="64">
        <v>2.36</v>
      </c>
      <c r="P2442" s="64">
        <v>3.09</v>
      </c>
      <c r="R2442" s="64">
        <v>2.3199999999999998</v>
      </c>
      <c r="S2442" s="64">
        <v>2.11</v>
      </c>
      <c r="U2442" s="64">
        <v>3.36</v>
      </c>
      <c r="V2442" s="64">
        <v>3.1</v>
      </c>
      <c r="W2442" s="64">
        <v>4.32</v>
      </c>
      <c r="X2442" s="64">
        <v>3.87</v>
      </c>
      <c r="Z2442" s="64">
        <v>2.39</v>
      </c>
      <c r="AA2442" s="64">
        <v>2.2599999999999998</v>
      </c>
      <c r="AB2442" s="64">
        <v>3.73</v>
      </c>
      <c r="AC2442" s="64">
        <v>3.02</v>
      </c>
    </row>
    <row r="2443" spans="1:29" hidden="1" x14ac:dyDescent="0.2">
      <c r="A2443" s="2">
        <v>41955</v>
      </c>
      <c r="B2443" s="64">
        <v>3.33</v>
      </c>
      <c r="C2443" s="64">
        <v>3.09</v>
      </c>
      <c r="D2443" s="64">
        <v>4.3099999999999996</v>
      </c>
      <c r="E2443" s="64">
        <v>3.86</v>
      </c>
      <c r="G2443" s="64">
        <v>2.4</v>
      </c>
      <c r="H2443" s="64">
        <v>2.33</v>
      </c>
      <c r="J2443" s="64">
        <v>3.7</v>
      </c>
      <c r="K2443" s="64">
        <v>2.97</v>
      </c>
      <c r="N2443" s="64">
        <v>0.01</v>
      </c>
      <c r="O2443" s="64">
        <v>2.37</v>
      </c>
      <c r="P2443" s="64">
        <v>3.1</v>
      </c>
      <c r="R2443" s="64">
        <v>2.35</v>
      </c>
      <c r="S2443" s="64">
        <v>2.13</v>
      </c>
      <c r="U2443" s="64">
        <v>3.33</v>
      </c>
      <c r="V2443" s="64">
        <v>3.09</v>
      </c>
      <c r="W2443" s="64">
        <v>4.3099999999999996</v>
      </c>
      <c r="X2443" s="64">
        <v>3.86</v>
      </c>
      <c r="Z2443" s="64">
        <v>2.4</v>
      </c>
      <c r="AA2443" s="64">
        <v>2.33</v>
      </c>
      <c r="AB2443" s="64">
        <v>3.7</v>
      </c>
      <c r="AC2443" s="64">
        <v>2.97</v>
      </c>
    </row>
    <row r="2444" spans="1:29" hidden="1" x14ac:dyDescent="0.2">
      <c r="A2444" s="2">
        <v>41956</v>
      </c>
      <c r="B2444" s="64">
        <v>3.34</v>
      </c>
      <c r="C2444" s="64">
        <v>3.1</v>
      </c>
      <c r="D2444" s="64">
        <v>4.3600000000000003</v>
      </c>
      <c r="E2444" s="64">
        <v>3.88</v>
      </c>
      <c r="G2444" s="64">
        <v>2.42</v>
      </c>
      <c r="H2444" s="64">
        <v>2.29</v>
      </c>
      <c r="J2444" s="64">
        <v>3.75</v>
      </c>
      <c r="K2444" s="64">
        <v>3.09</v>
      </c>
      <c r="N2444" s="64">
        <v>0.01</v>
      </c>
      <c r="O2444" s="64">
        <v>2.34</v>
      </c>
      <c r="P2444" s="64">
        <v>3.07</v>
      </c>
      <c r="R2444" s="64">
        <v>2.33</v>
      </c>
      <c r="S2444" s="64">
        <v>2.11</v>
      </c>
      <c r="U2444" s="64">
        <v>3.34</v>
      </c>
      <c r="V2444" s="64">
        <v>3.1</v>
      </c>
      <c r="W2444" s="64">
        <v>4.3600000000000003</v>
      </c>
      <c r="X2444" s="64">
        <v>3.88</v>
      </c>
      <c r="Z2444" s="64">
        <v>2.42</v>
      </c>
      <c r="AA2444" s="64">
        <v>2.29</v>
      </c>
      <c r="AB2444" s="64">
        <v>3.75</v>
      </c>
      <c r="AC2444" s="64">
        <v>3.09</v>
      </c>
    </row>
    <row r="2445" spans="1:29" hidden="1" x14ac:dyDescent="0.2">
      <c r="A2445" s="2">
        <v>41957</v>
      </c>
      <c r="B2445" s="64">
        <v>3.4</v>
      </c>
      <c r="C2445" s="64">
        <v>3.07</v>
      </c>
      <c r="D2445" s="64">
        <v>4.32</v>
      </c>
      <c r="E2445" s="64">
        <v>3.91</v>
      </c>
      <c r="G2445" s="64">
        <v>2.21</v>
      </c>
      <c r="H2445" s="64">
        <v>2.31</v>
      </c>
      <c r="J2445" s="64">
        <v>3.92</v>
      </c>
      <c r="K2445" s="64">
        <v>3.2</v>
      </c>
      <c r="N2445" s="64">
        <v>0.01</v>
      </c>
      <c r="O2445" s="64">
        <v>2.3199999999999998</v>
      </c>
      <c r="P2445" s="64">
        <v>3.05</v>
      </c>
      <c r="R2445" s="64">
        <v>2.31</v>
      </c>
      <c r="S2445" s="64">
        <v>2.09</v>
      </c>
      <c r="U2445" s="64">
        <v>3.4</v>
      </c>
      <c r="V2445" s="64">
        <v>3.07</v>
      </c>
      <c r="W2445" s="64">
        <v>4.32</v>
      </c>
      <c r="X2445" s="64">
        <v>3.91</v>
      </c>
      <c r="Z2445" s="64">
        <v>2.21</v>
      </c>
      <c r="AA2445" s="64">
        <v>2.31</v>
      </c>
      <c r="AB2445" s="64">
        <v>3.92</v>
      </c>
      <c r="AC2445" s="64">
        <v>3.2</v>
      </c>
    </row>
    <row r="2446" spans="1:29" hidden="1" x14ac:dyDescent="0.2">
      <c r="A2446" s="2">
        <v>41960</v>
      </c>
      <c r="B2446" s="64">
        <v>3.34</v>
      </c>
      <c r="C2446" s="64">
        <v>3.09</v>
      </c>
      <c r="D2446" s="64">
        <v>4.4000000000000004</v>
      </c>
      <c r="E2446" s="64">
        <v>4.1900000000000004</v>
      </c>
      <c r="G2446" s="64">
        <v>2.44</v>
      </c>
      <c r="H2446" s="64">
        <v>2.2999999999999998</v>
      </c>
      <c r="J2446" s="64">
        <v>3.73</v>
      </c>
      <c r="K2446" s="64">
        <v>3.09</v>
      </c>
      <c r="N2446" s="64">
        <v>0</v>
      </c>
      <c r="O2446" s="64">
        <v>2.33</v>
      </c>
      <c r="P2446" s="64">
        <v>3.06</v>
      </c>
      <c r="R2446" s="64">
        <v>2.36</v>
      </c>
      <c r="S2446" s="64">
        <v>2.13</v>
      </c>
      <c r="U2446" s="64">
        <v>3.34</v>
      </c>
      <c r="V2446" s="64">
        <v>3.09</v>
      </c>
      <c r="W2446" s="64">
        <v>4.4000000000000004</v>
      </c>
      <c r="X2446" s="64">
        <v>4.1900000000000004</v>
      </c>
      <c r="Z2446" s="64">
        <v>2.44</v>
      </c>
      <c r="AA2446" s="64">
        <v>2.2999999999999998</v>
      </c>
      <c r="AB2446" s="64">
        <v>3.73</v>
      </c>
      <c r="AC2446" s="64">
        <v>3.09</v>
      </c>
    </row>
    <row r="2447" spans="1:29" hidden="1" x14ac:dyDescent="0.2">
      <c r="A2447" s="2">
        <v>41961</v>
      </c>
      <c r="B2447" s="64">
        <v>3.44</v>
      </c>
      <c r="C2447" s="64">
        <v>3.1</v>
      </c>
      <c r="D2447" s="64">
        <v>4.3600000000000003</v>
      </c>
      <c r="E2447" s="64">
        <v>4.18</v>
      </c>
      <c r="G2447" s="64">
        <v>2.2999999999999998</v>
      </c>
      <c r="H2447" s="64">
        <v>2.2999999999999998</v>
      </c>
      <c r="J2447" s="64">
        <v>3.92</v>
      </c>
      <c r="K2447" s="64">
        <v>3.12</v>
      </c>
      <c r="N2447" s="64">
        <v>0</v>
      </c>
      <c r="O2447" s="64">
        <v>2.3199999999999998</v>
      </c>
      <c r="P2447" s="64">
        <v>3.04</v>
      </c>
      <c r="R2447" s="64">
        <v>2.35</v>
      </c>
      <c r="S2447" s="64">
        <v>2.13</v>
      </c>
      <c r="U2447" s="64">
        <v>3.44</v>
      </c>
      <c r="V2447" s="64">
        <v>3.1</v>
      </c>
      <c r="W2447" s="64">
        <v>4.3600000000000003</v>
      </c>
      <c r="X2447" s="64">
        <v>4.18</v>
      </c>
      <c r="Z2447" s="64">
        <v>2.2999999999999998</v>
      </c>
      <c r="AA2447" s="64">
        <v>2.2999999999999998</v>
      </c>
      <c r="AB2447" s="64">
        <v>3.92</v>
      </c>
      <c r="AC2447" s="64">
        <v>3.12</v>
      </c>
    </row>
    <row r="2448" spans="1:29" hidden="1" x14ac:dyDescent="0.2">
      <c r="A2448" s="2">
        <v>41962</v>
      </c>
      <c r="B2448" s="64">
        <v>3.38</v>
      </c>
      <c r="C2448" s="64">
        <v>3.14</v>
      </c>
      <c r="D2448" s="64">
        <v>4.33</v>
      </c>
      <c r="E2448" s="64">
        <v>4.2</v>
      </c>
      <c r="G2448" s="64">
        <v>2.4700000000000002</v>
      </c>
      <c r="H2448" s="64">
        <v>2.3199999999999998</v>
      </c>
      <c r="J2448" s="64">
        <v>3.97</v>
      </c>
      <c r="K2448" s="64">
        <v>3.17</v>
      </c>
      <c r="N2448" s="64">
        <v>0</v>
      </c>
      <c r="O2448" s="64">
        <v>2.36</v>
      </c>
      <c r="P2448" s="64">
        <v>3.08</v>
      </c>
      <c r="R2448" s="64">
        <v>2.4</v>
      </c>
      <c r="S2448" s="64">
        <v>2.15</v>
      </c>
      <c r="U2448" s="64">
        <v>3.38</v>
      </c>
      <c r="V2448" s="64">
        <v>3.14</v>
      </c>
      <c r="W2448" s="64">
        <v>4.33</v>
      </c>
      <c r="X2448" s="64">
        <v>4.2</v>
      </c>
      <c r="Z2448" s="64">
        <v>2.4700000000000002</v>
      </c>
      <c r="AA2448" s="64">
        <v>2.3199999999999998</v>
      </c>
      <c r="AB2448" s="64">
        <v>3.97</v>
      </c>
      <c r="AC2448" s="64">
        <v>3.17</v>
      </c>
    </row>
    <row r="2449" spans="1:29" hidden="1" x14ac:dyDescent="0.2">
      <c r="A2449" s="2">
        <v>41963</v>
      </c>
      <c r="B2449" s="64">
        <v>3.37</v>
      </c>
      <c r="C2449" s="64">
        <v>3.1</v>
      </c>
      <c r="D2449" s="64">
        <v>4.3099999999999996</v>
      </c>
      <c r="E2449" s="64">
        <v>4.17</v>
      </c>
      <c r="G2449" s="64">
        <v>2.62</v>
      </c>
      <c r="H2449" s="64">
        <v>2.2200000000000002</v>
      </c>
      <c r="J2449" s="64">
        <v>3.85</v>
      </c>
      <c r="K2449" s="64">
        <v>3.16</v>
      </c>
      <c r="N2449" s="64">
        <v>0</v>
      </c>
      <c r="O2449" s="64">
        <v>2.33</v>
      </c>
      <c r="P2449" s="64">
        <v>3.05</v>
      </c>
      <c r="R2449" s="64">
        <v>2.37</v>
      </c>
      <c r="S2449" s="64">
        <v>2.14</v>
      </c>
      <c r="U2449" s="64">
        <v>3.37</v>
      </c>
      <c r="V2449" s="64">
        <v>3.1</v>
      </c>
      <c r="W2449" s="64">
        <v>4.3099999999999996</v>
      </c>
      <c r="X2449" s="64">
        <v>4.17</v>
      </c>
      <c r="Z2449" s="64">
        <v>2.62</v>
      </c>
      <c r="AA2449" s="64">
        <v>2.2200000000000002</v>
      </c>
      <c r="AB2449" s="64">
        <v>3.85</v>
      </c>
      <c r="AC2449" s="64">
        <v>3.16</v>
      </c>
    </row>
    <row r="2450" spans="1:29" hidden="1" x14ac:dyDescent="0.2">
      <c r="A2450" s="2">
        <v>41964</v>
      </c>
      <c r="B2450" s="64">
        <v>3.39</v>
      </c>
      <c r="C2450" s="64">
        <v>3.07</v>
      </c>
      <c r="D2450" s="64">
        <v>4.24</v>
      </c>
      <c r="E2450" s="64">
        <v>4.1399999999999997</v>
      </c>
      <c r="G2450" s="64">
        <v>2.71</v>
      </c>
      <c r="H2450" s="64">
        <v>2.23</v>
      </c>
      <c r="J2450" s="64">
        <v>4.1100000000000003</v>
      </c>
      <c r="K2450" s="64">
        <v>3.09</v>
      </c>
      <c r="R2450" s="64">
        <v>2.3199999999999998</v>
      </c>
      <c r="S2450" s="64">
        <v>2.1</v>
      </c>
      <c r="U2450" s="64">
        <v>3.39</v>
      </c>
      <c r="V2450" s="64">
        <v>3.07</v>
      </c>
      <c r="W2450" s="64">
        <v>4.24</v>
      </c>
      <c r="X2450" s="64">
        <v>4.1399999999999997</v>
      </c>
      <c r="Z2450" s="64">
        <v>2.71</v>
      </c>
      <c r="AA2450" s="64">
        <v>2.23</v>
      </c>
      <c r="AB2450" s="64">
        <v>4.1100000000000003</v>
      </c>
      <c r="AC2450" s="64">
        <v>3.09</v>
      </c>
    </row>
    <row r="2451" spans="1:29" hidden="1" x14ac:dyDescent="0.2">
      <c r="A2451" s="2">
        <v>41967</v>
      </c>
      <c r="B2451" s="64">
        <v>3.32</v>
      </c>
      <c r="C2451" s="64">
        <v>3.05</v>
      </c>
      <c r="D2451" s="64">
        <v>4.22</v>
      </c>
      <c r="E2451" s="64">
        <v>4.1500000000000004</v>
      </c>
      <c r="G2451" s="64">
        <v>2.6</v>
      </c>
      <c r="H2451" s="64">
        <v>2.2999999999999998</v>
      </c>
      <c r="J2451" s="64">
        <v>4.08</v>
      </c>
      <c r="K2451" s="64">
        <v>3.16</v>
      </c>
      <c r="R2451" s="64">
        <v>2.3199999999999998</v>
      </c>
      <c r="S2451" s="64">
        <v>2.1</v>
      </c>
      <c r="U2451" s="64">
        <v>3.32</v>
      </c>
      <c r="V2451" s="64">
        <v>3.05</v>
      </c>
      <c r="W2451" s="64">
        <v>4.22</v>
      </c>
      <c r="X2451" s="64">
        <v>4.1500000000000004</v>
      </c>
      <c r="Z2451" s="64">
        <v>2.6</v>
      </c>
      <c r="AA2451" s="64">
        <v>2.2999999999999998</v>
      </c>
      <c r="AB2451" s="64">
        <v>4.08</v>
      </c>
      <c r="AC2451" s="64">
        <v>3.16</v>
      </c>
    </row>
    <row r="2452" spans="1:29" hidden="1" x14ac:dyDescent="0.2">
      <c r="A2452" s="2">
        <v>41968</v>
      </c>
      <c r="B2452" s="64">
        <v>3.35</v>
      </c>
      <c r="C2452" s="64">
        <v>3.01</v>
      </c>
      <c r="D2452" s="64">
        <v>4.16</v>
      </c>
      <c r="E2452" s="64">
        <v>4.12</v>
      </c>
      <c r="G2452" s="64">
        <v>2.61</v>
      </c>
      <c r="H2452" s="64">
        <v>2.2999999999999998</v>
      </c>
      <c r="J2452" s="64">
        <v>4</v>
      </c>
      <c r="K2452" s="64">
        <v>3.17</v>
      </c>
      <c r="N2452" s="64">
        <v>0</v>
      </c>
      <c r="O2452" s="64">
        <v>2.2599999999999998</v>
      </c>
      <c r="P2452" s="64">
        <v>2.96</v>
      </c>
      <c r="R2452" s="64">
        <v>2.27</v>
      </c>
      <c r="S2452" s="64">
        <v>2.06</v>
      </c>
      <c r="U2452" s="64">
        <v>3.35</v>
      </c>
      <c r="V2452" s="64">
        <v>3.01</v>
      </c>
      <c r="W2452" s="64">
        <v>4.16</v>
      </c>
      <c r="X2452" s="64">
        <v>4.12</v>
      </c>
      <c r="Z2452" s="64">
        <v>2.61</v>
      </c>
      <c r="AA2452" s="64">
        <v>2.2999999999999998</v>
      </c>
      <c r="AB2452" s="64">
        <v>4</v>
      </c>
      <c r="AC2452" s="64">
        <v>3.17</v>
      </c>
    </row>
    <row r="2453" spans="1:29" hidden="1" x14ac:dyDescent="0.2">
      <c r="A2453" s="2">
        <v>41969</v>
      </c>
      <c r="B2453" s="64">
        <v>3.33</v>
      </c>
      <c r="C2453" s="64">
        <v>2.99</v>
      </c>
      <c r="D2453" s="64">
        <v>4.16</v>
      </c>
      <c r="E2453" s="64">
        <v>4.09</v>
      </c>
      <c r="G2453" s="64">
        <v>2.5499999999999998</v>
      </c>
      <c r="H2453" s="64">
        <v>2.16</v>
      </c>
      <c r="J2453" s="64">
        <v>4</v>
      </c>
      <c r="K2453" s="64">
        <v>3.06</v>
      </c>
      <c r="N2453" s="64">
        <v>0.01</v>
      </c>
      <c r="O2453" s="64">
        <v>2.2400000000000002</v>
      </c>
      <c r="P2453" s="64">
        <v>2.95</v>
      </c>
      <c r="R2453" s="64">
        <v>2.2400000000000002</v>
      </c>
      <c r="S2453" s="64">
        <v>2.0299999999999998</v>
      </c>
      <c r="U2453" s="64">
        <v>3.33</v>
      </c>
      <c r="V2453" s="64">
        <v>2.99</v>
      </c>
      <c r="W2453" s="64">
        <v>4.16</v>
      </c>
      <c r="X2453" s="64">
        <v>4.09</v>
      </c>
      <c r="Z2453" s="64">
        <v>2.5499999999999998</v>
      </c>
      <c r="AA2453" s="64">
        <v>2.16</v>
      </c>
      <c r="AB2453" s="64">
        <v>4</v>
      </c>
      <c r="AC2453" s="64">
        <v>3.06</v>
      </c>
    </row>
    <row r="2454" spans="1:29" hidden="1" x14ac:dyDescent="0.2">
      <c r="A2454" s="2">
        <v>41971</v>
      </c>
      <c r="B2454" s="64">
        <v>3.33</v>
      </c>
      <c r="C2454" s="64">
        <v>2.76</v>
      </c>
      <c r="D2454" s="64">
        <v>4.88</v>
      </c>
      <c r="E2454" s="64">
        <v>4.8099999999999996</v>
      </c>
      <c r="G2454" s="64">
        <v>2.1</v>
      </c>
      <c r="H2454" s="64">
        <v>2.14</v>
      </c>
      <c r="J2454" s="64">
        <v>4.0599999999999996</v>
      </c>
      <c r="K2454" s="64">
        <v>3.52</v>
      </c>
      <c r="N2454" s="64">
        <v>0</v>
      </c>
      <c r="O2454" s="64">
        <v>2.17</v>
      </c>
      <c r="P2454" s="64">
        <v>2.89</v>
      </c>
      <c r="R2454" s="64">
        <v>1.62</v>
      </c>
      <c r="S2454" s="64">
        <v>1.92</v>
      </c>
      <c r="U2454" s="64">
        <v>3.33</v>
      </c>
      <c r="V2454" s="64">
        <v>2.76</v>
      </c>
      <c r="W2454" s="64">
        <v>4.88</v>
      </c>
      <c r="X2454" s="64">
        <v>4.8099999999999996</v>
      </c>
      <c r="Z2454" s="64">
        <v>2.1</v>
      </c>
      <c r="AA2454" s="64">
        <v>2.14</v>
      </c>
      <c r="AB2454" s="64">
        <v>4.0599999999999996</v>
      </c>
      <c r="AC2454" s="64">
        <v>3.52</v>
      </c>
    </row>
    <row r="2455" spans="1:29" hidden="1" x14ac:dyDescent="0.2">
      <c r="R2455" s="64"/>
      <c r="S2455" s="64"/>
    </row>
    <row r="2456" spans="1:29" hidden="1" x14ac:dyDescent="0.2">
      <c r="A2456" s="3" t="s">
        <v>61</v>
      </c>
      <c r="B2456" s="64">
        <f>AVERAGE(B2437:B2454)</f>
        <v>3.3533333333333331</v>
      </c>
      <c r="C2456" s="64">
        <f>AVERAGE(C2437:C2454)</f>
        <v>3.0538888888888889</v>
      </c>
      <c r="D2456" s="64">
        <f>AVERAGE(D2437:D2454)</f>
        <v>4.3249999999999993</v>
      </c>
      <c r="E2456" s="64">
        <f>AVERAGE(E2437:E2454)</f>
        <v>4.0638888888888891</v>
      </c>
      <c r="G2456" s="64">
        <f>AVERAGE(G2437:G2454)</f>
        <v>2.4133333333333331</v>
      </c>
      <c r="H2456" s="64">
        <f>AVERAGE(H2437:H2454)</f>
        <v>2.2594444444444446</v>
      </c>
      <c r="J2456" s="64">
        <f>AVERAGE(J2437:J2454)</f>
        <v>3.8261111111111115</v>
      </c>
      <c r="K2456" s="64">
        <f>AVERAGE(K2437:K2454)</f>
        <v>3.134444444444445</v>
      </c>
      <c r="N2456" s="64">
        <f>AVERAGE(N2437:N2454)</f>
        <v>4.0000000000000001E-3</v>
      </c>
      <c r="O2456" s="64">
        <f>AVERAGE(O2437:O2454)</f>
        <v>2.3140000000000001</v>
      </c>
      <c r="P2456" s="64">
        <f>AVERAGE(P2437:P2454)</f>
        <v>3.0346666666666664</v>
      </c>
      <c r="R2456" s="64">
        <f>AVERAGE(R2437:R2454)</f>
        <v>2.2822222222222224</v>
      </c>
      <c r="S2456" s="64">
        <f>AVERAGE(S2437:S2454)</f>
        <v>2.0972222222222223</v>
      </c>
      <c r="U2456" s="64">
        <f>AVERAGE(U2437:U2454)</f>
        <v>3.3533333333333331</v>
      </c>
      <c r="V2456" s="64">
        <f>AVERAGE(V2437:V2454)</f>
        <v>3.0538888888888889</v>
      </c>
      <c r="W2456" s="64">
        <f>AVERAGE(W2437:W2454)</f>
        <v>4.3249999999999993</v>
      </c>
      <c r="X2456" s="64">
        <f>AVERAGE(X2437:X2454)</f>
        <v>4.0638888888888891</v>
      </c>
      <c r="Z2456" s="64">
        <f>AVERAGE(Z2437:Z2454)</f>
        <v>2.4133333333333331</v>
      </c>
      <c r="AA2456" s="64">
        <f>AVERAGE(AA2437:AA2454)</f>
        <v>2.2594444444444446</v>
      </c>
      <c r="AB2456" s="64">
        <f>AVERAGE(AB2437:AB2454)</f>
        <v>3.8261111111111115</v>
      </c>
      <c r="AC2456" s="64">
        <f>AVERAGE(AC2437:AC2454)</f>
        <v>3.134444444444445</v>
      </c>
    </row>
    <row r="2457" spans="1:29" hidden="1" x14ac:dyDescent="0.2">
      <c r="A2457" s="3" t="s">
        <v>62</v>
      </c>
      <c r="B2457" s="312">
        <f>AVERAGE(B2456:C2456)</f>
        <v>3.203611111111111</v>
      </c>
      <c r="C2457" s="312"/>
      <c r="D2457" s="312">
        <f>AVERAGE(D2456:E2456)</f>
        <v>4.1944444444444446</v>
      </c>
      <c r="E2457" s="312"/>
      <c r="F2457" s="5"/>
      <c r="G2457" s="312">
        <f>AVERAGE(G2456:H2456)</f>
        <v>2.3363888888888891</v>
      </c>
      <c r="H2457" s="312"/>
      <c r="I2457" s="118"/>
      <c r="J2457" s="312">
        <f>AVERAGE(J2456:K2456)</f>
        <v>3.4802777777777782</v>
      </c>
      <c r="K2457" s="312"/>
      <c r="L2457" s="118"/>
      <c r="M2457" s="5"/>
      <c r="N2457" s="5"/>
      <c r="O2457" s="5"/>
      <c r="P2457" s="5"/>
      <c r="Q2457" s="5"/>
      <c r="R2457" s="312">
        <f>AVERAGE(R2456:S2456)</f>
        <v>2.1897222222222226</v>
      </c>
      <c r="S2457" s="312"/>
      <c r="U2457" s="312">
        <f>AVERAGE(U2456:V2456)</f>
        <v>3.203611111111111</v>
      </c>
      <c r="V2457" s="312"/>
      <c r="W2457" s="312">
        <f>AVERAGE(W2456:X2456)</f>
        <v>4.1944444444444446</v>
      </c>
      <c r="X2457" s="312"/>
      <c r="Y2457" s="5"/>
      <c r="Z2457" s="312">
        <f>AVERAGE(Z2456:AA2456)</f>
        <v>2.3363888888888891</v>
      </c>
      <c r="AA2457" s="312"/>
      <c r="AB2457" s="312">
        <f>AVERAGE(AB2456:AC2456)</f>
        <v>3.4802777777777782</v>
      </c>
      <c r="AC2457" s="312"/>
    </row>
    <row r="2458" spans="1:29" hidden="1" x14ac:dyDescent="0.2">
      <c r="A2458" s="3" t="s">
        <v>63</v>
      </c>
      <c r="B2458" s="312">
        <f>AVERAGE(B2407,B2434,B2457)</f>
        <v>3.2657960557960557</v>
      </c>
      <c r="C2458" s="312"/>
      <c r="D2458" s="312">
        <f>AVERAGE(D2407,D2434,D2457)</f>
        <v>4.2633573833573832</v>
      </c>
      <c r="E2458" s="312"/>
      <c r="F2458" s="5"/>
      <c r="G2458" s="312">
        <f>AVERAGE(G2407,G2434,G2457)</f>
        <v>2.1055242905242904</v>
      </c>
      <c r="H2458" s="312"/>
      <c r="I2458" s="118"/>
      <c r="J2458" s="312">
        <f>AVERAGE(J2407,J2434,J2457)</f>
        <v>3.4396596921596925</v>
      </c>
      <c r="K2458" s="312"/>
      <c r="L2458" s="118"/>
      <c r="M2458" s="5"/>
      <c r="N2458" s="5"/>
      <c r="O2458" s="5"/>
      <c r="P2458" s="5"/>
      <c r="Q2458" s="5"/>
      <c r="R2458" s="312">
        <f>AVERAGE(R2407,R2434,R2457)</f>
        <v>2.1738720538720542</v>
      </c>
      <c r="S2458" s="312"/>
      <c r="U2458" s="312">
        <f>AVERAGE(U2407,U2434,U2457)</f>
        <v>3.2657960557960557</v>
      </c>
      <c r="V2458" s="312"/>
      <c r="W2458" s="312">
        <f>AVERAGE(W2407,W2434,W2457)</f>
        <v>4.2633573833573832</v>
      </c>
      <c r="X2458" s="312"/>
      <c r="Y2458" s="5"/>
      <c r="Z2458" s="312">
        <f>AVERAGE(Z2407,Z2434,Z2457)</f>
        <v>2.1055242905242904</v>
      </c>
      <c r="AA2458" s="312"/>
      <c r="AB2458" s="312">
        <f>AVERAGE(AB2407,AB2434,AB2457)</f>
        <v>3.4396596921596925</v>
      </c>
      <c r="AC2458" s="312"/>
    </row>
    <row r="2459" spans="1:29" hidden="1" x14ac:dyDescent="0.2">
      <c r="R2459" s="64"/>
      <c r="S2459" s="64"/>
    </row>
    <row r="2460" spans="1:29" hidden="1" x14ac:dyDescent="0.2">
      <c r="A2460" s="2">
        <v>41974</v>
      </c>
      <c r="B2460" s="64">
        <v>3.23</v>
      </c>
      <c r="C2460" s="64">
        <v>3.02</v>
      </c>
      <c r="D2460" s="64">
        <v>4.17</v>
      </c>
      <c r="E2460" s="64">
        <v>4.05</v>
      </c>
      <c r="G2460" s="64">
        <v>2.1</v>
      </c>
      <c r="H2460" s="64">
        <v>2.16</v>
      </c>
      <c r="J2460" s="64">
        <v>3.59</v>
      </c>
      <c r="K2460" s="64">
        <v>3.15</v>
      </c>
      <c r="N2460" s="64">
        <v>0</v>
      </c>
      <c r="O2460" s="64">
        <v>2.23</v>
      </c>
      <c r="P2460" s="64">
        <v>2.96</v>
      </c>
      <c r="R2460" s="64">
        <v>2.23</v>
      </c>
      <c r="S2460" s="64">
        <v>2.0099999999999998</v>
      </c>
      <c r="U2460" s="64">
        <v>3.23</v>
      </c>
      <c r="V2460" s="64">
        <v>3.02</v>
      </c>
      <c r="W2460" s="64">
        <v>4.17</v>
      </c>
      <c r="X2460" s="64">
        <v>4.05</v>
      </c>
      <c r="Z2460" s="64">
        <v>2.1</v>
      </c>
      <c r="AA2460" s="64">
        <v>2.16</v>
      </c>
      <c r="AB2460" s="64">
        <v>3.59</v>
      </c>
      <c r="AC2460" s="64">
        <v>3.15</v>
      </c>
    </row>
    <row r="2461" spans="1:29" hidden="1" x14ac:dyDescent="0.2">
      <c r="A2461" s="2">
        <v>41975</v>
      </c>
      <c r="B2461" s="64">
        <v>3.38</v>
      </c>
      <c r="C2461" s="64">
        <v>3.1</v>
      </c>
      <c r="D2461" s="64">
        <v>4.21</v>
      </c>
      <c r="E2461" s="64">
        <v>4.09</v>
      </c>
      <c r="G2461" s="64">
        <v>2.15</v>
      </c>
      <c r="H2461" s="64">
        <v>2.17</v>
      </c>
      <c r="J2461" s="64">
        <v>3.67</v>
      </c>
      <c r="K2461" s="64">
        <v>2.85</v>
      </c>
      <c r="N2461" s="64">
        <v>0</v>
      </c>
      <c r="O2461" s="64">
        <v>2.29</v>
      </c>
      <c r="P2461" s="64">
        <v>3.01</v>
      </c>
      <c r="R2461" s="64">
        <v>2.2999999999999998</v>
      </c>
      <c r="S2461" s="64">
        <v>2.08</v>
      </c>
      <c r="U2461" s="64">
        <v>3.38</v>
      </c>
      <c r="V2461" s="64">
        <v>3.1</v>
      </c>
      <c r="W2461" s="64">
        <v>4.21</v>
      </c>
      <c r="X2461" s="64">
        <v>4.09</v>
      </c>
      <c r="Z2461" s="64">
        <v>2.15</v>
      </c>
      <c r="AA2461" s="64">
        <v>2.17</v>
      </c>
      <c r="AB2461" s="64">
        <v>3.67</v>
      </c>
      <c r="AC2461" s="64">
        <v>2.85</v>
      </c>
    </row>
    <row r="2462" spans="1:29" hidden="1" x14ac:dyDescent="0.2">
      <c r="A2462" s="2">
        <v>41976</v>
      </c>
      <c r="B2462" s="64">
        <v>3.37</v>
      </c>
      <c r="C2462" s="64">
        <v>3.1</v>
      </c>
      <c r="D2462" s="64">
        <v>4.18</v>
      </c>
      <c r="E2462" s="64">
        <v>4.08</v>
      </c>
      <c r="G2462" s="64">
        <v>2.29</v>
      </c>
      <c r="H2462" s="64">
        <v>2.23</v>
      </c>
      <c r="J2462" s="64">
        <v>3.65</v>
      </c>
      <c r="K2462" s="64">
        <v>2.86</v>
      </c>
      <c r="N2462" s="64">
        <v>0.01</v>
      </c>
      <c r="O2462" s="64">
        <v>2.2799999999999998</v>
      </c>
      <c r="P2462" s="64">
        <v>2.98</v>
      </c>
      <c r="R2462" s="64">
        <v>2.33</v>
      </c>
      <c r="S2462" s="64">
        <v>2.1</v>
      </c>
      <c r="U2462" s="64">
        <v>3.37</v>
      </c>
      <c r="V2462" s="64">
        <v>3.1</v>
      </c>
      <c r="W2462" s="64">
        <v>4.18</v>
      </c>
      <c r="X2462" s="64">
        <v>4.08</v>
      </c>
      <c r="Z2462" s="64">
        <v>2.29</v>
      </c>
      <c r="AA2462" s="64">
        <v>2.23</v>
      </c>
      <c r="AB2462" s="64">
        <v>3.65</v>
      </c>
      <c r="AC2462" s="64">
        <v>2.86</v>
      </c>
    </row>
    <row r="2463" spans="1:29" hidden="1" x14ac:dyDescent="0.2">
      <c r="A2463" s="2">
        <v>41977</v>
      </c>
      <c r="B2463" s="64">
        <v>3.33</v>
      </c>
      <c r="C2463" s="64">
        <v>3.09</v>
      </c>
      <c r="D2463" s="64">
        <v>4.1500000000000004</v>
      </c>
      <c r="E2463" s="64">
        <v>4.41</v>
      </c>
      <c r="G2463" s="64">
        <v>2.2400000000000002</v>
      </c>
      <c r="H2463" s="64">
        <v>2.12</v>
      </c>
      <c r="J2463" s="64">
        <v>3.59</v>
      </c>
      <c r="K2463" s="64">
        <v>2.87</v>
      </c>
      <c r="N2463" s="64">
        <v>0.01</v>
      </c>
      <c r="O2463" s="64">
        <v>2.2400000000000002</v>
      </c>
      <c r="P2463" s="64">
        <v>2.94</v>
      </c>
      <c r="R2463" s="64">
        <v>2.2999999999999998</v>
      </c>
      <c r="S2463" s="64">
        <v>2.08</v>
      </c>
      <c r="U2463" s="64">
        <v>3.33</v>
      </c>
      <c r="V2463" s="64">
        <v>3.09</v>
      </c>
      <c r="W2463" s="64">
        <v>4.1500000000000004</v>
      </c>
      <c r="X2463" s="64">
        <v>4.41</v>
      </c>
      <c r="Z2463" s="64">
        <v>2.2400000000000002</v>
      </c>
      <c r="AA2463" s="64">
        <v>2.12</v>
      </c>
      <c r="AB2463" s="64">
        <v>3.59</v>
      </c>
      <c r="AC2463" s="64">
        <v>2.87</v>
      </c>
    </row>
    <row r="2464" spans="1:29" hidden="1" x14ac:dyDescent="0.2">
      <c r="A2464" s="2">
        <v>41978</v>
      </c>
      <c r="B2464" s="64">
        <v>3.39</v>
      </c>
      <c r="C2464" s="64">
        <v>3.21</v>
      </c>
      <c r="D2464" s="64">
        <v>4.18</v>
      </c>
      <c r="E2464" s="64">
        <v>4.3499999999999996</v>
      </c>
      <c r="G2464" s="64">
        <v>2.1800000000000002</v>
      </c>
      <c r="H2464" s="64">
        <v>2.21</v>
      </c>
      <c r="J2464" s="64">
        <v>3.62</v>
      </c>
      <c r="K2464" s="64">
        <v>2.73</v>
      </c>
      <c r="N2464" s="64">
        <v>0.01</v>
      </c>
      <c r="O2464" s="64">
        <v>2.2999999999999998</v>
      </c>
      <c r="P2464" s="64">
        <v>2.96</v>
      </c>
      <c r="R2464" s="64">
        <v>2.39</v>
      </c>
      <c r="S2464" s="64">
        <v>2.1800000000000002</v>
      </c>
      <c r="U2464" s="64">
        <v>3.39</v>
      </c>
      <c r="V2464" s="64">
        <v>3.21</v>
      </c>
      <c r="W2464" s="64">
        <v>4.18</v>
      </c>
      <c r="X2464" s="64">
        <v>4.3499999999999996</v>
      </c>
      <c r="Z2464" s="64">
        <v>2.1800000000000002</v>
      </c>
      <c r="AA2464" s="64">
        <v>2.21</v>
      </c>
      <c r="AB2464" s="64">
        <v>3.62</v>
      </c>
      <c r="AC2464" s="64">
        <v>2.73</v>
      </c>
    </row>
    <row r="2465" spans="1:29" hidden="1" x14ac:dyDescent="0.2">
      <c r="A2465" s="2">
        <v>41981</v>
      </c>
      <c r="B2465" s="64">
        <v>3.34</v>
      </c>
      <c r="C2465" s="64">
        <v>3.21</v>
      </c>
      <c r="D2465" s="64">
        <v>4.13</v>
      </c>
      <c r="E2465" s="64">
        <v>4.38</v>
      </c>
      <c r="G2465" s="64">
        <v>2.23</v>
      </c>
      <c r="H2465" s="64">
        <v>2.16</v>
      </c>
      <c r="J2465" s="64">
        <v>3.71</v>
      </c>
      <c r="K2465" s="64">
        <v>2.91</v>
      </c>
      <c r="N2465" s="64">
        <v>0.01</v>
      </c>
      <c r="O2465" s="64">
        <v>2.25</v>
      </c>
      <c r="P2465" s="64">
        <v>2.9</v>
      </c>
      <c r="R2465" s="64">
        <v>2.38</v>
      </c>
      <c r="S2465" s="64">
        <v>2.16</v>
      </c>
      <c r="U2465" s="64">
        <v>3.34</v>
      </c>
      <c r="V2465" s="64">
        <v>3.21</v>
      </c>
      <c r="W2465" s="64">
        <v>4.13</v>
      </c>
      <c r="X2465" s="64">
        <v>4.38</v>
      </c>
      <c r="Z2465" s="64">
        <v>2.23</v>
      </c>
      <c r="AA2465" s="64">
        <v>2.16</v>
      </c>
      <c r="AB2465" s="64">
        <v>3.71</v>
      </c>
      <c r="AC2465" s="64">
        <v>2.91</v>
      </c>
    </row>
    <row r="2466" spans="1:29" hidden="1" x14ac:dyDescent="0.2">
      <c r="A2466" s="2">
        <v>41982</v>
      </c>
      <c r="B2466" s="64">
        <v>3.33</v>
      </c>
      <c r="C2466" s="64">
        <v>3.2</v>
      </c>
      <c r="D2466" s="64">
        <v>4.12</v>
      </c>
      <c r="E2466" s="64">
        <v>4.33</v>
      </c>
      <c r="G2466" s="64">
        <v>2.23</v>
      </c>
      <c r="H2466" s="64">
        <v>2.08</v>
      </c>
      <c r="J2466" s="64">
        <v>3.67</v>
      </c>
      <c r="K2466" s="64">
        <v>2.89</v>
      </c>
      <c r="N2466" s="64">
        <v>0</v>
      </c>
      <c r="O2466" s="64">
        <v>2.21</v>
      </c>
      <c r="P2466" s="64">
        <v>2.87</v>
      </c>
      <c r="R2466" s="64">
        <v>2.3199999999999998</v>
      </c>
      <c r="S2466" s="64">
        <v>2.13</v>
      </c>
      <c r="U2466" s="64">
        <v>3.33</v>
      </c>
      <c r="V2466" s="64">
        <v>3.2</v>
      </c>
      <c r="W2466" s="64">
        <v>4.12</v>
      </c>
      <c r="X2466" s="64">
        <v>4.33</v>
      </c>
      <c r="Z2466" s="64">
        <v>2.23</v>
      </c>
      <c r="AA2466" s="64">
        <v>2.08</v>
      </c>
      <c r="AB2466" s="64">
        <v>3.67</v>
      </c>
      <c r="AC2466" s="64">
        <v>2.89</v>
      </c>
    </row>
    <row r="2467" spans="1:29" hidden="1" x14ac:dyDescent="0.2">
      <c r="A2467" s="2">
        <v>41983</v>
      </c>
      <c r="B2467" s="64">
        <v>3.29</v>
      </c>
      <c r="C2467" s="64">
        <v>3.21</v>
      </c>
      <c r="D2467" s="64">
        <v>4.07</v>
      </c>
      <c r="E2467" s="64">
        <v>4.3600000000000003</v>
      </c>
      <c r="G2467" s="64">
        <v>2.37</v>
      </c>
      <c r="H2467" s="64">
        <v>2.13</v>
      </c>
      <c r="J2467" s="64">
        <v>3.61</v>
      </c>
      <c r="K2467" s="64">
        <v>2.74</v>
      </c>
      <c r="N2467" s="64">
        <v>0.01</v>
      </c>
      <c r="O2467" s="64">
        <v>2.16</v>
      </c>
      <c r="P2467" s="64">
        <v>2.83</v>
      </c>
      <c r="R2467" s="64">
        <v>2.27</v>
      </c>
      <c r="S2467" s="64">
        <v>2.09</v>
      </c>
      <c r="U2467" s="64">
        <v>3.29</v>
      </c>
      <c r="V2467" s="64">
        <v>3.21</v>
      </c>
      <c r="W2467" s="64">
        <v>4.07</v>
      </c>
      <c r="X2467" s="64">
        <v>4.3600000000000003</v>
      </c>
      <c r="Z2467" s="64">
        <v>2.37</v>
      </c>
      <c r="AA2467" s="64">
        <v>2.13</v>
      </c>
      <c r="AB2467" s="64">
        <v>3.61</v>
      </c>
      <c r="AC2467" s="64">
        <v>2.74</v>
      </c>
    </row>
    <row r="2468" spans="1:29" hidden="1" x14ac:dyDescent="0.2">
      <c r="A2468" s="2">
        <v>41984</v>
      </c>
      <c r="B2468" s="64">
        <v>3.1</v>
      </c>
      <c r="C2468" s="64">
        <v>3.21</v>
      </c>
      <c r="D2468" s="64">
        <v>4.08</v>
      </c>
      <c r="E2468" s="64">
        <v>4.32</v>
      </c>
      <c r="G2468" s="64">
        <v>2.39</v>
      </c>
      <c r="H2468" s="64">
        <v>2.1800000000000002</v>
      </c>
      <c r="J2468" s="64">
        <v>3.38</v>
      </c>
      <c r="K2468" s="64">
        <v>2.8</v>
      </c>
      <c r="N2468" s="64">
        <v>0.01</v>
      </c>
      <c r="O2468" s="64">
        <v>2.16</v>
      </c>
      <c r="P2468" s="64">
        <v>2.81</v>
      </c>
      <c r="R2468" s="64">
        <v>2.3199999999999998</v>
      </c>
      <c r="S2468" s="64">
        <v>2.13</v>
      </c>
      <c r="U2468" s="64">
        <v>3.1</v>
      </c>
      <c r="V2468" s="64">
        <v>3.21</v>
      </c>
      <c r="W2468" s="64">
        <v>4.08</v>
      </c>
      <c r="X2468" s="64">
        <v>4.32</v>
      </c>
      <c r="Z2468" s="64">
        <v>2.39</v>
      </c>
      <c r="AA2468" s="64">
        <v>2.1800000000000002</v>
      </c>
      <c r="AB2468" s="64">
        <v>3.38</v>
      </c>
      <c r="AC2468" s="64">
        <v>2.8</v>
      </c>
    </row>
    <row r="2469" spans="1:29" hidden="1" x14ac:dyDescent="0.2">
      <c r="A2469" s="2">
        <v>41985</v>
      </c>
      <c r="B2469" s="64">
        <v>3.2</v>
      </c>
      <c r="C2469" s="64">
        <v>3.14</v>
      </c>
      <c r="D2469" s="64">
        <v>4.07</v>
      </c>
      <c r="E2469" s="64">
        <v>4.51</v>
      </c>
      <c r="G2469" s="64">
        <v>2.5299999999999998</v>
      </c>
      <c r="H2469" s="64">
        <v>2.16</v>
      </c>
      <c r="J2469" s="64">
        <v>3.6</v>
      </c>
      <c r="K2469" s="64">
        <v>2.79</v>
      </c>
      <c r="N2469" s="64">
        <v>0</v>
      </c>
      <c r="O2469" s="64">
        <v>2.08</v>
      </c>
      <c r="P2469" s="64">
        <v>2.74</v>
      </c>
      <c r="R2469" s="64">
        <v>2.2400000000000002</v>
      </c>
      <c r="S2469" s="64">
        <v>2.0499999999999998</v>
      </c>
      <c r="U2469" s="64">
        <v>3.2</v>
      </c>
      <c r="V2469" s="64">
        <v>3.14</v>
      </c>
      <c r="W2469" s="64">
        <v>4.07</v>
      </c>
      <c r="X2469" s="64">
        <v>4.51</v>
      </c>
      <c r="Z2469" s="64">
        <v>2.5299999999999998</v>
      </c>
      <c r="AA2469" s="64">
        <v>2.16</v>
      </c>
      <c r="AB2469" s="64">
        <v>3.6</v>
      </c>
      <c r="AC2469" s="64">
        <v>2.79</v>
      </c>
    </row>
    <row r="2470" spans="1:29" hidden="1" x14ac:dyDescent="0.2">
      <c r="A2470" s="2">
        <v>41988</v>
      </c>
      <c r="B2470" s="64">
        <v>3.25</v>
      </c>
      <c r="C2470" s="64">
        <v>3.21</v>
      </c>
      <c r="D2470" s="64">
        <v>4.08</v>
      </c>
      <c r="E2470" s="64">
        <v>4.47</v>
      </c>
      <c r="G2470" s="64">
        <v>2.4500000000000002</v>
      </c>
      <c r="H2470" s="64">
        <v>2.21</v>
      </c>
      <c r="J2470" s="64">
        <v>3.39</v>
      </c>
      <c r="K2470" s="64">
        <v>2.75</v>
      </c>
      <c r="N2470" s="64">
        <v>0.01</v>
      </c>
      <c r="O2470" s="64">
        <v>2.12</v>
      </c>
      <c r="P2470" s="64">
        <v>2.75</v>
      </c>
      <c r="R2470" s="64">
        <v>2.34</v>
      </c>
      <c r="S2470" s="64">
        <v>2.14</v>
      </c>
      <c r="U2470" s="64">
        <v>3.25</v>
      </c>
      <c r="V2470" s="64">
        <v>3.21</v>
      </c>
      <c r="W2470" s="64">
        <v>4.08</v>
      </c>
      <c r="X2470" s="64">
        <v>4.47</v>
      </c>
      <c r="Z2470" s="64">
        <v>2.4500000000000002</v>
      </c>
      <c r="AA2470" s="64">
        <v>2.21</v>
      </c>
      <c r="AB2470" s="64">
        <v>3.39</v>
      </c>
      <c r="AC2470" s="64">
        <v>2.75</v>
      </c>
    </row>
    <row r="2471" spans="1:29" hidden="1" x14ac:dyDescent="0.2">
      <c r="A2471" s="2">
        <v>41989</v>
      </c>
      <c r="B2471" s="64">
        <v>3.21</v>
      </c>
      <c r="C2471" s="64">
        <v>3.18</v>
      </c>
      <c r="D2471" s="64">
        <v>4.0199999999999996</v>
      </c>
      <c r="E2471" s="64">
        <v>4.5199999999999996</v>
      </c>
      <c r="G2471" s="64">
        <v>2.33</v>
      </c>
      <c r="H2471" s="64">
        <v>2.16</v>
      </c>
      <c r="J2471" s="64">
        <v>3.59</v>
      </c>
      <c r="K2471" s="64">
        <v>2.94</v>
      </c>
      <c r="N2471" s="64">
        <v>0.01</v>
      </c>
      <c r="O2471" s="64">
        <v>2.0499999999999998</v>
      </c>
      <c r="P2471" s="64">
        <v>2.69</v>
      </c>
      <c r="R2471" s="64">
        <v>2.2999999999999998</v>
      </c>
      <c r="S2471" s="64">
        <v>2.09</v>
      </c>
      <c r="U2471" s="64">
        <v>3.21</v>
      </c>
      <c r="V2471" s="64">
        <v>3.18</v>
      </c>
      <c r="W2471" s="64">
        <v>4.0199999999999996</v>
      </c>
      <c r="X2471" s="64">
        <v>4.5199999999999996</v>
      </c>
      <c r="Z2471" s="64">
        <v>2.33</v>
      </c>
      <c r="AA2471" s="64">
        <v>2.16</v>
      </c>
      <c r="AB2471" s="64">
        <v>3.59</v>
      </c>
      <c r="AC2471" s="64">
        <v>2.94</v>
      </c>
    </row>
    <row r="2472" spans="1:29" hidden="1" x14ac:dyDescent="0.2">
      <c r="A2472" s="2">
        <v>41990</v>
      </c>
      <c r="B2472" s="64">
        <v>3.25</v>
      </c>
      <c r="C2472" s="64">
        <v>3.22</v>
      </c>
      <c r="D2472" s="64">
        <v>4</v>
      </c>
      <c r="E2472" s="64">
        <v>4.57</v>
      </c>
      <c r="G2472" s="64">
        <v>2.3199999999999998</v>
      </c>
      <c r="H2472" s="64">
        <v>2.23</v>
      </c>
      <c r="J2472" s="64">
        <v>3.6</v>
      </c>
      <c r="K2472" s="64">
        <v>3.15</v>
      </c>
      <c r="N2472" s="64">
        <v>0</v>
      </c>
      <c r="O2472" s="64">
        <v>2.14</v>
      </c>
      <c r="P2472" s="64">
        <v>2.73</v>
      </c>
      <c r="R2472" s="64">
        <v>2.36</v>
      </c>
      <c r="S2472" s="64">
        <v>2.16</v>
      </c>
      <c r="U2472" s="64">
        <v>3.25</v>
      </c>
      <c r="V2472" s="64">
        <v>3.22</v>
      </c>
      <c r="W2472" s="64">
        <v>4</v>
      </c>
      <c r="X2472" s="64">
        <v>4.57</v>
      </c>
      <c r="Z2472" s="64">
        <v>2.3199999999999998</v>
      </c>
      <c r="AA2472" s="64">
        <v>2.23</v>
      </c>
      <c r="AB2472" s="64">
        <v>3.6</v>
      </c>
      <c r="AC2472" s="64">
        <v>3.15</v>
      </c>
    </row>
    <row r="2473" spans="1:29" hidden="1" x14ac:dyDescent="0.2">
      <c r="A2473" s="2">
        <v>41991</v>
      </c>
      <c r="B2473" s="64">
        <v>3.3</v>
      </c>
      <c r="C2473" s="64">
        <v>3.24</v>
      </c>
      <c r="D2473" s="64">
        <v>4.05</v>
      </c>
      <c r="E2473" s="64">
        <v>4.63</v>
      </c>
      <c r="G2473" s="64">
        <v>2.14</v>
      </c>
      <c r="H2473" s="64">
        <v>2.19</v>
      </c>
      <c r="J2473" s="64">
        <v>3.71</v>
      </c>
      <c r="K2473" s="64">
        <v>3.14</v>
      </c>
      <c r="N2473" s="64">
        <v>0.02</v>
      </c>
      <c r="O2473" s="64">
        <v>2.21</v>
      </c>
      <c r="P2473" s="64">
        <v>2.82</v>
      </c>
      <c r="R2473" s="64">
        <v>2.4</v>
      </c>
      <c r="S2473" s="64">
        <v>2.17</v>
      </c>
      <c r="U2473" s="64">
        <v>3.3</v>
      </c>
      <c r="V2473" s="64">
        <v>3.24</v>
      </c>
      <c r="W2473" s="64">
        <v>4.05</v>
      </c>
      <c r="X2473" s="64">
        <v>4.63</v>
      </c>
      <c r="Z2473" s="64">
        <v>2.14</v>
      </c>
      <c r="AA2473" s="64">
        <v>2.19</v>
      </c>
      <c r="AB2473" s="64">
        <v>3.71</v>
      </c>
      <c r="AC2473" s="64">
        <v>3.14</v>
      </c>
    </row>
    <row r="2474" spans="1:29" hidden="1" x14ac:dyDescent="0.2">
      <c r="A2474" s="2">
        <v>41992</v>
      </c>
      <c r="B2474" s="64">
        <v>3.27</v>
      </c>
      <c r="C2474" s="64">
        <v>3.18</v>
      </c>
      <c r="D2474" s="64">
        <v>4.03</v>
      </c>
      <c r="E2474" s="64">
        <v>4.45</v>
      </c>
      <c r="G2474" s="64">
        <v>2.17</v>
      </c>
      <c r="H2474" s="64">
        <v>2.2000000000000002</v>
      </c>
      <c r="J2474" s="64">
        <v>3.58</v>
      </c>
      <c r="K2474" s="64">
        <v>2.94</v>
      </c>
      <c r="N2474" s="64">
        <v>0.03</v>
      </c>
      <c r="O2474" s="64">
        <v>2.16</v>
      </c>
      <c r="P2474" s="64">
        <v>2.76</v>
      </c>
      <c r="R2474" s="64">
        <v>2.38</v>
      </c>
      <c r="S2474" s="64">
        <v>2.15</v>
      </c>
      <c r="U2474" s="64">
        <v>3.27</v>
      </c>
      <c r="V2474" s="64">
        <v>3.18</v>
      </c>
      <c r="W2474" s="64">
        <v>4.03</v>
      </c>
      <c r="X2474" s="64">
        <v>4.45</v>
      </c>
      <c r="Z2474" s="64">
        <v>2.17</v>
      </c>
      <c r="AA2474" s="64">
        <v>2.2000000000000002</v>
      </c>
      <c r="AB2474" s="64">
        <v>3.58</v>
      </c>
      <c r="AC2474" s="64">
        <v>2.94</v>
      </c>
    </row>
    <row r="2475" spans="1:29" hidden="1" x14ac:dyDescent="0.2">
      <c r="A2475" s="2">
        <v>41995</v>
      </c>
      <c r="B2475" s="64">
        <v>3.25</v>
      </c>
      <c r="C2475" s="64">
        <v>3.14</v>
      </c>
      <c r="D2475" s="64">
        <v>4</v>
      </c>
      <c r="E2475" s="64">
        <v>4.5599999999999996</v>
      </c>
      <c r="G2475" s="64">
        <v>2.2999999999999998</v>
      </c>
      <c r="H2475" s="64">
        <v>2.2000000000000002</v>
      </c>
      <c r="J2475" s="64">
        <v>3.75</v>
      </c>
      <c r="K2475" s="64">
        <v>3.12</v>
      </c>
      <c r="N2475" s="64">
        <v>0.02</v>
      </c>
      <c r="O2475" s="64">
        <v>2.16</v>
      </c>
      <c r="P2475" s="64">
        <v>2.74</v>
      </c>
      <c r="R2475" s="64">
        <v>2.36</v>
      </c>
      <c r="S2475" s="64">
        <v>2.16</v>
      </c>
      <c r="U2475" s="64">
        <v>3.25</v>
      </c>
      <c r="V2475" s="64">
        <v>3.14</v>
      </c>
      <c r="W2475" s="64">
        <v>4</v>
      </c>
      <c r="X2475" s="64">
        <v>4.5599999999999996</v>
      </c>
      <c r="Z2475" s="64">
        <v>2.2999999999999998</v>
      </c>
      <c r="AA2475" s="64">
        <v>2.2000000000000002</v>
      </c>
      <c r="AB2475" s="64">
        <v>3.75</v>
      </c>
      <c r="AC2475" s="64">
        <v>3.12</v>
      </c>
    </row>
    <row r="2476" spans="1:29" hidden="1" x14ac:dyDescent="0.2">
      <c r="A2476" s="2">
        <v>41996</v>
      </c>
      <c r="B2476" s="64">
        <v>3.31</v>
      </c>
      <c r="C2476" s="64">
        <v>3.25</v>
      </c>
      <c r="D2476" s="64">
        <v>4.09</v>
      </c>
      <c r="E2476" s="64">
        <v>4.62</v>
      </c>
      <c r="G2476" s="64">
        <v>2.2200000000000002</v>
      </c>
      <c r="H2476" s="64">
        <v>2.23</v>
      </c>
      <c r="J2476" s="64">
        <v>3.82</v>
      </c>
      <c r="K2476" s="64">
        <v>3.12</v>
      </c>
      <c r="R2476" s="64">
        <v>2.4</v>
      </c>
      <c r="S2476" s="64">
        <v>2.19</v>
      </c>
      <c r="U2476" s="64">
        <v>3.31</v>
      </c>
      <c r="V2476" s="64">
        <v>3.25</v>
      </c>
      <c r="W2476" s="64">
        <v>4.09</v>
      </c>
      <c r="X2476" s="64">
        <v>4.62</v>
      </c>
      <c r="Z2476" s="64">
        <v>2.2200000000000002</v>
      </c>
      <c r="AA2476" s="64">
        <v>2.23</v>
      </c>
      <c r="AB2476" s="64">
        <v>3.82</v>
      </c>
      <c r="AC2476" s="64">
        <v>3.12</v>
      </c>
    </row>
    <row r="2477" spans="1:29" hidden="1" x14ac:dyDescent="0.2">
      <c r="A2477" s="2">
        <v>41997</v>
      </c>
      <c r="B2477" s="64">
        <v>3.28</v>
      </c>
      <c r="C2477" s="64">
        <v>3.12</v>
      </c>
      <c r="D2477" s="64">
        <v>4.09</v>
      </c>
      <c r="E2477" s="64">
        <v>4.22</v>
      </c>
      <c r="G2477" s="64">
        <v>2.3199999999999998</v>
      </c>
      <c r="H2477" s="64">
        <v>2.27</v>
      </c>
      <c r="J2477" s="64">
        <v>3.87</v>
      </c>
      <c r="K2477" s="64">
        <v>3.21</v>
      </c>
      <c r="M2477" s="120"/>
      <c r="N2477" s="64">
        <v>0.01</v>
      </c>
      <c r="O2477" s="64">
        <v>2.2599999999999998</v>
      </c>
      <c r="P2477" s="64">
        <v>2.83</v>
      </c>
      <c r="Q2477" s="120"/>
      <c r="R2477" s="64">
        <v>2.39</v>
      </c>
      <c r="S2477" s="64">
        <v>2.2200000000000002</v>
      </c>
      <c r="U2477" s="64">
        <v>3.28</v>
      </c>
      <c r="V2477" s="64">
        <v>3.12</v>
      </c>
      <c r="W2477" s="64">
        <v>4.09</v>
      </c>
      <c r="X2477" s="64">
        <v>4.22</v>
      </c>
      <c r="Z2477" s="64">
        <v>2.3199999999999998</v>
      </c>
      <c r="AA2477" s="64">
        <v>2.27</v>
      </c>
      <c r="AB2477" s="64">
        <v>3.87</v>
      </c>
      <c r="AC2477" s="64">
        <v>3.21</v>
      </c>
    </row>
    <row r="2478" spans="1:29" hidden="1" x14ac:dyDescent="0.2">
      <c r="A2478" s="2">
        <v>41999</v>
      </c>
      <c r="B2478" s="64">
        <v>3.09</v>
      </c>
      <c r="C2478" s="64">
        <v>3.11</v>
      </c>
      <c r="D2478" s="64">
        <v>4.08</v>
      </c>
      <c r="E2478" s="64">
        <v>4.59</v>
      </c>
      <c r="G2478" s="64">
        <v>2.2799999999999998</v>
      </c>
      <c r="H2478" s="64">
        <v>2.3199999999999998</v>
      </c>
      <c r="J2478" s="64">
        <v>3.85</v>
      </c>
      <c r="K2478" s="64">
        <v>2.99</v>
      </c>
      <c r="N2478" s="64">
        <v>0</v>
      </c>
      <c r="O2478" s="64">
        <v>2.25</v>
      </c>
      <c r="P2478" s="64">
        <v>2.82</v>
      </c>
      <c r="R2478" s="64">
        <v>2.37</v>
      </c>
      <c r="S2478" s="64">
        <v>2.17</v>
      </c>
      <c r="U2478" s="64">
        <v>3.09</v>
      </c>
      <c r="V2478" s="64">
        <v>3.11</v>
      </c>
      <c r="W2478" s="64">
        <v>4.08</v>
      </c>
      <c r="X2478" s="64">
        <v>4.59</v>
      </c>
      <c r="Z2478" s="64">
        <v>2.2799999999999998</v>
      </c>
      <c r="AA2478" s="64">
        <v>2.3199999999999998</v>
      </c>
      <c r="AB2478" s="64">
        <v>3.85</v>
      </c>
      <c r="AC2478" s="64">
        <v>2.99</v>
      </c>
    </row>
    <row r="2479" spans="1:29" hidden="1" x14ac:dyDescent="0.2">
      <c r="A2479" s="2">
        <v>42002</v>
      </c>
      <c r="B2479" s="64">
        <v>3.14</v>
      </c>
      <c r="C2479" s="64">
        <v>3.13</v>
      </c>
      <c r="D2479" s="64">
        <v>4.07</v>
      </c>
      <c r="E2479" s="64">
        <v>4.13</v>
      </c>
      <c r="G2479" s="64">
        <v>2.2400000000000002</v>
      </c>
      <c r="H2479" s="64">
        <v>2.2799999999999998</v>
      </c>
      <c r="J2479" s="64">
        <v>3.77</v>
      </c>
      <c r="K2479" s="64">
        <v>3.2</v>
      </c>
      <c r="N2479" s="64">
        <v>0.01</v>
      </c>
      <c r="O2479" s="64">
        <v>2.21</v>
      </c>
      <c r="P2479" s="64">
        <v>2.77</v>
      </c>
      <c r="R2479" s="64">
        <v>2.39</v>
      </c>
      <c r="S2479" s="64">
        <v>2.19</v>
      </c>
      <c r="U2479" s="64">
        <v>3.14</v>
      </c>
      <c r="V2479" s="64">
        <v>3.13</v>
      </c>
      <c r="W2479" s="64">
        <v>4.07</v>
      </c>
      <c r="X2479" s="64">
        <v>4.13</v>
      </c>
      <c r="Z2479" s="64">
        <v>2.2400000000000002</v>
      </c>
      <c r="AA2479" s="64">
        <v>2.2799999999999998</v>
      </c>
      <c r="AB2479" s="64">
        <v>3.77</v>
      </c>
      <c r="AC2479" s="64">
        <v>3.2</v>
      </c>
    </row>
    <row r="2480" spans="1:29" hidden="1" x14ac:dyDescent="0.2">
      <c r="A2480" s="2">
        <v>42003</v>
      </c>
      <c r="B2480" s="64">
        <v>3.18</v>
      </c>
      <c r="C2480" s="64">
        <v>3.14</v>
      </c>
      <c r="D2480" s="64">
        <v>3.97</v>
      </c>
      <c r="E2480" s="64">
        <v>4.0999999999999996</v>
      </c>
      <c r="G2480" s="64">
        <v>1.88</v>
      </c>
      <c r="H2480" s="64">
        <v>2.23</v>
      </c>
      <c r="J2480" s="64">
        <v>3.76</v>
      </c>
      <c r="K2480" s="64">
        <v>3.12</v>
      </c>
      <c r="N2480" s="64">
        <v>0</v>
      </c>
      <c r="O2480" s="64">
        <v>2.19</v>
      </c>
      <c r="P2480" s="64">
        <v>2.76</v>
      </c>
      <c r="R2480" s="64">
        <v>2.36</v>
      </c>
      <c r="S2480" s="64">
        <v>2.13</v>
      </c>
      <c r="U2480" s="64">
        <v>3.18</v>
      </c>
      <c r="V2480" s="64">
        <v>3.14</v>
      </c>
      <c r="W2480" s="64">
        <v>3.97</v>
      </c>
      <c r="X2480" s="64">
        <v>4.0999999999999996</v>
      </c>
      <c r="Z2480" s="64">
        <v>1.88</v>
      </c>
      <c r="AA2480" s="64">
        <v>2.23</v>
      </c>
      <c r="AB2480" s="64">
        <v>3.76</v>
      </c>
      <c r="AC2480" s="64">
        <v>3.12</v>
      </c>
    </row>
    <row r="2481" spans="1:29" hidden="1" x14ac:dyDescent="0.2">
      <c r="A2481" s="2">
        <v>42004</v>
      </c>
      <c r="B2481" s="121">
        <v>3.26</v>
      </c>
      <c r="C2481" s="121">
        <v>3.06</v>
      </c>
      <c r="D2481" s="121">
        <v>4.08</v>
      </c>
      <c r="E2481" s="121">
        <v>3.16</v>
      </c>
      <c r="G2481" s="64">
        <v>2.1</v>
      </c>
      <c r="H2481" s="64">
        <v>2.37</v>
      </c>
      <c r="J2481" s="64">
        <v>3.81</v>
      </c>
      <c r="K2481" s="64">
        <v>3.26</v>
      </c>
      <c r="N2481" s="64">
        <v>0.02</v>
      </c>
      <c r="O2481" s="64">
        <v>2.17</v>
      </c>
      <c r="P2481" s="64">
        <v>2.75</v>
      </c>
      <c r="Q2481" s="64">
        <v>1.87</v>
      </c>
      <c r="R2481" s="121">
        <v>2.2799999999999998</v>
      </c>
      <c r="S2481" s="121">
        <v>2.12</v>
      </c>
      <c r="T2481" s="64">
        <v>2.11</v>
      </c>
      <c r="U2481" s="121">
        <v>3.26</v>
      </c>
      <c r="V2481" s="121">
        <v>3.06</v>
      </c>
      <c r="W2481" s="121">
        <v>4.08</v>
      </c>
      <c r="X2481" s="121">
        <v>3.16</v>
      </c>
      <c r="Z2481" s="64">
        <v>2.1</v>
      </c>
      <c r="AA2481" s="64">
        <v>2.37</v>
      </c>
      <c r="AB2481" s="64">
        <v>3.81</v>
      </c>
      <c r="AC2481" s="64">
        <v>3.26</v>
      </c>
    </row>
    <row r="2482" spans="1:29" hidden="1" x14ac:dyDescent="0.2">
      <c r="R2482" s="64"/>
      <c r="S2482" s="64"/>
    </row>
    <row r="2483" spans="1:29" hidden="1" x14ac:dyDescent="0.2">
      <c r="A2483" s="3" t="s">
        <v>61</v>
      </c>
      <c r="B2483" s="64">
        <f>AVERAGE(B2460:B2481)</f>
        <v>3.2613636363636371</v>
      </c>
      <c r="C2483" s="64">
        <f>AVERAGE(C2460:C2481)</f>
        <v>3.1577272727272727</v>
      </c>
      <c r="D2483" s="64">
        <f>AVERAGE(D2460:D2481)</f>
        <v>4.0872727272727269</v>
      </c>
      <c r="E2483" s="64">
        <f>AVERAGE(E2460:E2481)</f>
        <v>4.3136363636363635</v>
      </c>
      <c r="G2483" s="64">
        <f>AVERAGE(G2460:G2481)</f>
        <v>2.2481818181818185</v>
      </c>
      <c r="H2483" s="64">
        <f>AVERAGE(H2460:H2481)</f>
        <v>2.2040909090909091</v>
      </c>
      <c r="J2483" s="64">
        <f>AVERAGE(J2460:J2481)</f>
        <v>3.6631818181818185</v>
      </c>
      <c r="K2483" s="64">
        <f>AVERAGE(K2460:K2481)</f>
        <v>2.9786363636363635</v>
      </c>
      <c r="N2483" s="64">
        <f>AVERAGE(N2460:N2481)</f>
        <v>9.0476190476190474E-3</v>
      </c>
      <c r="O2483" s="64">
        <f>AVERAGE(O2460:O2481)</f>
        <v>2.1961904761904765</v>
      </c>
      <c r="P2483" s="64">
        <f>AVERAGE(P2460:P2481)</f>
        <v>2.8295238095238089</v>
      </c>
      <c r="R2483" s="64">
        <f>AVERAGE(R2460:R2481)</f>
        <v>2.3368181818181815</v>
      </c>
      <c r="S2483" s="64">
        <f>AVERAGE(S2460:S2481)</f>
        <v>2.1318181818181814</v>
      </c>
      <c r="U2483" s="64">
        <f>AVERAGE(U2460:U2481)</f>
        <v>3.2613636363636371</v>
      </c>
      <c r="V2483" s="64">
        <f>AVERAGE(V2460:V2481)</f>
        <v>3.1577272727272727</v>
      </c>
      <c r="W2483" s="64">
        <f>AVERAGE(W2460:W2481)</f>
        <v>4.0872727272727269</v>
      </c>
      <c r="X2483" s="64">
        <f>AVERAGE(X2460:X2481)</f>
        <v>4.3136363636363635</v>
      </c>
      <c r="Z2483" s="64">
        <f>AVERAGE(Z2460:Z2481)</f>
        <v>2.2481818181818185</v>
      </c>
      <c r="AA2483" s="64">
        <f>AVERAGE(AA2460:AA2481)</f>
        <v>2.2040909090909091</v>
      </c>
      <c r="AB2483" s="64">
        <f>AVERAGE(AB2460:AB2481)</f>
        <v>3.6631818181818185</v>
      </c>
      <c r="AC2483" s="64">
        <f>AVERAGE(AC2460:AC2481)</f>
        <v>2.9786363636363635</v>
      </c>
    </row>
    <row r="2484" spans="1:29" hidden="1" x14ac:dyDescent="0.2">
      <c r="A2484" s="3" t="s">
        <v>62</v>
      </c>
      <c r="B2484" s="312">
        <f>AVERAGE(B2483:C2483)</f>
        <v>3.2095454545454549</v>
      </c>
      <c r="C2484" s="312"/>
      <c r="D2484" s="312">
        <f>AVERAGE(D2483:E2483)</f>
        <v>4.2004545454545452</v>
      </c>
      <c r="E2484" s="312"/>
      <c r="F2484" s="5"/>
      <c r="G2484" s="312">
        <f>AVERAGE(G2483:H2483)</f>
        <v>2.226136363636364</v>
      </c>
      <c r="H2484" s="312"/>
      <c r="I2484" s="118"/>
      <c r="J2484" s="312">
        <f>AVERAGE(J2483:K2483)</f>
        <v>3.3209090909090913</v>
      </c>
      <c r="K2484" s="312"/>
      <c r="L2484" s="118"/>
      <c r="M2484" s="5"/>
      <c r="N2484" s="5"/>
      <c r="O2484" s="5"/>
      <c r="P2484" s="5"/>
      <c r="Q2484" s="5"/>
      <c r="R2484" s="312">
        <f>AVERAGE(R2483:S2483)</f>
        <v>2.2343181818181814</v>
      </c>
      <c r="S2484" s="312"/>
      <c r="U2484" s="312">
        <f>AVERAGE(U2483:V2483)</f>
        <v>3.2095454545454549</v>
      </c>
      <c r="V2484" s="312"/>
      <c r="W2484" s="312">
        <f>AVERAGE(W2483:X2483)</f>
        <v>4.2004545454545452</v>
      </c>
      <c r="X2484" s="312"/>
      <c r="Y2484" s="5"/>
      <c r="Z2484" s="312">
        <f>AVERAGE(Z2483:AA2483)</f>
        <v>2.226136363636364</v>
      </c>
      <c r="AA2484" s="312"/>
      <c r="AB2484" s="312">
        <f>AVERAGE(AB2483:AC2483)</f>
        <v>3.3209090909090913</v>
      </c>
      <c r="AC2484" s="312"/>
    </row>
    <row r="2485" spans="1:29" hidden="1" x14ac:dyDescent="0.2">
      <c r="A2485" s="3" t="s">
        <v>63</v>
      </c>
      <c r="B2485" s="312">
        <f>AVERAGE(B2434,B2457,B2484)</f>
        <v>3.1962794612794609</v>
      </c>
      <c r="C2485" s="312"/>
      <c r="D2485" s="312">
        <f>AVERAGE(D2434,D2457,D2484)</f>
        <v>4.1972390572390568</v>
      </c>
      <c r="E2485" s="312"/>
      <c r="F2485" s="5"/>
      <c r="G2485" s="312">
        <f>AVERAGE(G2434,G2457,G2484)</f>
        <v>2.2162205387205387</v>
      </c>
      <c r="H2485" s="312"/>
      <c r="I2485" s="118"/>
      <c r="J2485" s="312">
        <f>AVERAGE(J2434,J2457,J2484)</f>
        <v>3.3594865319865321</v>
      </c>
      <c r="K2485" s="312"/>
      <c r="L2485" s="118"/>
      <c r="M2485" s="5"/>
      <c r="N2485" s="5"/>
      <c r="O2485" s="5"/>
      <c r="P2485" s="5"/>
      <c r="Q2485" s="5"/>
      <c r="R2485" s="312">
        <f>AVERAGE(R2434,R2457,R2484)</f>
        <v>2.1714225589225591</v>
      </c>
      <c r="S2485" s="312"/>
      <c r="U2485" s="312">
        <f>AVERAGE(U2434,U2457,U2484)</f>
        <v>3.1962794612794609</v>
      </c>
      <c r="V2485" s="312"/>
      <c r="W2485" s="312">
        <f>AVERAGE(W2434,W2457,W2484)</f>
        <v>4.1972390572390568</v>
      </c>
      <c r="X2485" s="312"/>
      <c r="Y2485" s="5"/>
      <c r="Z2485" s="312">
        <f>AVERAGE(Z2434,Z2457,Z2484)</f>
        <v>2.2162205387205387</v>
      </c>
      <c r="AA2485" s="312"/>
      <c r="AB2485" s="312">
        <f>AVERAGE(AB2434,AB2457,AB2484)</f>
        <v>3.3594865319865321</v>
      </c>
      <c r="AC2485" s="312"/>
    </row>
    <row r="2486" spans="1:29" hidden="1" x14ac:dyDescent="0.2">
      <c r="R2486" s="64"/>
      <c r="S2486" s="64"/>
    </row>
    <row r="2487" spans="1:29" hidden="1" x14ac:dyDescent="0.2">
      <c r="A2487" s="2">
        <v>42006</v>
      </c>
      <c r="B2487" s="64">
        <v>3.07</v>
      </c>
      <c r="C2487" s="64">
        <v>3.04</v>
      </c>
      <c r="D2487" s="64">
        <v>3.98</v>
      </c>
      <c r="E2487" s="64">
        <v>4.01</v>
      </c>
      <c r="G2487" s="64">
        <v>2</v>
      </c>
      <c r="H2487" s="64">
        <v>2.17</v>
      </c>
      <c r="J2487" s="64">
        <v>3.87</v>
      </c>
      <c r="K2487" s="64">
        <v>3.28</v>
      </c>
      <c r="N2487" s="64">
        <v>0.02</v>
      </c>
      <c r="O2487" s="64">
        <v>2.11</v>
      </c>
      <c r="P2487" s="64">
        <v>2.69</v>
      </c>
      <c r="R2487" s="64">
        <v>2.2400000000000002</v>
      </c>
      <c r="S2487" s="64">
        <v>2.0699999999999998</v>
      </c>
      <c r="U2487" s="64">
        <v>3.07</v>
      </c>
      <c r="V2487" s="64">
        <v>3.04</v>
      </c>
      <c r="W2487" s="64">
        <v>3.98</v>
      </c>
      <c r="X2487" s="64">
        <v>4.01</v>
      </c>
      <c r="Z2487" s="64">
        <v>2</v>
      </c>
      <c r="AA2487" s="64">
        <v>2.17</v>
      </c>
      <c r="AB2487" s="64">
        <v>3.87</v>
      </c>
      <c r="AC2487" s="64">
        <v>3.28</v>
      </c>
    </row>
    <row r="2488" spans="1:29" hidden="1" x14ac:dyDescent="0.2">
      <c r="A2488" s="2">
        <v>42009</v>
      </c>
      <c r="B2488" s="64">
        <v>2.79</v>
      </c>
      <c r="C2488" s="64">
        <v>3.05</v>
      </c>
      <c r="D2488" s="64">
        <v>3.85</v>
      </c>
      <c r="E2488" s="64">
        <v>3.12</v>
      </c>
      <c r="G2488" s="64">
        <v>2.13</v>
      </c>
      <c r="H2488" s="64">
        <v>2.14</v>
      </c>
      <c r="J2488" s="64">
        <v>3.54</v>
      </c>
      <c r="K2488" s="64">
        <v>3.19</v>
      </c>
      <c r="N2488" s="64">
        <v>0</v>
      </c>
      <c r="O2488" s="64">
        <v>2.0299999999999998</v>
      </c>
      <c r="P2488" s="64">
        <v>2.6</v>
      </c>
      <c r="R2488" s="64">
        <v>2.2599999999999998</v>
      </c>
      <c r="S2488" s="64">
        <v>2.09</v>
      </c>
      <c r="U2488" s="64">
        <v>2.79</v>
      </c>
      <c r="V2488" s="64">
        <v>3.05</v>
      </c>
      <c r="W2488" s="64">
        <v>3.85</v>
      </c>
      <c r="X2488" s="64">
        <v>3.12</v>
      </c>
      <c r="Z2488" s="64">
        <v>2.13</v>
      </c>
      <c r="AA2488" s="64">
        <v>2.14</v>
      </c>
      <c r="AB2488" s="64">
        <v>3.54</v>
      </c>
      <c r="AC2488" s="64">
        <v>3.19</v>
      </c>
    </row>
    <row r="2489" spans="1:29" hidden="1" x14ac:dyDescent="0.2">
      <c r="A2489" s="2">
        <v>42010</v>
      </c>
      <c r="B2489" s="64">
        <v>2.77</v>
      </c>
      <c r="C2489" s="64">
        <v>3.07</v>
      </c>
      <c r="D2489" s="64">
        <v>3.76</v>
      </c>
      <c r="E2489" s="64">
        <v>3.11</v>
      </c>
      <c r="G2489" s="64">
        <v>2.0499999999999998</v>
      </c>
      <c r="H2489" s="64">
        <v>2.12</v>
      </c>
      <c r="J2489" s="64">
        <v>3.3</v>
      </c>
      <c r="K2489" s="64">
        <v>3.18</v>
      </c>
      <c r="N2489" s="64">
        <v>0.01</v>
      </c>
      <c r="O2489" s="64">
        <v>1.94</v>
      </c>
      <c r="P2489" s="64">
        <v>2.5</v>
      </c>
      <c r="R2489" s="64">
        <v>2.2200000000000002</v>
      </c>
      <c r="S2489" s="64">
        <v>2.02</v>
      </c>
      <c r="U2489" s="64">
        <v>2.77</v>
      </c>
      <c r="V2489" s="64">
        <v>3.07</v>
      </c>
      <c r="W2489" s="64">
        <v>3.76</v>
      </c>
      <c r="X2489" s="64">
        <v>3.11</v>
      </c>
      <c r="Z2489" s="64">
        <v>2.0499999999999998</v>
      </c>
      <c r="AA2489" s="64">
        <v>2.12</v>
      </c>
      <c r="AB2489" s="64">
        <v>3.3</v>
      </c>
      <c r="AC2489" s="64">
        <v>3.18</v>
      </c>
    </row>
    <row r="2490" spans="1:29" hidden="1" x14ac:dyDescent="0.2">
      <c r="A2490" s="2">
        <v>42011</v>
      </c>
      <c r="B2490" s="64">
        <v>2.78</v>
      </c>
      <c r="C2490" s="64">
        <v>3.09</v>
      </c>
      <c r="D2490" s="64">
        <v>3.77</v>
      </c>
      <c r="E2490" s="64">
        <v>3.88</v>
      </c>
      <c r="G2490" s="64">
        <v>2.2400000000000002</v>
      </c>
      <c r="H2490" s="64">
        <v>2.15</v>
      </c>
      <c r="J2490" s="64">
        <v>3.28</v>
      </c>
      <c r="K2490" s="64">
        <v>3.16</v>
      </c>
      <c r="N2490" s="64">
        <v>0</v>
      </c>
      <c r="O2490" s="64">
        <v>1.97</v>
      </c>
      <c r="P2490" s="64">
        <v>2.5299999999999998</v>
      </c>
      <c r="R2490" s="64">
        <v>2.2000000000000002</v>
      </c>
      <c r="S2490" s="64">
        <v>2.0099999999999998</v>
      </c>
      <c r="U2490" s="64">
        <v>2.78</v>
      </c>
      <c r="V2490" s="64">
        <v>3.09</v>
      </c>
      <c r="W2490" s="64">
        <v>3.77</v>
      </c>
      <c r="X2490" s="64">
        <v>3.88</v>
      </c>
      <c r="Z2490" s="64">
        <v>2.2400000000000002</v>
      </c>
      <c r="AA2490" s="64">
        <v>2.15</v>
      </c>
      <c r="AB2490" s="64">
        <v>3.28</v>
      </c>
      <c r="AC2490" s="64">
        <v>3.16</v>
      </c>
    </row>
    <row r="2491" spans="1:29" hidden="1" x14ac:dyDescent="0.2">
      <c r="A2491" s="2">
        <v>42012</v>
      </c>
      <c r="B2491" s="64">
        <v>2.81</v>
      </c>
      <c r="C2491" s="64">
        <v>3.13</v>
      </c>
      <c r="D2491" s="64">
        <v>3.88</v>
      </c>
      <c r="E2491" s="64">
        <v>3.18</v>
      </c>
      <c r="G2491" s="64">
        <v>2.21</v>
      </c>
      <c r="H2491" s="64">
        <v>2.14</v>
      </c>
      <c r="J2491" s="64">
        <v>3.14</v>
      </c>
      <c r="K2491" s="64">
        <v>3.04</v>
      </c>
      <c r="N2491" s="64">
        <v>0.01</v>
      </c>
      <c r="O2491" s="64">
        <v>2.02</v>
      </c>
      <c r="P2491" s="64">
        <v>2.6</v>
      </c>
      <c r="R2491" s="64">
        <v>2.2000000000000002</v>
      </c>
      <c r="S2491" s="64">
        <v>2.02</v>
      </c>
      <c r="U2491" s="64">
        <v>2.81</v>
      </c>
      <c r="V2491" s="64">
        <v>3.13</v>
      </c>
      <c r="W2491" s="64">
        <v>3.88</v>
      </c>
      <c r="X2491" s="64">
        <v>3.18</v>
      </c>
      <c r="Z2491" s="64">
        <v>2.21</v>
      </c>
      <c r="AA2491" s="64">
        <v>2.14</v>
      </c>
      <c r="AB2491" s="64">
        <v>3.14</v>
      </c>
      <c r="AC2491" s="64">
        <v>3.04</v>
      </c>
    </row>
    <row r="2492" spans="1:29" hidden="1" x14ac:dyDescent="0.2">
      <c r="A2492" s="2">
        <v>42013</v>
      </c>
      <c r="B2492" s="64">
        <v>2.74</v>
      </c>
      <c r="C2492" s="64">
        <v>3.09</v>
      </c>
      <c r="D2492" s="64">
        <v>3.78</v>
      </c>
      <c r="E2492" s="64">
        <v>3.95</v>
      </c>
      <c r="G2492" s="64">
        <v>2.2400000000000002</v>
      </c>
      <c r="H2492" s="64">
        <v>2.13</v>
      </c>
      <c r="J2492" s="64">
        <v>3.3</v>
      </c>
      <c r="K2492" s="64">
        <v>2.5</v>
      </c>
      <c r="N2492" s="64">
        <v>0.01</v>
      </c>
      <c r="O2492" s="64">
        <v>1.95</v>
      </c>
      <c r="P2492" s="64">
        <v>2.5299999999999998</v>
      </c>
      <c r="R2492" s="64">
        <v>2.16</v>
      </c>
      <c r="S2492" s="64">
        <v>1.97</v>
      </c>
      <c r="U2492" s="64">
        <v>2.74</v>
      </c>
      <c r="V2492" s="64">
        <v>3.09</v>
      </c>
      <c r="W2492" s="64">
        <v>3.78</v>
      </c>
      <c r="X2492" s="64">
        <v>3.95</v>
      </c>
      <c r="Z2492" s="64">
        <v>2.2400000000000002</v>
      </c>
      <c r="AA2492" s="64">
        <v>2.13</v>
      </c>
      <c r="AB2492" s="64">
        <v>3.3</v>
      </c>
      <c r="AC2492" s="64">
        <v>2.5</v>
      </c>
    </row>
    <row r="2493" spans="1:29" hidden="1" x14ac:dyDescent="0.2">
      <c r="A2493" s="2">
        <v>42016</v>
      </c>
      <c r="B2493" s="64">
        <v>2.76</v>
      </c>
      <c r="C2493" s="64">
        <v>3.03</v>
      </c>
      <c r="D2493" s="64">
        <v>3.76</v>
      </c>
      <c r="E2493" s="64">
        <v>3.16</v>
      </c>
      <c r="G2493" s="64">
        <v>2.23</v>
      </c>
      <c r="H2493" s="64">
        <v>2.11</v>
      </c>
      <c r="J2493" s="64">
        <v>3.23</v>
      </c>
      <c r="K2493" s="64">
        <v>2.5299999999999998</v>
      </c>
      <c r="N2493" s="64">
        <v>0.01</v>
      </c>
      <c r="O2493" s="64">
        <v>1.91</v>
      </c>
      <c r="P2493" s="64">
        <v>2.5</v>
      </c>
      <c r="R2493" s="64">
        <v>2.13</v>
      </c>
      <c r="S2493" s="64">
        <v>1.94</v>
      </c>
      <c r="U2493" s="64">
        <v>2.76</v>
      </c>
      <c r="V2493" s="64">
        <v>3.03</v>
      </c>
      <c r="W2493" s="64">
        <v>3.76</v>
      </c>
      <c r="X2493" s="64">
        <v>3.16</v>
      </c>
      <c r="Z2493" s="64">
        <v>2.23</v>
      </c>
      <c r="AA2493" s="64">
        <v>2.11</v>
      </c>
      <c r="AB2493" s="64">
        <v>3.23</v>
      </c>
      <c r="AC2493" s="64">
        <v>2.5299999999999998</v>
      </c>
    </row>
    <row r="2494" spans="1:29" hidden="1" x14ac:dyDescent="0.2">
      <c r="A2494" s="2">
        <v>42017</v>
      </c>
      <c r="B2494" s="64">
        <v>2.77</v>
      </c>
      <c r="C2494" s="64">
        <v>3</v>
      </c>
      <c r="D2494" s="64">
        <v>3.81</v>
      </c>
      <c r="E2494" s="64">
        <v>3.96</v>
      </c>
      <c r="G2494" s="64">
        <v>2.17</v>
      </c>
      <c r="H2494" s="64">
        <v>1.97</v>
      </c>
      <c r="J2494" s="64">
        <v>3</v>
      </c>
      <c r="K2494" s="64">
        <v>2.75</v>
      </c>
      <c r="N2494" s="64">
        <v>0.02</v>
      </c>
      <c r="O2494" s="64">
        <v>1.9</v>
      </c>
      <c r="P2494" s="64">
        <v>2.5</v>
      </c>
      <c r="R2494" s="64">
        <v>2.11</v>
      </c>
      <c r="S2494" s="64">
        <v>1.83</v>
      </c>
      <c r="U2494" s="64">
        <v>2.77</v>
      </c>
      <c r="V2494" s="64">
        <v>3</v>
      </c>
      <c r="W2494" s="64">
        <v>3.81</v>
      </c>
      <c r="X2494" s="64">
        <v>3.96</v>
      </c>
      <c r="Z2494" s="64">
        <v>2.17</v>
      </c>
      <c r="AA2494" s="64">
        <v>1.97</v>
      </c>
      <c r="AB2494" s="64">
        <v>3</v>
      </c>
      <c r="AC2494" s="64">
        <v>2.75</v>
      </c>
    </row>
    <row r="2495" spans="1:29" hidden="1" x14ac:dyDescent="0.2">
      <c r="A2495" s="2">
        <v>42018</v>
      </c>
      <c r="B2495" s="64">
        <v>3.04</v>
      </c>
      <c r="C2495" s="64">
        <v>3.05</v>
      </c>
      <c r="D2495" s="64">
        <v>3.84</v>
      </c>
      <c r="E2495" s="64">
        <v>3.06</v>
      </c>
      <c r="G2495" s="64">
        <v>2.14</v>
      </c>
      <c r="H2495" s="64">
        <v>1.99</v>
      </c>
      <c r="J2495" s="64">
        <v>3.22</v>
      </c>
      <c r="K2495" s="64">
        <v>3</v>
      </c>
      <c r="N2495" s="64">
        <v>0.02</v>
      </c>
      <c r="O2495" s="64">
        <v>1.85</v>
      </c>
      <c r="P2495" s="64">
        <v>2.46</v>
      </c>
      <c r="R2495" s="64">
        <v>2.08</v>
      </c>
      <c r="S2495" s="64">
        <v>1.81</v>
      </c>
      <c r="U2495" s="64">
        <v>3.04</v>
      </c>
      <c r="V2495" s="64">
        <v>3.05</v>
      </c>
      <c r="W2495" s="64">
        <v>3.84</v>
      </c>
      <c r="X2495" s="64">
        <v>3.06</v>
      </c>
      <c r="Z2495" s="64">
        <v>2.14</v>
      </c>
      <c r="AA2495" s="64">
        <v>1.99</v>
      </c>
      <c r="AB2495" s="64">
        <v>3.22</v>
      </c>
      <c r="AC2495" s="64">
        <v>3</v>
      </c>
    </row>
    <row r="2496" spans="1:29" hidden="1" x14ac:dyDescent="0.2">
      <c r="A2496" s="2">
        <v>42019</v>
      </c>
      <c r="B2496" s="64">
        <v>2.88</v>
      </c>
      <c r="C2496" s="64">
        <v>2.88</v>
      </c>
      <c r="D2496" s="64">
        <v>3.74</v>
      </c>
      <c r="E2496" s="64">
        <v>3.01</v>
      </c>
      <c r="G2496" s="64">
        <v>2.15</v>
      </c>
      <c r="H2496" s="64">
        <v>1.95</v>
      </c>
      <c r="J2496" s="64">
        <v>2.77</v>
      </c>
      <c r="K2496" s="64">
        <v>3.01</v>
      </c>
      <c r="N2496" s="64">
        <v>0.03</v>
      </c>
      <c r="O2496" s="121">
        <v>1.71</v>
      </c>
      <c r="P2496" s="64">
        <v>2.36</v>
      </c>
      <c r="Q2496" s="64">
        <v>1.72</v>
      </c>
      <c r="R2496" s="64">
        <v>1.79</v>
      </c>
      <c r="S2496" s="64">
        <v>1.69</v>
      </c>
      <c r="U2496" s="64">
        <v>2.88</v>
      </c>
      <c r="V2496" s="64">
        <v>2.88</v>
      </c>
      <c r="W2496" s="64">
        <v>3.74</v>
      </c>
      <c r="X2496" s="64">
        <v>3.01</v>
      </c>
      <c r="Z2496" s="64">
        <v>2.15</v>
      </c>
      <c r="AA2496" s="64">
        <v>1.95</v>
      </c>
      <c r="AB2496" s="64">
        <v>2.77</v>
      </c>
      <c r="AC2496" s="64">
        <v>3.01</v>
      </c>
    </row>
    <row r="2497" spans="1:29" hidden="1" x14ac:dyDescent="0.2">
      <c r="A2497" s="2">
        <v>42020</v>
      </c>
      <c r="B2497" s="64">
        <v>2.95</v>
      </c>
      <c r="C2497" s="64">
        <v>3.02</v>
      </c>
      <c r="D2497" s="64">
        <v>3.83</v>
      </c>
      <c r="E2497" s="64">
        <v>3</v>
      </c>
      <c r="G2497" s="64">
        <v>2.0699999999999998</v>
      </c>
      <c r="H2497" s="64">
        <v>1.92</v>
      </c>
      <c r="J2497" s="64">
        <v>3.06</v>
      </c>
      <c r="K2497" s="64">
        <v>3.19</v>
      </c>
      <c r="N2497" s="64">
        <v>0.01</v>
      </c>
      <c r="O2497" s="64">
        <v>1.83</v>
      </c>
      <c r="P2497" s="64">
        <v>2.44</v>
      </c>
      <c r="R2497" s="64">
        <v>1.89</v>
      </c>
      <c r="S2497" s="64">
        <v>1.78</v>
      </c>
      <c r="U2497" s="64">
        <v>2.95</v>
      </c>
      <c r="V2497" s="64">
        <v>3.02</v>
      </c>
      <c r="W2497" s="64">
        <v>3.83</v>
      </c>
      <c r="X2497" s="64">
        <v>3</v>
      </c>
      <c r="Z2497" s="64">
        <v>2.0699999999999998</v>
      </c>
      <c r="AA2497" s="64">
        <v>1.92</v>
      </c>
      <c r="AB2497" s="64">
        <v>3.06</v>
      </c>
      <c r="AC2497" s="64">
        <v>3.19</v>
      </c>
    </row>
    <row r="2498" spans="1:29" hidden="1" x14ac:dyDescent="0.2">
      <c r="A2498" s="2">
        <v>42024</v>
      </c>
      <c r="B2498" s="64">
        <v>2.93</v>
      </c>
      <c r="C2498" s="64">
        <v>2.98</v>
      </c>
      <c r="D2498" s="64">
        <v>3.7</v>
      </c>
      <c r="E2498" s="64">
        <v>3.86</v>
      </c>
      <c r="G2498" s="64">
        <v>2.06</v>
      </c>
      <c r="H2498" s="64">
        <v>1.98</v>
      </c>
      <c r="J2498" s="64">
        <v>3.21</v>
      </c>
      <c r="K2498" s="64">
        <v>3.17</v>
      </c>
      <c r="N2498" s="64">
        <v>0.01</v>
      </c>
      <c r="O2498" s="64">
        <v>1.79</v>
      </c>
      <c r="P2498" s="64">
        <v>2.38</v>
      </c>
      <c r="R2498" s="64">
        <v>1.86</v>
      </c>
      <c r="S2498" s="64">
        <v>1.77</v>
      </c>
      <c r="U2498" s="64">
        <v>2.93</v>
      </c>
      <c r="V2498" s="64">
        <v>2.98</v>
      </c>
      <c r="W2498" s="64">
        <v>3.7</v>
      </c>
      <c r="X2498" s="64">
        <v>3.86</v>
      </c>
      <c r="Z2498" s="64">
        <v>2.06</v>
      </c>
      <c r="AA2498" s="64">
        <v>1.98</v>
      </c>
      <c r="AB2498" s="64">
        <v>3.21</v>
      </c>
      <c r="AC2498" s="64">
        <v>3.17</v>
      </c>
    </row>
    <row r="2499" spans="1:29" hidden="1" x14ac:dyDescent="0.2">
      <c r="A2499" s="2">
        <v>42025</v>
      </c>
      <c r="B2499" s="64">
        <v>3.03</v>
      </c>
      <c r="C2499" s="64">
        <v>3.13</v>
      </c>
      <c r="D2499" s="64">
        <v>3.84</v>
      </c>
      <c r="E2499" s="64">
        <v>3.04</v>
      </c>
      <c r="G2499" s="64">
        <v>2.0699999999999998</v>
      </c>
      <c r="H2499" s="64">
        <v>1.93</v>
      </c>
      <c r="J2499" s="64">
        <v>3.03</v>
      </c>
      <c r="K2499" s="64">
        <v>3.11</v>
      </c>
      <c r="N2499" s="64">
        <v>0</v>
      </c>
      <c r="O2499" s="64">
        <v>1.87</v>
      </c>
      <c r="P2499" s="64">
        <v>2.46</v>
      </c>
      <c r="R2499" s="64">
        <v>1.88</v>
      </c>
      <c r="S2499" s="64">
        <v>1.8</v>
      </c>
      <c r="U2499" s="64">
        <v>3.03</v>
      </c>
      <c r="V2499" s="64">
        <v>3.13</v>
      </c>
      <c r="W2499" s="64">
        <v>3.84</v>
      </c>
      <c r="X2499" s="64">
        <v>3.04</v>
      </c>
      <c r="Z2499" s="64">
        <v>2.0699999999999998</v>
      </c>
      <c r="AA2499" s="64">
        <v>1.93</v>
      </c>
      <c r="AB2499" s="64">
        <v>3.03</v>
      </c>
      <c r="AC2499" s="64">
        <v>3.11</v>
      </c>
    </row>
    <row r="2500" spans="1:29" hidden="1" x14ac:dyDescent="0.2">
      <c r="A2500" s="2">
        <v>42026</v>
      </c>
      <c r="B2500" s="64">
        <v>3.03</v>
      </c>
      <c r="C2500" s="64">
        <v>3.08</v>
      </c>
      <c r="D2500" s="64">
        <v>3.9</v>
      </c>
      <c r="E2500" s="64">
        <v>3.16</v>
      </c>
      <c r="G2500" s="64">
        <v>2.0499999999999998</v>
      </c>
      <c r="H2500" s="64">
        <v>1.96</v>
      </c>
      <c r="J2500" s="64">
        <v>3.01</v>
      </c>
      <c r="K2500" s="64">
        <v>3.08</v>
      </c>
      <c r="N2500" s="64">
        <v>0</v>
      </c>
      <c r="O2500" s="64">
        <v>1.86</v>
      </c>
      <c r="P2500" s="64">
        <v>2.44</v>
      </c>
      <c r="R2500" s="64">
        <v>1.88</v>
      </c>
      <c r="S2500" s="64">
        <v>1.82</v>
      </c>
      <c r="U2500" s="64">
        <v>3.03</v>
      </c>
      <c r="V2500" s="64">
        <v>3.08</v>
      </c>
      <c r="W2500" s="64">
        <v>3.9</v>
      </c>
      <c r="X2500" s="64">
        <v>3.16</v>
      </c>
      <c r="Z2500" s="64">
        <v>2.0499999999999998</v>
      </c>
      <c r="AA2500" s="64">
        <v>1.96</v>
      </c>
      <c r="AB2500" s="64">
        <v>3.01</v>
      </c>
      <c r="AC2500" s="64">
        <v>3.08</v>
      </c>
    </row>
    <row r="2501" spans="1:29" hidden="1" x14ac:dyDescent="0.2">
      <c r="A2501" s="2">
        <v>42027</v>
      </c>
      <c r="B2501" s="64">
        <v>2.91</v>
      </c>
      <c r="C2501" s="64">
        <v>2.94</v>
      </c>
      <c r="D2501" s="64">
        <v>3.8</v>
      </c>
      <c r="E2501" s="64">
        <v>3.86</v>
      </c>
      <c r="G2501" s="64">
        <v>2.08</v>
      </c>
      <c r="H2501" s="64">
        <v>1.97</v>
      </c>
      <c r="J2501" s="64">
        <v>3.08</v>
      </c>
      <c r="K2501" s="64">
        <v>3.09</v>
      </c>
      <c r="N2501" s="64">
        <v>0.01</v>
      </c>
      <c r="O2501" s="64">
        <v>1.79</v>
      </c>
      <c r="P2501" s="64">
        <v>2.37</v>
      </c>
      <c r="R2501" s="64">
        <v>1.85</v>
      </c>
      <c r="S2501" s="64">
        <v>1.74</v>
      </c>
      <c r="U2501" s="64">
        <v>2.91</v>
      </c>
      <c r="V2501" s="64">
        <v>2.94</v>
      </c>
      <c r="W2501" s="64">
        <v>3.8</v>
      </c>
      <c r="X2501" s="64">
        <v>3.86</v>
      </c>
      <c r="Z2501" s="64">
        <v>2.08</v>
      </c>
      <c r="AA2501" s="64">
        <v>1.97</v>
      </c>
      <c r="AB2501" s="64">
        <v>3.08</v>
      </c>
      <c r="AC2501" s="64">
        <v>3.09</v>
      </c>
    </row>
    <row r="2502" spans="1:29" hidden="1" x14ac:dyDescent="0.2">
      <c r="A2502" s="2">
        <v>42030</v>
      </c>
      <c r="B2502" s="64">
        <v>2.93</v>
      </c>
      <c r="C2502" s="64">
        <v>2.96</v>
      </c>
      <c r="D2502" s="64">
        <v>3.85</v>
      </c>
      <c r="E2502" s="64">
        <v>3.07</v>
      </c>
      <c r="G2502" s="64">
        <v>2.2599999999999998</v>
      </c>
      <c r="H2502" s="64">
        <v>2.02</v>
      </c>
      <c r="J2502" s="64">
        <v>3.31</v>
      </c>
      <c r="K2502" s="64">
        <v>3.17</v>
      </c>
      <c r="N2502" s="64">
        <v>0</v>
      </c>
      <c r="O2502" s="64">
        <v>1.82</v>
      </c>
      <c r="P2502" s="64">
        <v>2.4</v>
      </c>
      <c r="R2502" s="64">
        <v>2.06</v>
      </c>
      <c r="S2502" s="64">
        <v>1.84</v>
      </c>
      <c r="U2502" s="64">
        <v>2.93</v>
      </c>
      <c r="V2502" s="64">
        <v>2.96</v>
      </c>
      <c r="W2502" s="64">
        <v>3.85</v>
      </c>
      <c r="X2502" s="64">
        <v>3.07</v>
      </c>
      <c r="Z2502" s="64">
        <v>2.2599999999999998</v>
      </c>
      <c r="AA2502" s="64">
        <v>2.02</v>
      </c>
      <c r="AB2502" s="64">
        <v>3.31</v>
      </c>
      <c r="AC2502" s="64">
        <v>3.17</v>
      </c>
    </row>
    <row r="2503" spans="1:29" hidden="1" x14ac:dyDescent="0.2">
      <c r="A2503" s="2">
        <v>42031</v>
      </c>
      <c r="B2503" s="64">
        <v>2.95</v>
      </c>
      <c r="C2503" s="64">
        <v>2.85</v>
      </c>
      <c r="D2503" s="64">
        <v>3.81</v>
      </c>
      <c r="E2503" s="64">
        <v>3.88</v>
      </c>
      <c r="G2503" s="64">
        <v>2.14</v>
      </c>
      <c r="H2503" s="64">
        <v>1.98</v>
      </c>
      <c r="J2503" s="64">
        <v>3.45</v>
      </c>
      <c r="K2503" s="64">
        <v>3.11</v>
      </c>
      <c r="N2503" s="64">
        <v>0.01</v>
      </c>
      <c r="O2503" s="64">
        <v>1.82</v>
      </c>
      <c r="P2503" s="64">
        <v>2.4</v>
      </c>
      <c r="R2503" s="64">
        <v>2.06</v>
      </c>
      <c r="S2503" s="64">
        <v>1.83</v>
      </c>
      <c r="U2503" s="64">
        <v>2.95</v>
      </c>
      <c r="V2503" s="64">
        <v>2.85</v>
      </c>
      <c r="W2503" s="64">
        <v>3.81</v>
      </c>
      <c r="X2503" s="64">
        <v>3.88</v>
      </c>
      <c r="Z2503" s="64">
        <v>2.14</v>
      </c>
      <c r="AA2503" s="64">
        <v>1.98</v>
      </c>
      <c r="AB2503" s="64">
        <v>3.45</v>
      </c>
      <c r="AC2503" s="64">
        <v>3.11</v>
      </c>
    </row>
    <row r="2504" spans="1:29" hidden="1" x14ac:dyDescent="0.2">
      <c r="A2504" s="2">
        <v>42032</v>
      </c>
      <c r="B2504" s="64">
        <v>2.89</v>
      </c>
      <c r="C2504" s="64">
        <v>2.77</v>
      </c>
      <c r="D2504" s="64">
        <v>3.74</v>
      </c>
      <c r="E2504" s="64">
        <v>3.03</v>
      </c>
      <c r="G2504" s="64">
        <v>1.85</v>
      </c>
      <c r="H2504" s="64">
        <v>1.88</v>
      </c>
      <c r="J2504" s="64">
        <v>3.27</v>
      </c>
      <c r="K2504" s="64">
        <v>3.07</v>
      </c>
      <c r="N2504" s="64">
        <v>0.02</v>
      </c>
      <c r="O2504" s="64">
        <v>1.72</v>
      </c>
      <c r="P2504" s="64">
        <v>2.29</v>
      </c>
      <c r="R2504" s="64">
        <v>1.98</v>
      </c>
      <c r="S2504" s="64">
        <v>1.72</v>
      </c>
      <c r="U2504" s="64">
        <v>2.89</v>
      </c>
      <c r="V2504" s="64">
        <v>2.77</v>
      </c>
      <c r="W2504" s="64">
        <v>3.74</v>
      </c>
      <c r="X2504" s="64">
        <v>3.03</v>
      </c>
      <c r="Z2504" s="64">
        <v>1.85</v>
      </c>
      <c r="AA2504" s="64">
        <v>1.88</v>
      </c>
      <c r="AB2504" s="64">
        <v>3.27</v>
      </c>
      <c r="AC2504" s="64">
        <v>3.07</v>
      </c>
    </row>
    <row r="2505" spans="1:29" hidden="1" x14ac:dyDescent="0.2">
      <c r="A2505" s="2">
        <v>42033</v>
      </c>
      <c r="B2505" s="64">
        <v>2.87</v>
      </c>
      <c r="C2505" s="64">
        <v>2.8</v>
      </c>
      <c r="D2505" s="64">
        <v>3.79</v>
      </c>
      <c r="E2505" s="64">
        <v>3.08</v>
      </c>
      <c r="G2505" s="64">
        <v>1.81</v>
      </c>
      <c r="H2505" s="64">
        <v>1.91</v>
      </c>
      <c r="J2505" s="64">
        <v>3.03</v>
      </c>
      <c r="K2505" s="64">
        <v>3.06</v>
      </c>
      <c r="N2505" s="64">
        <v>0.02</v>
      </c>
      <c r="O2505" s="64">
        <v>1.75</v>
      </c>
      <c r="P2505" s="64">
        <v>2.3199999999999998</v>
      </c>
      <c r="R2505" s="64">
        <v>2.02</v>
      </c>
      <c r="S2505" s="64">
        <v>1.77</v>
      </c>
      <c r="U2505" s="64">
        <v>2.87</v>
      </c>
      <c r="V2505" s="64">
        <v>2.8</v>
      </c>
      <c r="W2505" s="64">
        <v>3.79</v>
      </c>
      <c r="X2505" s="64">
        <v>3.08</v>
      </c>
      <c r="Z2505" s="64">
        <v>1.81</v>
      </c>
      <c r="AA2505" s="64">
        <v>1.91</v>
      </c>
      <c r="AB2505" s="64">
        <v>3.03</v>
      </c>
      <c r="AC2505" s="64">
        <v>3.06</v>
      </c>
    </row>
    <row r="2506" spans="1:29" hidden="1" x14ac:dyDescent="0.2">
      <c r="A2506" s="2">
        <v>42034</v>
      </c>
      <c r="B2506" s="64">
        <v>2.76</v>
      </c>
      <c r="C2506" s="64">
        <v>2.68</v>
      </c>
      <c r="D2506" s="64">
        <v>3.68</v>
      </c>
      <c r="E2506" s="64">
        <v>3.83</v>
      </c>
      <c r="G2506" s="64">
        <v>1.6</v>
      </c>
      <c r="H2506" s="64">
        <v>1.91</v>
      </c>
      <c r="J2506" s="64">
        <v>3.02</v>
      </c>
      <c r="K2506" s="64">
        <v>3.06</v>
      </c>
      <c r="N2506" s="64">
        <v>0.01</v>
      </c>
      <c r="O2506" s="64">
        <v>1.64</v>
      </c>
      <c r="P2506" s="64">
        <v>2.2200000000000002</v>
      </c>
      <c r="R2506" s="64">
        <v>1.9</v>
      </c>
      <c r="S2506" s="64">
        <v>1.67</v>
      </c>
      <c r="U2506" s="64">
        <v>2.76</v>
      </c>
      <c r="V2506" s="64">
        <v>2.68</v>
      </c>
      <c r="W2506" s="64">
        <v>3.68</v>
      </c>
      <c r="X2506" s="64">
        <v>3.83</v>
      </c>
      <c r="Z2506" s="64">
        <v>1.6</v>
      </c>
      <c r="AA2506" s="64">
        <v>1.91</v>
      </c>
      <c r="AB2506" s="64">
        <v>3.02</v>
      </c>
      <c r="AC2506" s="64">
        <v>3.06</v>
      </c>
    </row>
    <row r="2507" spans="1:29" hidden="1" x14ac:dyDescent="0.2">
      <c r="R2507" s="64"/>
      <c r="S2507" s="64"/>
    </row>
    <row r="2508" spans="1:29" hidden="1" x14ac:dyDescent="0.2">
      <c r="A2508" s="3" t="s">
        <v>61</v>
      </c>
      <c r="B2508" s="64">
        <f>AVERAGE(B2487:B2506)</f>
        <v>2.883</v>
      </c>
      <c r="C2508" s="64">
        <f>AVERAGE(C2487:C2506)</f>
        <v>2.9820000000000002</v>
      </c>
      <c r="D2508" s="64">
        <f>AVERAGE(D2487:D2506)</f>
        <v>3.8055000000000008</v>
      </c>
      <c r="E2508" s="64">
        <f>AVERAGE(E2487:E2506)</f>
        <v>3.4125000000000001</v>
      </c>
      <c r="G2508" s="64">
        <f>AVERAGE(G2487:G2506)</f>
        <v>2.0775000000000001</v>
      </c>
      <c r="H2508" s="64">
        <f>AVERAGE(H2487:H2506)</f>
        <v>2.0164999999999997</v>
      </c>
      <c r="J2508" s="64">
        <f>AVERAGE(J2487:J2506)</f>
        <v>3.2060000000000004</v>
      </c>
      <c r="K2508" s="64">
        <f>AVERAGE(K2487:K2506)</f>
        <v>3.0375000000000005</v>
      </c>
      <c r="N2508" s="64">
        <f>AVERAGE(N2487:N2506)</f>
        <v>1.1000000000000001E-2</v>
      </c>
      <c r="O2508" s="64">
        <f>AVERAGE(O2487:O2506)</f>
        <v>1.8639999999999997</v>
      </c>
      <c r="P2508" s="64">
        <f>AVERAGE(P2487:P2506)</f>
        <v>2.4494999999999996</v>
      </c>
      <c r="R2508" s="64">
        <f>AVERAGE(R2487:R2506)</f>
        <v>2.0385</v>
      </c>
      <c r="S2508" s="64">
        <f>AVERAGE(S2487:S2506)</f>
        <v>1.8595000000000002</v>
      </c>
      <c r="U2508" s="64">
        <f>AVERAGE(U2487:U2506)</f>
        <v>2.883</v>
      </c>
      <c r="V2508" s="64">
        <f>AVERAGE(V2487:V2506)</f>
        <v>2.9820000000000002</v>
      </c>
      <c r="W2508" s="64">
        <f>AVERAGE(W2487:W2506)</f>
        <v>3.8055000000000008</v>
      </c>
      <c r="X2508" s="64">
        <f>AVERAGE(X2487:X2506)</f>
        <v>3.4125000000000001</v>
      </c>
      <c r="Z2508" s="64">
        <f>AVERAGE(Z2487:Z2506)</f>
        <v>2.0775000000000001</v>
      </c>
      <c r="AA2508" s="64">
        <f>AVERAGE(AA2487:AA2506)</f>
        <v>2.0164999999999997</v>
      </c>
      <c r="AB2508" s="64">
        <f>AVERAGE(AB2487:AB2506)</f>
        <v>3.2060000000000004</v>
      </c>
      <c r="AC2508" s="64">
        <f>AVERAGE(AC2487:AC2506)</f>
        <v>3.0375000000000005</v>
      </c>
    </row>
    <row r="2509" spans="1:29" hidden="1" x14ac:dyDescent="0.2">
      <c r="A2509" s="3" t="s">
        <v>62</v>
      </c>
      <c r="B2509" s="312">
        <f>AVERAGE(B2508:C2508)</f>
        <v>2.9325000000000001</v>
      </c>
      <c r="C2509" s="312"/>
      <c r="D2509" s="312">
        <f>AVERAGE(D2508:E2508)</f>
        <v>3.6090000000000004</v>
      </c>
      <c r="E2509" s="312"/>
      <c r="F2509" s="5"/>
      <c r="G2509" s="312">
        <f>AVERAGE(G2508:H2508)</f>
        <v>2.0469999999999997</v>
      </c>
      <c r="H2509" s="312"/>
      <c r="I2509" s="118"/>
      <c r="J2509" s="312">
        <f>AVERAGE(J2508:K2508)</f>
        <v>3.1217500000000005</v>
      </c>
      <c r="K2509" s="312"/>
      <c r="L2509" s="118"/>
      <c r="M2509" s="5"/>
      <c r="N2509" s="5"/>
      <c r="O2509" s="5"/>
      <c r="P2509" s="5"/>
      <c r="Q2509" s="5"/>
      <c r="R2509" s="312">
        <f>AVERAGE(R2508:S2508)</f>
        <v>1.9490000000000001</v>
      </c>
      <c r="S2509" s="312"/>
      <c r="U2509" s="312">
        <f>AVERAGE(U2508:V2508)</f>
        <v>2.9325000000000001</v>
      </c>
      <c r="V2509" s="312"/>
      <c r="W2509" s="312">
        <f>AVERAGE(W2508:X2508)</f>
        <v>3.6090000000000004</v>
      </c>
      <c r="X2509" s="312"/>
      <c r="Y2509" s="5"/>
      <c r="Z2509" s="312">
        <f>AVERAGE(Z2508:AA2508)</f>
        <v>2.0469999999999997</v>
      </c>
      <c r="AA2509" s="312"/>
      <c r="AB2509" s="312">
        <f>AVERAGE(AB2508:AC2508)</f>
        <v>3.1217500000000005</v>
      </c>
      <c r="AC2509" s="312"/>
    </row>
    <row r="2510" spans="1:29" hidden="1" x14ac:dyDescent="0.2">
      <c r="A2510" s="3" t="s">
        <v>63</v>
      </c>
      <c r="B2510" s="312">
        <f>AVERAGE(B2457,B2484,B2509)</f>
        <v>3.1152188552188549</v>
      </c>
      <c r="C2510" s="312"/>
      <c r="D2510" s="312">
        <f>AVERAGE(D2457,D2484,D2509)</f>
        <v>4.0012996632996636</v>
      </c>
      <c r="E2510" s="312"/>
      <c r="F2510" s="5"/>
      <c r="G2510" s="312">
        <f>AVERAGE(G2457,G2484,G2509)</f>
        <v>2.2031750841750841</v>
      </c>
      <c r="H2510" s="312"/>
      <c r="I2510" s="118"/>
      <c r="J2510" s="312">
        <f>AVERAGE(J2457,J2484,J2509)</f>
        <v>3.3076456228956235</v>
      </c>
      <c r="K2510" s="312"/>
      <c r="L2510" s="118"/>
      <c r="M2510" s="5"/>
      <c r="N2510" s="5"/>
      <c r="O2510" s="5"/>
      <c r="P2510" s="5"/>
      <c r="Q2510" s="5"/>
      <c r="R2510" s="312">
        <f>AVERAGE(R2457,R2484,R2509)</f>
        <v>2.1243468013468014</v>
      </c>
      <c r="S2510" s="312"/>
      <c r="U2510" s="312">
        <f>AVERAGE(U2457,U2484,U2509)</f>
        <v>3.1152188552188549</v>
      </c>
      <c r="V2510" s="312"/>
      <c r="W2510" s="312">
        <f>AVERAGE(W2457,W2484,W2509)</f>
        <v>4.0012996632996636</v>
      </c>
      <c r="X2510" s="312"/>
      <c r="Y2510" s="5"/>
      <c r="Z2510" s="312">
        <f>AVERAGE(Z2457,Z2484,Z2509)</f>
        <v>2.2031750841750841</v>
      </c>
      <c r="AA2510" s="312"/>
      <c r="AB2510" s="312">
        <f>AVERAGE(AB2457,AB2484,AB2509)</f>
        <v>3.3076456228956235</v>
      </c>
      <c r="AC2510" s="312"/>
    </row>
    <row r="2511" spans="1:29" hidden="1" x14ac:dyDescent="0.2">
      <c r="R2511" s="64"/>
      <c r="S2511" s="64"/>
    </row>
    <row r="2512" spans="1:29" hidden="1" x14ac:dyDescent="0.2">
      <c r="A2512" s="2">
        <v>42037</v>
      </c>
      <c r="B2512" s="64">
        <v>2.81</v>
      </c>
      <c r="C2512" s="64">
        <v>2.71</v>
      </c>
      <c r="D2512" s="64">
        <v>3.62</v>
      </c>
      <c r="E2512" s="64">
        <v>3.01</v>
      </c>
      <c r="G2512" s="64">
        <v>1.88</v>
      </c>
      <c r="H2512" s="64">
        <v>2</v>
      </c>
      <c r="J2512" s="64">
        <v>3.02</v>
      </c>
      <c r="K2512" s="64">
        <v>2.44</v>
      </c>
      <c r="N2512" s="64">
        <v>0</v>
      </c>
      <c r="O2512" s="64">
        <v>1.67</v>
      </c>
      <c r="P2512" s="64">
        <v>2.25</v>
      </c>
      <c r="R2512" s="64">
        <v>1.91</v>
      </c>
      <c r="S2512" s="64">
        <v>1.7</v>
      </c>
      <c r="U2512" s="64">
        <v>2.81</v>
      </c>
      <c r="V2512" s="64">
        <v>2.71</v>
      </c>
      <c r="W2512" s="64">
        <v>3.62</v>
      </c>
      <c r="X2512" s="64">
        <v>3.01</v>
      </c>
      <c r="Z2512" s="64">
        <v>1.88</v>
      </c>
      <c r="AA2512" s="64">
        <v>2</v>
      </c>
      <c r="AB2512" s="64">
        <v>3.02</v>
      </c>
      <c r="AC2512" s="64">
        <v>2.44</v>
      </c>
    </row>
    <row r="2513" spans="1:29" hidden="1" x14ac:dyDescent="0.2">
      <c r="A2513" s="2">
        <v>42038</v>
      </c>
      <c r="B2513" s="64">
        <v>2.9</v>
      </c>
      <c r="C2513" s="64">
        <v>2.76</v>
      </c>
      <c r="D2513" s="64">
        <v>3.78</v>
      </c>
      <c r="E2513" s="64">
        <v>3.18</v>
      </c>
      <c r="G2513" s="64">
        <v>1.97</v>
      </c>
      <c r="H2513" s="64">
        <v>1.98</v>
      </c>
      <c r="J2513" s="64">
        <v>3.36</v>
      </c>
      <c r="K2513" s="64">
        <v>2.59</v>
      </c>
      <c r="N2513" s="64">
        <v>0.01</v>
      </c>
      <c r="O2513" s="64">
        <v>1.79</v>
      </c>
      <c r="P2513" s="64">
        <v>2.38</v>
      </c>
      <c r="R2513" s="64">
        <v>1.98</v>
      </c>
      <c r="S2513" s="64">
        <v>1.78</v>
      </c>
      <c r="U2513" s="64">
        <v>2.9</v>
      </c>
      <c r="V2513" s="64">
        <v>2.76</v>
      </c>
      <c r="W2513" s="64">
        <v>3.78</v>
      </c>
      <c r="X2513" s="64">
        <v>3.18</v>
      </c>
      <c r="Z2513" s="64">
        <v>1.97</v>
      </c>
      <c r="AA2513" s="64">
        <v>1.98</v>
      </c>
      <c r="AB2513" s="64">
        <v>3.36</v>
      </c>
      <c r="AC2513" s="64">
        <v>2.59</v>
      </c>
    </row>
    <row r="2514" spans="1:29" hidden="1" x14ac:dyDescent="0.2">
      <c r="A2514" s="2">
        <v>42039</v>
      </c>
      <c r="B2514" s="64">
        <v>2.89</v>
      </c>
      <c r="C2514" s="64">
        <v>2.72</v>
      </c>
      <c r="D2514" s="64">
        <v>3.77</v>
      </c>
      <c r="E2514" s="64">
        <v>3.14</v>
      </c>
      <c r="G2514" s="64">
        <v>1.82</v>
      </c>
      <c r="H2514" s="64">
        <v>2.02</v>
      </c>
      <c r="J2514" s="64">
        <v>3.33</v>
      </c>
      <c r="K2514" s="64">
        <v>3.02</v>
      </c>
      <c r="N2514" s="64">
        <v>0</v>
      </c>
      <c r="O2514" s="64">
        <v>1.75</v>
      </c>
      <c r="P2514" s="64">
        <v>2.35</v>
      </c>
      <c r="R2514" s="64">
        <v>1.94</v>
      </c>
      <c r="S2514" s="64">
        <v>1.74</v>
      </c>
      <c r="U2514" s="64">
        <v>2.89</v>
      </c>
      <c r="V2514" s="64">
        <v>2.72</v>
      </c>
      <c r="W2514" s="64">
        <v>3.77</v>
      </c>
      <c r="X2514" s="64">
        <v>3.14</v>
      </c>
      <c r="Z2514" s="64">
        <v>1.82</v>
      </c>
      <c r="AA2514" s="64">
        <v>2.02</v>
      </c>
      <c r="AB2514" s="64">
        <v>3.33</v>
      </c>
      <c r="AC2514" s="64">
        <v>3.02</v>
      </c>
    </row>
    <row r="2515" spans="1:29" hidden="1" x14ac:dyDescent="0.2">
      <c r="A2515" s="2">
        <v>42040</v>
      </c>
      <c r="B2515" s="64">
        <v>2.89</v>
      </c>
      <c r="C2515" s="64">
        <v>2.75</v>
      </c>
      <c r="D2515" s="64">
        <v>3.77</v>
      </c>
      <c r="E2515" s="64">
        <v>3.16</v>
      </c>
      <c r="G2515" s="64">
        <v>1.72</v>
      </c>
      <c r="H2515" s="64">
        <v>2.0699999999999998</v>
      </c>
      <c r="J2515" s="64">
        <v>3.58</v>
      </c>
      <c r="K2515" s="64">
        <v>2.59</v>
      </c>
      <c r="N2515" s="64">
        <v>0.01</v>
      </c>
      <c r="O2515" s="64">
        <v>1.83</v>
      </c>
      <c r="P2515" s="64">
        <v>2.4300000000000002</v>
      </c>
      <c r="R2515" s="64">
        <v>1.95</v>
      </c>
      <c r="S2515" s="64">
        <v>1.78</v>
      </c>
      <c r="U2515" s="64">
        <v>2.89</v>
      </c>
      <c r="V2515" s="64">
        <v>2.75</v>
      </c>
      <c r="W2515" s="64">
        <v>3.77</v>
      </c>
      <c r="X2515" s="64">
        <v>3.16</v>
      </c>
      <c r="Z2515" s="64">
        <v>1.72</v>
      </c>
      <c r="AA2515" s="64">
        <v>2.0699999999999998</v>
      </c>
      <c r="AB2515" s="64">
        <v>3.58</v>
      </c>
      <c r="AC2515" s="64">
        <v>2.59</v>
      </c>
    </row>
    <row r="2516" spans="1:29" hidden="1" x14ac:dyDescent="0.2">
      <c r="A2516" s="2">
        <v>42041</v>
      </c>
      <c r="B2516" s="64">
        <v>3.04</v>
      </c>
      <c r="C2516" s="64">
        <v>2.82</v>
      </c>
      <c r="D2516" s="64">
        <v>3.85</v>
      </c>
      <c r="E2516" s="64">
        <v>3.13</v>
      </c>
      <c r="G2516" s="64">
        <v>1.72</v>
      </c>
      <c r="H2516" s="64">
        <v>2.0699999999999998</v>
      </c>
      <c r="J2516" s="64">
        <v>3.59</v>
      </c>
      <c r="K2516" s="64">
        <v>2.6</v>
      </c>
      <c r="N2516" s="64">
        <v>0.01</v>
      </c>
      <c r="O2516" s="64">
        <v>1.96</v>
      </c>
      <c r="P2516" s="64">
        <v>2.5299999999999998</v>
      </c>
      <c r="R2516" s="64">
        <v>2.09</v>
      </c>
      <c r="S2516" s="64">
        <v>1.95</v>
      </c>
      <c r="U2516" s="64">
        <v>3.04</v>
      </c>
      <c r="V2516" s="64">
        <v>2.82</v>
      </c>
      <c r="W2516" s="64">
        <v>3.85</v>
      </c>
      <c r="X2516" s="64">
        <v>3.13</v>
      </c>
      <c r="Z2516" s="64">
        <v>1.72</v>
      </c>
      <c r="AA2516" s="64">
        <v>2.0699999999999998</v>
      </c>
      <c r="AB2516" s="64">
        <v>3.59</v>
      </c>
      <c r="AC2516" s="64">
        <v>2.6</v>
      </c>
    </row>
    <row r="2517" spans="1:29" hidden="1" x14ac:dyDescent="0.2">
      <c r="A2517" s="2">
        <v>42044</v>
      </c>
      <c r="B2517" s="64">
        <v>3.04</v>
      </c>
      <c r="C2517" s="64">
        <v>2.85</v>
      </c>
      <c r="D2517" s="64">
        <v>3.81</v>
      </c>
      <c r="E2517" s="64">
        <v>4.01</v>
      </c>
      <c r="G2517" s="64">
        <v>1.86</v>
      </c>
      <c r="H2517" s="64">
        <v>2.17</v>
      </c>
      <c r="J2517" s="64">
        <v>3.52</v>
      </c>
      <c r="K2517" s="64">
        <v>2.85</v>
      </c>
      <c r="N2517" s="64">
        <v>0</v>
      </c>
      <c r="O2517" s="64">
        <v>1.97</v>
      </c>
      <c r="P2517" s="64">
        <v>2.5499999999999998</v>
      </c>
      <c r="R2517" s="64">
        <v>2.11</v>
      </c>
      <c r="S2517" s="64">
        <v>1.95</v>
      </c>
      <c r="U2517" s="64">
        <v>3.04</v>
      </c>
      <c r="V2517" s="64">
        <v>2.85</v>
      </c>
      <c r="W2517" s="64">
        <v>3.81</v>
      </c>
      <c r="X2517" s="64">
        <v>4.01</v>
      </c>
      <c r="Z2517" s="64">
        <v>1.86</v>
      </c>
      <c r="AA2517" s="64">
        <v>2.17</v>
      </c>
      <c r="AB2517" s="64">
        <v>3.52</v>
      </c>
      <c r="AC2517" s="64">
        <v>2.85</v>
      </c>
    </row>
    <row r="2518" spans="1:29" hidden="1" x14ac:dyDescent="0.2">
      <c r="A2518" s="2">
        <v>42045</v>
      </c>
      <c r="B2518" s="64">
        <v>3.07</v>
      </c>
      <c r="C2518" s="64">
        <v>2.83</v>
      </c>
      <c r="D2518" s="64">
        <v>3.84</v>
      </c>
      <c r="E2518" s="64">
        <v>3.89</v>
      </c>
      <c r="G2518" s="64">
        <v>1.97</v>
      </c>
      <c r="H2518" s="64">
        <v>2.21</v>
      </c>
      <c r="J2518" s="64">
        <v>3.38</v>
      </c>
      <c r="K2518" s="64">
        <v>2.8</v>
      </c>
      <c r="N2518" s="64">
        <v>0</v>
      </c>
      <c r="O2518" s="64">
        <v>2</v>
      </c>
      <c r="P2518" s="64">
        <v>2.58</v>
      </c>
      <c r="R2518" s="64">
        <v>2.13</v>
      </c>
      <c r="S2518" s="64">
        <v>1.97</v>
      </c>
      <c r="U2518" s="64">
        <v>3.07</v>
      </c>
      <c r="V2518" s="64">
        <v>2.83</v>
      </c>
      <c r="W2518" s="64">
        <v>3.84</v>
      </c>
      <c r="X2518" s="64">
        <v>3.89</v>
      </c>
      <c r="Z2518" s="64">
        <v>1.97</v>
      </c>
      <c r="AA2518" s="64">
        <v>2.21</v>
      </c>
      <c r="AB2518" s="64">
        <v>3.38</v>
      </c>
      <c r="AC2518" s="64">
        <v>2.8</v>
      </c>
    </row>
    <row r="2519" spans="1:29" hidden="1" x14ac:dyDescent="0.2">
      <c r="A2519" s="2">
        <v>42046</v>
      </c>
      <c r="B2519" s="64">
        <v>3.08</v>
      </c>
      <c r="C2519" s="64">
        <v>2.87</v>
      </c>
      <c r="D2519" s="64">
        <v>3.85</v>
      </c>
      <c r="E2519" s="64">
        <v>2.9</v>
      </c>
      <c r="G2519" s="64">
        <v>2.06</v>
      </c>
      <c r="H2519" s="64">
        <v>2.25</v>
      </c>
      <c r="J2519" s="64">
        <v>3.36</v>
      </c>
      <c r="K2519" s="64">
        <v>2.78</v>
      </c>
      <c r="N2519" s="64">
        <v>0.01</v>
      </c>
      <c r="O2519" s="64">
        <v>2.0099999999999998</v>
      </c>
      <c r="P2519" s="64">
        <v>2.58</v>
      </c>
      <c r="R2519" s="64">
        <v>2.15</v>
      </c>
      <c r="S2519" s="64">
        <v>1.98</v>
      </c>
      <c r="U2519" s="64">
        <v>3.08</v>
      </c>
      <c r="V2519" s="64">
        <v>2.87</v>
      </c>
      <c r="W2519" s="64">
        <v>3.85</v>
      </c>
      <c r="X2519" s="64">
        <v>2.9</v>
      </c>
      <c r="Z2519" s="64">
        <v>2.06</v>
      </c>
      <c r="AA2519" s="64">
        <v>2.25</v>
      </c>
      <c r="AB2519" s="64">
        <v>3.36</v>
      </c>
      <c r="AC2519" s="64">
        <v>2.78</v>
      </c>
    </row>
    <row r="2520" spans="1:29" hidden="1" x14ac:dyDescent="0.2">
      <c r="A2520" s="2">
        <v>42047</v>
      </c>
      <c r="B2520" s="64">
        <v>3.07</v>
      </c>
      <c r="C2520" s="64">
        <v>2.86</v>
      </c>
      <c r="D2520" s="64">
        <v>3.85</v>
      </c>
      <c r="E2520" s="64">
        <v>2.98</v>
      </c>
      <c r="G2520" s="64">
        <v>2.36</v>
      </c>
      <c r="H2520" s="64">
        <v>2.27</v>
      </c>
      <c r="J2520" s="64">
        <v>3.21</v>
      </c>
      <c r="K2520" s="64">
        <v>2.48</v>
      </c>
      <c r="N2520" s="64">
        <v>0.01</v>
      </c>
      <c r="O2520" s="64">
        <v>1.99</v>
      </c>
      <c r="P2520" s="64">
        <v>2.58</v>
      </c>
      <c r="R2520" s="64">
        <v>2.12</v>
      </c>
      <c r="S2520" s="64">
        <v>1.94</v>
      </c>
      <c r="U2520" s="64">
        <v>3.07</v>
      </c>
      <c r="V2520" s="64">
        <v>2.86</v>
      </c>
      <c r="W2520" s="64">
        <v>3.85</v>
      </c>
      <c r="X2520" s="64">
        <v>2.98</v>
      </c>
      <c r="Z2520" s="64">
        <v>2.36</v>
      </c>
      <c r="AA2520" s="64">
        <v>2.27</v>
      </c>
      <c r="AB2520" s="64">
        <v>3.21</v>
      </c>
      <c r="AC2520" s="64">
        <v>2.48</v>
      </c>
    </row>
    <row r="2521" spans="1:29" hidden="1" x14ac:dyDescent="0.2">
      <c r="A2521" s="2">
        <v>42048</v>
      </c>
      <c r="B2521" s="64">
        <v>3.08</v>
      </c>
      <c r="C2521" s="64">
        <v>2.89</v>
      </c>
      <c r="D2521" s="64">
        <v>3.88</v>
      </c>
      <c r="E2521" s="64">
        <v>2.76</v>
      </c>
      <c r="G2521" s="64">
        <v>2</v>
      </c>
      <c r="H2521" s="64">
        <v>2.2400000000000002</v>
      </c>
      <c r="J2521" s="64">
        <v>3.08</v>
      </c>
      <c r="K2521" s="64">
        <v>2.52</v>
      </c>
      <c r="N2521" s="64">
        <v>0.01</v>
      </c>
      <c r="O2521" s="64">
        <v>2.04</v>
      </c>
      <c r="P2521" s="64">
        <v>2.64</v>
      </c>
      <c r="R2521" s="64">
        <v>2.14</v>
      </c>
      <c r="S2521" s="64">
        <v>1.95</v>
      </c>
      <c r="U2521" s="64">
        <v>3.08</v>
      </c>
      <c r="V2521" s="64">
        <v>2.89</v>
      </c>
      <c r="W2521" s="64">
        <v>3.88</v>
      </c>
      <c r="X2521" s="64">
        <v>2.76</v>
      </c>
      <c r="Z2521" s="64">
        <v>2</v>
      </c>
      <c r="AA2521" s="64">
        <v>2.2400000000000002</v>
      </c>
      <c r="AB2521" s="64">
        <v>3.08</v>
      </c>
      <c r="AC2521" s="64">
        <v>2.52</v>
      </c>
    </row>
    <row r="2522" spans="1:29" hidden="1" x14ac:dyDescent="0.2">
      <c r="A2522" s="2">
        <v>42052</v>
      </c>
      <c r="B2522" s="64">
        <v>3.15</v>
      </c>
      <c r="C2522" s="64">
        <v>2.99</v>
      </c>
      <c r="D2522" s="64">
        <v>3.95</v>
      </c>
      <c r="E2522" s="64">
        <v>2.74</v>
      </c>
      <c r="G2522" s="64">
        <v>1.9</v>
      </c>
      <c r="H2522" s="64">
        <v>2.2599999999999998</v>
      </c>
      <c r="J2522" s="64">
        <v>3.24</v>
      </c>
      <c r="K2522" s="64">
        <v>2.67</v>
      </c>
      <c r="N2522" s="64">
        <v>0.01</v>
      </c>
      <c r="O2522" s="64">
        <v>2.14</v>
      </c>
      <c r="P2522" s="64">
        <v>2.72</v>
      </c>
      <c r="R2522" s="64">
        <v>2.19</v>
      </c>
      <c r="S2522" s="64">
        <v>2.0099999999999998</v>
      </c>
      <c r="U2522" s="64">
        <v>3.15</v>
      </c>
      <c r="V2522" s="64">
        <v>2.99</v>
      </c>
      <c r="W2522" s="64">
        <v>3.95</v>
      </c>
      <c r="X2522" s="64">
        <v>2.74</v>
      </c>
      <c r="Z2522" s="64">
        <v>1.9</v>
      </c>
      <c r="AA2522" s="64">
        <v>2.2599999999999998</v>
      </c>
      <c r="AB2522" s="64">
        <v>3.24</v>
      </c>
      <c r="AC2522" s="64">
        <v>2.67</v>
      </c>
    </row>
    <row r="2523" spans="1:29" hidden="1" x14ac:dyDescent="0.2">
      <c r="A2523" s="2">
        <v>42053</v>
      </c>
      <c r="B2523" s="64">
        <v>3.09</v>
      </c>
      <c r="C2523" s="64">
        <v>2.89</v>
      </c>
      <c r="D2523" s="64">
        <v>3.88</v>
      </c>
      <c r="E2523" s="64">
        <v>3.14</v>
      </c>
      <c r="G2523" s="64">
        <v>1.93</v>
      </c>
      <c r="H2523" s="64">
        <v>2.31</v>
      </c>
      <c r="J2523" s="64">
        <v>3.38</v>
      </c>
      <c r="K2523" s="64">
        <v>3.14</v>
      </c>
      <c r="N2523" s="64">
        <v>0</v>
      </c>
      <c r="O2523" s="64">
        <v>2.08</v>
      </c>
      <c r="P2523" s="64">
        <v>2.71</v>
      </c>
      <c r="R2523" s="64">
        <v>2.12</v>
      </c>
      <c r="S2523" s="64">
        <v>1.93</v>
      </c>
      <c r="U2523" s="64">
        <v>3.09</v>
      </c>
      <c r="V2523" s="64">
        <v>2.89</v>
      </c>
      <c r="W2523" s="64">
        <v>3.88</v>
      </c>
      <c r="X2523" s="64">
        <v>3.14</v>
      </c>
      <c r="Z2523" s="64">
        <v>1.93</v>
      </c>
      <c r="AA2523" s="64">
        <v>2.31</v>
      </c>
      <c r="AB2523" s="64">
        <v>3.38</v>
      </c>
      <c r="AC2523" s="64">
        <v>3.14</v>
      </c>
    </row>
    <row r="2524" spans="1:29" hidden="1" x14ac:dyDescent="0.2">
      <c r="A2524" s="2">
        <v>42054</v>
      </c>
      <c r="B2524" s="64">
        <v>3.09</v>
      </c>
      <c r="C2524" s="64">
        <v>2.9</v>
      </c>
      <c r="D2524" s="64">
        <v>3.9</v>
      </c>
      <c r="E2524" s="64">
        <v>3.15</v>
      </c>
      <c r="G2524" s="64">
        <v>1.91</v>
      </c>
      <c r="H2524" s="64">
        <v>2.2799999999999998</v>
      </c>
      <c r="J2524" s="64">
        <v>3.75</v>
      </c>
      <c r="K2524" s="64">
        <v>3.26</v>
      </c>
      <c r="N2524" s="64">
        <v>0.01</v>
      </c>
      <c r="O2524" s="64">
        <v>2.12</v>
      </c>
      <c r="P2524" s="64">
        <v>2.73</v>
      </c>
      <c r="R2524" s="64">
        <v>2.13</v>
      </c>
      <c r="S2524" s="64">
        <v>1.93</v>
      </c>
      <c r="U2524" s="64">
        <v>3.09</v>
      </c>
      <c r="V2524" s="64">
        <v>2.9</v>
      </c>
      <c r="W2524" s="64">
        <v>3.9</v>
      </c>
      <c r="X2524" s="64">
        <v>3.15</v>
      </c>
      <c r="Z2524" s="64">
        <v>1.91</v>
      </c>
      <c r="AA2524" s="64">
        <v>2.2799999999999998</v>
      </c>
      <c r="AB2524" s="64">
        <v>3.75</v>
      </c>
      <c r="AC2524" s="64">
        <v>3.26</v>
      </c>
    </row>
    <row r="2525" spans="1:29" hidden="1" x14ac:dyDescent="0.2">
      <c r="A2525" s="2">
        <v>42055</v>
      </c>
      <c r="B2525" s="64">
        <v>3.11</v>
      </c>
      <c r="C2525" s="64">
        <v>2.89</v>
      </c>
      <c r="D2525" s="64">
        <v>3.87</v>
      </c>
      <c r="E2525" s="64">
        <v>2.96</v>
      </c>
      <c r="G2525" s="64">
        <v>2.11</v>
      </c>
      <c r="H2525" s="64">
        <v>2.35</v>
      </c>
      <c r="J2525" s="64">
        <v>3.8</v>
      </c>
      <c r="K2525" s="64">
        <v>3.25</v>
      </c>
      <c r="N2525" s="64">
        <v>0.01</v>
      </c>
      <c r="O2525" s="64">
        <v>2.11</v>
      </c>
      <c r="P2525" s="64">
        <v>2.71</v>
      </c>
      <c r="R2525" s="64">
        <v>2.16</v>
      </c>
      <c r="S2525" s="64">
        <v>1.99</v>
      </c>
      <c r="U2525" s="64">
        <v>3.11</v>
      </c>
      <c r="V2525" s="64">
        <v>2.89</v>
      </c>
      <c r="W2525" s="64">
        <v>3.87</v>
      </c>
      <c r="X2525" s="64">
        <v>2.96</v>
      </c>
      <c r="Z2525" s="64">
        <v>2.11</v>
      </c>
      <c r="AA2525" s="64">
        <v>2.35</v>
      </c>
      <c r="AB2525" s="64">
        <v>3.8</v>
      </c>
      <c r="AC2525" s="64">
        <v>3.25</v>
      </c>
    </row>
    <row r="2526" spans="1:29" hidden="1" x14ac:dyDescent="0.2">
      <c r="A2526" s="2">
        <v>42058</v>
      </c>
      <c r="B2526" s="64">
        <v>3.02</v>
      </c>
      <c r="C2526" s="64">
        <v>2.83</v>
      </c>
      <c r="D2526" s="64">
        <v>3.79</v>
      </c>
      <c r="E2526" s="64">
        <v>3.24</v>
      </c>
      <c r="G2526" s="64">
        <v>2.2200000000000002</v>
      </c>
      <c r="H2526" s="64">
        <v>2.35</v>
      </c>
      <c r="J2526" s="64">
        <v>3.49</v>
      </c>
      <c r="K2526" s="64">
        <v>3.24</v>
      </c>
      <c r="N2526" s="64">
        <v>0.01</v>
      </c>
      <c r="O2526" s="64">
        <v>2.0499999999999998</v>
      </c>
      <c r="P2526" s="64">
        <v>2.65</v>
      </c>
      <c r="R2526" s="64">
        <v>2.11</v>
      </c>
      <c r="S2526" s="64">
        <v>1.93</v>
      </c>
      <c r="U2526" s="64">
        <v>3.02</v>
      </c>
      <c r="V2526" s="64">
        <v>2.83</v>
      </c>
      <c r="W2526" s="64">
        <v>3.79</v>
      </c>
      <c r="X2526" s="64">
        <v>3.24</v>
      </c>
      <c r="Z2526" s="64">
        <v>2.2200000000000002</v>
      </c>
      <c r="AA2526" s="64">
        <v>2.35</v>
      </c>
      <c r="AB2526" s="64">
        <v>3.49</v>
      </c>
      <c r="AC2526" s="64">
        <v>3.24</v>
      </c>
    </row>
    <row r="2527" spans="1:29" hidden="1" x14ac:dyDescent="0.2">
      <c r="A2527" s="2">
        <v>42059</v>
      </c>
      <c r="B2527" s="64">
        <v>2.96</v>
      </c>
      <c r="C2527" s="64">
        <v>2.76</v>
      </c>
      <c r="D2527" s="64">
        <v>3.76</v>
      </c>
      <c r="E2527" s="64">
        <v>3.1</v>
      </c>
      <c r="G2527" s="64">
        <v>1.93</v>
      </c>
      <c r="H2527" s="64">
        <v>2.2200000000000002</v>
      </c>
      <c r="J2527" s="64">
        <v>3.62</v>
      </c>
      <c r="K2527" s="64">
        <v>3.33</v>
      </c>
      <c r="N2527" s="64">
        <v>0.02</v>
      </c>
      <c r="O2527" s="64">
        <v>1.98</v>
      </c>
      <c r="P2527" s="64">
        <v>2.58</v>
      </c>
      <c r="R2527" s="64">
        <v>2.02</v>
      </c>
      <c r="S2527" s="64">
        <v>1.85</v>
      </c>
      <c r="U2527" s="64">
        <v>2.96</v>
      </c>
      <c r="V2527" s="64">
        <v>2.76</v>
      </c>
      <c r="W2527" s="64">
        <v>3.76</v>
      </c>
      <c r="X2527" s="64">
        <v>3.1</v>
      </c>
      <c r="Z2527" s="64">
        <v>1.93</v>
      </c>
      <c r="AA2527" s="64">
        <v>2.2200000000000002</v>
      </c>
      <c r="AB2527" s="64">
        <v>3.62</v>
      </c>
      <c r="AC2527" s="64">
        <v>3.33</v>
      </c>
    </row>
    <row r="2528" spans="1:29" hidden="1" x14ac:dyDescent="0.2">
      <c r="A2528" s="2">
        <v>42060</v>
      </c>
      <c r="B2528" s="64">
        <v>2.94</v>
      </c>
      <c r="C2528" s="64">
        <v>2.74</v>
      </c>
      <c r="D2528" s="64">
        <v>3.71</v>
      </c>
      <c r="E2528" s="64">
        <v>3.15</v>
      </c>
      <c r="G2528" s="64">
        <v>2.21</v>
      </c>
      <c r="H2528" s="64">
        <v>2.31</v>
      </c>
      <c r="J2528" s="64">
        <v>3.49</v>
      </c>
      <c r="K2528" s="64">
        <v>3.17</v>
      </c>
      <c r="N2528" s="64">
        <v>0.01</v>
      </c>
      <c r="O2528" s="64">
        <v>1.97</v>
      </c>
      <c r="P2528" s="64">
        <v>2.57</v>
      </c>
      <c r="R2528" s="64">
        <v>2.02</v>
      </c>
      <c r="S2528" s="64">
        <v>1.84</v>
      </c>
      <c r="U2528" s="64">
        <v>2.94</v>
      </c>
      <c r="V2528" s="64">
        <v>2.74</v>
      </c>
      <c r="W2528" s="64">
        <v>3.71</v>
      </c>
      <c r="X2528" s="64">
        <v>3.15</v>
      </c>
      <c r="Z2528" s="64">
        <v>2.21</v>
      </c>
      <c r="AA2528" s="64">
        <v>2.31</v>
      </c>
      <c r="AB2528" s="64">
        <v>3.49</v>
      </c>
      <c r="AC2528" s="64">
        <v>3.17</v>
      </c>
    </row>
    <row r="2529" spans="1:29" hidden="1" x14ac:dyDescent="0.2">
      <c r="A2529" s="2">
        <v>42061</v>
      </c>
      <c r="B2529" s="64">
        <v>3</v>
      </c>
      <c r="C2529" s="64">
        <v>2.82</v>
      </c>
      <c r="D2529" s="64">
        <v>3.77</v>
      </c>
      <c r="E2529" s="64">
        <v>3.22</v>
      </c>
      <c r="G2529" s="64">
        <v>2.0499999999999998</v>
      </c>
      <c r="H2529" s="64">
        <v>2.34</v>
      </c>
      <c r="J2529" s="64">
        <v>3.55</v>
      </c>
      <c r="K2529" s="64">
        <v>3.16</v>
      </c>
      <c r="N2529" s="64">
        <v>0.01</v>
      </c>
      <c r="O2529" s="64">
        <v>2.0299999999999998</v>
      </c>
      <c r="P2529" s="64">
        <v>2.62</v>
      </c>
      <c r="R2529" s="64">
        <v>2.11</v>
      </c>
      <c r="S2529" s="64">
        <v>1.94</v>
      </c>
      <c r="U2529" s="64">
        <v>3</v>
      </c>
      <c r="V2529" s="64">
        <v>2.82</v>
      </c>
      <c r="W2529" s="64">
        <v>3.77</v>
      </c>
      <c r="X2529" s="64">
        <v>3.22</v>
      </c>
      <c r="Z2529" s="64">
        <v>2.0499999999999998</v>
      </c>
      <c r="AA2529" s="64">
        <v>2.34</v>
      </c>
      <c r="AB2529" s="64">
        <v>3.55</v>
      </c>
      <c r="AC2529" s="64">
        <v>3.16</v>
      </c>
    </row>
    <row r="2530" spans="1:29" hidden="1" x14ac:dyDescent="0.2">
      <c r="A2530" s="2">
        <v>42062</v>
      </c>
      <c r="B2530" s="64">
        <v>2.97</v>
      </c>
      <c r="C2530" s="64">
        <v>2.78</v>
      </c>
      <c r="D2530" s="64">
        <v>3.76</v>
      </c>
      <c r="E2530" s="64">
        <v>4.07</v>
      </c>
      <c r="G2530" s="64">
        <v>2.06</v>
      </c>
      <c r="H2530" s="64">
        <v>2.34</v>
      </c>
      <c r="J2530" s="64">
        <v>3.63</v>
      </c>
      <c r="K2530" s="64">
        <v>3.38</v>
      </c>
      <c r="N2530" s="64">
        <v>0.01</v>
      </c>
      <c r="O2530" s="64">
        <v>1.99</v>
      </c>
      <c r="P2530" s="64">
        <v>2.59</v>
      </c>
      <c r="R2530" s="64">
        <v>2.0699999999999998</v>
      </c>
      <c r="S2530" s="64">
        <v>1.9</v>
      </c>
      <c r="U2530" s="64">
        <v>2.97</v>
      </c>
      <c r="V2530" s="64">
        <v>2.78</v>
      </c>
      <c r="W2530" s="64">
        <v>3.76</v>
      </c>
      <c r="X2530" s="64">
        <v>4.07</v>
      </c>
      <c r="Z2530" s="64">
        <v>2.06</v>
      </c>
      <c r="AA2530" s="64">
        <v>2.34</v>
      </c>
      <c r="AB2530" s="64">
        <v>3.63</v>
      </c>
      <c r="AC2530" s="64">
        <v>3.38</v>
      </c>
    </row>
    <row r="2531" spans="1:29" hidden="1" x14ac:dyDescent="0.2">
      <c r="R2531" s="64"/>
      <c r="S2531" s="64"/>
    </row>
    <row r="2532" spans="1:29" hidden="1" x14ac:dyDescent="0.2">
      <c r="A2532" s="3" t="s">
        <v>61</v>
      </c>
      <c r="B2532" s="64">
        <f>AVERAGE(B2512:B2530)</f>
        <v>3.0105263157894737</v>
      </c>
      <c r="C2532" s="64">
        <f>AVERAGE(C2512:C2530)</f>
        <v>2.8242105263157895</v>
      </c>
      <c r="D2532" s="64">
        <f>AVERAGE(D2512:D2530)</f>
        <v>3.811052631578947</v>
      </c>
      <c r="E2532" s="64">
        <f>AVERAGE(E2512:E2530)</f>
        <v>3.2068421052631582</v>
      </c>
      <c r="G2532" s="64">
        <f>AVERAGE(G2512:G2530)</f>
        <v>1.9831578947368418</v>
      </c>
      <c r="H2532" s="64">
        <f>AVERAGE(H2512:H2530)</f>
        <v>2.2126315789473687</v>
      </c>
      <c r="J2532" s="64">
        <f>AVERAGE(J2512:J2530)</f>
        <v>3.4410526315789469</v>
      </c>
      <c r="K2532" s="64">
        <f>AVERAGE(K2512:K2530)</f>
        <v>2.9089473684210527</v>
      </c>
      <c r="N2532" s="64">
        <f>AVERAGE(N2512:N2530)</f>
        <v>7.8947368421052651E-3</v>
      </c>
      <c r="O2532" s="64">
        <f>AVERAGE(O2512:O2530)</f>
        <v>1.9726315789473687</v>
      </c>
      <c r="P2532" s="64">
        <f>AVERAGE(P2512:P2530)</f>
        <v>2.5657894736842097</v>
      </c>
      <c r="R2532" s="64">
        <f>AVERAGE(R2512:R2530)</f>
        <v>2.0763157894736843</v>
      </c>
      <c r="S2532" s="64">
        <f>AVERAGE(S2512:S2530)</f>
        <v>1.8978947368421051</v>
      </c>
      <c r="U2532" s="64">
        <f>AVERAGE(U2512:U2530)</f>
        <v>3.0105263157894737</v>
      </c>
      <c r="V2532" s="64">
        <f>AVERAGE(V2512:V2530)</f>
        <v>2.8242105263157895</v>
      </c>
      <c r="W2532" s="64">
        <f>AVERAGE(W2512:W2530)</f>
        <v>3.811052631578947</v>
      </c>
      <c r="X2532" s="64">
        <f>AVERAGE(X2512:X2530)</f>
        <v>3.2068421052631582</v>
      </c>
      <c r="Z2532" s="64">
        <f>AVERAGE(Z2512:Z2530)</f>
        <v>1.9831578947368418</v>
      </c>
      <c r="AA2532" s="64">
        <f>AVERAGE(AA2512:AA2530)</f>
        <v>2.2126315789473687</v>
      </c>
      <c r="AB2532" s="64">
        <f>AVERAGE(AB2512:AB2530)</f>
        <v>3.4410526315789469</v>
      </c>
      <c r="AC2532" s="64">
        <f>AVERAGE(AC2512:AC2530)</f>
        <v>2.9089473684210527</v>
      </c>
    </row>
    <row r="2533" spans="1:29" hidden="1" x14ac:dyDescent="0.2">
      <c r="A2533" s="3" t="s">
        <v>62</v>
      </c>
      <c r="B2533" s="312">
        <f>AVERAGE(B2532:C2532)</f>
        <v>2.9173684210526316</v>
      </c>
      <c r="C2533" s="312"/>
      <c r="D2533" s="312">
        <f>AVERAGE(D2532:E2532)</f>
        <v>3.5089473684210528</v>
      </c>
      <c r="E2533" s="312"/>
      <c r="F2533" s="5"/>
      <c r="G2533" s="312">
        <f>AVERAGE(G2532:H2532)</f>
        <v>2.0978947368421053</v>
      </c>
      <c r="H2533" s="312"/>
      <c r="I2533" s="118"/>
      <c r="J2533" s="312">
        <f>AVERAGE(J2532:K2532)</f>
        <v>3.1749999999999998</v>
      </c>
      <c r="K2533" s="312"/>
      <c r="L2533" s="118"/>
      <c r="M2533" s="5"/>
      <c r="N2533" s="5"/>
      <c r="O2533" s="5"/>
      <c r="P2533" s="5"/>
      <c r="Q2533" s="5"/>
      <c r="R2533" s="312">
        <f>AVERAGE(R2532:S2532)</f>
        <v>1.9871052631578947</v>
      </c>
      <c r="S2533" s="312"/>
      <c r="U2533" s="312">
        <f>AVERAGE(U2532:V2532)</f>
        <v>2.9173684210526316</v>
      </c>
      <c r="V2533" s="312"/>
      <c r="W2533" s="312">
        <f>AVERAGE(W2532:X2532)</f>
        <v>3.5089473684210528</v>
      </c>
      <c r="X2533" s="312"/>
      <c r="Y2533" s="5"/>
      <c r="Z2533" s="312">
        <f>AVERAGE(Z2532:AA2532)</f>
        <v>2.0978947368421053</v>
      </c>
      <c r="AA2533" s="312"/>
      <c r="AB2533" s="312">
        <f>AVERAGE(AB2532:AC2532)</f>
        <v>3.1749999999999998</v>
      </c>
      <c r="AC2533" s="312"/>
    </row>
    <row r="2534" spans="1:29" hidden="1" x14ac:dyDescent="0.2">
      <c r="A2534" s="3" t="s">
        <v>63</v>
      </c>
      <c r="B2534" s="312">
        <f>AVERAGE(B2484,B2509,B2533)</f>
        <v>3.0198046251993618</v>
      </c>
      <c r="C2534" s="312"/>
      <c r="D2534" s="312">
        <f>AVERAGE(D2484,D2509,D2533)</f>
        <v>3.7728006379585328</v>
      </c>
      <c r="E2534" s="312"/>
      <c r="F2534" s="5"/>
      <c r="G2534" s="312">
        <f>AVERAGE(G2484,G2509,G2533)</f>
        <v>2.123677033492823</v>
      </c>
      <c r="H2534" s="312"/>
      <c r="I2534" s="118"/>
      <c r="J2534" s="312">
        <f>AVERAGE(J2484,J2509,J2533)</f>
        <v>3.2058863636363637</v>
      </c>
      <c r="K2534" s="312"/>
      <c r="L2534" s="118"/>
      <c r="M2534" s="5"/>
      <c r="N2534" s="5"/>
      <c r="O2534" s="5"/>
      <c r="P2534" s="5"/>
      <c r="Q2534" s="5"/>
      <c r="R2534" s="312">
        <f>AVERAGE(R2484,R2509,R2533)</f>
        <v>2.0568078149920255</v>
      </c>
      <c r="S2534" s="312"/>
      <c r="U2534" s="312">
        <f>AVERAGE(U2484,U2509,U2533)</f>
        <v>3.0198046251993618</v>
      </c>
      <c r="V2534" s="312"/>
      <c r="W2534" s="312">
        <f>AVERAGE(W2484,W2509,W2533)</f>
        <v>3.7728006379585328</v>
      </c>
      <c r="X2534" s="312"/>
      <c r="Y2534" s="5"/>
      <c r="Z2534" s="312">
        <f>AVERAGE(Z2484,Z2509,Z2533)</f>
        <v>2.123677033492823</v>
      </c>
      <c r="AA2534" s="312"/>
      <c r="AB2534" s="312">
        <f>AVERAGE(AB2484,AB2509,AB2533)</f>
        <v>3.2058863636363637</v>
      </c>
      <c r="AC2534" s="312"/>
    </row>
    <row r="2535" spans="1:29" hidden="1" x14ac:dyDescent="0.2">
      <c r="R2535" s="64"/>
      <c r="S2535" s="64"/>
    </row>
    <row r="2536" spans="1:29" hidden="1" x14ac:dyDescent="0.2">
      <c r="A2536" s="2">
        <v>42065</v>
      </c>
      <c r="B2536" s="64">
        <v>3.07</v>
      </c>
      <c r="C2536" s="64">
        <v>2.86</v>
      </c>
      <c r="D2536" s="64">
        <v>3.84</v>
      </c>
      <c r="E2536" s="64">
        <v>3.93</v>
      </c>
      <c r="G2536" s="64">
        <v>2.2799999999999998</v>
      </c>
      <c r="H2536" s="64">
        <v>2.21</v>
      </c>
      <c r="J2536" s="64">
        <v>3.41</v>
      </c>
      <c r="K2536" s="64">
        <v>2.93</v>
      </c>
      <c r="N2536" s="64">
        <v>0.01</v>
      </c>
      <c r="O2536" s="64">
        <v>2.08</v>
      </c>
      <c r="P2536" s="64">
        <v>2.68</v>
      </c>
      <c r="R2536" s="64">
        <v>2.15</v>
      </c>
      <c r="S2536" s="64">
        <v>1.97</v>
      </c>
      <c r="U2536" s="64">
        <v>3.07</v>
      </c>
      <c r="V2536" s="64">
        <v>2.86</v>
      </c>
      <c r="W2536" s="64">
        <v>3.84</v>
      </c>
      <c r="X2536" s="64">
        <v>3.93</v>
      </c>
      <c r="Z2536" s="64">
        <v>2.2799999999999998</v>
      </c>
      <c r="AA2536" s="64">
        <v>2.21</v>
      </c>
      <c r="AB2536" s="64">
        <v>3.41</v>
      </c>
      <c r="AC2536" s="64">
        <v>2.93</v>
      </c>
    </row>
    <row r="2537" spans="1:29" hidden="1" x14ac:dyDescent="0.2">
      <c r="A2537" s="2">
        <v>42066</v>
      </c>
      <c r="B2537" s="64">
        <v>3.08</v>
      </c>
      <c r="C2537" s="64">
        <v>2.9</v>
      </c>
      <c r="D2537" s="64">
        <v>3.85</v>
      </c>
      <c r="E2537" s="64">
        <v>3.09</v>
      </c>
      <c r="G2537" s="64">
        <v>2.2000000000000002</v>
      </c>
      <c r="H2537" s="64">
        <v>2.2599999999999998</v>
      </c>
      <c r="J2537" s="64">
        <v>3.28</v>
      </c>
      <c r="K2537" s="64">
        <v>2.84</v>
      </c>
      <c r="N2537" s="64">
        <v>0.01</v>
      </c>
      <c r="O2537" s="64">
        <v>2.12</v>
      </c>
      <c r="P2537" s="64">
        <v>2.72</v>
      </c>
      <c r="R2537" s="64">
        <v>2.17</v>
      </c>
      <c r="S2537" s="64">
        <v>2</v>
      </c>
      <c r="U2537" s="64">
        <v>3.08</v>
      </c>
      <c r="V2537" s="64">
        <v>2.9</v>
      </c>
      <c r="W2537" s="64">
        <v>3.85</v>
      </c>
      <c r="X2537" s="64">
        <v>3.09</v>
      </c>
      <c r="Z2537" s="64">
        <v>2.2000000000000002</v>
      </c>
      <c r="AA2537" s="64">
        <v>2.2599999999999998</v>
      </c>
      <c r="AB2537" s="64">
        <v>3.28</v>
      </c>
      <c r="AC2537" s="64">
        <v>2.84</v>
      </c>
    </row>
    <row r="2538" spans="1:29" hidden="1" x14ac:dyDescent="0.2">
      <c r="A2538" s="2">
        <v>42067</v>
      </c>
      <c r="B2538" s="64">
        <v>3.07</v>
      </c>
      <c r="C2538" s="64">
        <v>2.89</v>
      </c>
      <c r="D2538" s="64">
        <v>3.86</v>
      </c>
      <c r="E2538" s="64">
        <v>3.11</v>
      </c>
      <c r="G2538" s="64">
        <v>2.23</v>
      </c>
      <c r="H2538" s="64">
        <v>2.2200000000000002</v>
      </c>
      <c r="J2538" s="64">
        <v>3.16</v>
      </c>
      <c r="K2538" s="64">
        <v>3.06</v>
      </c>
      <c r="N2538" s="64">
        <v>0.01</v>
      </c>
      <c r="O2538" s="64">
        <v>2.12</v>
      </c>
      <c r="P2538" s="64">
        <v>2.72</v>
      </c>
      <c r="R2538" s="64">
        <v>2.17</v>
      </c>
      <c r="S2538" s="64">
        <v>1.98</v>
      </c>
      <c r="U2538" s="64">
        <v>3.07</v>
      </c>
      <c r="V2538" s="64">
        <v>2.89</v>
      </c>
      <c r="W2538" s="64">
        <v>3.86</v>
      </c>
      <c r="X2538" s="64">
        <v>3.11</v>
      </c>
      <c r="Z2538" s="64">
        <v>2.23</v>
      </c>
      <c r="AA2538" s="64">
        <v>2.2200000000000002</v>
      </c>
      <c r="AB2538" s="64">
        <v>3.16</v>
      </c>
      <c r="AC2538" s="64">
        <v>3.06</v>
      </c>
    </row>
    <row r="2539" spans="1:29" hidden="1" x14ac:dyDescent="0.2">
      <c r="A2539" s="2">
        <v>42068</v>
      </c>
      <c r="B2539" s="64">
        <v>3.05</v>
      </c>
      <c r="C2539" s="64">
        <v>2.88</v>
      </c>
      <c r="D2539" s="64">
        <v>3.87</v>
      </c>
      <c r="E2539" s="64">
        <v>3.82</v>
      </c>
      <c r="G2539" s="64">
        <v>2.33</v>
      </c>
      <c r="H2539" s="64">
        <v>2.1800000000000002</v>
      </c>
      <c r="J2539" s="64">
        <v>3.11</v>
      </c>
      <c r="K2539" s="64">
        <v>3.02</v>
      </c>
      <c r="N2539" s="64">
        <v>0</v>
      </c>
      <c r="O2539" s="64">
        <v>2.11</v>
      </c>
      <c r="P2539" s="64">
        <v>2.73</v>
      </c>
      <c r="R2539" s="64">
        <v>2.14</v>
      </c>
      <c r="S2539" s="64">
        <v>1.97</v>
      </c>
      <c r="U2539" s="64">
        <v>3.05</v>
      </c>
      <c r="V2539" s="64">
        <v>2.88</v>
      </c>
      <c r="W2539" s="64">
        <v>3.87</v>
      </c>
      <c r="X2539" s="64">
        <v>3.82</v>
      </c>
      <c r="Z2539" s="64">
        <v>2.33</v>
      </c>
      <c r="AA2539" s="64">
        <v>2.1800000000000002</v>
      </c>
      <c r="AB2539" s="64">
        <v>3.11</v>
      </c>
      <c r="AC2539" s="64">
        <v>3.02</v>
      </c>
    </row>
    <row r="2540" spans="1:29" hidden="1" x14ac:dyDescent="0.2">
      <c r="A2540" s="2">
        <v>42069</v>
      </c>
      <c r="B2540" s="64">
        <v>3.18</v>
      </c>
      <c r="C2540" s="64">
        <v>2.9</v>
      </c>
      <c r="D2540" s="64">
        <v>4.0199999999999996</v>
      </c>
      <c r="E2540" s="64">
        <v>3.71</v>
      </c>
      <c r="G2540" s="64">
        <v>2.36</v>
      </c>
      <c r="H2540" s="64">
        <v>2.1</v>
      </c>
      <c r="J2540" s="64">
        <v>3.02</v>
      </c>
      <c r="K2540" s="64">
        <v>2.67</v>
      </c>
      <c r="N2540" s="64">
        <v>0.01</v>
      </c>
      <c r="O2540" s="64">
        <v>2.25</v>
      </c>
      <c r="P2540" s="64">
        <v>2.84</v>
      </c>
      <c r="R2540" s="64">
        <v>2.2599999999999998</v>
      </c>
      <c r="S2540" s="64">
        <v>2.06</v>
      </c>
      <c r="U2540" s="64">
        <v>3.18</v>
      </c>
      <c r="V2540" s="64">
        <v>2.9</v>
      </c>
      <c r="W2540" s="64">
        <v>4.0199999999999996</v>
      </c>
      <c r="X2540" s="64">
        <v>3.71</v>
      </c>
      <c r="Z2540" s="64">
        <v>2.36</v>
      </c>
      <c r="AA2540" s="64">
        <v>2.1</v>
      </c>
      <c r="AB2540" s="64">
        <v>3.02</v>
      </c>
      <c r="AC2540" s="64">
        <v>2.67</v>
      </c>
    </row>
    <row r="2541" spans="1:29" hidden="1" x14ac:dyDescent="0.2">
      <c r="A2541" s="2">
        <v>42072</v>
      </c>
      <c r="B2541" s="64">
        <v>3.14</v>
      </c>
      <c r="C2541" s="64">
        <v>2.89</v>
      </c>
      <c r="D2541" s="64">
        <v>3.97</v>
      </c>
      <c r="E2541" s="64">
        <v>3.73</v>
      </c>
      <c r="G2541" s="64">
        <v>2.4</v>
      </c>
      <c r="H2541" s="64">
        <v>2.2999999999999998</v>
      </c>
      <c r="J2541" s="64">
        <v>2.98</v>
      </c>
      <c r="K2541" s="64">
        <v>2.62</v>
      </c>
      <c r="N2541" s="64">
        <v>0</v>
      </c>
      <c r="O2541" s="64">
        <v>2.19</v>
      </c>
      <c r="P2541" s="64">
        <v>2.8</v>
      </c>
      <c r="R2541" s="64">
        <v>2.2200000000000002</v>
      </c>
      <c r="S2541" s="64">
        <v>2.04</v>
      </c>
      <c r="U2541" s="64">
        <v>3.14</v>
      </c>
      <c r="V2541" s="64">
        <v>2.89</v>
      </c>
      <c r="W2541" s="64">
        <v>3.97</v>
      </c>
      <c r="X2541" s="64">
        <v>3.73</v>
      </c>
      <c r="Z2541" s="64">
        <v>2.4</v>
      </c>
      <c r="AA2541" s="64">
        <v>2.2999999999999998</v>
      </c>
      <c r="AB2541" s="64">
        <v>2.98</v>
      </c>
      <c r="AC2541" s="64">
        <v>2.62</v>
      </c>
    </row>
    <row r="2542" spans="1:29" hidden="1" x14ac:dyDescent="0.2">
      <c r="A2542" s="2">
        <v>42073</v>
      </c>
      <c r="B2542" s="64">
        <v>3.08</v>
      </c>
      <c r="C2542" s="64">
        <v>2.84</v>
      </c>
      <c r="D2542" s="64">
        <v>3.93</v>
      </c>
      <c r="E2542" s="64">
        <v>3.69</v>
      </c>
      <c r="G2542" s="64">
        <v>2.4</v>
      </c>
      <c r="H2542" s="64">
        <v>2.19</v>
      </c>
      <c r="J2542" s="64">
        <v>3.01</v>
      </c>
      <c r="K2542" s="64">
        <v>2.76</v>
      </c>
      <c r="N2542" s="64">
        <v>0.01</v>
      </c>
      <c r="O2542" s="64">
        <v>2.12</v>
      </c>
      <c r="P2542" s="64">
        <v>2.72</v>
      </c>
      <c r="R2542" s="64">
        <v>2.19</v>
      </c>
      <c r="S2542" s="64">
        <v>2.0099999999999998</v>
      </c>
      <c r="U2542" s="64">
        <v>3.08</v>
      </c>
      <c r="V2542" s="64">
        <v>2.84</v>
      </c>
      <c r="W2542" s="64">
        <v>3.93</v>
      </c>
      <c r="X2542" s="64">
        <v>3.69</v>
      </c>
      <c r="Z2542" s="64">
        <v>2.4</v>
      </c>
      <c r="AA2542" s="64">
        <v>2.19</v>
      </c>
      <c r="AB2542" s="64">
        <v>3.01</v>
      </c>
      <c r="AC2542" s="64">
        <v>2.76</v>
      </c>
    </row>
    <row r="2543" spans="1:29" hidden="1" x14ac:dyDescent="0.2">
      <c r="A2543" s="2">
        <v>42074</v>
      </c>
      <c r="B2543" s="64">
        <v>3.07</v>
      </c>
      <c r="C2543" s="64">
        <v>2.86</v>
      </c>
      <c r="D2543" s="64">
        <v>3.86</v>
      </c>
      <c r="E2543" s="64">
        <v>3.65</v>
      </c>
      <c r="G2543" s="64">
        <v>2.4</v>
      </c>
      <c r="H2543" s="64">
        <v>2.29</v>
      </c>
      <c r="J2543" s="64">
        <v>2.77</v>
      </c>
      <c r="K2543" s="64">
        <v>2.52</v>
      </c>
      <c r="N2543" s="64">
        <v>0.01</v>
      </c>
      <c r="O2543" s="64">
        <v>2.11</v>
      </c>
      <c r="P2543" s="64">
        <v>2.69</v>
      </c>
      <c r="R2543" s="64">
        <v>2.19</v>
      </c>
      <c r="S2543" s="64">
        <v>2.0099999999999998</v>
      </c>
      <c r="U2543" s="64">
        <v>3.07</v>
      </c>
      <c r="V2543" s="64">
        <v>2.86</v>
      </c>
      <c r="W2543" s="64">
        <v>3.86</v>
      </c>
      <c r="X2543" s="64">
        <v>3.65</v>
      </c>
      <c r="Z2543" s="64">
        <v>2.4</v>
      </c>
      <c r="AA2543" s="64">
        <v>2.29</v>
      </c>
      <c r="AB2543" s="64">
        <v>2.77</v>
      </c>
      <c r="AC2543" s="64">
        <v>2.52</v>
      </c>
    </row>
    <row r="2544" spans="1:29" hidden="1" x14ac:dyDescent="0.2">
      <c r="A2544" s="2">
        <v>42075</v>
      </c>
      <c r="B2544" s="64">
        <v>3.1</v>
      </c>
      <c r="C2544" s="64">
        <v>2.87</v>
      </c>
      <c r="D2544" s="64">
        <v>3.87</v>
      </c>
      <c r="E2544" s="64">
        <v>3.66</v>
      </c>
      <c r="G2544" s="64">
        <v>2.36</v>
      </c>
      <c r="H2544" s="64">
        <v>2.27</v>
      </c>
      <c r="J2544" s="64">
        <v>2.86</v>
      </c>
      <c r="K2544" s="64">
        <v>2.73</v>
      </c>
      <c r="N2544" s="64">
        <v>0.02</v>
      </c>
      <c r="O2544" s="64">
        <v>2.12</v>
      </c>
      <c r="P2544" s="64">
        <v>2.7</v>
      </c>
      <c r="R2544" s="64">
        <v>2.2000000000000002</v>
      </c>
      <c r="S2544" s="64">
        <v>2.02</v>
      </c>
      <c r="U2544" s="64">
        <v>3.1</v>
      </c>
      <c r="V2544" s="64">
        <v>2.87</v>
      </c>
      <c r="W2544" s="64">
        <v>3.87</v>
      </c>
      <c r="X2544" s="64">
        <v>3.66</v>
      </c>
      <c r="Z2544" s="64">
        <v>2.36</v>
      </c>
      <c r="AA2544" s="64">
        <v>2.27</v>
      </c>
      <c r="AB2544" s="64">
        <v>2.86</v>
      </c>
      <c r="AC2544" s="64">
        <v>2.73</v>
      </c>
    </row>
    <row r="2545" spans="1:29" hidden="1" x14ac:dyDescent="0.2">
      <c r="A2545" s="2">
        <v>42076</v>
      </c>
      <c r="B2545" s="64">
        <v>3.11</v>
      </c>
      <c r="C2545" s="64">
        <v>2.86</v>
      </c>
      <c r="D2545" s="64">
        <v>3.92</v>
      </c>
      <c r="E2545" s="64">
        <v>3.72</v>
      </c>
      <c r="G2545" s="64">
        <v>2.11</v>
      </c>
      <c r="H2545" s="64">
        <v>2.35</v>
      </c>
      <c r="J2545" s="64">
        <v>2.85</v>
      </c>
      <c r="K2545" s="64">
        <v>2.67</v>
      </c>
      <c r="M2545" s="64">
        <v>0.03</v>
      </c>
      <c r="N2545" s="64">
        <v>0.02</v>
      </c>
      <c r="O2545" s="64">
        <v>2.12</v>
      </c>
      <c r="P2545" s="64">
        <v>2.7</v>
      </c>
      <c r="R2545" s="64">
        <v>2.21</v>
      </c>
      <c r="S2545" s="64">
        <v>2.0299999999999998</v>
      </c>
      <c r="U2545" s="64">
        <v>3.11</v>
      </c>
      <c r="V2545" s="64">
        <v>2.86</v>
      </c>
      <c r="W2545" s="64">
        <v>3.92</v>
      </c>
      <c r="X2545" s="64">
        <v>3.72</v>
      </c>
      <c r="Z2545" s="64">
        <v>2.11</v>
      </c>
      <c r="AA2545" s="64">
        <v>2.35</v>
      </c>
      <c r="AB2545" s="64">
        <v>2.85</v>
      </c>
      <c r="AC2545" s="64">
        <v>2.67</v>
      </c>
    </row>
    <row r="2546" spans="1:29" hidden="1" x14ac:dyDescent="0.2">
      <c r="A2546" s="2">
        <v>42079</v>
      </c>
      <c r="B2546" s="64">
        <v>3.1</v>
      </c>
      <c r="C2546" s="64">
        <v>2.84</v>
      </c>
      <c r="D2546" s="64">
        <v>3.85</v>
      </c>
      <c r="E2546" s="64">
        <v>3.63</v>
      </c>
      <c r="G2546" s="64">
        <v>2.04</v>
      </c>
      <c r="H2546" s="64">
        <v>2.1800000000000002</v>
      </c>
      <c r="J2546" s="64">
        <v>2.86</v>
      </c>
      <c r="K2546" s="64">
        <v>2.6</v>
      </c>
      <c r="N2546" s="64">
        <v>0.03</v>
      </c>
      <c r="O2546" s="64">
        <v>2.0699999999999998</v>
      </c>
      <c r="P2546" s="64">
        <v>2.65</v>
      </c>
      <c r="R2546" s="64">
        <v>2.21</v>
      </c>
      <c r="S2546" s="64">
        <v>2.0099999999999998</v>
      </c>
      <c r="U2546" s="64">
        <v>3.1</v>
      </c>
      <c r="V2546" s="64">
        <v>2.84</v>
      </c>
      <c r="W2546" s="64">
        <v>3.85</v>
      </c>
      <c r="X2546" s="64">
        <v>3.63</v>
      </c>
      <c r="Z2546" s="64">
        <v>2.04</v>
      </c>
      <c r="AA2546" s="64">
        <v>2.1800000000000002</v>
      </c>
      <c r="AB2546" s="64">
        <v>2.86</v>
      </c>
      <c r="AC2546" s="64">
        <v>2.6</v>
      </c>
    </row>
    <row r="2547" spans="1:29" hidden="1" x14ac:dyDescent="0.2">
      <c r="A2547" s="2">
        <v>42080</v>
      </c>
      <c r="B2547" s="64">
        <v>3.05</v>
      </c>
      <c r="C2547" s="64">
        <v>2.79</v>
      </c>
      <c r="D2547" s="64">
        <v>3.84</v>
      </c>
      <c r="E2547" s="64">
        <v>3.61</v>
      </c>
      <c r="G2547" s="64">
        <v>2.02</v>
      </c>
      <c r="H2547" s="64">
        <v>2.19</v>
      </c>
      <c r="J2547" s="64">
        <v>2.79</v>
      </c>
      <c r="K2547" s="64">
        <v>2.7</v>
      </c>
      <c r="N2547" s="64">
        <v>0.04</v>
      </c>
      <c r="O2547" s="64">
        <v>2.0499999999999998</v>
      </c>
      <c r="P2547" s="64">
        <v>2.6</v>
      </c>
      <c r="R2547" s="64">
        <v>2.21</v>
      </c>
      <c r="S2547" s="64">
        <v>1.99</v>
      </c>
      <c r="U2547" s="64">
        <v>3.05</v>
      </c>
      <c r="V2547" s="64">
        <v>2.79</v>
      </c>
      <c r="W2547" s="64">
        <v>3.84</v>
      </c>
      <c r="X2547" s="64">
        <v>3.61</v>
      </c>
      <c r="Z2547" s="64">
        <v>2.02</v>
      </c>
      <c r="AA2547" s="64">
        <v>2.19</v>
      </c>
      <c r="AB2547" s="64">
        <v>2.79</v>
      </c>
      <c r="AC2547" s="64">
        <v>2.7</v>
      </c>
    </row>
    <row r="2548" spans="1:29" hidden="1" x14ac:dyDescent="0.2">
      <c r="A2548" s="2">
        <v>42081</v>
      </c>
      <c r="B2548" s="64">
        <v>2.92</v>
      </c>
      <c r="C2548" s="64">
        <v>2.67</v>
      </c>
      <c r="D2548" s="64">
        <v>3.74</v>
      </c>
      <c r="E2548" s="64">
        <v>3.58</v>
      </c>
      <c r="G2548" s="64">
        <v>1.71</v>
      </c>
      <c r="H2548" s="64">
        <v>1.98</v>
      </c>
      <c r="J2548" s="64">
        <v>2.75</v>
      </c>
      <c r="K2548" s="64">
        <v>2.64</v>
      </c>
      <c r="N2548" s="64">
        <v>0.03</v>
      </c>
      <c r="O2548" s="64">
        <v>1.92</v>
      </c>
      <c r="P2548" s="64">
        <v>2.5099999999999998</v>
      </c>
      <c r="R2548" s="64">
        <v>2.0299999999999998</v>
      </c>
      <c r="S2548" s="64">
        <v>1.84</v>
      </c>
      <c r="U2548" s="64">
        <v>2.92</v>
      </c>
      <c r="V2548" s="64">
        <v>2.67</v>
      </c>
      <c r="W2548" s="64">
        <v>3.74</v>
      </c>
      <c r="X2548" s="64">
        <v>3.58</v>
      </c>
      <c r="Z2548" s="64">
        <v>1.71</v>
      </c>
      <c r="AA2548" s="64">
        <v>1.98</v>
      </c>
      <c r="AB2548" s="64">
        <v>2.75</v>
      </c>
      <c r="AC2548" s="64">
        <v>2.64</v>
      </c>
    </row>
    <row r="2549" spans="1:29" hidden="1" x14ac:dyDescent="0.2">
      <c r="A2549" s="2">
        <v>42082</v>
      </c>
      <c r="B2549" s="64">
        <v>2.98</v>
      </c>
      <c r="C2549" s="64">
        <v>2.73</v>
      </c>
      <c r="D2549" s="64">
        <v>3.77</v>
      </c>
      <c r="E2549" s="64">
        <v>3.63</v>
      </c>
      <c r="G2549" s="64">
        <v>1.74</v>
      </c>
      <c r="H2549" s="64">
        <v>2.0699999999999998</v>
      </c>
      <c r="J2549" s="64">
        <v>2.71</v>
      </c>
      <c r="K2549" s="64">
        <v>2.59</v>
      </c>
      <c r="N2549" s="64">
        <v>0.01</v>
      </c>
      <c r="O2549" s="64">
        <v>1.97</v>
      </c>
      <c r="P2549" s="64">
        <v>2.5299999999999998</v>
      </c>
      <c r="R2549" s="64">
        <v>2.13</v>
      </c>
      <c r="S2549" s="64">
        <v>1.93</v>
      </c>
      <c r="U2549" s="64">
        <v>2.98</v>
      </c>
      <c r="V2549" s="64">
        <v>2.73</v>
      </c>
      <c r="W2549" s="64">
        <v>3.77</v>
      </c>
      <c r="X2549" s="64">
        <v>3.63</v>
      </c>
      <c r="Z2549" s="64">
        <v>1.74</v>
      </c>
      <c r="AA2549" s="64">
        <v>2.0699999999999998</v>
      </c>
      <c r="AB2549" s="64">
        <v>2.71</v>
      </c>
      <c r="AC2549" s="64">
        <v>2.59</v>
      </c>
    </row>
    <row r="2550" spans="1:29" hidden="1" x14ac:dyDescent="0.2">
      <c r="A2550" s="2">
        <v>42083</v>
      </c>
      <c r="B2550" s="64">
        <v>2.92</v>
      </c>
      <c r="C2550" s="64">
        <v>2.69</v>
      </c>
      <c r="D2550" s="64">
        <v>3.74</v>
      </c>
      <c r="E2550" s="64">
        <v>3.58</v>
      </c>
      <c r="G2550" s="64">
        <v>1.67</v>
      </c>
      <c r="H2550" s="64">
        <v>2.06</v>
      </c>
      <c r="J2550" s="64">
        <v>2.77</v>
      </c>
      <c r="K2550" s="64">
        <v>2.62</v>
      </c>
      <c r="N2550" s="64">
        <v>0</v>
      </c>
      <c r="O2550" s="64">
        <v>1.93</v>
      </c>
      <c r="P2550" s="64">
        <v>2.5099999999999998</v>
      </c>
      <c r="R2550" s="64">
        <v>2.06</v>
      </c>
      <c r="S2550" s="64">
        <v>1.87</v>
      </c>
      <c r="U2550" s="64">
        <v>2.92</v>
      </c>
      <c r="V2550" s="64">
        <v>2.69</v>
      </c>
      <c r="W2550" s="64">
        <v>3.74</v>
      </c>
      <c r="X2550" s="64">
        <v>3.58</v>
      </c>
      <c r="Z2550" s="64">
        <v>1.67</v>
      </c>
      <c r="AA2550" s="64">
        <v>2.06</v>
      </c>
      <c r="AB2550" s="64">
        <v>2.77</v>
      </c>
      <c r="AC2550" s="64">
        <v>2.62</v>
      </c>
    </row>
    <row r="2551" spans="1:29" hidden="1" x14ac:dyDescent="0.2">
      <c r="A2551" s="2">
        <v>42086</v>
      </c>
      <c r="B2551" s="64">
        <v>2.91</v>
      </c>
      <c r="C2551" s="64">
        <v>2.69</v>
      </c>
      <c r="D2551" s="64">
        <v>3.76</v>
      </c>
      <c r="E2551" s="64">
        <v>3.63</v>
      </c>
      <c r="G2551" s="64">
        <v>1.66</v>
      </c>
      <c r="H2551" s="64">
        <v>2.02</v>
      </c>
      <c r="J2551" s="64">
        <v>2.75</v>
      </c>
      <c r="K2551" s="64">
        <v>2.8</v>
      </c>
      <c r="N2551" s="64">
        <v>0.01</v>
      </c>
      <c r="O2551" s="64">
        <v>1.91</v>
      </c>
      <c r="P2551" s="64">
        <v>2.5099999999999998</v>
      </c>
      <c r="R2551" s="64">
        <v>2.0499999999999998</v>
      </c>
      <c r="S2551" s="64">
        <v>1.85</v>
      </c>
      <c r="U2551" s="64">
        <v>2.91</v>
      </c>
      <c r="V2551" s="64">
        <v>2.69</v>
      </c>
      <c r="W2551" s="64">
        <v>3.76</v>
      </c>
      <c r="X2551" s="64">
        <v>3.63</v>
      </c>
      <c r="Z2551" s="64">
        <v>1.66</v>
      </c>
      <c r="AA2551" s="64">
        <v>2.02</v>
      </c>
      <c r="AB2551" s="64">
        <v>2.75</v>
      </c>
      <c r="AC2551" s="64">
        <v>2.8</v>
      </c>
    </row>
    <row r="2552" spans="1:29" hidden="1" x14ac:dyDescent="0.2">
      <c r="A2552" s="2">
        <v>42087</v>
      </c>
      <c r="B2552" s="64">
        <v>2.9</v>
      </c>
      <c r="C2552" s="64">
        <v>2.66</v>
      </c>
      <c r="D2552" s="64">
        <v>3.7</v>
      </c>
      <c r="E2552" s="64">
        <v>3.6</v>
      </c>
      <c r="G2552" s="64">
        <v>1.79</v>
      </c>
      <c r="H2552" s="64">
        <v>2</v>
      </c>
      <c r="J2552" s="64">
        <v>2.8</v>
      </c>
      <c r="K2552" s="64">
        <v>3.12</v>
      </c>
      <c r="N2552" s="64">
        <v>0.01</v>
      </c>
      <c r="O2552" s="64">
        <v>1.87</v>
      </c>
      <c r="P2552" s="64">
        <v>2.46</v>
      </c>
      <c r="R2552" s="64">
        <v>2</v>
      </c>
      <c r="S2552" s="64">
        <v>1.82</v>
      </c>
      <c r="U2552" s="64">
        <v>2.9</v>
      </c>
      <c r="V2552" s="64">
        <v>2.66</v>
      </c>
      <c r="W2552" s="64">
        <v>3.7</v>
      </c>
      <c r="X2552" s="64">
        <v>3.6</v>
      </c>
      <c r="Z2552" s="64">
        <v>1.79</v>
      </c>
      <c r="AA2552" s="64">
        <v>2</v>
      </c>
      <c r="AB2552" s="64">
        <v>2.8</v>
      </c>
      <c r="AC2552" s="64">
        <v>3.12</v>
      </c>
    </row>
    <row r="2553" spans="1:29" hidden="1" x14ac:dyDescent="0.2">
      <c r="A2553" s="2">
        <v>42088</v>
      </c>
      <c r="B2553" s="64">
        <v>2.92</v>
      </c>
      <c r="C2553" s="64">
        <v>2.69</v>
      </c>
      <c r="D2553" s="64">
        <v>3.76</v>
      </c>
      <c r="E2553" s="64">
        <v>3.62</v>
      </c>
      <c r="G2553" s="64">
        <v>1.73</v>
      </c>
      <c r="H2553" s="64">
        <v>1.97</v>
      </c>
      <c r="J2553" s="64">
        <v>2.72</v>
      </c>
      <c r="K2553" s="64">
        <v>3.09</v>
      </c>
      <c r="N2553" s="64">
        <v>0.01</v>
      </c>
      <c r="O2553" s="64">
        <v>1.92</v>
      </c>
      <c r="P2553" s="64">
        <v>2.5099999999999998</v>
      </c>
      <c r="R2553" s="64">
        <v>2.0699999999999998</v>
      </c>
      <c r="S2553" s="64">
        <v>1.89</v>
      </c>
      <c r="U2553" s="64">
        <v>2.92</v>
      </c>
      <c r="V2553" s="64">
        <v>2.69</v>
      </c>
      <c r="W2553" s="64">
        <v>3.76</v>
      </c>
      <c r="X2553" s="64">
        <v>3.62</v>
      </c>
      <c r="Z2553" s="64">
        <v>1.73</v>
      </c>
      <c r="AA2553" s="64">
        <v>1.97</v>
      </c>
      <c r="AB2553" s="64">
        <v>2.72</v>
      </c>
      <c r="AC2553" s="64">
        <v>3.09</v>
      </c>
    </row>
    <row r="2554" spans="1:29" hidden="1" x14ac:dyDescent="0.2">
      <c r="A2554" s="2">
        <v>42089</v>
      </c>
      <c r="B2554" s="64">
        <v>3.01</v>
      </c>
      <c r="C2554" s="64">
        <v>2.75</v>
      </c>
      <c r="D2554" s="64">
        <v>3.82</v>
      </c>
      <c r="E2554" s="64">
        <v>3.68</v>
      </c>
      <c r="G2554" s="64">
        <v>1.72</v>
      </c>
      <c r="H2554" s="64">
        <v>2.0299999999999998</v>
      </c>
      <c r="J2554" s="64">
        <v>2.83</v>
      </c>
      <c r="K2554" s="64">
        <v>3.11</v>
      </c>
      <c r="N2554" s="64">
        <v>0.02</v>
      </c>
      <c r="O2554" s="64">
        <v>1.99</v>
      </c>
      <c r="P2554" s="64">
        <v>2.58</v>
      </c>
      <c r="R2554" s="64">
        <v>2.12</v>
      </c>
      <c r="S2554" s="64">
        <v>1.93</v>
      </c>
      <c r="U2554" s="64">
        <v>3.01</v>
      </c>
      <c r="V2554" s="64">
        <v>2.75</v>
      </c>
      <c r="W2554" s="64">
        <v>3.82</v>
      </c>
      <c r="X2554" s="64">
        <v>3.68</v>
      </c>
      <c r="Z2554" s="64">
        <v>1.72</v>
      </c>
      <c r="AA2554" s="64">
        <v>2.0299999999999998</v>
      </c>
      <c r="AB2554" s="64">
        <v>2.83</v>
      </c>
      <c r="AC2554" s="64">
        <v>3.11</v>
      </c>
    </row>
    <row r="2555" spans="1:29" hidden="1" x14ac:dyDescent="0.2">
      <c r="A2555" s="2">
        <v>42090</v>
      </c>
      <c r="B2555" s="64">
        <v>2.99</v>
      </c>
      <c r="C2555" s="64">
        <v>2.62</v>
      </c>
      <c r="D2555" s="64">
        <v>3.79</v>
      </c>
      <c r="E2555" s="64">
        <v>3.64</v>
      </c>
      <c r="G2555" s="64">
        <v>1.69</v>
      </c>
      <c r="H2555" s="64">
        <v>1.96</v>
      </c>
      <c r="J2555" s="64">
        <v>2.88</v>
      </c>
      <c r="K2555" s="64">
        <v>2.84</v>
      </c>
      <c r="N2555" s="64">
        <v>0.03</v>
      </c>
      <c r="O2555" s="64">
        <v>1.97</v>
      </c>
      <c r="P2555" s="64">
        <v>2.54</v>
      </c>
      <c r="R2555" s="64">
        <v>2.0699999999999998</v>
      </c>
      <c r="S2555" s="64">
        <v>1.89</v>
      </c>
      <c r="U2555" s="64">
        <v>2.99</v>
      </c>
      <c r="V2555" s="64">
        <v>2.62</v>
      </c>
      <c r="W2555" s="64">
        <v>3.79</v>
      </c>
      <c r="X2555" s="64">
        <v>3.64</v>
      </c>
      <c r="Z2555" s="64">
        <v>1.69</v>
      </c>
      <c r="AA2555" s="64">
        <v>1.96</v>
      </c>
      <c r="AB2555" s="64">
        <v>2.88</v>
      </c>
      <c r="AC2555" s="64">
        <v>2.84</v>
      </c>
    </row>
    <row r="2556" spans="1:29" hidden="1" x14ac:dyDescent="0.2">
      <c r="A2556" s="2">
        <v>42093</v>
      </c>
      <c r="B2556" s="64">
        <v>2.99</v>
      </c>
      <c r="C2556" s="64">
        <v>2.62</v>
      </c>
      <c r="D2556" s="64">
        <v>3.79</v>
      </c>
      <c r="E2556" s="64">
        <v>3.7</v>
      </c>
      <c r="G2556" s="64">
        <v>1.72</v>
      </c>
      <c r="H2556" s="64">
        <v>1.97</v>
      </c>
      <c r="J2556" s="64">
        <v>2.98</v>
      </c>
      <c r="K2556" s="64">
        <v>3.07</v>
      </c>
      <c r="N2556" s="64">
        <v>0.03</v>
      </c>
      <c r="O2556" s="64">
        <v>1.95</v>
      </c>
      <c r="P2556" s="64">
        <v>2.5499999999999998</v>
      </c>
      <c r="R2556" s="64">
        <v>2.06</v>
      </c>
      <c r="S2556" s="64">
        <v>1.87</v>
      </c>
      <c r="U2556" s="64">
        <v>2.99</v>
      </c>
      <c r="V2556" s="64">
        <v>2.62</v>
      </c>
      <c r="W2556" s="64">
        <v>3.79</v>
      </c>
      <c r="X2556" s="64">
        <v>3.7</v>
      </c>
      <c r="Z2556" s="64">
        <v>1.72</v>
      </c>
      <c r="AA2556" s="64">
        <v>1.97</v>
      </c>
      <c r="AB2556" s="64">
        <v>2.98</v>
      </c>
      <c r="AC2556" s="64">
        <v>3.07</v>
      </c>
    </row>
    <row r="2557" spans="1:29" hidden="1" x14ac:dyDescent="0.2">
      <c r="A2557" s="2">
        <v>42094</v>
      </c>
      <c r="B2557" s="64">
        <v>2.95</v>
      </c>
      <c r="C2557" s="64">
        <v>2.65</v>
      </c>
      <c r="D2557" s="64">
        <v>3.79</v>
      </c>
      <c r="E2557" s="64">
        <v>3.79</v>
      </c>
      <c r="G2557" s="64">
        <v>1.88</v>
      </c>
      <c r="H2557" s="64">
        <v>2.0299999999999998</v>
      </c>
      <c r="J2557" s="64">
        <v>2.93</v>
      </c>
      <c r="K2557" s="64">
        <v>3.12</v>
      </c>
      <c r="N2557" s="122">
        <v>0</v>
      </c>
      <c r="O2557" s="64">
        <v>1.92</v>
      </c>
      <c r="P2557" s="64">
        <v>2.54</v>
      </c>
      <c r="R2557" s="64">
        <v>2.02</v>
      </c>
      <c r="S2557" s="64">
        <v>1.84</v>
      </c>
      <c r="U2557" s="64">
        <v>2.95</v>
      </c>
      <c r="V2557" s="64">
        <v>2.65</v>
      </c>
      <c r="W2557" s="64">
        <v>3.79</v>
      </c>
      <c r="X2557" s="64">
        <v>3.79</v>
      </c>
      <c r="Z2557" s="64">
        <v>1.88</v>
      </c>
      <c r="AA2557" s="64">
        <v>2.0299999999999998</v>
      </c>
      <c r="AB2557" s="64">
        <v>2.93</v>
      </c>
      <c r="AC2557" s="64">
        <v>3.12</v>
      </c>
    </row>
    <row r="2558" spans="1:29" hidden="1" x14ac:dyDescent="0.2">
      <c r="N2558" s="122"/>
      <c r="R2558" s="64"/>
      <c r="S2558" s="64"/>
    </row>
    <row r="2559" spans="1:29" hidden="1" x14ac:dyDescent="0.2">
      <c r="A2559" s="3" t="s">
        <v>61</v>
      </c>
      <c r="B2559" s="64">
        <f>AVERAGE(B2536:B2557)</f>
        <v>3.0268181818181819</v>
      </c>
      <c r="C2559" s="64">
        <f>AVERAGE(C2536:C2557)</f>
        <v>2.7795454545454539</v>
      </c>
      <c r="D2559" s="64">
        <f>AVERAGE(D2536:D2557)</f>
        <v>3.8336363636363644</v>
      </c>
      <c r="E2559" s="64">
        <f>AVERAGE(E2536:E2557)</f>
        <v>3.6272727272727283</v>
      </c>
      <c r="G2559" s="64">
        <f>AVERAGE(G2536:G2557)</f>
        <v>2.0199999999999991</v>
      </c>
      <c r="H2559" s="64">
        <f>AVERAGE(H2536:H2557)</f>
        <v>2.1286363636363639</v>
      </c>
      <c r="J2559" s="64">
        <f>AVERAGE(J2536:J2557)</f>
        <v>2.919090909090909</v>
      </c>
      <c r="K2559" s="64">
        <f>AVERAGE(K2536:K2557)</f>
        <v>2.8236363636363637</v>
      </c>
      <c r="N2559" s="64">
        <f>AVERAGE(N2536:N2557)</f>
        <v>1.4545454545454549E-2</v>
      </c>
      <c r="O2559" s="64">
        <f>AVERAGE(O2536:O2557)</f>
        <v>2.0368181818181821</v>
      </c>
      <c r="P2559" s="64">
        <f>AVERAGE(P2536:P2557)</f>
        <v>2.6268181818181811</v>
      </c>
      <c r="R2559" s="64">
        <f>AVERAGE(R2536:R2557)</f>
        <v>2.1331818181818183</v>
      </c>
      <c r="S2559" s="64">
        <f>AVERAGE(S2536:S2557)</f>
        <v>1.9463636363636363</v>
      </c>
      <c r="U2559" s="64">
        <f>AVERAGE(U2536:U2557)</f>
        <v>3.0268181818181819</v>
      </c>
      <c r="V2559" s="64">
        <f>AVERAGE(V2536:V2557)</f>
        <v>2.7795454545454539</v>
      </c>
      <c r="W2559" s="64">
        <f>AVERAGE(W2536:W2557)</f>
        <v>3.8336363636363644</v>
      </c>
      <c r="X2559" s="64">
        <f>AVERAGE(X2536:X2557)</f>
        <v>3.6272727272727283</v>
      </c>
      <c r="Z2559" s="64">
        <f>AVERAGE(Z2536:Z2557)</f>
        <v>2.0199999999999991</v>
      </c>
      <c r="AA2559" s="64">
        <f>AVERAGE(AA2536:AA2557)</f>
        <v>2.1286363636363639</v>
      </c>
      <c r="AB2559" s="64">
        <f>AVERAGE(AB2536:AB2557)</f>
        <v>2.919090909090909</v>
      </c>
      <c r="AC2559" s="64">
        <f>AVERAGE(AC2536:AC2557)</f>
        <v>2.8236363636363637</v>
      </c>
    </row>
    <row r="2560" spans="1:29" hidden="1" x14ac:dyDescent="0.2">
      <c r="A2560" s="3" t="s">
        <v>62</v>
      </c>
      <c r="B2560" s="312">
        <f>AVERAGE(B2559:C2559)</f>
        <v>2.9031818181818179</v>
      </c>
      <c r="C2560" s="312"/>
      <c r="D2560" s="312">
        <f>AVERAGE(D2559:E2559)</f>
        <v>3.7304545454545464</v>
      </c>
      <c r="E2560" s="312"/>
      <c r="F2560" s="5"/>
      <c r="G2560" s="312">
        <f>AVERAGE(G2559:H2559)</f>
        <v>2.0743181818181817</v>
      </c>
      <c r="H2560" s="312"/>
      <c r="I2560" s="118"/>
      <c r="J2560" s="312">
        <f>AVERAGE(J2559:K2559)</f>
        <v>2.8713636363636361</v>
      </c>
      <c r="K2560" s="312"/>
      <c r="L2560" s="118"/>
      <c r="M2560" s="5"/>
      <c r="N2560" s="5"/>
      <c r="O2560" s="5"/>
      <c r="P2560" s="5"/>
      <c r="Q2560" s="5"/>
      <c r="R2560" s="312">
        <f>AVERAGE(R2559:S2559)</f>
        <v>2.0397727272727275</v>
      </c>
      <c r="S2560" s="312"/>
      <c r="U2560" s="312">
        <f>AVERAGE(U2559:V2559)</f>
        <v>2.9031818181818179</v>
      </c>
      <c r="V2560" s="312"/>
      <c r="W2560" s="312">
        <f>AVERAGE(W2559:X2559)</f>
        <v>3.7304545454545464</v>
      </c>
      <c r="X2560" s="312"/>
      <c r="Y2560" s="5"/>
      <c r="Z2560" s="312">
        <f>AVERAGE(Z2559:AA2559)</f>
        <v>2.0743181818181817</v>
      </c>
      <c r="AA2560" s="312"/>
      <c r="AB2560" s="312">
        <f>AVERAGE(AB2559:AC2559)</f>
        <v>2.8713636363636361</v>
      </c>
      <c r="AC2560" s="312"/>
    </row>
    <row r="2561" spans="1:29" hidden="1" x14ac:dyDescent="0.2">
      <c r="A2561" s="3" t="s">
        <v>63</v>
      </c>
      <c r="B2561" s="312">
        <f>AVERAGE(B2509,B2533,B2560)</f>
        <v>2.9176834130781497</v>
      </c>
      <c r="C2561" s="312"/>
      <c r="D2561" s="312">
        <f>AVERAGE(D2509,D2533,D2560)</f>
        <v>3.6161339712918661</v>
      </c>
      <c r="E2561" s="312"/>
      <c r="F2561" s="5"/>
      <c r="G2561" s="312">
        <f>AVERAGE(G2509,G2533,G2560)</f>
        <v>2.0730709728867622</v>
      </c>
      <c r="H2561" s="312"/>
      <c r="I2561" s="118"/>
      <c r="J2561" s="312">
        <f>AVERAGE(J2509,J2533,J2560)</f>
        <v>3.0560378787878784</v>
      </c>
      <c r="K2561" s="312"/>
      <c r="L2561" s="118"/>
      <c r="M2561" s="5"/>
      <c r="N2561" s="5"/>
      <c r="O2561" s="5"/>
      <c r="P2561" s="5"/>
      <c r="Q2561" s="5"/>
      <c r="R2561" s="312">
        <f>AVERAGE(R2509,R2533,R2560)</f>
        <v>1.9919593301435408</v>
      </c>
      <c r="S2561" s="312"/>
      <c r="U2561" s="312">
        <f>AVERAGE(U2509,U2533,U2560)</f>
        <v>2.9176834130781497</v>
      </c>
      <c r="V2561" s="312"/>
      <c r="W2561" s="312">
        <f>AVERAGE(W2509,W2533,W2560)</f>
        <v>3.6161339712918661</v>
      </c>
      <c r="X2561" s="312"/>
      <c r="Y2561" s="5"/>
      <c r="Z2561" s="312">
        <f>AVERAGE(Z2509,Z2533,Z2560)</f>
        <v>2.0730709728867622</v>
      </c>
      <c r="AA2561" s="312"/>
      <c r="AB2561" s="312">
        <f>AVERAGE(AB2509,AB2533,AB2560)</f>
        <v>3.0560378787878784</v>
      </c>
      <c r="AC2561" s="312"/>
    </row>
    <row r="2562" spans="1:29" hidden="1" x14ac:dyDescent="0.2">
      <c r="N2562" s="122"/>
      <c r="R2562" s="64"/>
      <c r="S2562" s="64"/>
    </row>
    <row r="2563" spans="1:29" hidden="1" x14ac:dyDescent="0.2">
      <c r="A2563" s="2">
        <v>42095</v>
      </c>
      <c r="B2563" s="64">
        <v>2.89</v>
      </c>
      <c r="C2563" s="64">
        <v>2.63</v>
      </c>
      <c r="D2563" s="64">
        <v>3.7</v>
      </c>
      <c r="E2563" s="64">
        <v>3.52</v>
      </c>
      <c r="G2563" s="64">
        <v>2.02</v>
      </c>
      <c r="H2563" s="64">
        <v>1.96</v>
      </c>
      <c r="J2563" s="64">
        <v>2.76</v>
      </c>
      <c r="K2563" s="64">
        <v>3.15</v>
      </c>
      <c r="N2563" s="64">
        <v>0.01</v>
      </c>
      <c r="O2563" s="64">
        <v>1.86</v>
      </c>
      <c r="P2563" s="64">
        <v>2.46</v>
      </c>
      <c r="R2563" s="64">
        <v>1.99</v>
      </c>
      <c r="S2563" s="64">
        <v>1.79</v>
      </c>
      <c r="U2563" s="64">
        <v>2.89</v>
      </c>
      <c r="V2563" s="64">
        <v>2.63</v>
      </c>
      <c r="W2563" s="64">
        <v>3.7</v>
      </c>
      <c r="X2563" s="64">
        <v>3.52</v>
      </c>
      <c r="Z2563" s="64">
        <v>2.02</v>
      </c>
      <c r="AA2563" s="64">
        <v>1.96</v>
      </c>
      <c r="AB2563" s="64">
        <v>2.76</v>
      </c>
      <c r="AC2563" s="64">
        <v>3.15</v>
      </c>
    </row>
    <row r="2564" spans="1:29" hidden="1" x14ac:dyDescent="0.2">
      <c r="A2564" s="2">
        <v>42096</v>
      </c>
      <c r="B2564" s="64">
        <v>2.92</v>
      </c>
      <c r="C2564" s="64">
        <v>2.67</v>
      </c>
      <c r="D2564" s="64">
        <v>3.75</v>
      </c>
      <c r="E2564" s="64">
        <v>3.68</v>
      </c>
      <c r="G2564" s="64">
        <v>2.3199999999999998</v>
      </c>
      <c r="H2564" s="64">
        <v>1.94</v>
      </c>
      <c r="J2564" s="64">
        <v>2.81</v>
      </c>
      <c r="K2564" s="64">
        <v>3.13</v>
      </c>
      <c r="N2564" s="64">
        <v>0</v>
      </c>
      <c r="O2564" s="64">
        <v>1.91</v>
      </c>
      <c r="P2564" s="64">
        <v>2.54</v>
      </c>
      <c r="R2564" s="64">
        <v>1.99</v>
      </c>
      <c r="S2564" s="64">
        <v>1.81</v>
      </c>
      <c r="U2564" s="64">
        <v>2.92</v>
      </c>
      <c r="V2564" s="64">
        <v>2.67</v>
      </c>
      <c r="W2564" s="64">
        <v>3.75</v>
      </c>
      <c r="X2564" s="64">
        <v>3.68</v>
      </c>
      <c r="Z2564" s="64">
        <v>2.3199999999999998</v>
      </c>
      <c r="AA2564" s="64">
        <v>1.94</v>
      </c>
      <c r="AB2564" s="64">
        <v>2.81</v>
      </c>
      <c r="AC2564" s="64">
        <v>3.13</v>
      </c>
    </row>
    <row r="2565" spans="1:29" hidden="1" x14ac:dyDescent="0.2">
      <c r="A2565" s="2">
        <v>42100</v>
      </c>
      <c r="B2565" s="64">
        <v>2.9</v>
      </c>
      <c r="C2565" s="64">
        <v>2.65</v>
      </c>
      <c r="D2565" s="64">
        <v>3.79</v>
      </c>
      <c r="E2565" s="64">
        <v>3.61</v>
      </c>
      <c r="G2565" s="64">
        <v>2.31</v>
      </c>
      <c r="H2565" s="64">
        <v>1.94</v>
      </c>
      <c r="J2565" s="64">
        <v>2.91</v>
      </c>
      <c r="K2565" s="64">
        <v>3.11</v>
      </c>
      <c r="N2565" s="64">
        <v>0.01</v>
      </c>
      <c r="O2565" s="64">
        <v>1.89</v>
      </c>
      <c r="P2565" s="64">
        <v>2.5499999999999998</v>
      </c>
      <c r="R2565" s="64">
        <v>1.95</v>
      </c>
      <c r="S2565" s="64">
        <v>1.76</v>
      </c>
      <c r="U2565" s="64">
        <v>2.9</v>
      </c>
      <c r="V2565" s="64">
        <v>2.65</v>
      </c>
      <c r="W2565" s="64">
        <v>3.79</v>
      </c>
      <c r="X2565" s="64">
        <v>3.61</v>
      </c>
      <c r="Z2565" s="64">
        <v>2.31</v>
      </c>
      <c r="AA2565" s="64">
        <v>1.94</v>
      </c>
      <c r="AB2565" s="64">
        <v>2.91</v>
      </c>
      <c r="AC2565" s="64">
        <v>3.11</v>
      </c>
    </row>
    <row r="2566" spans="1:29" hidden="1" x14ac:dyDescent="0.2">
      <c r="A2566" s="2">
        <v>42101</v>
      </c>
      <c r="B2566" s="64">
        <v>2.9</v>
      </c>
      <c r="C2566" s="64">
        <v>2.64</v>
      </c>
      <c r="D2566" s="64">
        <v>3.74</v>
      </c>
      <c r="E2566" s="64">
        <v>3.52</v>
      </c>
      <c r="G2566" s="64">
        <v>2.29</v>
      </c>
      <c r="H2566" s="64">
        <v>1.93</v>
      </c>
      <c r="J2566" s="64">
        <v>3.04</v>
      </c>
      <c r="K2566" s="64">
        <v>3.1</v>
      </c>
      <c r="N2566" s="64">
        <v>0</v>
      </c>
      <c r="O2566" s="64">
        <v>1.89</v>
      </c>
      <c r="P2566" s="64">
        <v>2.52</v>
      </c>
      <c r="R2566" s="64">
        <v>1.95</v>
      </c>
      <c r="S2566" s="64">
        <v>1.77</v>
      </c>
      <c r="U2566" s="64">
        <v>2.9</v>
      </c>
      <c r="V2566" s="64">
        <v>2.64</v>
      </c>
      <c r="W2566" s="64">
        <v>3.74</v>
      </c>
      <c r="X2566" s="64">
        <v>3.52</v>
      </c>
      <c r="Z2566" s="64">
        <v>2.29</v>
      </c>
      <c r="AA2566" s="64">
        <v>1.93</v>
      </c>
      <c r="AB2566" s="64">
        <v>3.04</v>
      </c>
      <c r="AC2566" s="64">
        <v>3.1</v>
      </c>
    </row>
    <row r="2567" spans="1:29" hidden="1" x14ac:dyDescent="0.2">
      <c r="A2567" s="2">
        <v>42102</v>
      </c>
      <c r="B2567" s="64">
        <v>2.94</v>
      </c>
      <c r="C2567" s="64">
        <v>2.64</v>
      </c>
      <c r="D2567" s="64">
        <v>3.72</v>
      </c>
      <c r="E2567" s="64">
        <v>3.53</v>
      </c>
      <c r="G2567" s="64">
        <v>2.14</v>
      </c>
      <c r="H2567" s="64">
        <v>1.96</v>
      </c>
      <c r="J2567" s="64">
        <v>3.02</v>
      </c>
      <c r="K2567" s="64">
        <v>3.12</v>
      </c>
      <c r="N2567" s="64">
        <v>0.01</v>
      </c>
      <c r="O2567" s="64">
        <v>1.9</v>
      </c>
      <c r="P2567" s="64">
        <v>2.5299999999999998</v>
      </c>
      <c r="R2567" s="64">
        <v>1.96</v>
      </c>
      <c r="S2567" s="64">
        <v>1.78</v>
      </c>
      <c r="U2567" s="64">
        <v>2.94</v>
      </c>
      <c r="V2567" s="64">
        <v>2.64</v>
      </c>
      <c r="W2567" s="64">
        <v>3.72</v>
      </c>
      <c r="X2567" s="64">
        <v>3.53</v>
      </c>
      <c r="Z2567" s="64">
        <v>2.14</v>
      </c>
      <c r="AA2567" s="64">
        <v>1.96</v>
      </c>
      <c r="AB2567" s="64">
        <v>3.02</v>
      </c>
      <c r="AC2567" s="64">
        <v>3.12</v>
      </c>
    </row>
    <row r="2568" spans="1:29" hidden="1" x14ac:dyDescent="0.2">
      <c r="A2568" s="2">
        <v>42103</v>
      </c>
      <c r="B2568" s="64">
        <v>2.96</v>
      </c>
      <c r="C2568" s="64">
        <v>2.68</v>
      </c>
      <c r="D2568" s="64">
        <v>3.81</v>
      </c>
      <c r="E2568" s="64">
        <v>3.63</v>
      </c>
      <c r="G2568" s="64">
        <v>2.2599999999999998</v>
      </c>
      <c r="H2568" s="64">
        <v>2.02</v>
      </c>
      <c r="J2568" s="64">
        <v>2.94</v>
      </c>
      <c r="K2568" s="64">
        <v>3.12</v>
      </c>
      <c r="N2568" s="64">
        <v>0.02</v>
      </c>
      <c r="O2568" s="64">
        <v>1.96</v>
      </c>
      <c r="P2568" s="64">
        <v>2.6</v>
      </c>
      <c r="R2568" s="64">
        <v>2.02</v>
      </c>
      <c r="S2568" s="64">
        <v>1.81</v>
      </c>
      <c r="U2568" s="64">
        <v>2.96</v>
      </c>
      <c r="V2568" s="64">
        <v>2.68</v>
      </c>
      <c r="W2568" s="64">
        <v>3.81</v>
      </c>
      <c r="X2568" s="64">
        <v>3.63</v>
      </c>
      <c r="Z2568" s="64">
        <v>2.2599999999999998</v>
      </c>
      <c r="AA2568" s="64">
        <v>2.02</v>
      </c>
      <c r="AB2568" s="64">
        <v>2.94</v>
      </c>
      <c r="AC2568" s="64">
        <v>3.12</v>
      </c>
    </row>
    <row r="2569" spans="1:29" hidden="1" x14ac:dyDescent="0.2">
      <c r="A2569" s="2">
        <v>42104</v>
      </c>
      <c r="B2569" s="64">
        <v>2.96</v>
      </c>
      <c r="C2569" s="64">
        <v>2.67</v>
      </c>
      <c r="D2569" s="64">
        <v>3.77</v>
      </c>
      <c r="E2569" s="64">
        <v>3.63</v>
      </c>
      <c r="G2569" s="64">
        <v>2.2400000000000002</v>
      </c>
      <c r="H2569" s="64">
        <v>1.99</v>
      </c>
      <c r="J2569" s="64">
        <v>3.15</v>
      </c>
      <c r="K2569" s="64">
        <v>3.1</v>
      </c>
      <c r="N2569" s="64">
        <v>0.01</v>
      </c>
      <c r="O2569" s="64">
        <v>1.95</v>
      </c>
      <c r="P2569" s="64">
        <v>2.58</v>
      </c>
      <c r="R2569" s="64">
        <v>2.02</v>
      </c>
      <c r="S2569" s="64">
        <v>1.8</v>
      </c>
      <c r="U2569" s="64">
        <v>2.96</v>
      </c>
      <c r="V2569" s="64">
        <v>2.67</v>
      </c>
      <c r="W2569" s="64">
        <v>3.77</v>
      </c>
      <c r="X2569" s="64">
        <v>3.63</v>
      </c>
      <c r="Z2569" s="64">
        <v>2.2400000000000002</v>
      </c>
      <c r="AA2569" s="64">
        <v>1.99</v>
      </c>
      <c r="AB2569" s="64">
        <v>3.15</v>
      </c>
      <c r="AC2569" s="64">
        <v>3.1</v>
      </c>
    </row>
    <row r="2570" spans="1:29" hidden="1" x14ac:dyDescent="0.2">
      <c r="A2570" s="2">
        <v>42107</v>
      </c>
      <c r="B2570" s="64">
        <v>2.94</v>
      </c>
      <c r="C2570" s="64">
        <v>2.67</v>
      </c>
      <c r="D2570" s="64">
        <v>3.78</v>
      </c>
      <c r="E2570" s="64">
        <v>3.56</v>
      </c>
      <c r="G2570" s="64">
        <v>2.21</v>
      </c>
      <c r="H2570" s="64">
        <v>2.11</v>
      </c>
      <c r="J2570" s="64">
        <v>3.35</v>
      </c>
      <c r="K2570" s="64">
        <v>3.15</v>
      </c>
      <c r="N2570" s="64">
        <v>0.01</v>
      </c>
      <c r="O2570" s="64">
        <v>1.93</v>
      </c>
      <c r="P2570" s="64">
        <v>2.57</v>
      </c>
      <c r="R2570" s="64">
        <v>2.0099999999999998</v>
      </c>
      <c r="S2570" s="64">
        <v>1.77</v>
      </c>
      <c r="U2570" s="64">
        <v>2.94</v>
      </c>
      <c r="V2570" s="64">
        <v>2.67</v>
      </c>
      <c r="W2570" s="64">
        <v>3.78</v>
      </c>
      <c r="X2570" s="64">
        <v>3.56</v>
      </c>
      <c r="Z2570" s="64">
        <v>2.21</v>
      </c>
      <c r="AA2570" s="64">
        <v>2.11</v>
      </c>
      <c r="AB2570" s="64">
        <v>3.35</v>
      </c>
      <c r="AC2570" s="64">
        <v>3.15</v>
      </c>
    </row>
    <row r="2571" spans="1:29" hidden="1" x14ac:dyDescent="0.2">
      <c r="A2571" s="2">
        <v>42108</v>
      </c>
      <c r="B2571" s="64">
        <v>2.94</v>
      </c>
      <c r="C2571" s="64">
        <v>2.64</v>
      </c>
      <c r="D2571" s="64">
        <v>3.72</v>
      </c>
      <c r="E2571" s="64">
        <v>3.58</v>
      </c>
      <c r="G2571" s="64">
        <v>2.12</v>
      </c>
      <c r="H2571" s="64">
        <v>2.09</v>
      </c>
      <c r="J2571" s="64">
        <v>3.52</v>
      </c>
      <c r="K2571" s="64">
        <v>3.06</v>
      </c>
      <c r="N2571" s="64">
        <v>0</v>
      </c>
      <c r="O2571" s="64">
        <v>1.9</v>
      </c>
      <c r="P2571" s="64">
        <v>2.54</v>
      </c>
      <c r="R2571" s="64">
        <v>1.99</v>
      </c>
      <c r="S2571" s="64">
        <v>1.77</v>
      </c>
      <c r="U2571" s="64">
        <v>2.94</v>
      </c>
      <c r="V2571" s="64">
        <v>2.64</v>
      </c>
      <c r="W2571" s="64">
        <v>3.72</v>
      </c>
      <c r="X2571" s="64">
        <v>3.58</v>
      </c>
      <c r="Z2571" s="64">
        <v>2.12</v>
      </c>
      <c r="AA2571" s="64">
        <v>2.09</v>
      </c>
      <c r="AB2571" s="64">
        <v>3.52</v>
      </c>
      <c r="AC2571" s="64">
        <v>3.06</v>
      </c>
    </row>
    <row r="2572" spans="1:29" hidden="1" x14ac:dyDescent="0.2">
      <c r="A2572" s="2">
        <v>42109</v>
      </c>
      <c r="B2572" s="64">
        <v>2.95</v>
      </c>
      <c r="C2572" s="64">
        <v>2.66</v>
      </c>
      <c r="D2572" s="64">
        <v>3.75</v>
      </c>
      <c r="E2572" s="64">
        <v>3.59</v>
      </c>
      <c r="G2572" s="64">
        <v>2.17</v>
      </c>
      <c r="H2572" s="64">
        <v>2.0699999999999998</v>
      </c>
      <c r="J2572" s="64">
        <v>3.43</v>
      </c>
      <c r="K2572" s="64">
        <v>3.04</v>
      </c>
      <c r="N2572" s="64">
        <v>0.01</v>
      </c>
      <c r="O2572" s="64">
        <v>1.89</v>
      </c>
      <c r="P2572" s="64">
        <v>2.54</v>
      </c>
      <c r="R2572" s="64">
        <v>1.97</v>
      </c>
      <c r="S2572" s="64">
        <v>1.75</v>
      </c>
      <c r="U2572" s="64">
        <v>2.95</v>
      </c>
      <c r="V2572" s="64">
        <v>2.66</v>
      </c>
      <c r="W2572" s="64">
        <v>3.75</v>
      </c>
      <c r="X2572" s="64">
        <v>3.59</v>
      </c>
      <c r="Z2572" s="64">
        <v>2.17</v>
      </c>
      <c r="AA2572" s="64">
        <v>2.0699999999999998</v>
      </c>
      <c r="AB2572" s="64">
        <v>3.43</v>
      </c>
      <c r="AC2572" s="64">
        <v>3.04</v>
      </c>
    </row>
    <row r="2573" spans="1:29" hidden="1" x14ac:dyDescent="0.2">
      <c r="A2573" s="2">
        <v>42110</v>
      </c>
      <c r="B2573" s="64">
        <v>2.92</v>
      </c>
      <c r="C2573" s="64">
        <v>2.65</v>
      </c>
      <c r="D2573" s="64">
        <v>3.76</v>
      </c>
      <c r="E2573" s="64">
        <v>3.59</v>
      </c>
      <c r="G2573" s="64">
        <v>2.1800000000000002</v>
      </c>
      <c r="H2573" s="64">
        <v>2</v>
      </c>
      <c r="J2573" s="64">
        <v>2.92</v>
      </c>
      <c r="K2573" s="64">
        <v>3.04</v>
      </c>
      <c r="N2573" s="64">
        <v>0.01</v>
      </c>
      <c r="O2573" s="64">
        <v>1.89</v>
      </c>
      <c r="P2573" s="64">
        <v>2.57</v>
      </c>
      <c r="R2573" s="64">
        <v>1.96</v>
      </c>
      <c r="S2573" s="64">
        <v>1.71</v>
      </c>
      <c r="U2573" s="64">
        <v>2.92</v>
      </c>
      <c r="V2573" s="64">
        <v>2.65</v>
      </c>
      <c r="W2573" s="64">
        <v>3.76</v>
      </c>
      <c r="X2573" s="64">
        <v>3.59</v>
      </c>
      <c r="Z2573" s="64">
        <v>2.1800000000000002</v>
      </c>
      <c r="AA2573" s="64">
        <v>2</v>
      </c>
      <c r="AB2573" s="64">
        <v>2.92</v>
      </c>
      <c r="AC2573" s="64">
        <v>3.04</v>
      </c>
    </row>
    <row r="2574" spans="1:29" hidden="1" x14ac:dyDescent="0.2">
      <c r="A2574" s="2">
        <v>42111</v>
      </c>
      <c r="B2574" s="64">
        <v>2.89</v>
      </c>
      <c r="C2574" s="64">
        <v>2.6</v>
      </c>
      <c r="D2574" s="64">
        <v>3.68</v>
      </c>
      <c r="E2574" s="64">
        <v>3.59</v>
      </c>
      <c r="G2574" s="64">
        <v>2.31</v>
      </c>
      <c r="H2574" s="64">
        <v>2.11</v>
      </c>
      <c r="J2574" s="64">
        <v>3.17</v>
      </c>
      <c r="K2574" s="64">
        <v>3.06</v>
      </c>
      <c r="N2574" s="64">
        <v>0.01</v>
      </c>
      <c r="O2574" s="64">
        <v>1.87</v>
      </c>
      <c r="P2574" s="64">
        <v>2.52</v>
      </c>
      <c r="R2574" s="64">
        <v>1.95</v>
      </c>
      <c r="S2574" s="64">
        <v>1.73</v>
      </c>
      <c r="U2574" s="64">
        <v>2.89</v>
      </c>
      <c r="V2574" s="64">
        <v>2.6</v>
      </c>
      <c r="W2574" s="64">
        <v>3.68</v>
      </c>
      <c r="X2574" s="64">
        <v>3.59</v>
      </c>
      <c r="Z2574" s="64">
        <v>2.31</v>
      </c>
      <c r="AA2574" s="64">
        <v>2.11</v>
      </c>
      <c r="AB2574" s="64">
        <v>3.17</v>
      </c>
      <c r="AC2574" s="64">
        <v>3.06</v>
      </c>
    </row>
    <row r="2575" spans="1:29" hidden="1" x14ac:dyDescent="0.2">
      <c r="A2575" s="2">
        <v>42114</v>
      </c>
      <c r="B2575" s="64">
        <v>2.92</v>
      </c>
      <c r="C2575" s="64">
        <v>2.62</v>
      </c>
      <c r="D2575" s="64">
        <v>3.71</v>
      </c>
      <c r="E2575" s="64">
        <v>3.64</v>
      </c>
      <c r="G2575" s="64">
        <v>2.16</v>
      </c>
      <c r="H2575" s="64">
        <v>2.08</v>
      </c>
      <c r="J2575" s="64">
        <v>3.14</v>
      </c>
      <c r="K2575" s="64">
        <v>3.05</v>
      </c>
      <c r="N2575" s="64">
        <v>0.01</v>
      </c>
      <c r="O2575" s="64">
        <v>1.89</v>
      </c>
      <c r="P2575" s="64">
        <v>2.56</v>
      </c>
      <c r="R2575" s="64">
        <v>1.98</v>
      </c>
      <c r="S2575" s="64">
        <v>1.74</v>
      </c>
      <c r="U2575" s="64">
        <v>2.92</v>
      </c>
      <c r="V2575" s="64">
        <v>2.62</v>
      </c>
      <c r="W2575" s="64">
        <v>3.71</v>
      </c>
      <c r="X2575" s="64">
        <v>3.64</v>
      </c>
      <c r="Z2575" s="64">
        <v>2.16</v>
      </c>
      <c r="AA2575" s="64">
        <v>2.08</v>
      </c>
      <c r="AB2575" s="64">
        <v>3.14</v>
      </c>
      <c r="AC2575" s="64">
        <v>3.05</v>
      </c>
    </row>
    <row r="2576" spans="1:29" hidden="1" x14ac:dyDescent="0.2">
      <c r="A2576" s="2">
        <v>42115</v>
      </c>
      <c r="B2576" s="64">
        <v>2.93</v>
      </c>
      <c r="C2576" s="64">
        <v>2.68</v>
      </c>
      <c r="D2576" s="64">
        <v>3.82</v>
      </c>
      <c r="E2576" s="64">
        <v>3.65</v>
      </c>
      <c r="G2576" s="64">
        <v>2.19</v>
      </c>
      <c r="H2576" s="64">
        <v>2.1</v>
      </c>
      <c r="J2576" s="64">
        <v>3.03</v>
      </c>
      <c r="K2576" s="64">
        <v>3.05</v>
      </c>
      <c r="N2576" s="64">
        <v>0</v>
      </c>
      <c r="O2576" s="64">
        <v>1.91</v>
      </c>
      <c r="P2576" s="64">
        <v>2.58</v>
      </c>
      <c r="R2576" s="64">
        <v>2</v>
      </c>
      <c r="S2576" s="64">
        <v>1.76</v>
      </c>
      <c r="U2576" s="64">
        <v>2.93</v>
      </c>
      <c r="V2576" s="64">
        <v>2.68</v>
      </c>
      <c r="W2576" s="64">
        <v>3.82</v>
      </c>
      <c r="X2576" s="64">
        <v>3.65</v>
      </c>
      <c r="Z2576" s="64">
        <v>2.19</v>
      </c>
      <c r="AA2576" s="64">
        <v>2.1</v>
      </c>
      <c r="AB2576" s="64">
        <v>3.03</v>
      </c>
      <c r="AC2576" s="64">
        <v>3.05</v>
      </c>
    </row>
    <row r="2577" spans="1:29" hidden="1" x14ac:dyDescent="0.2">
      <c r="A2577" s="2">
        <v>42116</v>
      </c>
      <c r="B2577" s="64">
        <v>2.98</v>
      </c>
      <c r="C2577" s="64">
        <v>2.75</v>
      </c>
      <c r="D2577" s="64">
        <v>3.9</v>
      </c>
      <c r="E2577" s="64">
        <v>3.69</v>
      </c>
      <c r="G2577" s="64">
        <v>2.4300000000000002</v>
      </c>
      <c r="H2577" s="64">
        <v>2.14</v>
      </c>
      <c r="J2577" s="64">
        <v>2.79</v>
      </c>
      <c r="K2577" s="64">
        <v>3.05</v>
      </c>
      <c r="N2577" s="64">
        <v>0.02</v>
      </c>
      <c r="O2577" s="64">
        <v>1.98</v>
      </c>
      <c r="P2577" s="64">
        <v>2.66</v>
      </c>
      <c r="R2577" s="64">
        <v>2.0499999999999998</v>
      </c>
      <c r="S2577" s="64">
        <v>1.8</v>
      </c>
      <c r="U2577" s="64">
        <v>2.98</v>
      </c>
      <c r="V2577" s="64">
        <v>2.75</v>
      </c>
      <c r="W2577" s="64">
        <v>3.9</v>
      </c>
      <c r="X2577" s="64">
        <v>3.69</v>
      </c>
      <c r="Z2577" s="64">
        <v>2.4300000000000002</v>
      </c>
      <c r="AA2577" s="64">
        <v>2.14</v>
      </c>
      <c r="AB2577" s="64">
        <v>2.79</v>
      </c>
      <c r="AC2577" s="64">
        <v>3.05</v>
      </c>
    </row>
    <row r="2578" spans="1:29" hidden="1" x14ac:dyDescent="0.2">
      <c r="A2578" s="2">
        <v>42117</v>
      </c>
      <c r="B2578" s="64">
        <v>2.95</v>
      </c>
      <c r="C2578" s="64">
        <v>2.69</v>
      </c>
      <c r="D2578" s="64">
        <v>3.88</v>
      </c>
      <c r="E2578" s="64">
        <v>3.68</v>
      </c>
      <c r="G2578" s="64">
        <v>2.5</v>
      </c>
      <c r="H2578" s="64">
        <v>2.17</v>
      </c>
      <c r="J2578" s="64">
        <v>2.73</v>
      </c>
      <c r="K2578" s="64">
        <v>3.17</v>
      </c>
      <c r="N2578" s="64">
        <v>0.02</v>
      </c>
      <c r="O2578" s="64">
        <v>1.95</v>
      </c>
      <c r="P2578" s="64">
        <v>2.65</v>
      </c>
      <c r="R2578" s="64">
        <v>2.02</v>
      </c>
      <c r="S2578" s="64">
        <v>1.75</v>
      </c>
      <c r="U2578" s="64">
        <v>2.95</v>
      </c>
      <c r="V2578" s="64">
        <v>2.69</v>
      </c>
      <c r="W2578" s="64">
        <v>3.88</v>
      </c>
      <c r="X2578" s="64">
        <v>3.68</v>
      </c>
      <c r="Z2578" s="64">
        <v>2.5</v>
      </c>
      <c r="AA2578" s="64">
        <v>2.17</v>
      </c>
      <c r="AB2578" s="64">
        <v>2.73</v>
      </c>
      <c r="AC2578" s="64">
        <v>3.17</v>
      </c>
    </row>
    <row r="2579" spans="1:29" hidden="1" x14ac:dyDescent="0.2">
      <c r="A2579" s="2">
        <v>42118</v>
      </c>
      <c r="B2579" s="64">
        <v>2.88</v>
      </c>
      <c r="C2579" s="64">
        <v>2.66</v>
      </c>
      <c r="D2579" s="64">
        <v>3.85</v>
      </c>
      <c r="E2579" s="64">
        <v>3.67</v>
      </c>
      <c r="G2579" s="64">
        <v>2.57</v>
      </c>
      <c r="H2579" s="64">
        <v>2.21</v>
      </c>
      <c r="J2579" s="64">
        <v>2.83</v>
      </c>
      <c r="K2579" s="64">
        <v>3.23</v>
      </c>
      <c r="N2579" s="64">
        <v>0.02</v>
      </c>
      <c r="O2579" s="64">
        <v>1.91</v>
      </c>
      <c r="P2579" s="64">
        <v>2.61</v>
      </c>
      <c r="R2579" s="64">
        <v>1.98</v>
      </c>
      <c r="S2579" s="64">
        <v>1.72</v>
      </c>
      <c r="U2579" s="64">
        <v>2.88</v>
      </c>
      <c r="V2579" s="64">
        <v>2.66</v>
      </c>
      <c r="W2579" s="64">
        <v>3.85</v>
      </c>
      <c r="X2579" s="64">
        <v>3.67</v>
      </c>
      <c r="Z2579" s="64">
        <v>2.57</v>
      </c>
      <c r="AA2579" s="64">
        <v>2.21</v>
      </c>
      <c r="AB2579" s="64">
        <v>2.83</v>
      </c>
      <c r="AC2579" s="64">
        <v>3.23</v>
      </c>
    </row>
    <row r="2580" spans="1:29" hidden="1" x14ac:dyDescent="0.2">
      <c r="A2580" s="2">
        <v>42121</v>
      </c>
      <c r="B2580" s="64">
        <v>2.9</v>
      </c>
      <c r="C2580" s="64">
        <v>2.69</v>
      </c>
      <c r="D2580" s="64">
        <v>3.86</v>
      </c>
      <c r="E2580" s="64">
        <v>3.66</v>
      </c>
      <c r="G2580" s="64">
        <v>2.4700000000000002</v>
      </c>
      <c r="H2580" s="64">
        <v>2.19</v>
      </c>
      <c r="J2580" s="64">
        <v>3.14</v>
      </c>
      <c r="K2580" s="64">
        <v>3.21</v>
      </c>
      <c r="N2580" s="64">
        <v>0.01</v>
      </c>
      <c r="O2580" s="64">
        <v>1.93</v>
      </c>
      <c r="P2580" s="64">
        <v>2.61</v>
      </c>
      <c r="Q2580" s="64" t="s">
        <v>340</v>
      </c>
      <c r="R2580" s="64">
        <v>2</v>
      </c>
      <c r="S2580" s="64">
        <v>1.74</v>
      </c>
      <c r="U2580" s="64">
        <v>2.9</v>
      </c>
      <c r="V2580" s="64">
        <v>2.69</v>
      </c>
      <c r="W2580" s="64">
        <v>3.86</v>
      </c>
      <c r="X2580" s="64">
        <v>3.66</v>
      </c>
      <c r="Z2580" s="64">
        <v>2.4700000000000002</v>
      </c>
      <c r="AA2580" s="64">
        <v>2.19</v>
      </c>
      <c r="AB2580" s="64">
        <v>3.14</v>
      </c>
      <c r="AC2580" s="64">
        <v>3.21</v>
      </c>
    </row>
    <row r="2581" spans="1:29" hidden="1" x14ac:dyDescent="0.2">
      <c r="A2581" s="2">
        <v>42122</v>
      </c>
      <c r="B2581" s="64">
        <v>2.97</v>
      </c>
      <c r="C2581" s="64">
        <v>2.72</v>
      </c>
      <c r="D2581" s="64">
        <v>3.92</v>
      </c>
      <c r="E2581" s="64">
        <v>3.72</v>
      </c>
      <c r="G2581" s="64">
        <v>2.46</v>
      </c>
      <c r="H2581" s="64">
        <v>2.1800000000000002</v>
      </c>
      <c r="J2581" s="64">
        <v>3.28</v>
      </c>
      <c r="K2581" s="64">
        <v>3.27</v>
      </c>
      <c r="N2581" s="64">
        <v>0</v>
      </c>
      <c r="O2581" s="64">
        <v>2</v>
      </c>
      <c r="P2581" s="64">
        <v>2.7</v>
      </c>
      <c r="R2581" s="64">
        <v>2.0499999999999998</v>
      </c>
      <c r="S2581" s="64">
        <v>1.79</v>
      </c>
      <c r="U2581" s="64">
        <v>2.97</v>
      </c>
      <c r="V2581" s="64">
        <v>2.72</v>
      </c>
      <c r="W2581" s="64">
        <v>3.92</v>
      </c>
      <c r="X2581" s="64">
        <v>3.72</v>
      </c>
      <c r="Z2581" s="64">
        <v>2.46</v>
      </c>
      <c r="AA2581" s="64">
        <v>2.1800000000000002</v>
      </c>
      <c r="AB2581" s="64">
        <v>3.28</v>
      </c>
      <c r="AC2581" s="64">
        <v>3.27</v>
      </c>
    </row>
    <row r="2582" spans="1:29" hidden="1" x14ac:dyDescent="0.2">
      <c r="A2582" s="2">
        <v>42123</v>
      </c>
      <c r="B2582" s="64">
        <v>3.01</v>
      </c>
      <c r="C2582" s="64">
        <v>2.8</v>
      </c>
      <c r="D2582" s="64">
        <v>3.97</v>
      </c>
      <c r="E2582" s="64">
        <v>3.75</v>
      </c>
      <c r="G2582" s="64">
        <v>2.6</v>
      </c>
      <c r="H2582" s="64">
        <v>2.25</v>
      </c>
      <c r="J2582" s="64">
        <v>3.26</v>
      </c>
      <c r="K2582" s="64">
        <v>3.37</v>
      </c>
      <c r="N2582" s="64">
        <v>0</v>
      </c>
      <c r="O2582" s="64">
        <v>2.04</v>
      </c>
      <c r="P2582" s="64">
        <v>2.75</v>
      </c>
      <c r="R2582" s="64">
        <v>2.1</v>
      </c>
      <c r="S2582" s="64">
        <v>1.82</v>
      </c>
      <c r="U2582" s="64">
        <v>3.01</v>
      </c>
      <c r="V2582" s="64">
        <v>2.8</v>
      </c>
      <c r="W2582" s="64">
        <v>3.97</v>
      </c>
      <c r="X2582" s="64">
        <v>3.75</v>
      </c>
      <c r="Z2582" s="64">
        <v>2.6</v>
      </c>
      <c r="AA2582" s="64">
        <v>2.25</v>
      </c>
      <c r="AB2582" s="64">
        <v>3.26</v>
      </c>
      <c r="AC2582" s="64">
        <v>3.37</v>
      </c>
    </row>
    <row r="2583" spans="1:29" hidden="1" x14ac:dyDescent="0.2">
      <c r="A2583" s="2">
        <v>42124</v>
      </c>
      <c r="B2583" s="64">
        <v>3</v>
      </c>
      <c r="C2583" s="64">
        <v>2.85</v>
      </c>
      <c r="D2583" s="64">
        <v>3.91</v>
      </c>
      <c r="E2583" s="64">
        <v>3.83</v>
      </c>
      <c r="G2583" s="64">
        <v>2.5299999999999998</v>
      </c>
      <c r="H2583" s="64">
        <v>2.2599999999999998</v>
      </c>
      <c r="J2583" s="64">
        <v>3.38</v>
      </c>
      <c r="K2583" s="64">
        <v>3.55</v>
      </c>
      <c r="N2583" s="64">
        <v>0</v>
      </c>
      <c r="O2583" s="64">
        <v>2.0299999999999998</v>
      </c>
      <c r="P2583" s="64">
        <v>2.74</v>
      </c>
      <c r="R2583" s="64">
        <v>2.09</v>
      </c>
      <c r="S2583" s="64">
        <v>1.82</v>
      </c>
      <c r="U2583" s="64">
        <v>3</v>
      </c>
      <c r="V2583" s="64">
        <v>2.85</v>
      </c>
      <c r="W2583" s="64">
        <v>3.91</v>
      </c>
      <c r="X2583" s="64">
        <v>3.83</v>
      </c>
      <c r="Z2583" s="64">
        <v>2.5299999999999998</v>
      </c>
      <c r="AA2583" s="64">
        <v>2.2599999999999998</v>
      </c>
      <c r="AB2583" s="64">
        <v>3.38</v>
      </c>
      <c r="AC2583" s="64">
        <v>3.55</v>
      </c>
    </row>
    <row r="2584" spans="1:29" hidden="1" x14ac:dyDescent="0.2">
      <c r="R2584" s="64"/>
      <c r="S2584" s="64"/>
    </row>
    <row r="2585" spans="1:29" hidden="1" x14ac:dyDescent="0.2">
      <c r="A2585" s="3" t="s">
        <v>61</v>
      </c>
      <c r="B2585" s="64">
        <f>AVERAGE(B2563:B2583)</f>
        <v>2.9357142857142859</v>
      </c>
      <c r="C2585" s="64">
        <f>AVERAGE(C2563:C2583)</f>
        <v>2.6790476190476191</v>
      </c>
      <c r="D2585" s="64">
        <f>AVERAGE(D2563:D2583)</f>
        <v>3.7995238095238091</v>
      </c>
      <c r="E2585" s="64">
        <f>AVERAGE(E2563:E2583)</f>
        <v>3.6342857142857139</v>
      </c>
      <c r="G2585" s="64">
        <f>AVERAGE(G2563:G2583)</f>
        <v>2.3085714285714292</v>
      </c>
      <c r="H2585" s="64">
        <f>AVERAGE(H2563:H2583)</f>
        <v>2.0809523809523807</v>
      </c>
      <c r="J2585" s="64">
        <f>AVERAGE(J2563:J2583)</f>
        <v>3.0761904761904759</v>
      </c>
      <c r="K2585" s="64">
        <f>AVERAGE(K2563:K2583)</f>
        <v>3.1490476190476189</v>
      </c>
      <c r="N2585" s="64">
        <f>AVERAGE(N2563:N2583)</f>
        <v>8.5714285714285701E-3</v>
      </c>
      <c r="O2585" s="64">
        <f>AVERAGE(O2563:O2583)</f>
        <v>1.9276190476190476</v>
      </c>
      <c r="P2585" s="64">
        <f>AVERAGE(P2563:P2583)</f>
        <v>2.5895238095238091</v>
      </c>
      <c r="R2585" s="64">
        <f>AVERAGE(R2563:R2583)</f>
        <v>2.0014285714285713</v>
      </c>
      <c r="S2585" s="64">
        <f>AVERAGE(S2563:S2583)</f>
        <v>1.7709523809523813</v>
      </c>
      <c r="U2585" s="64">
        <f>AVERAGE(U2563:U2583)</f>
        <v>2.9357142857142859</v>
      </c>
      <c r="V2585" s="64">
        <f>AVERAGE(V2563:V2583)</f>
        <v>2.6790476190476191</v>
      </c>
      <c r="W2585" s="64">
        <f>AVERAGE(W2563:W2583)</f>
        <v>3.7995238095238091</v>
      </c>
      <c r="X2585" s="64">
        <f>AVERAGE(X2563:X2583)</f>
        <v>3.6342857142857139</v>
      </c>
      <c r="Z2585" s="64">
        <f>AVERAGE(Z2563:Z2583)</f>
        <v>2.3085714285714292</v>
      </c>
      <c r="AA2585" s="64">
        <f>AVERAGE(AA2563:AA2583)</f>
        <v>2.0809523809523807</v>
      </c>
      <c r="AB2585" s="64">
        <f>AVERAGE(AB2563:AB2583)</f>
        <v>3.0761904761904759</v>
      </c>
      <c r="AC2585" s="64">
        <f>AVERAGE(AC2563:AC2583)</f>
        <v>3.1490476190476189</v>
      </c>
    </row>
    <row r="2586" spans="1:29" hidden="1" x14ac:dyDescent="0.2">
      <c r="A2586" s="3" t="s">
        <v>62</v>
      </c>
      <c r="B2586" s="312">
        <f>AVERAGE(B2585:C2585)</f>
        <v>2.8073809523809525</v>
      </c>
      <c r="C2586" s="312"/>
      <c r="D2586" s="312">
        <f>AVERAGE(D2585:E2585)</f>
        <v>3.7169047619047615</v>
      </c>
      <c r="E2586" s="312"/>
      <c r="F2586" s="5"/>
      <c r="G2586" s="312">
        <f>AVERAGE(G2585:H2585)</f>
        <v>2.1947619047619051</v>
      </c>
      <c r="H2586" s="312"/>
      <c r="I2586" s="118"/>
      <c r="J2586" s="312">
        <f>AVERAGE(J2585:K2585)</f>
        <v>3.1126190476190474</v>
      </c>
      <c r="K2586" s="312"/>
      <c r="L2586" s="118"/>
      <c r="M2586" s="5"/>
      <c r="N2586" s="5"/>
      <c r="O2586" s="5"/>
      <c r="P2586" s="5"/>
      <c r="Q2586" s="5"/>
      <c r="R2586" s="312">
        <f>AVERAGE(R2585:S2585)</f>
        <v>1.8861904761904764</v>
      </c>
      <c r="S2586" s="312"/>
      <c r="U2586" s="312">
        <f>AVERAGE(U2585:V2585)</f>
        <v>2.8073809523809525</v>
      </c>
      <c r="V2586" s="312"/>
      <c r="W2586" s="312">
        <f>AVERAGE(W2585:X2585)</f>
        <v>3.7169047619047615</v>
      </c>
      <c r="X2586" s="312"/>
      <c r="Y2586" s="5"/>
      <c r="Z2586" s="312">
        <f>AVERAGE(Z2585:AA2585)</f>
        <v>2.1947619047619051</v>
      </c>
      <c r="AA2586" s="312"/>
      <c r="AB2586" s="312">
        <f>AVERAGE(AB2585:AC2585)</f>
        <v>3.1126190476190474</v>
      </c>
      <c r="AC2586" s="312"/>
    </row>
    <row r="2587" spans="1:29" hidden="1" x14ac:dyDescent="0.2">
      <c r="A2587" s="3" t="s">
        <v>63</v>
      </c>
      <c r="B2587" s="312">
        <f>AVERAGE(B2533,B2560,B2586)</f>
        <v>2.875977063871801</v>
      </c>
      <c r="C2587" s="312"/>
      <c r="D2587" s="312">
        <f>AVERAGE(D2533,D2560,D2586)</f>
        <v>3.6521022252601205</v>
      </c>
      <c r="E2587" s="312"/>
      <c r="F2587" s="5"/>
      <c r="G2587" s="312">
        <f>AVERAGE(G2533,G2560,G2586)</f>
        <v>2.122324941140731</v>
      </c>
      <c r="H2587" s="312"/>
      <c r="I2587" s="118"/>
      <c r="J2587" s="312">
        <f>AVERAGE(J2533,J2560,J2586)</f>
        <v>3.0529942279942279</v>
      </c>
      <c r="K2587" s="312"/>
      <c r="L2587" s="118"/>
      <c r="M2587" s="5"/>
      <c r="N2587" s="5"/>
      <c r="O2587" s="5"/>
      <c r="P2587" s="5"/>
      <c r="Q2587" s="5"/>
      <c r="R2587" s="312">
        <f>AVERAGE(R2533,R2560,R2586)</f>
        <v>1.9710228222070327</v>
      </c>
      <c r="S2587" s="312"/>
      <c r="U2587" s="312">
        <f>AVERAGE(U2533,U2560,U2586)</f>
        <v>2.875977063871801</v>
      </c>
      <c r="V2587" s="312"/>
      <c r="W2587" s="312">
        <f>AVERAGE(W2533,W2560,W2586)</f>
        <v>3.6521022252601205</v>
      </c>
      <c r="X2587" s="312"/>
      <c r="Y2587" s="5"/>
      <c r="Z2587" s="312">
        <f>AVERAGE(Z2533,Z2560,Z2586)</f>
        <v>2.122324941140731</v>
      </c>
      <c r="AA2587" s="312"/>
      <c r="AB2587" s="312">
        <f>AVERAGE(AB2533,AB2560,AB2586)</f>
        <v>3.0529942279942279</v>
      </c>
      <c r="AC2587" s="312"/>
    </row>
    <row r="2588" spans="1:29" hidden="1" x14ac:dyDescent="0.2">
      <c r="R2588" s="64"/>
      <c r="S2588" s="64"/>
    </row>
    <row r="2589" spans="1:29" hidden="1" x14ac:dyDescent="0.2">
      <c r="A2589" s="2">
        <v>42125</v>
      </c>
      <c r="B2589" s="64">
        <v>3.09</v>
      </c>
      <c r="C2589" s="64">
        <v>2.94</v>
      </c>
      <c r="D2589" s="64">
        <v>4.03</v>
      </c>
      <c r="E2589" s="64">
        <v>3.88</v>
      </c>
      <c r="G2589" s="64">
        <v>2.64</v>
      </c>
      <c r="H2589" s="64">
        <v>2.29</v>
      </c>
      <c r="J2589" s="64">
        <v>3.39</v>
      </c>
      <c r="K2589" s="64">
        <v>3.64</v>
      </c>
      <c r="N2589" s="64">
        <v>0</v>
      </c>
      <c r="O2589" s="64">
        <v>2.11</v>
      </c>
      <c r="P2589" s="64">
        <v>2.83</v>
      </c>
      <c r="R2589" s="64">
        <v>2.15</v>
      </c>
      <c r="S2589" s="64">
        <v>1.89</v>
      </c>
      <c r="T2589" s="1"/>
      <c r="U2589" s="64">
        <v>3.09</v>
      </c>
      <c r="V2589" s="64">
        <v>2.94</v>
      </c>
      <c r="W2589" s="64">
        <v>4.03</v>
      </c>
      <c r="X2589" s="64">
        <v>3.88</v>
      </c>
      <c r="Z2589" s="64">
        <v>2.64</v>
      </c>
      <c r="AA2589" s="64">
        <v>2.29</v>
      </c>
      <c r="AB2589" s="64">
        <v>3.39</v>
      </c>
      <c r="AC2589" s="64">
        <v>3.64</v>
      </c>
    </row>
    <row r="2590" spans="1:29" hidden="1" x14ac:dyDescent="0.2">
      <c r="A2590" s="2">
        <v>42128</v>
      </c>
      <c r="B2590" s="64">
        <v>3.13</v>
      </c>
      <c r="C2590" s="64">
        <v>2.99</v>
      </c>
      <c r="D2590" s="64">
        <v>4.09</v>
      </c>
      <c r="E2590" s="64">
        <v>3.91</v>
      </c>
      <c r="G2590" s="64">
        <v>2.65</v>
      </c>
      <c r="H2590" s="64">
        <v>2.29</v>
      </c>
      <c r="J2590" s="64">
        <v>3.59</v>
      </c>
      <c r="K2590" s="64">
        <v>3.73</v>
      </c>
      <c r="N2590" s="64">
        <v>0</v>
      </c>
      <c r="O2590" s="64">
        <v>2.14</v>
      </c>
      <c r="P2590" s="64">
        <v>2.88</v>
      </c>
      <c r="R2590" s="64">
        <v>2.1800000000000002</v>
      </c>
      <c r="S2590" s="64">
        <v>1.89</v>
      </c>
      <c r="U2590" s="64">
        <v>3.13</v>
      </c>
      <c r="V2590" s="64">
        <v>2.99</v>
      </c>
      <c r="W2590" s="64">
        <v>4.09</v>
      </c>
      <c r="X2590" s="64">
        <v>3.91</v>
      </c>
      <c r="Z2590" s="64">
        <v>2.65</v>
      </c>
      <c r="AA2590" s="64">
        <v>2.29</v>
      </c>
      <c r="AB2590" s="64">
        <v>3.59</v>
      </c>
      <c r="AC2590" s="64">
        <v>3.73</v>
      </c>
    </row>
    <row r="2591" spans="1:29" hidden="1" x14ac:dyDescent="0.2">
      <c r="A2591" s="2">
        <v>42129</v>
      </c>
      <c r="B2591" s="64">
        <v>3.14</v>
      </c>
      <c r="C2591" s="64">
        <v>2.99</v>
      </c>
      <c r="D2591" s="64">
        <v>4.09</v>
      </c>
      <c r="E2591" s="64">
        <v>3.94</v>
      </c>
      <c r="G2591" s="64">
        <v>2.61</v>
      </c>
      <c r="H2591" s="64">
        <v>2.2999999999999998</v>
      </c>
      <c r="J2591" s="64">
        <v>3.53</v>
      </c>
      <c r="K2591" s="64">
        <v>3.58</v>
      </c>
      <c r="N2591" s="64">
        <v>0</v>
      </c>
      <c r="O2591" s="64">
        <v>2.1800000000000002</v>
      </c>
      <c r="P2591" s="64">
        <v>2.91</v>
      </c>
      <c r="R2591" s="64">
        <v>2.2200000000000002</v>
      </c>
      <c r="S2591" s="64">
        <v>1.93</v>
      </c>
      <c r="U2591" s="64">
        <v>3.14</v>
      </c>
      <c r="V2591" s="64">
        <v>2.99</v>
      </c>
      <c r="W2591" s="64">
        <v>4.09</v>
      </c>
      <c r="X2591" s="64">
        <v>3.94</v>
      </c>
      <c r="Z2591" s="64">
        <v>2.61</v>
      </c>
      <c r="AA2591" s="64">
        <v>2.2999999999999998</v>
      </c>
      <c r="AB2591" s="64">
        <v>3.53</v>
      </c>
      <c r="AC2591" s="64">
        <v>3.58</v>
      </c>
    </row>
    <row r="2592" spans="1:29" hidden="1" x14ac:dyDescent="0.2">
      <c r="A2592" s="2">
        <v>42130</v>
      </c>
      <c r="B2592" s="64">
        <v>3.23</v>
      </c>
      <c r="C2592" s="64">
        <v>3.06</v>
      </c>
      <c r="D2592" s="64">
        <v>4.17</v>
      </c>
      <c r="E2592" s="64">
        <v>3.98</v>
      </c>
      <c r="G2592" s="64">
        <v>2.61</v>
      </c>
      <c r="H2592" s="64">
        <v>2.31</v>
      </c>
      <c r="J2592" s="64">
        <v>3.57</v>
      </c>
      <c r="K2592" s="64">
        <v>3.62</v>
      </c>
      <c r="N2592" s="64">
        <v>0.01</v>
      </c>
      <c r="O2592" s="64">
        <v>2.2400000000000002</v>
      </c>
      <c r="P2592" s="64">
        <v>2.99</v>
      </c>
      <c r="R2592" s="64">
        <v>2.2599999999999998</v>
      </c>
      <c r="S2592" s="64">
        <v>1.96</v>
      </c>
      <c r="U2592" s="64">
        <v>3.23</v>
      </c>
      <c r="V2592" s="64">
        <v>3.06</v>
      </c>
      <c r="W2592" s="64">
        <v>4.17</v>
      </c>
      <c r="X2592" s="64">
        <v>3.98</v>
      </c>
      <c r="Z2592" s="64">
        <v>2.61</v>
      </c>
      <c r="AA2592" s="64">
        <v>2.31</v>
      </c>
      <c r="AB2592" s="64">
        <v>3.57</v>
      </c>
      <c r="AC2592" s="64">
        <v>3.62</v>
      </c>
    </row>
    <row r="2593" spans="1:29" hidden="1" x14ac:dyDescent="0.2">
      <c r="A2593" s="2">
        <v>42131</v>
      </c>
      <c r="B2593" s="64">
        <v>3.18</v>
      </c>
      <c r="C2593" s="64">
        <v>3.02</v>
      </c>
      <c r="D2593" s="64">
        <v>4.13</v>
      </c>
      <c r="E2593" s="64">
        <v>3.95</v>
      </c>
      <c r="G2593" s="64">
        <v>2.64</v>
      </c>
      <c r="H2593" s="64">
        <v>2.35</v>
      </c>
      <c r="J2593" s="64">
        <v>3.72</v>
      </c>
      <c r="K2593" s="64">
        <v>3.8</v>
      </c>
      <c r="N2593" s="64">
        <v>0.01</v>
      </c>
      <c r="O2593" s="64">
        <v>2.1800000000000002</v>
      </c>
      <c r="P2593" s="64">
        <v>2.91</v>
      </c>
      <c r="R2593" s="64">
        <v>2.2400000000000002</v>
      </c>
      <c r="S2593" s="64">
        <v>1.94</v>
      </c>
      <c r="U2593" s="64">
        <v>3.18</v>
      </c>
      <c r="V2593" s="64">
        <v>3.02</v>
      </c>
      <c r="W2593" s="64">
        <v>4.13</v>
      </c>
      <c r="X2593" s="64">
        <v>3.95</v>
      </c>
      <c r="Z2593" s="64">
        <v>2.64</v>
      </c>
      <c r="AA2593" s="64">
        <v>2.35</v>
      </c>
      <c r="AB2593" s="64">
        <v>3.72</v>
      </c>
      <c r="AC2593" s="64">
        <v>3.8</v>
      </c>
    </row>
    <row r="2594" spans="1:29" hidden="1" x14ac:dyDescent="0.2">
      <c r="A2594" s="2">
        <v>42132</v>
      </c>
      <c r="B2594" s="64">
        <v>3.14</v>
      </c>
      <c r="C2594" s="64">
        <v>2.98</v>
      </c>
      <c r="D2594" s="64">
        <v>4.12</v>
      </c>
      <c r="E2594" s="64">
        <v>3.94</v>
      </c>
      <c r="G2594" s="64">
        <v>2.66</v>
      </c>
      <c r="H2594" s="64">
        <v>2.36</v>
      </c>
      <c r="J2594" s="64">
        <v>3.55</v>
      </c>
      <c r="K2594" s="64">
        <v>3.79</v>
      </c>
      <c r="N2594" s="64">
        <v>0</v>
      </c>
      <c r="O2594" s="64">
        <v>2.14</v>
      </c>
      <c r="P2594" s="64">
        <v>2.9</v>
      </c>
      <c r="R2594" s="64">
        <v>2.15</v>
      </c>
      <c r="S2594" s="64">
        <v>1.89</v>
      </c>
      <c r="U2594" s="64">
        <v>3.14</v>
      </c>
      <c r="V2594" s="64">
        <v>2.98</v>
      </c>
      <c r="W2594" s="64">
        <v>4.12</v>
      </c>
      <c r="X2594" s="64">
        <v>3.94</v>
      </c>
      <c r="Z2594" s="64">
        <v>2.66</v>
      </c>
      <c r="AA2594" s="64">
        <v>2.36</v>
      </c>
      <c r="AB2594" s="64">
        <v>3.55</v>
      </c>
      <c r="AC2594" s="64">
        <v>3.79</v>
      </c>
    </row>
    <row r="2595" spans="1:29" hidden="1" x14ac:dyDescent="0.2">
      <c r="A2595" s="2">
        <v>42135</v>
      </c>
      <c r="B2595" s="64">
        <v>3.29</v>
      </c>
      <c r="C2595" s="64">
        <v>3.14</v>
      </c>
      <c r="D2595" s="64">
        <v>4.24</v>
      </c>
      <c r="E2595" s="64">
        <v>4.05</v>
      </c>
      <c r="G2595" s="64">
        <v>2.67</v>
      </c>
      <c r="H2595" s="64">
        <v>2.35</v>
      </c>
      <c r="J2595" s="64">
        <v>3.48</v>
      </c>
      <c r="K2595" s="64">
        <v>3.76</v>
      </c>
      <c r="N2595" s="64">
        <v>0.01</v>
      </c>
      <c r="O2595" s="64">
        <v>2.2799999999999998</v>
      </c>
      <c r="P2595" s="64">
        <v>3.04</v>
      </c>
      <c r="R2595" s="64">
        <v>2.2799999999999998</v>
      </c>
      <c r="S2595" s="64">
        <v>2.0099999999999998</v>
      </c>
      <c r="U2595" s="64">
        <v>3.29</v>
      </c>
      <c r="V2595" s="64">
        <v>3.14</v>
      </c>
      <c r="W2595" s="64">
        <v>4.24</v>
      </c>
      <c r="X2595" s="64">
        <v>4.05</v>
      </c>
      <c r="Z2595" s="64">
        <v>2.67</v>
      </c>
      <c r="AA2595" s="64">
        <v>2.35</v>
      </c>
      <c r="AB2595" s="64">
        <v>3.48</v>
      </c>
      <c r="AC2595" s="64">
        <v>3.76</v>
      </c>
    </row>
    <row r="2596" spans="1:29" hidden="1" x14ac:dyDescent="0.2">
      <c r="A2596" s="2">
        <v>42136</v>
      </c>
      <c r="B2596" s="64">
        <v>3.27</v>
      </c>
      <c r="C2596" s="64">
        <v>3.14</v>
      </c>
      <c r="D2596" s="64">
        <v>4.2300000000000004</v>
      </c>
      <c r="E2596" s="64">
        <v>4.03</v>
      </c>
      <c r="G2596" s="64">
        <v>2.68</v>
      </c>
      <c r="H2596" s="64">
        <v>2.38</v>
      </c>
      <c r="J2596" s="64">
        <v>3.39</v>
      </c>
      <c r="K2596" s="64">
        <v>3.84</v>
      </c>
      <c r="N2596" s="64">
        <v>0</v>
      </c>
      <c r="O2596" s="64">
        <v>2.25</v>
      </c>
      <c r="P2596" s="64">
        <v>3.02</v>
      </c>
      <c r="R2596" s="64">
        <v>2.27</v>
      </c>
      <c r="S2596" s="64">
        <v>2</v>
      </c>
      <c r="U2596" s="64">
        <v>3.27</v>
      </c>
      <c r="V2596" s="64">
        <v>3.14</v>
      </c>
      <c r="W2596" s="64">
        <v>4.2300000000000004</v>
      </c>
      <c r="X2596" s="64">
        <v>4.03</v>
      </c>
      <c r="Z2596" s="64">
        <v>2.68</v>
      </c>
      <c r="AA2596" s="64">
        <v>2.38</v>
      </c>
      <c r="AB2596" s="64">
        <v>3.39</v>
      </c>
      <c r="AC2596" s="64">
        <v>3.84</v>
      </c>
    </row>
    <row r="2597" spans="1:29" hidden="1" x14ac:dyDescent="0.2">
      <c r="A2597" s="2">
        <v>42137</v>
      </c>
      <c r="B2597" s="64">
        <v>3.28</v>
      </c>
      <c r="C2597" s="64">
        <v>3.15</v>
      </c>
      <c r="D2597" s="64">
        <v>4.25</v>
      </c>
      <c r="E2597" s="64">
        <v>4.07</v>
      </c>
      <c r="G2597" s="64">
        <v>2.61</v>
      </c>
      <c r="H2597" s="64">
        <v>2.38</v>
      </c>
      <c r="J2597" s="64">
        <v>3.72</v>
      </c>
      <c r="K2597" s="64">
        <v>3.84</v>
      </c>
      <c r="N2597" s="64">
        <v>0</v>
      </c>
      <c r="O2597" s="64">
        <v>2.29</v>
      </c>
      <c r="P2597" s="64">
        <v>3.09</v>
      </c>
      <c r="R2597" s="64">
        <v>2.2599999999999998</v>
      </c>
      <c r="S2597" s="64">
        <v>2</v>
      </c>
      <c r="U2597" s="64">
        <v>3.28</v>
      </c>
      <c r="V2597" s="64">
        <v>3.15</v>
      </c>
      <c r="W2597" s="64">
        <v>4.25</v>
      </c>
      <c r="X2597" s="64">
        <v>4.07</v>
      </c>
      <c r="Z2597" s="64">
        <v>2.61</v>
      </c>
      <c r="AA2597" s="64">
        <v>2.38</v>
      </c>
      <c r="AB2597" s="64">
        <v>3.72</v>
      </c>
      <c r="AC2597" s="64">
        <v>3.84</v>
      </c>
    </row>
    <row r="2598" spans="1:29" hidden="1" x14ac:dyDescent="0.2">
      <c r="A2598" s="2">
        <v>42138</v>
      </c>
      <c r="B2598" s="64">
        <v>3.25</v>
      </c>
      <c r="C2598" s="64">
        <v>3.11</v>
      </c>
      <c r="D2598" s="64">
        <v>4.25</v>
      </c>
      <c r="E2598" s="64">
        <v>4.0599999999999996</v>
      </c>
      <c r="G2598" s="64">
        <v>2.65</v>
      </c>
      <c r="H2598" s="64">
        <v>2.39</v>
      </c>
      <c r="J2598" s="64">
        <v>4.2300000000000004</v>
      </c>
      <c r="K2598" s="64">
        <v>3.95</v>
      </c>
      <c r="N2598" s="64">
        <v>0</v>
      </c>
      <c r="O2598" s="64">
        <v>2.2400000000000002</v>
      </c>
      <c r="P2598" s="64">
        <v>3.05</v>
      </c>
      <c r="R2598" s="64">
        <v>2.19</v>
      </c>
      <c r="S2598" s="64">
        <v>1.95</v>
      </c>
      <c r="U2598" s="64">
        <v>3.25</v>
      </c>
      <c r="V2598" s="64">
        <v>3.11</v>
      </c>
      <c r="W2598" s="64">
        <v>4.25</v>
      </c>
      <c r="X2598" s="64">
        <v>4.0599999999999996</v>
      </c>
      <c r="Z2598" s="64">
        <v>2.65</v>
      </c>
      <c r="AA2598" s="64">
        <v>2.39</v>
      </c>
      <c r="AB2598" s="64">
        <v>4.2300000000000004</v>
      </c>
      <c r="AC2598" s="64">
        <v>3.95</v>
      </c>
    </row>
    <row r="2599" spans="1:29" hidden="1" x14ac:dyDescent="0.2">
      <c r="A2599" s="2">
        <v>42139</v>
      </c>
      <c r="B2599" s="64">
        <v>3.16</v>
      </c>
      <c r="C2599" s="64">
        <v>3.01</v>
      </c>
      <c r="D2599" s="64">
        <v>4.16</v>
      </c>
      <c r="E2599" s="64">
        <v>3.95</v>
      </c>
      <c r="G2599" s="64">
        <v>2.74</v>
      </c>
      <c r="H2599" s="64">
        <v>2.4</v>
      </c>
      <c r="J2599" s="64">
        <v>4.32</v>
      </c>
      <c r="K2599" s="64">
        <v>3.94</v>
      </c>
      <c r="N2599" s="64">
        <v>0.01</v>
      </c>
      <c r="O2599" s="64">
        <v>2.14</v>
      </c>
      <c r="P2599" s="64">
        <v>2.95</v>
      </c>
      <c r="R2599" s="64">
        <v>2.13</v>
      </c>
      <c r="S2599" s="64">
        <v>1.9</v>
      </c>
      <c r="U2599" s="64">
        <v>3.16</v>
      </c>
      <c r="V2599" s="64">
        <v>3.01</v>
      </c>
      <c r="W2599" s="64">
        <v>4.16</v>
      </c>
      <c r="X2599" s="64">
        <v>3.95</v>
      </c>
      <c r="Z2599" s="64">
        <v>2.74</v>
      </c>
      <c r="AA2599" s="64">
        <v>2.4</v>
      </c>
      <c r="AB2599" s="64">
        <v>4.32</v>
      </c>
      <c r="AC2599" s="64">
        <v>3.94</v>
      </c>
    </row>
    <row r="2600" spans="1:29" hidden="1" x14ac:dyDescent="0.2">
      <c r="A2600" s="2">
        <v>42142</v>
      </c>
      <c r="B2600" s="64">
        <v>3.23</v>
      </c>
      <c r="C2600" s="64">
        <v>3.09</v>
      </c>
      <c r="D2600" s="64">
        <v>4.2300000000000004</v>
      </c>
      <c r="E2600" s="64">
        <v>4.05</v>
      </c>
      <c r="G2600" s="64">
        <v>2.4900000000000002</v>
      </c>
      <c r="H2600" s="64">
        <v>2.37</v>
      </c>
      <c r="J2600" s="64">
        <v>4</v>
      </c>
      <c r="K2600" s="64">
        <v>3.94</v>
      </c>
      <c r="N2600" s="64">
        <v>0.01</v>
      </c>
      <c r="O2600" s="64">
        <v>2.23</v>
      </c>
      <c r="P2600" s="64">
        <v>3.05</v>
      </c>
      <c r="R2600" s="64">
        <v>2.23</v>
      </c>
      <c r="S2600" s="64">
        <v>1.97</v>
      </c>
      <c r="U2600" s="64">
        <v>3.23</v>
      </c>
      <c r="V2600" s="64">
        <v>3.09</v>
      </c>
      <c r="W2600" s="64">
        <v>4.2300000000000004</v>
      </c>
      <c r="X2600" s="64">
        <v>4.05</v>
      </c>
      <c r="Z2600" s="64">
        <v>2.4900000000000002</v>
      </c>
      <c r="AA2600" s="64">
        <v>2.37</v>
      </c>
      <c r="AB2600" s="64">
        <v>4</v>
      </c>
      <c r="AC2600" s="64">
        <v>3.94</v>
      </c>
    </row>
    <row r="2601" spans="1:29" hidden="1" x14ac:dyDescent="0.2">
      <c r="A2601" s="2">
        <v>42143</v>
      </c>
      <c r="B2601" s="64">
        <v>3.3</v>
      </c>
      <c r="C2601" s="64">
        <v>3.17</v>
      </c>
      <c r="D2601" s="64">
        <v>4.32</v>
      </c>
      <c r="E2601" s="64">
        <v>4.08</v>
      </c>
      <c r="G2601" s="64">
        <v>2.58</v>
      </c>
      <c r="H2601" s="64">
        <v>2.39</v>
      </c>
      <c r="J2601" s="64">
        <v>3.79</v>
      </c>
      <c r="K2601" s="64">
        <v>3.99</v>
      </c>
      <c r="N2601" s="64">
        <v>0.01</v>
      </c>
      <c r="O2601" s="64">
        <v>2.29</v>
      </c>
      <c r="P2601" s="64">
        <v>3.08</v>
      </c>
      <c r="R2601" s="64">
        <v>2.2999999999999998</v>
      </c>
      <c r="S2601" s="64">
        <v>2.0499999999999998</v>
      </c>
      <c r="U2601" s="64">
        <v>3.3</v>
      </c>
      <c r="V2601" s="64">
        <v>3.17</v>
      </c>
      <c r="W2601" s="64">
        <v>4.32</v>
      </c>
      <c r="X2601" s="64">
        <v>4.08</v>
      </c>
      <c r="Z2601" s="64">
        <v>2.58</v>
      </c>
      <c r="AA2601" s="64">
        <v>2.39</v>
      </c>
      <c r="AB2601" s="64">
        <v>3.79</v>
      </c>
      <c r="AC2601" s="64">
        <v>3.99</v>
      </c>
    </row>
    <row r="2602" spans="1:29" hidden="1" x14ac:dyDescent="0.2">
      <c r="A2602" s="2">
        <v>42144</v>
      </c>
      <c r="B2602" s="64">
        <v>3.29</v>
      </c>
      <c r="C2602" s="64">
        <v>3.15</v>
      </c>
      <c r="D2602" s="64">
        <v>4.32</v>
      </c>
      <c r="E2602" s="64">
        <v>4.08</v>
      </c>
      <c r="G2602" s="64">
        <v>2.56</v>
      </c>
      <c r="H2602" s="64">
        <v>2.4</v>
      </c>
      <c r="J2602" s="64">
        <v>3.68</v>
      </c>
      <c r="K2602" s="64">
        <v>3.81</v>
      </c>
      <c r="N2602" s="64">
        <v>0.01</v>
      </c>
      <c r="O2602" s="64">
        <v>2.25</v>
      </c>
      <c r="P2602" s="64">
        <v>3.05</v>
      </c>
      <c r="R2602" s="64">
        <v>2.2599999999999998</v>
      </c>
      <c r="S2602" s="64">
        <v>2.02</v>
      </c>
      <c r="U2602" s="64">
        <v>3.29</v>
      </c>
      <c r="V2602" s="64">
        <v>3.15</v>
      </c>
      <c r="W2602" s="64">
        <v>4.32</v>
      </c>
      <c r="X2602" s="64">
        <v>4.08</v>
      </c>
      <c r="Z2602" s="64">
        <v>2.56</v>
      </c>
      <c r="AA2602" s="64">
        <v>2.4</v>
      </c>
      <c r="AB2602" s="64">
        <v>3.68</v>
      </c>
      <c r="AC2602" s="64">
        <v>3.81</v>
      </c>
    </row>
    <row r="2603" spans="1:29" hidden="1" x14ac:dyDescent="0.2">
      <c r="A2603" s="2">
        <v>42145</v>
      </c>
      <c r="B2603" s="64">
        <v>3.23</v>
      </c>
      <c r="C2603" s="64">
        <v>3.09</v>
      </c>
      <c r="D2603" s="64">
        <v>4.25</v>
      </c>
      <c r="E2603" s="64">
        <v>4.03</v>
      </c>
      <c r="G2603" s="64">
        <v>2.7</v>
      </c>
      <c r="H2603" s="64">
        <v>2.39</v>
      </c>
      <c r="J2603" s="64">
        <v>3.74</v>
      </c>
      <c r="K2603" s="64">
        <v>3.78</v>
      </c>
      <c r="N2603" s="64">
        <v>0.02</v>
      </c>
      <c r="O2603" s="64">
        <v>2.19</v>
      </c>
      <c r="P2603" s="64">
        <v>2.99</v>
      </c>
      <c r="R2603" s="64">
        <v>2.2200000000000002</v>
      </c>
      <c r="S2603" s="64">
        <v>1.97</v>
      </c>
      <c r="U2603" s="64">
        <v>3.23</v>
      </c>
      <c r="V2603" s="64">
        <v>3.09</v>
      </c>
      <c r="W2603" s="64">
        <v>4.25</v>
      </c>
      <c r="X2603" s="64">
        <v>4.03</v>
      </c>
      <c r="Z2603" s="64">
        <v>2.7</v>
      </c>
      <c r="AA2603" s="64">
        <v>2.39</v>
      </c>
      <c r="AB2603" s="64">
        <v>3.74</v>
      </c>
      <c r="AC2603" s="64">
        <v>3.78</v>
      </c>
    </row>
    <row r="2604" spans="1:29" hidden="1" x14ac:dyDescent="0.2">
      <c r="A2604" s="2">
        <v>42146</v>
      </c>
      <c r="B2604" s="64">
        <v>3.24</v>
      </c>
      <c r="C2604" s="64">
        <v>3.12</v>
      </c>
      <c r="D2604" s="64">
        <v>4.24</v>
      </c>
      <c r="E2604" s="64">
        <v>4</v>
      </c>
      <c r="G2604" s="64">
        <v>3.14</v>
      </c>
      <c r="H2604" s="64">
        <v>2.4700000000000002</v>
      </c>
      <c r="J2604" s="64">
        <v>3.86</v>
      </c>
      <c r="K2604" s="64">
        <v>4.16</v>
      </c>
      <c r="N2604" s="64">
        <v>0.01</v>
      </c>
      <c r="O2604" s="64">
        <v>2.21</v>
      </c>
      <c r="P2604" s="64">
        <v>2.98</v>
      </c>
      <c r="R2604" s="64">
        <v>2.23</v>
      </c>
      <c r="S2604" s="64">
        <v>2.0299999999999998</v>
      </c>
      <c r="U2604" s="64">
        <v>3.24</v>
      </c>
      <c r="V2604" s="64">
        <v>3.12</v>
      </c>
      <c r="W2604" s="64">
        <v>4.24</v>
      </c>
      <c r="X2604" s="64">
        <v>4</v>
      </c>
      <c r="Z2604" s="64">
        <v>3.14</v>
      </c>
      <c r="AA2604" s="64">
        <v>2.4700000000000002</v>
      </c>
      <c r="AB2604" s="64">
        <v>3.86</v>
      </c>
      <c r="AC2604" s="64">
        <v>4.16</v>
      </c>
    </row>
    <row r="2605" spans="1:29" hidden="1" x14ac:dyDescent="0.2">
      <c r="A2605" s="2">
        <v>42150</v>
      </c>
      <c r="B2605" s="64">
        <v>3.2</v>
      </c>
      <c r="C2605" s="64">
        <v>3.03</v>
      </c>
      <c r="D2605" s="64">
        <v>4.18</v>
      </c>
      <c r="E2605" s="64">
        <v>3.96</v>
      </c>
      <c r="G2605" s="64">
        <v>2.76</v>
      </c>
      <c r="H2605" s="64">
        <v>2.39</v>
      </c>
      <c r="J2605" s="64">
        <v>3.45</v>
      </c>
      <c r="K2605" s="64">
        <v>3.78</v>
      </c>
      <c r="N2605" s="64">
        <v>0.01</v>
      </c>
      <c r="O2605" s="64">
        <v>2.14</v>
      </c>
      <c r="P2605" s="64">
        <v>2.9</v>
      </c>
      <c r="R2605" s="64">
        <v>2.25</v>
      </c>
      <c r="S2605" s="64">
        <v>1.98</v>
      </c>
      <c r="U2605" s="64">
        <v>3.2</v>
      </c>
      <c r="V2605" s="64">
        <v>3.03</v>
      </c>
      <c r="W2605" s="64">
        <v>4.18</v>
      </c>
      <c r="X2605" s="64">
        <v>3.96</v>
      </c>
      <c r="Z2605" s="64">
        <v>2.76</v>
      </c>
      <c r="AA2605" s="64">
        <v>2.39</v>
      </c>
      <c r="AB2605" s="64">
        <v>3.45</v>
      </c>
      <c r="AC2605" s="64">
        <v>3.78</v>
      </c>
    </row>
    <row r="2606" spans="1:29" hidden="1" x14ac:dyDescent="0.2">
      <c r="A2606" s="2">
        <v>42151</v>
      </c>
      <c r="B2606" s="64">
        <v>3.21</v>
      </c>
      <c r="C2606" s="64">
        <v>3.03</v>
      </c>
      <c r="D2606" s="64">
        <v>4.17</v>
      </c>
      <c r="E2606" s="64">
        <v>3.95</v>
      </c>
      <c r="G2606" s="64">
        <v>2.71</v>
      </c>
      <c r="H2606" s="64">
        <v>2.37</v>
      </c>
      <c r="J2606" s="64">
        <v>3.42</v>
      </c>
      <c r="K2606" s="64">
        <v>3.91</v>
      </c>
      <c r="N2606" s="64">
        <v>0.01</v>
      </c>
      <c r="O2606" s="64">
        <v>2.13</v>
      </c>
      <c r="P2606" s="64">
        <v>2.87</v>
      </c>
      <c r="R2606" s="64">
        <v>2.27</v>
      </c>
      <c r="S2606" s="64">
        <v>2.0099999999999998</v>
      </c>
      <c r="U2606" s="64">
        <v>3.21</v>
      </c>
      <c r="V2606" s="64">
        <v>3.03</v>
      </c>
      <c r="W2606" s="64">
        <v>4.17</v>
      </c>
      <c r="X2606" s="64">
        <v>3.95</v>
      </c>
      <c r="Z2606" s="64">
        <v>2.71</v>
      </c>
      <c r="AA2606" s="64">
        <v>2.37</v>
      </c>
      <c r="AB2606" s="64">
        <v>3.42</v>
      </c>
      <c r="AC2606" s="64">
        <v>3.91</v>
      </c>
    </row>
    <row r="2607" spans="1:29" hidden="1" x14ac:dyDescent="0.2">
      <c r="A2607" s="2">
        <v>42152</v>
      </c>
      <c r="B2607" s="64">
        <v>3.2</v>
      </c>
      <c r="C2607" s="64">
        <v>3.03</v>
      </c>
      <c r="D2607" s="64">
        <v>4.2</v>
      </c>
      <c r="E2607" s="64">
        <v>3.96</v>
      </c>
      <c r="G2607" s="64">
        <v>2.72</v>
      </c>
      <c r="H2607" s="64">
        <v>2.4</v>
      </c>
      <c r="J2607" s="64">
        <v>3.53</v>
      </c>
      <c r="K2607" s="64">
        <v>3.89</v>
      </c>
      <c r="N2607" s="64">
        <v>0</v>
      </c>
      <c r="O2607" s="64">
        <v>2.14</v>
      </c>
      <c r="P2607" s="64">
        <v>2.89</v>
      </c>
      <c r="R2607" s="64">
        <v>2.25</v>
      </c>
      <c r="S2607" s="64">
        <v>1.99</v>
      </c>
      <c r="U2607" s="64">
        <v>3.2</v>
      </c>
      <c r="V2607" s="64">
        <v>3.03</v>
      </c>
      <c r="W2607" s="64">
        <v>4.2</v>
      </c>
      <c r="X2607" s="64">
        <v>3.96</v>
      </c>
      <c r="Z2607" s="64">
        <v>2.72</v>
      </c>
      <c r="AA2607" s="64">
        <v>2.4</v>
      </c>
      <c r="AB2607" s="64">
        <v>3.53</v>
      </c>
      <c r="AC2607" s="64">
        <v>3.89</v>
      </c>
    </row>
    <row r="2608" spans="1:29" hidden="1" x14ac:dyDescent="0.2">
      <c r="A2608" s="2">
        <v>42153</v>
      </c>
      <c r="B2608" s="64">
        <v>3.2</v>
      </c>
      <c r="C2608" s="64">
        <v>3.03</v>
      </c>
      <c r="D2608" s="64">
        <v>4.22</v>
      </c>
      <c r="E2608" s="64">
        <v>3.96</v>
      </c>
      <c r="G2608" s="64">
        <v>2.71</v>
      </c>
      <c r="H2608" s="64">
        <v>2.37</v>
      </c>
      <c r="J2608" s="64">
        <v>3.35</v>
      </c>
      <c r="K2608" s="64">
        <v>4</v>
      </c>
      <c r="N2608" s="64">
        <v>0</v>
      </c>
      <c r="O2608" s="64">
        <v>2.12</v>
      </c>
      <c r="P2608" s="64">
        <v>2.88</v>
      </c>
      <c r="R2608" s="64">
        <v>2.2400000000000002</v>
      </c>
      <c r="S2608" s="64">
        <v>1.95</v>
      </c>
      <c r="U2608" s="64">
        <v>3.2</v>
      </c>
      <c r="V2608" s="64">
        <v>3.03</v>
      </c>
      <c r="W2608" s="64">
        <v>4.22</v>
      </c>
      <c r="X2608" s="64">
        <v>3.96</v>
      </c>
      <c r="Z2608" s="64">
        <v>2.71</v>
      </c>
      <c r="AA2608" s="64">
        <v>2.37</v>
      </c>
      <c r="AB2608" s="64">
        <v>3.35</v>
      </c>
      <c r="AC2608" s="64">
        <v>4</v>
      </c>
    </row>
    <row r="2609" spans="1:29" hidden="1" x14ac:dyDescent="0.2">
      <c r="R2609" s="64"/>
      <c r="S2609" s="64"/>
    </row>
    <row r="2610" spans="1:29" hidden="1" x14ac:dyDescent="0.2">
      <c r="A2610" s="3" t="s">
        <v>61</v>
      </c>
      <c r="B2610" s="64">
        <f>AVERAGE(B2589:B2608)</f>
        <v>3.2129999999999996</v>
      </c>
      <c r="C2610" s="64">
        <f>AVERAGE(C2589:C2608)</f>
        <v>3.0635000000000003</v>
      </c>
      <c r="D2610" s="64">
        <f>AVERAGE(D2589:D2608)</f>
        <v>4.1945000000000006</v>
      </c>
      <c r="E2610" s="64">
        <f>AVERAGE(E2589:E2608)</f>
        <v>3.9914999999999994</v>
      </c>
      <c r="G2610" s="64">
        <f>AVERAGE(G2589:G2608)</f>
        <v>2.6764999999999999</v>
      </c>
      <c r="H2610" s="64">
        <f>AVERAGE(H2589:H2608)</f>
        <v>2.3674999999999997</v>
      </c>
      <c r="J2610" s="64">
        <f>AVERAGE(J2589:J2608)</f>
        <v>3.6655000000000002</v>
      </c>
      <c r="K2610" s="64">
        <f>AVERAGE(K2589:K2608)</f>
        <v>3.8374999999999999</v>
      </c>
      <c r="N2610" s="64">
        <f>AVERAGE(N2589:N2608)</f>
        <v>6.0000000000000001E-3</v>
      </c>
      <c r="O2610" s="64">
        <f>AVERAGE(O2589:O2608)</f>
        <v>2.1945000000000001</v>
      </c>
      <c r="P2610" s="64">
        <f>AVERAGE(P2589:P2608)</f>
        <v>2.9629999999999996</v>
      </c>
      <c r="R2610" s="64">
        <f>AVERAGE(R2589:R2608)</f>
        <v>2.2290000000000001</v>
      </c>
      <c r="S2610" s="64">
        <f>AVERAGE(S2589:S2608)</f>
        <v>1.9664999999999999</v>
      </c>
      <c r="U2610" s="64">
        <f>AVERAGE(U2589:U2608)</f>
        <v>3.2129999999999996</v>
      </c>
      <c r="V2610" s="64">
        <f>AVERAGE(V2589:V2608)</f>
        <v>3.0635000000000003</v>
      </c>
      <c r="W2610" s="64">
        <f>AVERAGE(W2589:W2608)</f>
        <v>4.1945000000000006</v>
      </c>
      <c r="X2610" s="64">
        <f>AVERAGE(X2589:X2608)</f>
        <v>3.9914999999999994</v>
      </c>
      <c r="Z2610" s="64">
        <f>AVERAGE(Z2589:Z2608)</f>
        <v>2.6764999999999999</v>
      </c>
      <c r="AA2610" s="64">
        <f>AVERAGE(AA2589:AA2608)</f>
        <v>2.3674999999999997</v>
      </c>
      <c r="AB2610" s="64">
        <f>AVERAGE(AB2589:AB2608)</f>
        <v>3.6655000000000002</v>
      </c>
      <c r="AC2610" s="64">
        <f>AVERAGE(AC2589:AC2608)</f>
        <v>3.8374999999999999</v>
      </c>
    </row>
    <row r="2611" spans="1:29" hidden="1" x14ac:dyDescent="0.2">
      <c r="A2611" s="3" t="s">
        <v>62</v>
      </c>
      <c r="B2611" s="312">
        <f>AVERAGE(B2610:C2610)</f>
        <v>3.1382500000000002</v>
      </c>
      <c r="C2611" s="312"/>
      <c r="D2611" s="312">
        <f>AVERAGE(D2610:E2610)</f>
        <v>4.093</v>
      </c>
      <c r="E2611" s="312"/>
      <c r="F2611" s="5"/>
      <c r="G2611" s="312">
        <f>AVERAGE(G2610:H2610)</f>
        <v>2.5219999999999998</v>
      </c>
      <c r="H2611" s="312"/>
      <c r="I2611" s="118"/>
      <c r="J2611" s="312">
        <f>AVERAGE(J2610:K2610)</f>
        <v>3.7515000000000001</v>
      </c>
      <c r="K2611" s="312"/>
      <c r="L2611" s="118"/>
      <c r="M2611" s="5"/>
      <c r="N2611" s="5"/>
      <c r="O2611" s="5"/>
      <c r="P2611" s="5"/>
      <c r="Q2611" s="5"/>
      <c r="R2611" s="312">
        <f>AVERAGE(R2610:S2610)</f>
        <v>2.09775</v>
      </c>
      <c r="S2611" s="312"/>
      <c r="U2611" s="312">
        <f>AVERAGE(U2610:V2610)</f>
        <v>3.1382500000000002</v>
      </c>
      <c r="V2611" s="312"/>
      <c r="W2611" s="312">
        <f>AVERAGE(W2610:X2610)</f>
        <v>4.093</v>
      </c>
      <c r="X2611" s="312"/>
      <c r="Y2611" s="5"/>
      <c r="Z2611" s="312">
        <f>AVERAGE(Z2610:AA2610)</f>
        <v>2.5219999999999998</v>
      </c>
      <c r="AA2611" s="312"/>
      <c r="AB2611" s="312">
        <f>AVERAGE(AB2610:AC2610)</f>
        <v>3.7515000000000001</v>
      </c>
      <c r="AC2611" s="312"/>
    </row>
    <row r="2612" spans="1:29" hidden="1" x14ac:dyDescent="0.2">
      <c r="A2612" s="3" t="s">
        <v>63</v>
      </c>
      <c r="B2612" s="312">
        <f>AVERAGE(B2560,B2586,B2611)</f>
        <v>2.9496042568542564</v>
      </c>
      <c r="C2612" s="312"/>
      <c r="D2612" s="312">
        <f>AVERAGE(D2560,D2586,D2611)</f>
        <v>3.8467864357864361</v>
      </c>
      <c r="E2612" s="312"/>
      <c r="F2612" s="5"/>
      <c r="G2612" s="312">
        <f>AVERAGE(G2560,G2586,G2611)</f>
        <v>2.2636933621933619</v>
      </c>
      <c r="H2612" s="312"/>
      <c r="I2612" s="118"/>
      <c r="J2612" s="312">
        <f>AVERAGE(J2560,J2586,J2611)</f>
        <v>3.2451608946608945</v>
      </c>
      <c r="K2612" s="312"/>
      <c r="L2612" s="118"/>
      <c r="M2612" s="5"/>
      <c r="N2612" s="5"/>
      <c r="O2612" s="5"/>
      <c r="P2612" s="5"/>
      <c r="Q2612" s="5"/>
      <c r="R2612" s="312">
        <f>AVERAGE(R2560,R2586,R2611)</f>
        <v>2.0079044011544016</v>
      </c>
      <c r="S2612" s="312"/>
      <c r="U2612" s="312">
        <f>AVERAGE(U2560,U2586,U2611)</f>
        <v>2.9496042568542564</v>
      </c>
      <c r="V2612" s="312"/>
      <c r="W2612" s="312">
        <f>AVERAGE(W2560,W2586,W2611)</f>
        <v>3.8467864357864361</v>
      </c>
      <c r="X2612" s="312"/>
      <c r="Y2612" s="5"/>
      <c r="Z2612" s="312">
        <f>AVERAGE(Z2560,Z2586,Z2611)</f>
        <v>2.2636933621933619</v>
      </c>
      <c r="AA2612" s="312"/>
      <c r="AB2612" s="312">
        <f>AVERAGE(AB2560,AB2586,AB2611)</f>
        <v>3.2451608946608945</v>
      </c>
      <c r="AC2612" s="312"/>
    </row>
    <row r="2613" spans="1:29" hidden="1" x14ac:dyDescent="0.2">
      <c r="R2613" s="64"/>
      <c r="S2613" s="64"/>
    </row>
    <row r="2614" spans="1:29" hidden="1" x14ac:dyDescent="0.2">
      <c r="A2614" s="2">
        <v>42156</v>
      </c>
      <c r="B2614" s="64">
        <v>3.26</v>
      </c>
      <c r="C2614" s="64">
        <v>3.09</v>
      </c>
      <c r="D2614" s="64">
        <v>4.28</v>
      </c>
      <c r="E2614" s="64">
        <v>4.0199999999999996</v>
      </c>
      <c r="G2614" s="64">
        <v>2.68</v>
      </c>
      <c r="H2614" s="64">
        <v>2.37</v>
      </c>
      <c r="J2614" s="64">
        <v>3.53</v>
      </c>
      <c r="K2614" s="64">
        <v>3.92</v>
      </c>
      <c r="R2614" s="64">
        <v>2.2999999999999998</v>
      </c>
      <c r="S2614" s="64">
        <v>2.04</v>
      </c>
      <c r="U2614" s="64">
        <v>3.26</v>
      </c>
      <c r="V2614" s="64">
        <v>3.09</v>
      </c>
      <c r="W2614" s="64">
        <v>4.28</v>
      </c>
      <c r="X2614" s="64">
        <v>4.0199999999999996</v>
      </c>
      <c r="Z2614" s="64">
        <v>2.68</v>
      </c>
      <c r="AA2614" s="64">
        <v>2.37</v>
      </c>
      <c r="AB2614" s="64">
        <v>3.53</v>
      </c>
      <c r="AC2614" s="64">
        <v>3.92</v>
      </c>
    </row>
    <row r="2615" spans="1:29" hidden="1" x14ac:dyDescent="0.2">
      <c r="A2615" s="2">
        <v>42157</v>
      </c>
      <c r="B2615" s="64">
        <v>3.37</v>
      </c>
      <c r="C2615" s="64">
        <v>3.18</v>
      </c>
      <c r="D2615" s="64">
        <v>4.34</v>
      </c>
      <c r="E2615" s="64">
        <v>4.08</v>
      </c>
      <c r="G2615" s="64">
        <v>2.63</v>
      </c>
      <c r="H2615" s="64">
        <v>2.41</v>
      </c>
      <c r="J2615" s="64">
        <v>3.73</v>
      </c>
      <c r="K2615" s="64">
        <v>4.03</v>
      </c>
      <c r="N2615" s="64">
        <v>0.01</v>
      </c>
      <c r="O2615" s="64">
        <v>2.2599999999999998</v>
      </c>
      <c r="P2615" s="64">
        <v>3.01</v>
      </c>
      <c r="R2615" s="64">
        <v>2.37</v>
      </c>
      <c r="S2615" s="64">
        <v>2.1</v>
      </c>
      <c r="U2615" s="64">
        <v>3.37</v>
      </c>
      <c r="V2615" s="64">
        <v>3.18</v>
      </c>
      <c r="W2615" s="64">
        <v>4.34</v>
      </c>
      <c r="X2615" s="64">
        <v>4.08</v>
      </c>
      <c r="Z2615" s="64">
        <v>2.63</v>
      </c>
      <c r="AA2615" s="64">
        <v>2.41</v>
      </c>
      <c r="AB2615" s="64">
        <v>3.73</v>
      </c>
      <c r="AC2615" s="64">
        <v>4.03</v>
      </c>
    </row>
    <row r="2616" spans="1:29" hidden="1" x14ac:dyDescent="0.2">
      <c r="A2616" s="2">
        <v>42158</v>
      </c>
      <c r="B2616" s="64">
        <v>3.46</v>
      </c>
      <c r="C2616" s="64">
        <v>3.27</v>
      </c>
      <c r="D2616" s="64">
        <v>4.4400000000000004</v>
      </c>
      <c r="E2616" s="64">
        <v>4.1500000000000004</v>
      </c>
      <c r="G2616" s="64">
        <v>2.67</v>
      </c>
      <c r="H2616" s="64">
        <v>2.4300000000000002</v>
      </c>
      <c r="J2616" s="64">
        <v>3.75</v>
      </c>
      <c r="K2616" s="64">
        <v>4.09</v>
      </c>
      <c r="N2616" s="64">
        <v>0.01</v>
      </c>
      <c r="O2616" s="64">
        <v>2.36</v>
      </c>
      <c r="P2616" s="64">
        <v>3.1</v>
      </c>
      <c r="R2616" s="64">
        <v>2.44</v>
      </c>
      <c r="S2616" s="64">
        <v>2.17</v>
      </c>
      <c r="U2616" s="64">
        <v>3.46</v>
      </c>
      <c r="V2616" s="64">
        <v>3.27</v>
      </c>
      <c r="W2616" s="64">
        <v>4.4400000000000004</v>
      </c>
      <c r="X2616" s="64">
        <v>4.1500000000000004</v>
      </c>
      <c r="Z2616" s="64">
        <v>2.67</v>
      </c>
      <c r="AA2616" s="64">
        <v>2.4300000000000002</v>
      </c>
      <c r="AB2616" s="64">
        <v>3.75</v>
      </c>
      <c r="AC2616" s="64">
        <v>4.09</v>
      </c>
    </row>
    <row r="2617" spans="1:29" hidden="1" x14ac:dyDescent="0.2">
      <c r="A2617" s="2">
        <v>42159</v>
      </c>
      <c r="B2617" s="64">
        <v>3.41</v>
      </c>
      <c r="C2617" s="64">
        <v>3.21</v>
      </c>
      <c r="D2617" s="64">
        <v>4.33</v>
      </c>
      <c r="E2617" s="64">
        <v>4.08</v>
      </c>
      <c r="G2617" s="64">
        <v>2.48</v>
      </c>
      <c r="H2617" s="64">
        <v>2.41</v>
      </c>
      <c r="J2617" s="64">
        <v>3.68</v>
      </c>
      <c r="K2617" s="64">
        <v>4.01</v>
      </c>
      <c r="N2617" s="64">
        <v>0</v>
      </c>
      <c r="O2617" s="64">
        <v>2.31</v>
      </c>
      <c r="P2617" s="64">
        <v>3.04</v>
      </c>
      <c r="R2617" s="64">
        <v>2.39</v>
      </c>
      <c r="S2617" s="64">
        <v>2.13</v>
      </c>
      <c r="U2617" s="64">
        <v>3.41</v>
      </c>
      <c r="V2617" s="64">
        <v>3.21</v>
      </c>
      <c r="W2617" s="64">
        <v>4.33</v>
      </c>
      <c r="X2617" s="64">
        <v>4.08</v>
      </c>
      <c r="Z2617" s="64">
        <v>2.48</v>
      </c>
      <c r="AA2617" s="64">
        <v>2.41</v>
      </c>
      <c r="AB2617" s="64">
        <v>3.68</v>
      </c>
      <c r="AC2617" s="64">
        <v>4.01</v>
      </c>
    </row>
    <row r="2618" spans="1:29" hidden="1" x14ac:dyDescent="0.2">
      <c r="A2618" s="2">
        <v>42160</v>
      </c>
      <c r="B2618" s="64">
        <v>3.48</v>
      </c>
      <c r="C2618" s="64">
        <v>3.29</v>
      </c>
      <c r="D2618" s="64">
        <v>4.38</v>
      </c>
      <c r="E2618" s="64">
        <v>4.1100000000000003</v>
      </c>
      <c r="G2618" s="64">
        <v>2.5099999999999998</v>
      </c>
      <c r="H2618" s="64">
        <v>2.46</v>
      </c>
      <c r="J2618" s="64">
        <v>3.7</v>
      </c>
      <c r="K2618" s="64">
        <v>4.01</v>
      </c>
      <c r="N2618" s="64">
        <v>0.02</v>
      </c>
      <c r="O2618" s="64">
        <v>2.41</v>
      </c>
      <c r="P2618" s="64">
        <v>3.11</v>
      </c>
      <c r="R2618" s="64">
        <v>2.48</v>
      </c>
      <c r="S2618" s="64">
        <v>2.2400000000000002</v>
      </c>
      <c r="U2618" s="64">
        <v>3.48</v>
      </c>
      <c r="V2618" s="64">
        <v>3.29</v>
      </c>
      <c r="W2618" s="64">
        <v>4.38</v>
      </c>
      <c r="X2618" s="64">
        <v>4.1100000000000003</v>
      </c>
      <c r="Z2618" s="64">
        <v>2.5099999999999998</v>
      </c>
      <c r="AA2618" s="64">
        <v>2.46</v>
      </c>
      <c r="AB2618" s="64">
        <v>3.7</v>
      </c>
      <c r="AC2618" s="64">
        <v>4.01</v>
      </c>
    </row>
    <row r="2619" spans="1:29" hidden="1" x14ac:dyDescent="0.2">
      <c r="A2619" s="2">
        <v>42163</v>
      </c>
      <c r="B2619" s="64">
        <v>3.48</v>
      </c>
      <c r="C2619" s="64">
        <v>3.28</v>
      </c>
      <c r="D2619" s="64">
        <v>4.42</v>
      </c>
      <c r="E2619" s="64">
        <v>4.16</v>
      </c>
      <c r="G2619" s="64">
        <v>2.65</v>
      </c>
      <c r="H2619" s="64">
        <v>2.4900000000000002</v>
      </c>
      <c r="J2619" s="64">
        <v>3.71</v>
      </c>
      <c r="K2619" s="64">
        <v>3.94</v>
      </c>
      <c r="N2619" s="64">
        <v>0.01</v>
      </c>
      <c r="O2619" s="64">
        <v>2.38</v>
      </c>
      <c r="P2619" s="64">
        <v>3.11</v>
      </c>
      <c r="R2619" s="64">
        <v>2.46</v>
      </c>
      <c r="S2619" s="64">
        <v>2.19</v>
      </c>
      <c r="U2619" s="64">
        <v>3.48</v>
      </c>
      <c r="V2619" s="64">
        <v>3.28</v>
      </c>
      <c r="W2619" s="64">
        <v>4.42</v>
      </c>
      <c r="X2619" s="64">
        <v>4.16</v>
      </c>
      <c r="Z2619" s="64">
        <v>2.65</v>
      </c>
      <c r="AA2619" s="64">
        <v>2.4900000000000002</v>
      </c>
      <c r="AB2619" s="64">
        <v>3.71</v>
      </c>
      <c r="AC2619" s="64">
        <v>3.94</v>
      </c>
    </row>
    <row r="2620" spans="1:29" hidden="1" x14ac:dyDescent="0.2">
      <c r="A2620" s="2">
        <v>42164</v>
      </c>
      <c r="B2620" s="64">
        <v>3.53</v>
      </c>
      <c r="C2620" s="64">
        <v>3.33</v>
      </c>
      <c r="D2620" s="64">
        <v>4.45</v>
      </c>
      <c r="E2620" s="64">
        <v>4.18</v>
      </c>
      <c r="G2620" s="64">
        <v>2.56</v>
      </c>
      <c r="H2620" s="64">
        <v>2.4900000000000002</v>
      </c>
      <c r="J2620" s="64">
        <v>4.01</v>
      </c>
      <c r="K2620" s="64">
        <v>4.05</v>
      </c>
      <c r="N2620" s="64">
        <v>0.01</v>
      </c>
      <c r="O2620" s="64">
        <v>2.44</v>
      </c>
      <c r="P2620" s="64">
        <v>3.16</v>
      </c>
      <c r="R2620" s="64">
        <v>2.5099999999999998</v>
      </c>
      <c r="S2620" s="64">
        <v>2.2599999999999998</v>
      </c>
      <c r="U2620" s="64">
        <v>3.53</v>
      </c>
      <c r="V2620" s="64">
        <v>3.33</v>
      </c>
      <c r="W2620" s="64">
        <v>4.45</v>
      </c>
      <c r="X2620" s="64">
        <v>4.18</v>
      </c>
      <c r="Z2620" s="64">
        <v>2.56</v>
      </c>
      <c r="AA2620" s="64">
        <v>2.4900000000000002</v>
      </c>
      <c r="AB2620" s="64">
        <v>4.01</v>
      </c>
      <c r="AC2620" s="64">
        <v>4.05</v>
      </c>
    </row>
    <row r="2621" spans="1:29" hidden="1" x14ac:dyDescent="0.2">
      <c r="A2621" s="2">
        <v>42165</v>
      </c>
      <c r="B2621" s="64">
        <v>3.58</v>
      </c>
      <c r="C2621" s="64">
        <v>3.39</v>
      </c>
      <c r="D2621" s="64">
        <v>4.5199999999999996</v>
      </c>
      <c r="E2621" s="64">
        <v>4.22</v>
      </c>
      <c r="G2621" s="64">
        <v>2.66</v>
      </c>
      <c r="H2621" s="64">
        <v>2.5099999999999998</v>
      </c>
      <c r="J2621" s="64">
        <v>3.83</v>
      </c>
      <c r="K2621" s="64">
        <v>3.95</v>
      </c>
      <c r="N2621" s="64">
        <v>0.02</v>
      </c>
      <c r="O2621" s="64">
        <v>2.48</v>
      </c>
      <c r="P2621" s="64">
        <v>3.22</v>
      </c>
      <c r="R2621" s="64">
        <v>2.5499999999999998</v>
      </c>
      <c r="S2621" s="64">
        <v>2.31</v>
      </c>
      <c r="U2621" s="64">
        <v>3.58</v>
      </c>
      <c r="V2621" s="64">
        <v>3.39</v>
      </c>
      <c r="W2621" s="64">
        <v>4.5199999999999996</v>
      </c>
      <c r="X2621" s="64">
        <v>4.22</v>
      </c>
      <c r="Z2621" s="64">
        <v>2.66</v>
      </c>
      <c r="AA2621" s="64">
        <v>2.5099999999999998</v>
      </c>
      <c r="AB2621" s="64">
        <v>3.83</v>
      </c>
      <c r="AC2621" s="64">
        <v>3.95</v>
      </c>
    </row>
    <row r="2622" spans="1:29" hidden="1" x14ac:dyDescent="0.2">
      <c r="A2622" s="2">
        <v>42166</v>
      </c>
      <c r="B2622" s="64">
        <v>3.48</v>
      </c>
      <c r="C2622" s="64">
        <v>3.29</v>
      </c>
      <c r="D2622" s="64">
        <v>4.41</v>
      </c>
      <c r="E2622" s="64">
        <v>4.1500000000000004</v>
      </c>
      <c r="G2622" s="64">
        <v>2.5</v>
      </c>
      <c r="H2622" s="64">
        <v>2.5</v>
      </c>
      <c r="J2622" s="64">
        <v>3.82</v>
      </c>
      <c r="K2622" s="64">
        <v>4.03</v>
      </c>
      <c r="N2622" s="64">
        <v>0.01</v>
      </c>
      <c r="O2622" s="64">
        <v>2.38</v>
      </c>
      <c r="P2622" s="64">
        <v>3.09</v>
      </c>
      <c r="R2622" s="64">
        <v>2.33</v>
      </c>
      <c r="S2622" s="64">
        <v>2.2400000000000002</v>
      </c>
      <c r="U2622" s="64">
        <v>3.48</v>
      </c>
      <c r="V2622" s="64">
        <v>3.29</v>
      </c>
      <c r="W2622" s="64">
        <v>4.41</v>
      </c>
      <c r="X2622" s="64">
        <v>4.1500000000000004</v>
      </c>
      <c r="Z2622" s="64">
        <v>2.5</v>
      </c>
      <c r="AA2622" s="64">
        <v>2.5</v>
      </c>
      <c r="AB2622" s="64">
        <v>3.82</v>
      </c>
      <c r="AC2622" s="64">
        <v>4.03</v>
      </c>
    </row>
    <row r="2623" spans="1:29" hidden="1" x14ac:dyDescent="0.2">
      <c r="A2623" s="2">
        <v>42167</v>
      </c>
      <c r="B2623" s="64">
        <v>3.5</v>
      </c>
      <c r="C2623" s="64">
        <v>3.3</v>
      </c>
      <c r="D2623" s="64">
        <v>4.41</v>
      </c>
      <c r="E2623" s="64">
        <v>4.12</v>
      </c>
      <c r="G2623" s="64">
        <v>2.38</v>
      </c>
      <c r="H2623" s="64">
        <v>2.4500000000000002</v>
      </c>
      <c r="J2623" s="64">
        <v>3.57</v>
      </c>
      <c r="K2623" s="64">
        <v>3.97</v>
      </c>
      <c r="N2623" s="64">
        <v>0.01</v>
      </c>
      <c r="O2623" s="64">
        <v>2.39</v>
      </c>
      <c r="P2623" s="64">
        <v>3.1</v>
      </c>
      <c r="R2623" s="64">
        <v>2.48</v>
      </c>
      <c r="S2623" s="64">
        <v>2.23</v>
      </c>
      <c r="U2623" s="64">
        <v>3.5</v>
      </c>
      <c r="V2623" s="64">
        <v>3.3</v>
      </c>
      <c r="W2623" s="64">
        <v>4.41</v>
      </c>
      <c r="X2623" s="64">
        <v>4.12</v>
      </c>
      <c r="Z2623" s="64">
        <v>2.38</v>
      </c>
      <c r="AA2623" s="64">
        <v>2.4500000000000002</v>
      </c>
      <c r="AB2623" s="64">
        <v>3.57</v>
      </c>
      <c r="AC2623" s="64">
        <v>3.97</v>
      </c>
    </row>
    <row r="2624" spans="1:29" hidden="1" x14ac:dyDescent="0.2">
      <c r="A2624" s="2">
        <v>42170</v>
      </c>
      <c r="B2624" s="64">
        <v>3.51</v>
      </c>
      <c r="C2624" s="64">
        <v>3.3</v>
      </c>
      <c r="D2624" s="64">
        <v>4.41</v>
      </c>
      <c r="E2624" s="64">
        <v>4.13</v>
      </c>
      <c r="G2624" s="64">
        <v>2.68</v>
      </c>
      <c r="H2624" s="64">
        <v>2.5</v>
      </c>
      <c r="J2624" s="64">
        <v>3.72</v>
      </c>
      <c r="K2624" s="64">
        <v>4.05</v>
      </c>
      <c r="N2624" s="64">
        <v>0.01</v>
      </c>
      <c r="O2624" s="64">
        <v>2.35</v>
      </c>
      <c r="P2624" s="64">
        <v>3.09</v>
      </c>
      <c r="R2624" s="64">
        <v>2.4900000000000002</v>
      </c>
      <c r="S2624" s="64">
        <v>2.25</v>
      </c>
      <c r="U2624" s="64">
        <v>3.51</v>
      </c>
      <c r="V2624" s="64">
        <v>3.3</v>
      </c>
      <c r="W2624" s="64">
        <v>4.41</v>
      </c>
      <c r="X2624" s="64">
        <v>4.13</v>
      </c>
      <c r="Z2624" s="64">
        <v>2.68</v>
      </c>
      <c r="AA2624" s="64">
        <v>2.5</v>
      </c>
      <c r="AB2624" s="64">
        <v>3.72</v>
      </c>
      <c r="AC2624" s="64">
        <v>4.05</v>
      </c>
    </row>
    <row r="2625" spans="1:29" hidden="1" x14ac:dyDescent="0.2">
      <c r="A2625" s="2">
        <v>42171</v>
      </c>
      <c r="B2625" s="64">
        <v>3.5</v>
      </c>
      <c r="C2625" s="64">
        <v>3.26</v>
      </c>
      <c r="D2625" s="64">
        <v>4.38</v>
      </c>
      <c r="E2625" s="64">
        <v>4.0999999999999996</v>
      </c>
      <c r="G2625" s="64">
        <v>2.6</v>
      </c>
      <c r="H2625" s="64">
        <v>2.46</v>
      </c>
      <c r="J2625" s="64">
        <v>3.53</v>
      </c>
      <c r="K2625" s="64">
        <v>4.0199999999999996</v>
      </c>
      <c r="N2625" s="64">
        <v>0.01</v>
      </c>
      <c r="O2625" s="64">
        <v>2.31</v>
      </c>
      <c r="P2625" s="64">
        <v>3.04</v>
      </c>
      <c r="R2625" s="64">
        <v>2.4700000000000002</v>
      </c>
      <c r="S2625" s="64">
        <v>2.23</v>
      </c>
      <c r="U2625" s="64">
        <v>3.5</v>
      </c>
      <c r="V2625" s="64">
        <v>3.26</v>
      </c>
      <c r="W2625" s="64">
        <v>4.38</v>
      </c>
      <c r="X2625" s="64">
        <v>4.0999999999999996</v>
      </c>
      <c r="Z2625" s="64">
        <v>2.6</v>
      </c>
      <c r="AA2625" s="64">
        <v>2.46</v>
      </c>
      <c r="AB2625" s="64">
        <v>3.53</v>
      </c>
      <c r="AC2625" s="64">
        <v>4.0199999999999996</v>
      </c>
    </row>
    <row r="2626" spans="1:29" hidden="1" x14ac:dyDescent="0.2">
      <c r="A2626" s="2">
        <v>42172</v>
      </c>
      <c r="B2626" s="64">
        <v>3.47</v>
      </c>
      <c r="C2626" s="64">
        <v>3.24</v>
      </c>
      <c r="D2626" s="64">
        <v>4.42</v>
      </c>
      <c r="E2626" s="64">
        <v>4.13</v>
      </c>
      <c r="G2626" s="64">
        <v>2.64</v>
      </c>
      <c r="H2626" s="64">
        <v>2.48</v>
      </c>
      <c r="J2626" s="64">
        <v>3.49</v>
      </c>
      <c r="K2626" s="64">
        <v>3.92</v>
      </c>
      <c r="N2626" s="64">
        <v>0</v>
      </c>
      <c r="O2626" s="64">
        <v>2.3199999999999998</v>
      </c>
      <c r="P2626" s="64">
        <v>3.09</v>
      </c>
      <c r="R2626" s="64">
        <v>2.42</v>
      </c>
      <c r="S2626" s="64">
        <v>2.1800000000000002</v>
      </c>
      <c r="U2626" s="64">
        <v>3.47</v>
      </c>
      <c r="V2626" s="64">
        <v>3.24</v>
      </c>
      <c r="W2626" s="64">
        <v>4.42</v>
      </c>
      <c r="X2626" s="64">
        <v>4.13</v>
      </c>
      <c r="Z2626" s="64">
        <v>2.64</v>
      </c>
      <c r="AA2626" s="64">
        <v>2.48</v>
      </c>
      <c r="AB2626" s="64">
        <v>3.49</v>
      </c>
      <c r="AC2626" s="64">
        <v>3.92</v>
      </c>
    </row>
    <row r="2627" spans="1:29" hidden="1" x14ac:dyDescent="0.2">
      <c r="A2627" s="2">
        <v>42173</v>
      </c>
      <c r="B2627" s="64">
        <v>3.5</v>
      </c>
      <c r="C2627" s="64">
        <v>3.29</v>
      </c>
      <c r="D2627" s="64">
        <v>4.46</v>
      </c>
      <c r="E2627" s="64">
        <v>4.17</v>
      </c>
      <c r="G2627" s="64">
        <v>2.62</v>
      </c>
      <c r="H2627" s="64">
        <v>2.4700000000000002</v>
      </c>
      <c r="J2627" s="64">
        <v>3.71</v>
      </c>
      <c r="K2627" s="64">
        <v>3.87</v>
      </c>
      <c r="N2627" s="64">
        <v>0</v>
      </c>
      <c r="O2627" s="64">
        <v>2.33</v>
      </c>
      <c r="P2627" s="64">
        <v>3.13</v>
      </c>
      <c r="R2627" s="64">
        <v>2.4500000000000002</v>
      </c>
      <c r="S2627" s="64">
        <v>2.19</v>
      </c>
      <c r="U2627" s="64">
        <v>3.5</v>
      </c>
      <c r="V2627" s="64">
        <v>3.29</v>
      </c>
      <c r="W2627" s="64">
        <v>4.46</v>
      </c>
      <c r="X2627" s="64">
        <v>4.17</v>
      </c>
      <c r="Z2627" s="64">
        <v>2.62</v>
      </c>
      <c r="AA2627" s="64">
        <v>2.4700000000000002</v>
      </c>
      <c r="AB2627" s="64">
        <v>3.71</v>
      </c>
      <c r="AC2627" s="64">
        <v>3.87</v>
      </c>
    </row>
    <row r="2628" spans="1:29" hidden="1" x14ac:dyDescent="0.2">
      <c r="A2628" s="2">
        <v>42174</v>
      </c>
      <c r="B2628" s="64">
        <v>3.45</v>
      </c>
      <c r="C2628" s="64">
        <v>3.21</v>
      </c>
      <c r="D2628" s="64">
        <v>4.4000000000000004</v>
      </c>
      <c r="E2628" s="64">
        <v>4.1100000000000003</v>
      </c>
      <c r="G2628" s="64">
        <v>2.62</v>
      </c>
      <c r="H2628" s="64">
        <v>2.46</v>
      </c>
      <c r="J2628" s="64">
        <v>3.53</v>
      </c>
      <c r="K2628" s="64">
        <v>3.79</v>
      </c>
      <c r="N2628" s="64">
        <v>0</v>
      </c>
      <c r="O2628" s="64">
        <v>2.2599999999999998</v>
      </c>
      <c r="P2628" s="64">
        <v>3.05</v>
      </c>
      <c r="R2628" s="64">
        <v>2.38</v>
      </c>
      <c r="S2628" s="64">
        <v>2.14</v>
      </c>
      <c r="U2628" s="64">
        <v>3.45</v>
      </c>
      <c r="V2628" s="64">
        <v>3.21</v>
      </c>
      <c r="W2628" s="64">
        <v>4.4000000000000004</v>
      </c>
      <c r="X2628" s="64">
        <v>4.1100000000000003</v>
      </c>
      <c r="Z2628" s="64">
        <v>2.62</v>
      </c>
      <c r="AA2628" s="64">
        <v>2.46</v>
      </c>
      <c r="AB2628" s="64">
        <v>3.53</v>
      </c>
      <c r="AC2628" s="64">
        <v>3.79</v>
      </c>
    </row>
    <row r="2629" spans="1:29" hidden="1" x14ac:dyDescent="0.2">
      <c r="A2629" s="2">
        <v>42177</v>
      </c>
      <c r="B2629" s="64">
        <v>3.54</v>
      </c>
      <c r="C2629" s="64">
        <v>3.3</v>
      </c>
      <c r="D2629" s="64">
        <v>4.47</v>
      </c>
      <c r="E2629" s="64">
        <v>4.17</v>
      </c>
      <c r="G2629" s="64">
        <v>2.5499999999999998</v>
      </c>
      <c r="H2629" s="64">
        <v>2.46</v>
      </c>
      <c r="J2629" s="64">
        <v>3.67</v>
      </c>
      <c r="K2629" s="64">
        <v>3.78</v>
      </c>
      <c r="N2629" s="64">
        <v>0</v>
      </c>
      <c r="O2629" s="64">
        <v>2.37</v>
      </c>
      <c r="P2629" s="64">
        <v>3.16</v>
      </c>
      <c r="R2629" s="64">
        <v>2.46</v>
      </c>
      <c r="S2629" s="64">
        <v>2.2400000000000002</v>
      </c>
      <c r="U2629" s="64">
        <v>3.54</v>
      </c>
      <c r="V2629" s="64">
        <v>3.3</v>
      </c>
      <c r="W2629" s="64">
        <v>4.47</v>
      </c>
      <c r="X2629" s="64">
        <v>4.17</v>
      </c>
      <c r="Z2629" s="64">
        <v>2.5499999999999998</v>
      </c>
      <c r="AA2629" s="64">
        <v>2.46</v>
      </c>
      <c r="AB2629" s="64">
        <v>3.67</v>
      </c>
      <c r="AC2629" s="64">
        <v>3.78</v>
      </c>
    </row>
    <row r="2630" spans="1:29" hidden="1" x14ac:dyDescent="0.2">
      <c r="A2630" s="2">
        <v>42178</v>
      </c>
      <c r="B2630" s="64">
        <v>3.59</v>
      </c>
      <c r="C2630" s="64">
        <v>3.35</v>
      </c>
      <c r="D2630" s="64">
        <v>4.5</v>
      </c>
      <c r="E2630" s="64">
        <v>4.21</v>
      </c>
      <c r="G2630" s="64">
        <v>2.59</v>
      </c>
      <c r="H2630" s="64">
        <v>2.4900000000000002</v>
      </c>
      <c r="J2630" s="64">
        <v>3.71</v>
      </c>
      <c r="K2630" s="64">
        <v>3.81</v>
      </c>
      <c r="N2630" s="64">
        <v>0</v>
      </c>
      <c r="O2630" s="64">
        <v>2.41</v>
      </c>
      <c r="P2630" s="64">
        <v>3.2</v>
      </c>
      <c r="R2630" s="64">
        <v>2.5</v>
      </c>
      <c r="S2630" s="64">
        <v>2.27</v>
      </c>
      <c r="U2630" s="64">
        <v>3.59</v>
      </c>
      <c r="V2630" s="64">
        <v>3.35</v>
      </c>
      <c r="W2630" s="64">
        <v>4.5</v>
      </c>
      <c r="X2630" s="64">
        <v>4.21</v>
      </c>
      <c r="Z2630" s="64">
        <v>2.59</v>
      </c>
      <c r="AA2630" s="64">
        <v>2.4900000000000002</v>
      </c>
      <c r="AB2630" s="64">
        <v>3.71</v>
      </c>
      <c r="AC2630" s="64">
        <v>3.81</v>
      </c>
    </row>
    <row r="2631" spans="1:29" hidden="1" x14ac:dyDescent="0.2">
      <c r="A2631" s="2">
        <v>42179</v>
      </c>
      <c r="B2631" s="64">
        <v>3.57</v>
      </c>
      <c r="C2631" s="64">
        <v>3.3</v>
      </c>
      <c r="D2631" s="64">
        <v>4.4800000000000004</v>
      </c>
      <c r="E2631" s="64">
        <v>4.2</v>
      </c>
      <c r="G2631" s="64">
        <v>2.62</v>
      </c>
      <c r="H2631" s="64">
        <v>2.4900000000000002</v>
      </c>
      <c r="J2631" s="64">
        <v>3.53</v>
      </c>
      <c r="K2631" s="64">
        <v>3.76</v>
      </c>
      <c r="N2631" s="64">
        <v>0.01</v>
      </c>
      <c r="O2631" s="64">
        <v>2.37</v>
      </c>
      <c r="P2631" s="64">
        <v>3.15</v>
      </c>
      <c r="R2631" s="64">
        <v>2.48</v>
      </c>
      <c r="S2631" s="64">
        <v>2.23</v>
      </c>
      <c r="U2631" s="64">
        <v>3.57</v>
      </c>
      <c r="V2631" s="64">
        <v>3.3</v>
      </c>
      <c r="W2631" s="64">
        <v>4.4800000000000004</v>
      </c>
      <c r="X2631" s="64">
        <v>4.2</v>
      </c>
      <c r="Z2631" s="64">
        <v>2.62</v>
      </c>
      <c r="AA2631" s="64">
        <v>2.4900000000000002</v>
      </c>
      <c r="AB2631" s="64">
        <v>3.53</v>
      </c>
      <c r="AC2631" s="64">
        <v>3.76</v>
      </c>
    </row>
    <row r="2632" spans="1:29" hidden="1" x14ac:dyDescent="0.2">
      <c r="A2632" s="2">
        <v>42180</v>
      </c>
      <c r="B2632" s="64">
        <v>3.58</v>
      </c>
      <c r="C2632" s="64">
        <v>3.34</v>
      </c>
      <c r="D2632" s="64">
        <v>4.4800000000000004</v>
      </c>
      <c r="E2632" s="64">
        <v>4.24</v>
      </c>
      <c r="G2632" s="64">
        <v>2.62</v>
      </c>
      <c r="H2632" s="64">
        <v>2.5099999999999998</v>
      </c>
      <c r="J2632" s="64">
        <v>3.22</v>
      </c>
      <c r="K2632" s="64">
        <v>3.77</v>
      </c>
      <c r="N2632" s="64">
        <v>0</v>
      </c>
      <c r="O2632" s="64">
        <v>2.41</v>
      </c>
      <c r="P2632" s="64">
        <v>3.17</v>
      </c>
      <c r="R2632" s="64">
        <v>2.5</v>
      </c>
      <c r="S2632" s="64">
        <v>2.29</v>
      </c>
      <c r="U2632" s="64">
        <v>3.58</v>
      </c>
      <c r="V2632" s="64">
        <v>3.34</v>
      </c>
      <c r="W2632" s="64">
        <v>4.4800000000000004</v>
      </c>
      <c r="X2632" s="64">
        <v>4.24</v>
      </c>
      <c r="Z2632" s="64">
        <v>2.62</v>
      </c>
      <c r="AA2632" s="64">
        <v>2.5099999999999998</v>
      </c>
      <c r="AB2632" s="64">
        <v>3.22</v>
      </c>
      <c r="AC2632" s="64">
        <v>3.77</v>
      </c>
    </row>
    <row r="2633" spans="1:29" hidden="1" x14ac:dyDescent="0.2">
      <c r="A2633" s="2">
        <v>42181</v>
      </c>
      <c r="B2633" s="64">
        <v>3.6</v>
      </c>
      <c r="C2633" s="64">
        <v>3.41</v>
      </c>
      <c r="D2633" s="64">
        <v>4.53</v>
      </c>
      <c r="E2633" s="64">
        <v>4.3</v>
      </c>
      <c r="G2633" s="64">
        <v>2.65</v>
      </c>
      <c r="H2633" s="64">
        <v>2.5299999999999998</v>
      </c>
      <c r="J2633" s="64">
        <v>3</v>
      </c>
      <c r="K2633" s="64">
        <v>3.74</v>
      </c>
      <c r="N2633" s="64">
        <v>0</v>
      </c>
      <c r="O2633" s="64">
        <v>2.4700000000000002</v>
      </c>
      <c r="P2633" s="64">
        <v>3.24</v>
      </c>
      <c r="R2633" s="64">
        <v>2.54</v>
      </c>
      <c r="S2633" s="64">
        <v>2.3199999999999998</v>
      </c>
      <c r="U2633" s="64">
        <v>3.6</v>
      </c>
      <c r="V2633" s="64">
        <v>3.41</v>
      </c>
      <c r="W2633" s="64">
        <v>4.53</v>
      </c>
      <c r="X2633" s="64">
        <v>4.3</v>
      </c>
      <c r="Z2633" s="64">
        <v>2.65</v>
      </c>
      <c r="AA2633" s="64">
        <v>2.5299999999999998</v>
      </c>
      <c r="AB2633" s="64">
        <v>3</v>
      </c>
      <c r="AC2633" s="64">
        <v>3.74</v>
      </c>
    </row>
    <row r="2634" spans="1:29" hidden="1" x14ac:dyDescent="0.2">
      <c r="A2634" s="2">
        <v>42184</v>
      </c>
      <c r="B2634" s="64">
        <v>3.49</v>
      </c>
      <c r="C2634" s="64">
        <v>3.27</v>
      </c>
      <c r="D2634" s="64">
        <v>4.4000000000000004</v>
      </c>
      <c r="E2634" s="64">
        <v>4.17</v>
      </c>
      <c r="G2634" s="64">
        <v>2.63</v>
      </c>
      <c r="H2634" s="64">
        <v>2.4900000000000002</v>
      </c>
      <c r="J2634" s="64">
        <v>3.26</v>
      </c>
      <c r="K2634" s="64">
        <v>3.8</v>
      </c>
      <c r="N2634" s="64">
        <v>0</v>
      </c>
      <c r="O2634" s="64">
        <v>2.33</v>
      </c>
      <c r="P2634" s="64">
        <v>3.1</v>
      </c>
      <c r="R2634" s="64">
        <v>2.4300000000000002</v>
      </c>
      <c r="S2634" s="64">
        <v>2.19</v>
      </c>
      <c r="U2634" s="64">
        <v>3.49</v>
      </c>
      <c r="V2634" s="64">
        <v>3.27</v>
      </c>
      <c r="W2634" s="64">
        <v>4.4000000000000004</v>
      </c>
      <c r="X2634" s="64">
        <v>4.17</v>
      </c>
      <c r="Z2634" s="64">
        <v>2.63</v>
      </c>
      <c r="AA2634" s="64">
        <v>2.4900000000000002</v>
      </c>
      <c r="AB2634" s="64">
        <v>3.26</v>
      </c>
      <c r="AC2634" s="64">
        <v>3.8</v>
      </c>
    </row>
    <row r="2635" spans="1:29" hidden="1" x14ac:dyDescent="0.2">
      <c r="A2635" s="2">
        <v>42185</v>
      </c>
      <c r="B2635" s="64">
        <v>3.53</v>
      </c>
      <c r="C2635" s="64">
        <v>3.3</v>
      </c>
      <c r="D2635" s="64">
        <v>4.45</v>
      </c>
      <c r="E2635" s="64">
        <v>4.1900000000000004</v>
      </c>
      <c r="G2635" s="64">
        <v>2.62</v>
      </c>
      <c r="H2635" s="64">
        <v>2.48</v>
      </c>
      <c r="J2635" s="64">
        <v>3.61</v>
      </c>
      <c r="K2635" s="64">
        <v>3.8</v>
      </c>
      <c r="N2635" s="64">
        <v>0.01</v>
      </c>
      <c r="O2635" s="64">
        <v>2.35</v>
      </c>
      <c r="P2635" s="64">
        <v>3.12</v>
      </c>
      <c r="R2635" s="64">
        <v>2.4700000000000002</v>
      </c>
      <c r="S2635" s="64">
        <v>2.2200000000000002</v>
      </c>
      <c r="U2635" s="64">
        <v>3.53</v>
      </c>
      <c r="V2635" s="64">
        <v>3.3</v>
      </c>
      <c r="W2635" s="64">
        <v>4.45</v>
      </c>
      <c r="X2635" s="64">
        <v>4.1900000000000004</v>
      </c>
      <c r="Z2635" s="64">
        <v>2.62</v>
      </c>
      <c r="AA2635" s="64">
        <v>2.48</v>
      </c>
      <c r="AB2635" s="64">
        <v>3.61</v>
      </c>
      <c r="AC2635" s="64">
        <v>3.8</v>
      </c>
    </row>
    <row r="2636" spans="1:29" hidden="1" x14ac:dyDescent="0.2">
      <c r="R2636" s="64"/>
      <c r="S2636" s="64"/>
    </row>
    <row r="2637" spans="1:29" hidden="1" x14ac:dyDescent="0.2">
      <c r="A2637" s="3" t="s">
        <v>61</v>
      </c>
      <c r="B2637" s="64">
        <f>AVERAGE(B2614:B2635)</f>
        <v>3.4945454545454542</v>
      </c>
      <c r="C2637" s="64">
        <f>AVERAGE(C2614:C2635)</f>
        <v>3.2818181818181809</v>
      </c>
      <c r="D2637" s="64">
        <f>AVERAGE(D2614:D2635)</f>
        <v>4.4254545454545458</v>
      </c>
      <c r="E2637" s="64">
        <f>AVERAGE(E2614:E2635)</f>
        <v>4.1540909090909084</v>
      </c>
      <c r="G2637" s="64">
        <f>AVERAGE(G2614:G2635)</f>
        <v>2.5981818181818177</v>
      </c>
      <c r="H2637" s="64">
        <f>AVERAGE(H2614:H2635)</f>
        <v>2.4700000000000002</v>
      </c>
      <c r="J2637" s="64">
        <f>AVERAGE(J2614:J2635)</f>
        <v>3.605</v>
      </c>
      <c r="K2637" s="64">
        <f>AVERAGE(K2614:K2635)</f>
        <v>3.9140909090909086</v>
      </c>
      <c r="N2637" s="64">
        <f>AVERAGE(N2614:N2635)</f>
        <v>6.6666666666666662E-3</v>
      </c>
      <c r="O2637" s="64">
        <f>AVERAGE(O2614:O2635)</f>
        <v>2.366190476190476</v>
      </c>
      <c r="P2637" s="64">
        <f>AVERAGE(P2614:P2635)</f>
        <v>3.1180952380952385</v>
      </c>
      <c r="R2637" s="64">
        <f>AVERAGE(R2614:R2635)</f>
        <v>2.4500000000000002</v>
      </c>
      <c r="S2637" s="64">
        <f>AVERAGE(S2614:S2635)</f>
        <v>2.2118181818181815</v>
      </c>
      <c r="U2637" s="64">
        <f>AVERAGE(U2614:U2635)</f>
        <v>3.4945454545454542</v>
      </c>
      <c r="V2637" s="64">
        <f>AVERAGE(V2614:V2635)</f>
        <v>3.2818181818181809</v>
      </c>
      <c r="W2637" s="64">
        <f>AVERAGE(W2614:W2635)</f>
        <v>4.4254545454545458</v>
      </c>
      <c r="X2637" s="64">
        <f>AVERAGE(X2614:X2635)</f>
        <v>4.1540909090909084</v>
      </c>
      <c r="Z2637" s="64">
        <f>AVERAGE(Z2614:Z2635)</f>
        <v>2.5981818181818177</v>
      </c>
      <c r="AA2637" s="64">
        <f>AVERAGE(AA2614:AA2635)</f>
        <v>2.4700000000000002</v>
      </c>
      <c r="AB2637" s="64">
        <f>AVERAGE(AB2614:AB2635)</f>
        <v>3.605</v>
      </c>
      <c r="AC2637" s="64">
        <f>AVERAGE(AC2614:AC2635)</f>
        <v>3.9140909090909086</v>
      </c>
    </row>
    <row r="2638" spans="1:29" hidden="1" x14ac:dyDescent="0.2">
      <c r="A2638" s="3" t="s">
        <v>62</v>
      </c>
      <c r="B2638" s="312">
        <f>AVERAGE(B2637:C2637)</f>
        <v>3.3881818181818177</v>
      </c>
      <c r="C2638" s="312"/>
      <c r="D2638" s="312">
        <f>AVERAGE(D2637:E2637)</f>
        <v>4.2897727272727266</v>
      </c>
      <c r="E2638" s="312"/>
      <c r="F2638" s="5"/>
      <c r="G2638" s="312">
        <f>AVERAGE(G2637:H2637)</f>
        <v>2.5340909090909092</v>
      </c>
      <c r="H2638" s="312"/>
      <c r="I2638" s="118"/>
      <c r="J2638" s="312">
        <f>AVERAGE(J2637:K2637)</f>
        <v>3.7595454545454543</v>
      </c>
      <c r="K2638" s="312"/>
      <c r="L2638" s="118"/>
      <c r="M2638" s="5"/>
      <c r="N2638" s="5"/>
      <c r="O2638" s="5"/>
      <c r="P2638" s="5"/>
      <c r="Q2638" s="5"/>
      <c r="R2638" s="312">
        <f>AVERAGE(R2637:S2637)</f>
        <v>2.330909090909091</v>
      </c>
      <c r="S2638" s="312"/>
      <c r="U2638" s="312">
        <f>AVERAGE(U2637:V2637)</f>
        <v>3.3881818181818177</v>
      </c>
      <c r="V2638" s="312"/>
      <c r="W2638" s="312">
        <f>AVERAGE(W2637:X2637)</f>
        <v>4.2897727272727266</v>
      </c>
      <c r="X2638" s="312"/>
      <c r="Y2638" s="5"/>
      <c r="Z2638" s="312">
        <f>AVERAGE(Z2637:AA2637)</f>
        <v>2.5340909090909092</v>
      </c>
      <c r="AA2638" s="312"/>
      <c r="AB2638" s="312">
        <f>AVERAGE(AB2637:AC2637)</f>
        <v>3.7595454545454543</v>
      </c>
      <c r="AC2638" s="312"/>
    </row>
    <row r="2639" spans="1:29" hidden="1" x14ac:dyDescent="0.2">
      <c r="A2639" s="3" t="s">
        <v>63</v>
      </c>
      <c r="B2639" s="312">
        <f>AVERAGE(B2586,B2611,B2638)</f>
        <v>3.111270923520923</v>
      </c>
      <c r="C2639" s="312"/>
      <c r="D2639" s="312">
        <f>AVERAGE(D2586,D2611,D2638)</f>
        <v>4.0332258297258292</v>
      </c>
      <c r="E2639" s="312"/>
      <c r="F2639" s="5"/>
      <c r="G2639" s="312">
        <f>AVERAGE(G2586,G2611,G2638)</f>
        <v>2.4169509379509377</v>
      </c>
      <c r="H2639" s="312"/>
      <c r="I2639" s="118"/>
      <c r="J2639" s="312">
        <f>AVERAGE(J2586,J2611,J2638)</f>
        <v>3.5412215007215004</v>
      </c>
      <c r="K2639" s="312"/>
      <c r="L2639" s="118"/>
      <c r="M2639" s="5"/>
      <c r="N2639" s="5"/>
      <c r="O2639" s="5"/>
      <c r="P2639" s="5"/>
      <c r="Q2639" s="5"/>
      <c r="R2639" s="312">
        <f>AVERAGE(R2586,R2611,R2638)</f>
        <v>2.1049498556998558</v>
      </c>
      <c r="S2639" s="312"/>
      <c r="U2639" s="312">
        <f>AVERAGE(U2586,U2611,U2638)</f>
        <v>3.111270923520923</v>
      </c>
      <c r="V2639" s="312"/>
      <c r="W2639" s="312">
        <f>AVERAGE(W2586,W2611,W2638)</f>
        <v>4.0332258297258292</v>
      </c>
      <c r="X2639" s="312"/>
      <c r="Y2639" s="5"/>
      <c r="Z2639" s="312">
        <f>AVERAGE(Z2586,Z2611,Z2638)</f>
        <v>2.4169509379509377</v>
      </c>
      <c r="AA2639" s="312"/>
      <c r="AB2639" s="312">
        <f>AVERAGE(AB2586,AB2611,AB2638)</f>
        <v>3.5412215007215004</v>
      </c>
      <c r="AC2639" s="312"/>
    </row>
    <row r="2640" spans="1:29" hidden="1" x14ac:dyDescent="0.2">
      <c r="R2640" s="64"/>
      <c r="S2640" s="64"/>
    </row>
    <row r="2641" spans="1:29" hidden="1" x14ac:dyDescent="0.2">
      <c r="A2641" s="2">
        <v>42186</v>
      </c>
      <c r="B2641" s="64">
        <v>3.57</v>
      </c>
      <c r="C2641" s="64">
        <v>3.35</v>
      </c>
      <c r="D2641" s="64">
        <v>4.49</v>
      </c>
      <c r="E2641" s="64">
        <v>4.2300000000000004</v>
      </c>
      <c r="G2641" s="64">
        <v>2.57</v>
      </c>
      <c r="H2641" s="64">
        <v>2.4900000000000002</v>
      </c>
      <c r="J2641" s="64">
        <v>3.84</v>
      </c>
      <c r="K2641" s="64">
        <v>3.84</v>
      </c>
      <c r="N2641" s="64">
        <v>0.01</v>
      </c>
      <c r="O2641" s="64">
        <v>2.42</v>
      </c>
      <c r="P2641" s="64">
        <v>3.21</v>
      </c>
      <c r="R2641" s="64">
        <v>2.5099999999999998</v>
      </c>
      <c r="S2641" s="64">
        <v>2.27</v>
      </c>
      <c r="U2641" s="64">
        <v>3.57</v>
      </c>
      <c r="V2641" s="64">
        <v>3.35</v>
      </c>
      <c r="W2641" s="64">
        <v>4.49</v>
      </c>
      <c r="X2641" s="64">
        <v>4.2300000000000004</v>
      </c>
      <c r="Z2641" s="64">
        <v>2.57</v>
      </c>
      <c r="AA2641" s="64">
        <v>2.4900000000000002</v>
      </c>
      <c r="AB2641" s="64">
        <v>3.84</v>
      </c>
      <c r="AC2641" s="64">
        <v>3.84</v>
      </c>
    </row>
    <row r="2642" spans="1:29" hidden="1" x14ac:dyDescent="0.2">
      <c r="A2642" s="2">
        <v>42187</v>
      </c>
      <c r="B2642" s="64">
        <v>3.57</v>
      </c>
      <c r="C2642" s="64">
        <v>3.32</v>
      </c>
      <c r="D2642" s="64">
        <v>4.45</v>
      </c>
      <c r="E2642" s="64">
        <v>4.18</v>
      </c>
      <c r="G2642" s="64">
        <v>2.56</v>
      </c>
      <c r="H2642" s="64">
        <v>2.5299999999999998</v>
      </c>
      <c r="J2642" s="64">
        <v>3.34</v>
      </c>
      <c r="K2642" s="64">
        <v>3.65</v>
      </c>
      <c r="N2642" s="64">
        <v>0.01</v>
      </c>
      <c r="O2642" s="64">
        <v>2.38</v>
      </c>
      <c r="P2642" s="64">
        <v>3.19</v>
      </c>
      <c r="R2642" s="64">
        <v>2.41</v>
      </c>
      <c r="S2642" s="64">
        <v>2.2200000000000002</v>
      </c>
      <c r="U2642" s="64">
        <v>3.57</v>
      </c>
      <c r="V2642" s="64">
        <v>3.32</v>
      </c>
      <c r="W2642" s="64">
        <v>4.45</v>
      </c>
      <c r="X2642" s="64">
        <v>4.18</v>
      </c>
      <c r="Z2642" s="64">
        <v>2.56</v>
      </c>
      <c r="AA2642" s="64">
        <v>2.5299999999999998</v>
      </c>
      <c r="AB2642" s="64">
        <v>3.34</v>
      </c>
      <c r="AC2642" s="64">
        <v>3.65</v>
      </c>
    </row>
    <row r="2643" spans="1:29" hidden="1" x14ac:dyDescent="0.2">
      <c r="A2643" s="2">
        <v>42191</v>
      </c>
      <c r="B2643" s="64">
        <v>3.5</v>
      </c>
      <c r="C2643" s="64">
        <v>3.24</v>
      </c>
      <c r="D2643" s="64">
        <v>4.42</v>
      </c>
      <c r="E2643" s="64">
        <v>4.16</v>
      </c>
      <c r="G2643" s="64">
        <v>2.62</v>
      </c>
      <c r="H2643" s="64">
        <v>2.54</v>
      </c>
      <c r="J2643" s="64">
        <v>3.8</v>
      </c>
      <c r="K2643" s="64">
        <v>3.68</v>
      </c>
      <c r="N2643" s="64">
        <v>0</v>
      </c>
      <c r="O2643" s="64">
        <v>2.2799999999999998</v>
      </c>
      <c r="P2643" s="64">
        <v>3.08</v>
      </c>
      <c r="R2643" s="64">
        <v>2.39</v>
      </c>
      <c r="S2643" s="64">
        <v>2.16</v>
      </c>
      <c r="U2643" s="64">
        <v>3.5</v>
      </c>
      <c r="V2643" s="64">
        <v>3.24</v>
      </c>
      <c r="W2643" s="64">
        <v>4.42</v>
      </c>
      <c r="X2643" s="64">
        <v>4.16</v>
      </c>
      <c r="Z2643" s="64">
        <v>2.62</v>
      </c>
      <c r="AA2643" s="64">
        <v>2.54</v>
      </c>
      <c r="AB2643" s="64">
        <v>3.8</v>
      </c>
      <c r="AC2643" s="64">
        <v>3.68</v>
      </c>
    </row>
    <row r="2644" spans="1:29" hidden="1" x14ac:dyDescent="0.2">
      <c r="A2644" s="2">
        <v>42192</v>
      </c>
      <c r="B2644" s="64">
        <v>3.47</v>
      </c>
      <c r="C2644" s="64">
        <v>3.22</v>
      </c>
      <c r="D2644" s="64">
        <v>4.37</v>
      </c>
      <c r="E2644" s="64">
        <v>4.13</v>
      </c>
      <c r="G2644" s="64">
        <v>2.72</v>
      </c>
      <c r="H2644" s="64">
        <v>2.52</v>
      </c>
      <c r="J2644" s="64">
        <v>3.82</v>
      </c>
      <c r="K2644" s="64">
        <v>3.68</v>
      </c>
      <c r="N2644" s="64">
        <v>0</v>
      </c>
      <c r="O2644" s="64">
        <v>2.25</v>
      </c>
      <c r="P2644" s="64">
        <v>3.04</v>
      </c>
      <c r="R2644" s="64">
        <v>2.38</v>
      </c>
      <c r="S2644" s="64">
        <v>2.13</v>
      </c>
      <c r="U2644" s="64">
        <v>3.47</v>
      </c>
      <c r="V2644" s="64">
        <v>3.22</v>
      </c>
      <c r="W2644" s="64">
        <v>4.37</v>
      </c>
      <c r="X2644" s="64">
        <v>4.13</v>
      </c>
      <c r="Z2644" s="64">
        <v>2.72</v>
      </c>
      <c r="AA2644" s="64">
        <v>2.52</v>
      </c>
      <c r="AB2644" s="64">
        <v>3.82</v>
      </c>
      <c r="AC2644" s="64">
        <v>3.68</v>
      </c>
    </row>
    <row r="2645" spans="1:29" hidden="1" x14ac:dyDescent="0.2">
      <c r="A2645" s="2">
        <v>42193</v>
      </c>
      <c r="B2645" s="64">
        <v>3.44</v>
      </c>
      <c r="C2645" s="64">
        <v>3.18</v>
      </c>
      <c r="D2645" s="64">
        <v>4.3600000000000003</v>
      </c>
      <c r="E2645" s="64">
        <v>4.1100000000000003</v>
      </c>
      <c r="G2645" s="64">
        <v>2.7</v>
      </c>
      <c r="H2645" s="64">
        <v>2.48</v>
      </c>
      <c r="J2645" s="64">
        <v>3.69</v>
      </c>
      <c r="K2645" s="64">
        <v>3.61</v>
      </c>
      <c r="N2645" s="64">
        <v>0</v>
      </c>
      <c r="O2645" s="64">
        <v>2.19</v>
      </c>
      <c r="P2645" s="64">
        <v>2.98</v>
      </c>
      <c r="R2645" s="64">
        <v>2.34</v>
      </c>
      <c r="S2645" s="64">
        <v>2.1</v>
      </c>
      <c r="U2645" s="64">
        <v>3.44</v>
      </c>
      <c r="V2645" s="64">
        <v>3.18</v>
      </c>
      <c r="W2645" s="64">
        <v>4.3600000000000003</v>
      </c>
      <c r="X2645" s="64">
        <v>4.1100000000000003</v>
      </c>
      <c r="Z2645" s="64">
        <v>2.7</v>
      </c>
      <c r="AA2645" s="64">
        <v>2.48</v>
      </c>
      <c r="AB2645" s="64">
        <v>3.69</v>
      </c>
      <c r="AC2645" s="64">
        <v>3.61</v>
      </c>
    </row>
    <row r="2646" spans="1:29" hidden="1" x14ac:dyDescent="0.2">
      <c r="A2646" s="2">
        <v>42194</v>
      </c>
      <c r="B2646" s="64">
        <v>3.52</v>
      </c>
      <c r="C2646" s="64">
        <v>3.27</v>
      </c>
      <c r="D2646" s="64">
        <v>4.46</v>
      </c>
      <c r="E2646" s="64">
        <v>4.1900000000000004</v>
      </c>
      <c r="G2646" s="64">
        <v>2.6</v>
      </c>
      <c r="H2646" s="64">
        <v>2.4900000000000002</v>
      </c>
      <c r="J2646" s="64">
        <v>3.73</v>
      </c>
      <c r="K2646" s="64">
        <v>3.6</v>
      </c>
      <c r="N2646" s="64">
        <v>0.02</v>
      </c>
      <c r="O2646" s="64">
        <v>2.3199999999999998</v>
      </c>
      <c r="P2646" s="64">
        <v>3.12</v>
      </c>
      <c r="R2646" s="64">
        <v>2.42</v>
      </c>
      <c r="S2646" s="64">
        <v>2.1800000000000002</v>
      </c>
      <c r="U2646" s="64">
        <v>3.52</v>
      </c>
      <c r="V2646" s="64">
        <v>3.27</v>
      </c>
      <c r="W2646" s="64">
        <v>4.46</v>
      </c>
      <c r="X2646" s="64">
        <v>4.1900000000000004</v>
      </c>
      <c r="Z2646" s="64">
        <v>2.6</v>
      </c>
      <c r="AA2646" s="64">
        <v>2.4900000000000002</v>
      </c>
      <c r="AB2646" s="64">
        <v>3.73</v>
      </c>
      <c r="AC2646" s="64">
        <v>3.6</v>
      </c>
    </row>
    <row r="2647" spans="1:29" hidden="1" x14ac:dyDescent="0.2">
      <c r="A2647" s="2">
        <v>42195</v>
      </c>
      <c r="B2647" s="64">
        <v>3.57</v>
      </c>
      <c r="C2647" s="64">
        <v>3.37</v>
      </c>
      <c r="D2647" s="64">
        <v>4.5599999999999996</v>
      </c>
      <c r="E2647" s="64">
        <v>4.2699999999999996</v>
      </c>
      <c r="G2647" s="64">
        <v>2.59</v>
      </c>
      <c r="H2647" s="64">
        <v>2.4900000000000002</v>
      </c>
      <c r="J2647" s="64">
        <v>3.72</v>
      </c>
      <c r="K2647" s="64">
        <v>3.6</v>
      </c>
      <c r="N2647" s="64">
        <v>0.01</v>
      </c>
      <c r="O2647" s="64">
        <v>2.4</v>
      </c>
      <c r="P2647" s="64">
        <v>3.19</v>
      </c>
      <c r="R2647" s="64">
        <v>2.4900000000000002</v>
      </c>
      <c r="S2647" s="64">
        <v>2.2799999999999998</v>
      </c>
      <c r="U2647" s="64">
        <v>3.57</v>
      </c>
      <c r="V2647" s="64">
        <v>3.37</v>
      </c>
      <c r="W2647" s="64">
        <v>4.5599999999999996</v>
      </c>
      <c r="X2647" s="64">
        <v>4.2699999999999996</v>
      </c>
      <c r="Z2647" s="64">
        <v>2.59</v>
      </c>
      <c r="AA2647" s="64">
        <v>2.4900000000000002</v>
      </c>
      <c r="AB2647" s="64">
        <v>3.72</v>
      </c>
      <c r="AC2647" s="64">
        <v>3.6</v>
      </c>
    </row>
    <row r="2648" spans="1:29" hidden="1" x14ac:dyDescent="0.2">
      <c r="A2648" s="2">
        <v>42198</v>
      </c>
      <c r="B2648" s="64">
        <v>3.63</v>
      </c>
      <c r="C2648" s="64">
        <v>3.42</v>
      </c>
      <c r="D2648" s="64">
        <v>4.57</v>
      </c>
      <c r="E2648" s="64">
        <v>4.2699999999999996</v>
      </c>
      <c r="G2648" s="64">
        <v>2.79</v>
      </c>
      <c r="H2648" s="64">
        <v>2.5299999999999998</v>
      </c>
      <c r="J2648" s="64">
        <v>3.94</v>
      </c>
      <c r="K2648" s="64">
        <v>3.78</v>
      </c>
      <c r="N2648" s="64">
        <v>-0.01</v>
      </c>
      <c r="O2648" s="64">
        <v>2.4500000000000002</v>
      </c>
      <c r="P2648" s="64">
        <v>3.23</v>
      </c>
      <c r="R2648" s="64">
        <v>2.5299999999999998</v>
      </c>
      <c r="S2648" s="64">
        <v>2.2999999999999998</v>
      </c>
      <c r="U2648" s="64">
        <v>3.63</v>
      </c>
      <c r="V2648" s="64">
        <v>3.42</v>
      </c>
      <c r="W2648" s="64">
        <v>4.57</v>
      </c>
      <c r="X2648" s="64">
        <v>4.2699999999999996</v>
      </c>
      <c r="Z2648" s="64">
        <v>2.79</v>
      </c>
      <c r="AA2648" s="64">
        <v>2.5299999999999998</v>
      </c>
      <c r="AB2648" s="64">
        <v>3.94</v>
      </c>
      <c r="AC2648" s="64">
        <v>3.78</v>
      </c>
    </row>
    <row r="2649" spans="1:29" hidden="1" x14ac:dyDescent="0.2">
      <c r="A2649" s="2">
        <v>42199</v>
      </c>
      <c r="B2649" s="64">
        <v>3.63</v>
      </c>
      <c r="C2649" s="64">
        <v>3.39</v>
      </c>
      <c r="D2649" s="64">
        <v>4.57</v>
      </c>
      <c r="E2649" s="64">
        <v>4.2699999999999996</v>
      </c>
      <c r="G2649" s="64">
        <v>2.81</v>
      </c>
      <c r="H2649" s="64">
        <v>2.5299999999999998</v>
      </c>
      <c r="J2649" s="64">
        <v>3.69</v>
      </c>
      <c r="K2649" s="64">
        <v>3.71</v>
      </c>
      <c r="N2649" s="64">
        <v>-0.02</v>
      </c>
      <c r="O2649" s="64">
        <v>2.4</v>
      </c>
      <c r="P2649" s="64">
        <v>3.19</v>
      </c>
      <c r="R2649" s="64">
        <v>2.5</v>
      </c>
      <c r="S2649" s="64">
        <v>2.25</v>
      </c>
      <c r="U2649" s="64">
        <v>3.63</v>
      </c>
      <c r="V2649" s="64">
        <v>3.39</v>
      </c>
      <c r="W2649" s="64">
        <v>4.57</v>
      </c>
      <c r="X2649" s="64">
        <v>4.2699999999999996</v>
      </c>
      <c r="Z2649" s="64">
        <v>2.81</v>
      </c>
      <c r="AA2649" s="64">
        <v>2.5299999999999998</v>
      </c>
      <c r="AB2649" s="64">
        <v>3.69</v>
      </c>
      <c r="AC2649" s="64">
        <v>3.71</v>
      </c>
    </row>
    <row r="2650" spans="1:29" hidden="1" x14ac:dyDescent="0.2">
      <c r="A2650" s="2">
        <v>42200</v>
      </c>
      <c r="B2650" s="64">
        <v>3.58</v>
      </c>
      <c r="C2650" s="64">
        <v>3.36</v>
      </c>
      <c r="D2650" s="64">
        <v>4.53</v>
      </c>
      <c r="E2650" s="64">
        <v>4.22</v>
      </c>
      <c r="G2650" s="64">
        <v>2.73</v>
      </c>
      <c r="H2650" s="64">
        <v>2.52</v>
      </c>
      <c r="J2650" s="64">
        <v>4.04</v>
      </c>
      <c r="K2650" s="64">
        <v>3.77</v>
      </c>
      <c r="N2650" s="64">
        <v>0</v>
      </c>
      <c r="O2650" s="64">
        <v>2.35</v>
      </c>
      <c r="P2650" s="64">
        <v>3.14</v>
      </c>
      <c r="R2650" s="64">
        <v>2.48</v>
      </c>
      <c r="S2650" s="64">
        <v>2.25</v>
      </c>
      <c r="U2650" s="64">
        <v>3.58</v>
      </c>
      <c r="V2650" s="64">
        <v>3.36</v>
      </c>
      <c r="W2650" s="64">
        <v>4.53</v>
      </c>
      <c r="X2650" s="64">
        <v>4.22</v>
      </c>
      <c r="Z2650" s="64">
        <v>2.73</v>
      </c>
      <c r="AA2650" s="64">
        <v>2.52</v>
      </c>
      <c r="AB2650" s="64">
        <v>4.04</v>
      </c>
      <c r="AC2650" s="64">
        <v>3.77</v>
      </c>
    </row>
    <row r="2651" spans="1:29" hidden="1" x14ac:dyDescent="0.2">
      <c r="A2651" s="2">
        <v>42201</v>
      </c>
      <c r="B2651" s="64">
        <v>3.56</v>
      </c>
      <c r="C2651" s="64">
        <v>3.34</v>
      </c>
      <c r="D2651" s="64">
        <v>4.47</v>
      </c>
      <c r="E2651" s="64">
        <v>4.1900000000000004</v>
      </c>
      <c r="G2651" s="64">
        <v>2.65</v>
      </c>
      <c r="H2651" s="64">
        <v>2.5099999999999998</v>
      </c>
      <c r="J2651" s="64">
        <v>3.73</v>
      </c>
      <c r="K2651" s="64">
        <v>3.7</v>
      </c>
      <c r="N2651" s="64">
        <v>0.01</v>
      </c>
      <c r="O2651" s="64">
        <v>2.35</v>
      </c>
      <c r="P2651" s="64">
        <v>3.11</v>
      </c>
      <c r="R2651" s="64">
        <v>2.5099999999999998</v>
      </c>
      <c r="S2651" s="64">
        <v>2.2599999999999998</v>
      </c>
      <c r="U2651" s="64">
        <v>3.56</v>
      </c>
      <c r="V2651" s="64">
        <v>3.34</v>
      </c>
      <c r="W2651" s="64">
        <v>4.47</v>
      </c>
      <c r="X2651" s="64">
        <v>4.1900000000000004</v>
      </c>
      <c r="Z2651" s="64">
        <v>2.65</v>
      </c>
      <c r="AA2651" s="64">
        <v>2.5099999999999998</v>
      </c>
      <c r="AB2651" s="64">
        <v>3.73</v>
      </c>
      <c r="AC2651" s="64">
        <v>3.7</v>
      </c>
    </row>
    <row r="2652" spans="1:29" hidden="1" x14ac:dyDescent="0.2">
      <c r="A2652" s="2">
        <v>42202</v>
      </c>
      <c r="B2652" s="64">
        <v>3.57</v>
      </c>
      <c r="C2652" s="64">
        <v>3.36</v>
      </c>
      <c r="D2652" s="64">
        <v>4.4800000000000004</v>
      </c>
      <c r="E2652" s="64">
        <v>4.1900000000000004</v>
      </c>
      <c r="G2652" s="64">
        <v>2.7</v>
      </c>
      <c r="H2652" s="64">
        <v>2.4700000000000002</v>
      </c>
      <c r="J2652" s="64">
        <v>3.71</v>
      </c>
      <c r="K2652" s="64">
        <v>3.68</v>
      </c>
      <c r="N2652" s="64">
        <v>0.01</v>
      </c>
      <c r="O2652" s="64">
        <v>2.35</v>
      </c>
      <c r="P2652" s="64">
        <v>3.08</v>
      </c>
      <c r="R2652" s="64">
        <v>2.5299999999999998</v>
      </c>
      <c r="S2652" s="64">
        <v>2.2799999999999998</v>
      </c>
      <c r="U2652" s="64">
        <v>3.57</v>
      </c>
      <c r="V2652" s="64">
        <v>3.36</v>
      </c>
      <c r="W2652" s="64">
        <v>4.4800000000000004</v>
      </c>
      <c r="X2652" s="64">
        <v>4.1900000000000004</v>
      </c>
      <c r="Z2652" s="64">
        <v>2.7</v>
      </c>
      <c r="AA2652" s="64">
        <v>2.4700000000000002</v>
      </c>
      <c r="AB2652" s="64">
        <v>3.71</v>
      </c>
      <c r="AC2652" s="64">
        <v>3.68</v>
      </c>
    </row>
    <row r="2653" spans="1:29" hidden="1" x14ac:dyDescent="0.2">
      <c r="A2653" s="2">
        <v>42205</v>
      </c>
      <c r="B2653" s="64">
        <v>3.58</v>
      </c>
      <c r="C2653" s="64">
        <v>3.37</v>
      </c>
      <c r="D2653" s="64">
        <v>4.47</v>
      </c>
      <c r="E2653" s="64">
        <v>4.1900000000000004</v>
      </c>
      <c r="G2653" s="64">
        <v>2.67</v>
      </c>
      <c r="H2653" s="64">
        <v>2.4900000000000002</v>
      </c>
      <c r="J2653" s="64">
        <v>3.66</v>
      </c>
      <c r="K2653" s="64">
        <v>3.75</v>
      </c>
      <c r="N2653" s="64">
        <v>0.02</v>
      </c>
      <c r="O2653" s="64">
        <v>2.38</v>
      </c>
      <c r="P2653" s="64">
        <v>3.1</v>
      </c>
      <c r="R2653" s="64">
        <v>2.56</v>
      </c>
      <c r="S2653" s="64">
        <v>2.29</v>
      </c>
      <c r="U2653" s="64">
        <v>3.58</v>
      </c>
      <c r="V2653" s="64">
        <v>3.37</v>
      </c>
      <c r="W2653" s="64">
        <v>4.47</v>
      </c>
      <c r="X2653" s="64">
        <v>4.1900000000000004</v>
      </c>
      <c r="Z2653" s="64">
        <v>2.67</v>
      </c>
      <c r="AA2653" s="64">
        <v>2.4900000000000002</v>
      </c>
      <c r="AB2653" s="64">
        <v>3.66</v>
      </c>
      <c r="AC2653" s="64">
        <v>3.75</v>
      </c>
    </row>
    <row r="2654" spans="1:29" hidden="1" x14ac:dyDescent="0.2">
      <c r="A2654" s="2">
        <v>42206</v>
      </c>
      <c r="B2654" s="64">
        <v>3.57</v>
      </c>
      <c r="C2654" s="64">
        <v>3.36</v>
      </c>
      <c r="D2654" s="64">
        <v>4.4800000000000004</v>
      </c>
      <c r="E2654" s="64">
        <v>4.1900000000000004</v>
      </c>
      <c r="G2654" s="64">
        <v>2.69</v>
      </c>
      <c r="H2654" s="64">
        <v>2.48</v>
      </c>
      <c r="J2654" s="64">
        <v>3.62</v>
      </c>
      <c r="K2654" s="64">
        <v>3.62</v>
      </c>
      <c r="N2654" s="64">
        <v>0.01</v>
      </c>
      <c r="O2654" s="64">
        <v>2.33</v>
      </c>
      <c r="P2654" s="64">
        <v>3.07</v>
      </c>
      <c r="R2654" s="64">
        <v>2.5299999999999998</v>
      </c>
      <c r="S2654" s="64">
        <v>2.2799999999999998</v>
      </c>
      <c r="U2654" s="64">
        <v>3.57</v>
      </c>
      <c r="V2654" s="64">
        <v>3.36</v>
      </c>
      <c r="W2654" s="64">
        <v>4.4800000000000004</v>
      </c>
      <c r="X2654" s="64">
        <v>4.1900000000000004</v>
      </c>
      <c r="Z2654" s="64">
        <v>2.69</v>
      </c>
      <c r="AA2654" s="64">
        <v>2.48</v>
      </c>
      <c r="AB2654" s="64">
        <v>3.62</v>
      </c>
      <c r="AC2654" s="64">
        <v>3.62</v>
      </c>
    </row>
    <row r="2655" spans="1:29" hidden="1" x14ac:dyDescent="0.2">
      <c r="A2655" s="2">
        <v>42207</v>
      </c>
      <c r="B2655" s="64">
        <v>3.57</v>
      </c>
      <c r="C2655" s="64">
        <v>3.37</v>
      </c>
      <c r="D2655" s="64">
        <v>4.4400000000000004</v>
      </c>
      <c r="E2655" s="64">
        <v>4.17</v>
      </c>
      <c r="G2655" s="64">
        <v>2.73</v>
      </c>
      <c r="H2655" s="64">
        <v>2.44</v>
      </c>
      <c r="J2655" s="64">
        <v>3.63</v>
      </c>
      <c r="K2655" s="64">
        <v>3.62</v>
      </c>
      <c r="N2655" s="64">
        <v>0.03</v>
      </c>
      <c r="O2655" s="64">
        <v>2.3199999999999998</v>
      </c>
      <c r="P2655" s="64">
        <v>3.04</v>
      </c>
      <c r="R2655" s="64">
        <v>2.54</v>
      </c>
      <c r="S2655" s="64">
        <v>2.2799999999999998</v>
      </c>
      <c r="U2655" s="64">
        <v>3.57</v>
      </c>
      <c r="V2655" s="64">
        <v>3.37</v>
      </c>
      <c r="W2655" s="64">
        <v>4.4400000000000004</v>
      </c>
      <c r="X2655" s="64">
        <v>4.17</v>
      </c>
      <c r="Z2655" s="64">
        <v>2.73</v>
      </c>
      <c r="AA2655" s="64">
        <v>2.44</v>
      </c>
      <c r="AB2655" s="64">
        <v>3.63</v>
      </c>
      <c r="AC2655" s="64">
        <v>3.62</v>
      </c>
    </row>
    <row r="2656" spans="1:29" hidden="1" x14ac:dyDescent="0.2">
      <c r="A2656" s="2">
        <v>42208</v>
      </c>
      <c r="B2656" s="64">
        <v>3.53</v>
      </c>
      <c r="C2656" s="64">
        <v>3.32</v>
      </c>
      <c r="D2656" s="64">
        <v>4.37</v>
      </c>
      <c r="E2656" s="64">
        <v>4.09</v>
      </c>
      <c r="G2656" s="64">
        <v>2.71</v>
      </c>
      <c r="H2656" s="64">
        <v>2.46</v>
      </c>
      <c r="J2656" s="64">
        <v>3.57</v>
      </c>
      <c r="K2656" s="64">
        <v>3.54</v>
      </c>
      <c r="N2656" s="64">
        <v>0.03</v>
      </c>
      <c r="O2656" s="64">
        <v>2.27</v>
      </c>
      <c r="P2656" s="64">
        <v>2.97</v>
      </c>
      <c r="R2656" s="64">
        <v>2.52</v>
      </c>
      <c r="S2656" s="64">
        <v>2.2400000000000002</v>
      </c>
      <c r="U2656" s="64">
        <v>3.53</v>
      </c>
      <c r="V2656" s="64">
        <v>3.32</v>
      </c>
      <c r="W2656" s="64">
        <v>4.37</v>
      </c>
      <c r="X2656" s="64">
        <v>4.09</v>
      </c>
      <c r="Z2656" s="64">
        <v>2.71</v>
      </c>
      <c r="AA2656" s="64">
        <v>2.46</v>
      </c>
      <c r="AB2656" s="64">
        <v>3.57</v>
      </c>
      <c r="AC2656" s="64">
        <v>3.54</v>
      </c>
    </row>
    <row r="2657" spans="1:29" hidden="1" x14ac:dyDescent="0.2">
      <c r="A2657" s="2">
        <v>42209</v>
      </c>
      <c r="B2657" s="64">
        <v>3.53</v>
      </c>
      <c r="C2657" s="64">
        <v>3.31</v>
      </c>
      <c r="D2657" s="64">
        <v>4.33</v>
      </c>
      <c r="E2657" s="64">
        <v>4.09</v>
      </c>
      <c r="G2657" s="64">
        <v>2.62</v>
      </c>
      <c r="H2657" s="64">
        <v>2.4500000000000002</v>
      </c>
      <c r="J2657" s="64">
        <v>3.56</v>
      </c>
      <c r="K2657" s="64">
        <v>3.41</v>
      </c>
      <c r="N2657" s="64">
        <v>0.03</v>
      </c>
      <c r="O2657" s="64">
        <v>2.2599999999999998</v>
      </c>
      <c r="P2657" s="64">
        <v>2.96</v>
      </c>
      <c r="R2657" s="64">
        <v>2.5</v>
      </c>
      <c r="S2657" s="64">
        <v>2.23</v>
      </c>
      <c r="U2657" s="64">
        <v>3.53</v>
      </c>
      <c r="V2657" s="64">
        <v>3.31</v>
      </c>
      <c r="W2657" s="64">
        <v>4.33</v>
      </c>
      <c r="X2657" s="64">
        <v>4.09</v>
      </c>
      <c r="Z2657" s="64">
        <v>2.62</v>
      </c>
      <c r="AA2657" s="64">
        <v>2.4500000000000002</v>
      </c>
      <c r="AB2657" s="64">
        <v>3.56</v>
      </c>
      <c r="AC2657" s="64">
        <v>3.41</v>
      </c>
    </row>
    <row r="2658" spans="1:29" hidden="1" x14ac:dyDescent="0.2">
      <c r="A2658" s="2">
        <v>42212</v>
      </c>
      <c r="B2658" s="64">
        <v>3.49</v>
      </c>
      <c r="C2658" s="64">
        <v>3.29</v>
      </c>
      <c r="D2658" s="64">
        <v>4.33</v>
      </c>
      <c r="E2658" s="64">
        <v>4.07</v>
      </c>
      <c r="G2658" s="64">
        <v>2.64</v>
      </c>
      <c r="H2658" s="64">
        <v>2.4300000000000002</v>
      </c>
      <c r="J2658" s="64">
        <v>3.72</v>
      </c>
      <c r="K2658" s="64">
        <v>3.43</v>
      </c>
      <c r="N2658" s="64">
        <v>0.03</v>
      </c>
      <c r="O2658" s="64">
        <v>2.2200000000000002</v>
      </c>
      <c r="P2658" s="64">
        <v>2.93</v>
      </c>
      <c r="R2658" s="64">
        <v>2.4500000000000002</v>
      </c>
      <c r="S2658" s="64">
        <v>2.21</v>
      </c>
      <c r="U2658" s="64">
        <v>3.49</v>
      </c>
      <c r="V2658" s="64">
        <v>3.29</v>
      </c>
      <c r="W2658" s="64">
        <v>4.33</v>
      </c>
      <c r="X2658" s="64">
        <v>4.07</v>
      </c>
      <c r="Z2658" s="64">
        <v>2.64</v>
      </c>
      <c r="AA2658" s="64">
        <v>2.4300000000000002</v>
      </c>
      <c r="AB2658" s="64">
        <v>3.72</v>
      </c>
      <c r="AC2658" s="64">
        <v>3.43</v>
      </c>
    </row>
    <row r="2659" spans="1:29" hidden="1" x14ac:dyDescent="0.2">
      <c r="A2659" s="2">
        <v>42213</v>
      </c>
      <c r="B2659" s="64">
        <v>3.5</v>
      </c>
      <c r="C2659" s="64">
        <v>3.3</v>
      </c>
      <c r="D2659" s="64">
        <v>4.3600000000000003</v>
      </c>
      <c r="E2659" s="64">
        <v>4.0999999999999996</v>
      </c>
      <c r="G2659" s="64">
        <v>2.66</v>
      </c>
      <c r="H2659" s="64">
        <v>2.4500000000000002</v>
      </c>
      <c r="J2659" s="64">
        <v>3.89</v>
      </c>
      <c r="K2659" s="64">
        <v>3.51</v>
      </c>
      <c r="N2659" s="64">
        <v>0.04</v>
      </c>
      <c r="O2659" s="64">
        <v>2.25</v>
      </c>
      <c r="P2659" s="64">
        <v>2.96</v>
      </c>
      <c r="R2659" s="64">
        <v>2.4700000000000002</v>
      </c>
      <c r="S2659" s="64">
        <v>2.2400000000000002</v>
      </c>
      <c r="U2659" s="64">
        <v>3.5</v>
      </c>
      <c r="V2659" s="64">
        <v>3.3</v>
      </c>
      <c r="W2659" s="64">
        <v>4.3600000000000003</v>
      </c>
      <c r="X2659" s="64">
        <v>4.0999999999999996</v>
      </c>
      <c r="Z2659" s="64">
        <v>2.66</v>
      </c>
      <c r="AA2659" s="64">
        <v>2.4500000000000002</v>
      </c>
      <c r="AB2659" s="64">
        <v>3.89</v>
      </c>
      <c r="AC2659" s="64">
        <v>3.51</v>
      </c>
    </row>
    <row r="2660" spans="1:29" hidden="1" x14ac:dyDescent="0.2">
      <c r="A2660" s="2">
        <v>42214</v>
      </c>
      <c r="B2660" s="64">
        <v>3.52</v>
      </c>
      <c r="C2660" s="64">
        <v>3.33</v>
      </c>
      <c r="D2660" s="64">
        <v>4.4000000000000004</v>
      </c>
      <c r="E2660" s="64">
        <v>4.13</v>
      </c>
      <c r="G2660" s="64">
        <v>2.67</v>
      </c>
      <c r="H2660" s="64">
        <v>2.4300000000000002</v>
      </c>
      <c r="J2660" s="64">
        <v>3.89</v>
      </c>
      <c r="K2660" s="64">
        <v>3.61</v>
      </c>
      <c r="N2660" s="64">
        <v>0.05</v>
      </c>
      <c r="O2660" s="64">
        <v>2.2799999999999998</v>
      </c>
      <c r="P2660" s="64">
        <v>3</v>
      </c>
      <c r="R2660" s="64">
        <v>2.4900000000000002</v>
      </c>
      <c r="S2660" s="64">
        <v>2.2599999999999998</v>
      </c>
      <c r="U2660" s="64">
        <v>3.52</v>
      </c>
      <c r="V2660" s="64">
        <v>3.33</v>
      </c>
      <c r="W2660" s="64">
        <v>4.4000000000000004</v>
      </c>
      <c r="X2660" s="64">
        <v>4.13</v>
      </c>
      <c r="Z2660" s="64">
        <v>2.67</v>
      </c>
      <c r="AA2660" s="64">
        <v>2.4300000000000002</v>
      </c>
      <c r="AB2660" s="64">
        <v>3.89</v>
      </c>
      <c r="AC2660" s="64">
        <v>3.61</v>
      </c>
    </row>
    <row r="2661" spans="1:29" hidden="1" x14ac:dyDescent="0.2">
      <c r="A2661" s="2">
        <v>42215</v>
      </c>
      <c r="B2661" s="64">
        <v>3.5</v>
      </c>
      <c r="C2661" s="64">
        <v>3.34</v>
      </c>
      <c r="D2661" s="64">
        <v>4.3499999999999996</v>
      </c>
      <c r="E2661" s="64">
        <v>4.1100000000000003</v>
      </c>
      <c r="G2661" s="64">
        <v>2.65</v>
      </c>
      <c r="H2661" s="64">
        <v>2.4</v>
      </c>
      <c r="J2661" s="64">
        <v>3.81</v>
      </c>
      <c r="K2661" s="64">
        <v>3.63</v>
      </c>
      <c r="N2661" s="64">
        <v>7.0000000000000007E-2</v>
      </c>
      <c r="O2661" s="64">
        <v>2.2599999999999998</v>
      </c>
      <c r="P2661" s="64">
        <v>2.94</v>
      </c>
      <c r="R2661" s="64">
        <v>2.5</v>
      </c>
      <c r="S2661" s="64">
        <v>2.27</v>
      </c>
      <c r="U2661" s="64">
        <v>3.5</v>
      </c>
      <c r="V2661" s="64">
        <v>3.34</v>
      </c>
      <c r="W2661" s="64">
        <v>4.3499999999999996</v>
      </c>
      <c r="X2661" s="64">
        <v>4.1100000000000003</v>
      </c>
      <c r="Z2661" s="64">
        <v>2.65</v>
      </c>
      <c r="AA2661" s="64">
        <v>2.4</v>
      </c>
      <c r="AB2661" s="64">
        <v>3.81</v>
      </c>
      <c r="AC2661" s="64">
        <v>3.63</v>
      </c>
    </row>
    <row r="2662" spans="1:29" hidden="1" x14ac:dyDescent="0.2">
      <c r="A2662" s="2">
        <v>42216</v>
      </c>
      <c r="B2662" s="64">
        <v>3.45</v>
      </c>
      <c r="C2662" s="64">
        <v>3.28</v>
      </c>
      <c r="D2662" s="64">
        <v>4.32</v>
      </c>
      <c r="E2662" s="64">
        <v>4.08</v>
      </c>
      <c r="G2662" s="64">
        <v>2.72</v>
      </c>
      <c r="H2662" s="64">
        <v>2.4300000000000002</v>
      </c>
      <c r="J2662" s="64">
        <v>3.71</v>
      </c>
      <c r="K2662" s="64">
        <v>3.59</v>
      </c>
      <c r="N2662" s="64">
        <v>0.06</v>
      </c>
      <c r="O2662" s="64">
        <v>2.19</v>
      </c>
      <c r="P2662" s="64">
        <v>2.91</v>
      </c>
      <c r="Q2662" s="64" t="s">
        <v>340</v>
      </c>
      <c r="R2662" s="64">
        <v>2.41</v>
      </c>
      <c r="S2662" s="64">
        <v>2.1800000000000002</v>
      </c>
      <c r="U2662" s="64">
        <v>3.45</v>
      </c>
      <c r="V2662" s="64">
        <v>3.28</v>
      </c>
      <c r="W2662" s="64">
        <v>4.32</v>
      </c>
      <c r="X2662" s="64">
        <v>4.08</v>
      </c>
      <c r="Z2662" s="64">
        <v>2.72</v>
      </c>
      <c r="AA2662" s="64">
        <v>2.4300000000000002</v>
      </c>
      <c r="AB2662" s="64">
        <v>3.71</v>
      </c>
      <c r="AC2662" s="64">
        <v>3.59</v>
      </c>
    </row>
    <row r="2663" spans="1:29" hidden="1" x14ac:dyDescent="0.2"/>
    <row r="2664" spans="1:29" hidden="1" x14ac:dyDescent="0.2">
      <c r="A2664" s="3" t="s">
        <v>61</v>
      </c>
      <c r="B2664" s="64">
        <f>AVERAGE(B2641:B2662)</f>
        <v>3.5386363636363636</v>
      </c>
      <c r="C2664" s="64">
        <f>AVERAGE(C2641:C2662)</f>
        <v>3.3222727272727273</v>
      </c>
      <c r="D2664" s="64">
        <f>AVERAGE(D2641:D2662)</f>
        <v>4.4354545454545464</v>
      </c>
      <c r="E2664" s="64">
        <f>AVERAGE(E2641:E2662)</f>
        <v>4.165</v>
      </c>
      <c r="G2664" s="64">
        <f>AVERAGE(G2641:G2662)</f>
        <v>2.6727272727272724</v>
      </c>
      <c r="H2664" s="64">
        <f>AVERAGE(H2641:H2662)</f>
        <v>2.48</v>
      </c>
      <c r="J2664" s="64">
        <f>AVERAGE(J2641:J2662)</f>
        <v>3.7322727272727274</v>
      </c>
      <c r="K2664" s="64">
        <f>AVERAGE(K2641:K2662)</f>
        <v>3.6368181818181826</v>
      </c>
      <c r="N2664" s="64">
        <f>AVERAGE(N2641:N2662)</f>
        <v>1.8636363636363638E-2</v>
      </c>
      <c r="O2664" s="64">
        <f>AVERAGE(O2641:O2662)</f>
        <v>2.3136363636363635</v>
      </c>
      <c r="P2664" s="64">
        <f>AVERAGE(P2641:P2662)</f>
        <v>3.0654545454545454</v>
      </c>
      <c r="R2664" s="64">
        <f>AVERAGE(R2641:R2662)</f>
        <v>2.475454545454546</v>
      </c>
      <c r="S2664" s="64">
        <f>AVERAGE(S2641:S2662)</f>
        <v>2.2345454545454548</v>
      </c>
      <c r="U2664" s="64">
        <f>AVERAGE(U2641:U2662)</f>
        <v>3.5386363636363636</v>
      </c>
      <c r="V2664" s="64">
        <f>AVERAGE(V2641:V2662)</f>
        <v>3.3222727272727273</v>
      </c>
      <c r="W2664" s="64">
        <f>AVERAGE(W2641:W2662)</f>
        <v>4.4354545454545464</v>
      </c>
      <c r="X2664" s="64">
        <f>AVERAGE(X2641:X2662)</f>
        <v>4.165</v>
      </c>
      <c r="Z2664" s="64">
        <f>AVERAGE(Z2641:Z2662)</f>
        <v>2.6727272727272724</v>
      </c>
      <c r="AA2664" s="64">
        <f>AVERAGE(AA2641:AA2662)</f>
        <v>2.48</v>
      </c>
      <c r="AB2664" s="64">
        <f>AVERAGE(AB2641:AB2662)</f>
        <v>3.7322727272727274</v>
      </c>
      <c r="AC2664" s="64">
        <f>AVERAGE(AC2641:AC2662)</f>
        <v>3.6368181818181826</v>
      </c>
    </row>
    <row r="2665" spans="1:29" hidden="1" x14ac:dyDescent="0.2">
      <c r="A2665" s="3" t="s">
        <v>62</v>
      </c>
      <c r="B2665" s="312">
        <f>AVERAGE(B2664:C2664)</f>
        <v>3.4304545454545456</v>
      </c>
      <c r="C2665" s="312"/>
      <c r="D2665" s="312">
        <f>AVERAGE(D2664:E2664)</f>
        <v>4.3002272727272732</v>
      </c>
      <c r="E2665" s="312"/>
      <c r="F2665" s="5"/>
      <c r="G2665" s="312">
        <f>AVERAGE(G2664:H2664)</f>
        <v>2.5763636363636362</v>
      </c>
      <c r="H2665" s="312"/>
      <c r="I2665" s="118"/>
      <c r="J2665" s="312">
        <f>AVERAGE(J2664:K2664)</f>
        <v>3.684545454545455</v>
      </c>
      <c r="K2665" s="312"/>
      <c r="L2665" s="118"/>
      <c r="M2665" s="5"/>
      <c r="N2665" s="5"/>
      <c r="O2665" s="5"/>
      <c r="P2665" s="5"/>
      <c r="Q2665" s="5"/>
      <c r="R2665" s="312">
        <f>AVERAGE(R2664:S2664)</f>
        <v>2.3550000000000004</v>
      </c>
      <c r="S2665" s="312"/>
      <c r="U2665" s="312">
        <f>AVERAGE(U2664:V2664)</f>
        <v>3.4304545454545456</v>
      </c>
      <c r="V2665" s="312"/>
      <c r="W2665" s="312">
        <f>AVERAGE(W2664:X2664)</f>
        <v>4.3002272727272732</v>
      </c>
      <c r="X2665" s="312"/>
      <c r="Y2665" s="5"/>
      <c r="Z2665" s="312">
        <f>AVERAGE(Z2664:AA2664)</f>
        <v>2.5763636363636362</v>
      </c>
      <c r="AA2665" s="312"/>
      <c r="AB2665" s="312">
        <f>AVERAGE(AB2664:AC2664)</f>
        <v>3.684545454545455</v>
      </c>
      <c r="AC2665" s="312"/>
    </row>
    <row r="2666" spans="1:29" hidden="1" x14ac:dyDescent="0.2">
      <c r="A2666" s="3" t="s">
        <v>63</v>
      </c>
      <c r="B2666" s="312">
        <f>AVERAGE(B2611,B2638,B2665)</f>
        <v>3.3189621212121216</v>
      </c>
      <c r="C2666" s="312"/>
      <c r="D2666" s="312">
        <f>AVERAGE(D2611,D2638,D2665)</f>
        <v>4.2276666666666669</v>
      </c>
      <c r="E2666" s="312"/>
      <c r="F2666" s="5"/>
      <c r="G2666" s="312">
        <f>AVERAGE(G2611,G2638,G2665)</f>
        <v>2.5441515151515151</v>
      </c>
      <c r="H2666" s="312"/>
      <c r="I2666" s="118"/>
      <c r="J2666" s="312">
        <f>AVERAGE(J2611,J2638,J2665)</f>
        <v>3.7318636363636366</v>
      </c>
      <c r="K2666" s="312"/>
      <c r="L2666" s="118"/>
      <c r="M2666" s="5"/>
      <c r="N2666" s="5"/>
      <c r="O2666" s="5"/>
      <c r="P2666" s="5"/>
      <c r="Q2666" s="5"/>
      <c r="R2666" s="312">
        <f>AVERAGE(R2611,R2638,R2665)</f>
        <v>2.2612196969696972</v>
      </c>
      <c r="S2666" s="312"/>
      <c r="U2666" s="312">
        <f>AVERAGE(U2611,U2638,U2665)</f>
        <v>3.3189621212121216</v>
      </c>
      <c r="V2666" s="312"/>
      <c r="W2666" s="312">
        <f>AVERAGE(W2611,W2638,W2665)</f>
        <v>4.2276666666666669</v>
      </c>
      <c r="X2666" s="312"/>
      <c r="Y2666" s="5"/>
      <c r="Z2666" s="312">
        <f>AVERAGE(Z2611,Z2638,Z2665)</f>
        <v>2.5441515151515151</v>
      </c>
      <c r="AA2666" s="312"/>
      <c r="AB2666" s="312">
        <f>AVERAGE(AB2611,AB2638,AB2665)</f>
        <v>3.7318636363636366</v>
      </c>
      <c r="AC2666" s="312"/>
    </row>
    <row r="2667" spans="1:29" hidden="1" x14ac:dyDescent="0.2"/>
    <row r="2668" spans="1:29" hidden="1" x14ac:dyDescent="0.2">
      <c r="A2668" s="2">
        <v>42219</v>
      </c>
      <c r="B2668" s="64">
        <v>3.44</v>
      </c>
      <c r="C2668" s="64">
        <v>3.24</v>
      </c>
      <c r="D2668" s="64">
        <v>4.29</v>
      </c>
      <c r="E2668" s="64">
        <v>4.0199999999999996</v>
      </c>
      <c r="G2668" s="64">
        <v>3.01</v>
      </c>
      <c r="H2668" s="64">
        <v>2.4700000000000002</v>
      </c>
      <c r="J2668" s="64">
        <v>3.79</v>
      </c>
      <c r="K2668" s="64">
        <v>3.54</v>
      </c>
      <c r="N2668" s="64">
        <v>7.0000000000000007E-2</v>
      </c>
      <c r="O2668" s="64">
        <v>2.15</v>
      </c>
      <c r="P2668" s="64">
        <v>2.85</v>
      </c>
      <c r="R2668" s="64">
        <v>2.4</v>
      </c>
      <c r="S2668" s="64">
        <v>2.14</v>
      </c>
      <c r="U2668" s="64">
        <v>3.44</v>
      </c>
      <c r="V2668" s="64">
        <v>3.24</v>
      </c>
      <c r="W2668" s="64">
        <v>4.29</v>
      </c>
      <c r="X2668" s="64">
        <v>4.0199999999999996</v>
      </c>
      <c r="Z2668" s="64">
        <v>3.01</v>
      </c>
      <c r="AA2668" s="64">
        <v>2.4700000000000002</v>
      </c>
      <c r="AB2668" s="64">
        <v>3.79</v>
      </c>
      <c r="AC2668" s="64">
        <v>3.54</v>
      </c>
    </row>
    <row r="2669" spans="1:29" hidden="1" x14ac:dyDescent="0.2">
      <c r="A2669" s="2">
        <v>42220</v>
      </c>
      <c r="B2669" s="64">
        <v>3.5</v>
      </c>
      <c r="C2669" s="64">
        <v>3.31</v>
      </c>
      <c r="D2669" s="64">
        <v>4.3099999999999996</v>
      </c>
      <c r="E2669" s="64">
        <v>4.09</v>
      </c>
      <c r="G2669" s="64">
        <v>2.97</v>
      </c>
      <c r="H2669" s="64">
        <v>2.46</v>
      </c>
      <c r="J2669" s="64">
        <v>3.8</v>
      </c>
      <c r="K2669" s="64">
        <v>3.47</v>
      </c>
      <c r="N2669" s="64">
        <v>0.06</v>
      </c>
      <c r="O2669" s="64">
        <v>2.2200000000000002</v>
      </c>
      <c r="P2669" s="64">
        <v>2.9</v>
      </c>
      <c r="R2669" s="64">
        <v>2.48</v>
      </c>
      <c r="S2669" s="64">
        <v>2.23</v>
      </c>
      <c r="U2669" s="64">
        <v>3.5</v>
      </c>
      <c r="V2669" s="64">
        <v>3.31</v>
      </c>
      <c r="W2669" s="64">
        <v>4.3099999999999996</v>
      </c>
      <c r="X2669" s="64">
        <v>4.09</v>
      </c>
      <c r="Z2669" s="64">
        <v>2.97</v>
      </c>
      <c r="AA2669" s="64">
        <v>2.46</v>
      </c>
      <c r="AB2669" s="64">
        <v>3.8</v>
      </c>
      <c r="AC2669" s="64">
        <v>3.47</v>
      </c>
    </row>
    <row r="2670" spans="1:29" hidden="1" x14ac:dyDescent="0.2">
      <c r="A2670" s="2">
        <v>42221</v>
      </c>
      <c r="B2670" s="64">
        <v>3.54</v>
      </c>
      <c r="C2670" s="64">
        <v>3.35</v>
      </c>
      <c r="D2670" s="64">
        <v>4.3600000000000003</v>
      </c>
      <c r="E2670" s="64">
        <v>4.09</v>
      </c>
      <c r="G2670" s="64">
        <v>2.9</v>
      </c>
      <c r="H2670" s="64">
        <v>2.4</v>
      </c>
      <c r="J2670" s="64">
        <v>3.75</v>
      </c>
      <c r="K2670" s="64">
        <v>3.48</v>
      </c>
      <c r="N2670" s="64">
        <v>7.0000000000000007E-2</v>
      </c>
      <c r="O2670" s="64">
        <v>2.27</v>
      </c>
      <c r="P2670" s="64">
        <v>2.94</v>
      </c>
      <c r="R2670" s="64">
        <v>2.5299999999999998</v>
      </c>
      <c r="S2670" s="64">
        <v>2.2599999999999998</v>
      </c>
      <c r="U2670" s="64">
        <v>3.54</v>
      </c>
      <c r="V2670" s="64">
        <v>3.35</v>
      </c>
      <c r="W2670" s="64">
        <v>4.3600000000000003</v>
      </c>
      <c r="X2670" s="64">
        <v>4.09</v>
      </c>
      <c r="Z2670" s="64">
        <v>2.9</v>
      </c>
      <c r="AA2670" s="64">
        <v>2.4</v>
      </c>
      <c r="AB2670" s="64">
        <v>3.75</v>
      </c>
      <c r="AC2670" s="64">
        <v>3.48</v>
      </c>
    </row>
    <row r="2671" spans="1:29" hidden="1" x14ac:dyDescent="0.2">
      <c r="A2671" s="2">
        <v>42222</v>
      </c>
      <c r="B2671" s="64">
        <v>3.51</v>
      </c>
      <c r="C2671" s="64">
        <v>3.31</v>
      </c>
      <c r="D2671" s="64">
        <v>4.3099999999999996</v>
      </c>
      <c r="E2671" s="64">
        <v>4.04</v>
      </c>
      <c r="G2671" s="64">
        <v>2.97</v>
      </c>
      <c r="H2671" s="64">
        <v>2.48</v>
      </c>
      <c r="J2671" s="64">
        <v>3.86</v>
      </c>
      <c r="K2671" s="64">
        <v>3.4</v>
      </c>
      <c r="N2671" s="64">
        <v>0.05</v>
      </c>
      <c r="O2671" s="64">
        <v>2.23</v>
      </c>
      <c r="P2671" s="64">
        <v>2.89</v>
      </c>
      <c r="R2671" s="64">
        <v>2.4900000000000002</v>
      </c>
      <c r="S2671" s="64">
        <v>2.23</v>
      </c>
      <c r="U2671" s="64">
        <v>3.51</v>
      </c>
      <c r="V2671" s="64">
        <v>3.31</v>
      </c>
      <c r="W2671" s="64">
        <v>4.3099999999999996</v>
      </c>
      <c r="X2671" s="64">
        <v>4.04</v>
      </c>
      <c r="Z2671" s="64">
        <v>2.97</v>
      </c>
      <c r="AA2671" s="64">
        <v>2.48</v>
      </c>
      <c r="AB2671" s="64">
        <v>3.86</v>
      </c>
      <c r="AC2671" s="64">
        <v>3.4</v>
      </c>
    </row>
    <row r="2672" spans="1:29" hidden="1" x14ac:dyDescent="0.2">
      <c r="A2672" s="2">
        <v>42223</v>
      </c>
      <c r="B2672" s="64">
        <v>3.48</v>
      </c>
      <c r="C2672" s="64">
        <v>3.27</v>
      </c>
      <c r="D2672" s="64">
        <v>4.25</v>
      </c>
      <c r="E2672" s="64">
        <v>4</v>
      </c>
      <c r="G2672" s="64">
        <v>3.48</v>
      </c>
      <c r="H2672" s="64">
        <v>2.4700000000000002</v>
      </c>
      <c r="J2672" s="64">
        <v>3.78</v>
      </c>
      <c r="K2672" s="64">
        <v>3.55</v>
      </c>
      <c r="N2672" s="64">
        <v>0.06</v>
      </c>
      <c r="O2672" s="64">
        <v>2.16</v>
      </c>
      <c r="P2672" s="64">
        <v>2.82</v>
      </c>
      <c r="R2672" s="64">
        <v>2.4700000000000002</v>
      </c>
      <c r="S2672" s="64">
        <v>2.2200000000000002</v>
      </c>
      <c r="U2672" s="64">
        <v>3.48</v>
      </c>
      <c r="V2672" s="64">
        <v>3.27</v>
      </c>
      <c r="W2672" s="64">
        <v>4.25</v>
      </c>
      <c r="X2672" s="64">
        <v>4</v>
      </c>
      <c r="Z2672" s="64">
        <v>3.48</v>
      </c>
      <c r="AA2672" s="64">
        <v>2.4700000000000002</v>
      </c>
      <c r="AB2672" s="64">
        <v>3.78</v>
      </c>
      <c r="AC2672" s="64">
        <v>3.55</v>
      </c>
    </row>
    <row r="2673" spans="1:29" hidden="1" x14ac:dyDescent="0.2">
      <c r="A2673" s="2">
        <v>42226</v>
      </c>
      <c r="B2673" s="64">
        <v>3.54</v>
      </c>
      <c r="C2673" s="64">
        <v>3.33</v>
      </c>
      <c r="D2673" s="64">
        <v>4.34</v>
      </c>
      <c r="E2673" s="64">
        <v>4.07</v>
      </c>
      <c r="G2673" s="64">
        <v>2.9</v>
      </c>
      <c r="H2673" s="64">
        <v>2.48</v>
      </c>
      <c r="J2673" s="64">
        <v>3.75</v>
      </c>
      <c r="K2673" s="64">
        <v>3.38</v>
      </c>
      <c r="N2673" s="64">
        <v>7.0000000000000007E-2</v>
      </c>
      <c r="O2673" s="64">
        <v>2.23</v>
      </c>
      <c r="P2673" s="64">
        <v>2.89</v>
      </c>
      <c r="R2673" s="64">
        <v>2.5299999999999998</v>
      </c>
      <c r="S2673" s="64">
        <v>2.25</v>
      </c>
      <c r="U2673" s="64">
        <v>3.54</v>
      </c>
      <c r="V2673" s="64">
        <v>3.33</v>
      </c>
      <c r="W2673" s="64">
        <v>4.34</v>
      </c>
      <c r="X2673" s="64">
        <v>4.07</v>
      </c>
      <c r="Z2673" s="64">
        <v>2.9</v>
      </c>
      <c r="AA2673" s="64">
        <v>2.48</v>
      </c>
      <c r="AB2673" s="64">
        <v>3.75</v>
      </c>
      <c r="AC2673" s="64">
        <v>3.38</v>
      </c>
    </row>
    <row r="2674" spans="1:29" hidden="1" x14ac:dyDescent="0.2">
      <c r="A2674" s="2">
        <v>42227</v>
      </c>
      <c r="B2674" s="64">
        <v>3.45</v>
      </c>
      <c r="C2674" s="64">
        <v>3.24</v>
      </c>
      <c r="D2674" s="64">
        <v>4.26</v>
      </c>
      <c r="E2674" s="64">
        <v>3.97</v>
      </c>
      <c r="G2674" s="64">
        <v>2.87</v>
      </c>
      <c r="H2674" s="64">
        <v>2.37</v>
      </c>
      <c r="J2674" s="64">
        <v>3.67</v>
      </c>
      <c r="K2674" s="64">
        <v>3.35</v>
      </c>
      <c r="N2674" s="64">
        <v>0.05</v>
      </c>
      <c r="O2674" s="64">
        <v>2.14</v>
      </c>
      <c r="P2674" s="64">
        <v>2.81</v>
      </c>
      <c r="R2674" s="64">
        <v>2.4300000000000002</v>
      </c>
      <c r="S2674" s="64">
        <v>2.1800000000000002</v>
      </c>
      <c r="U2674" s="64">
        <v>3.45</v>
      </c>
      <c r="V2674" s="64">
        <v>3.24</v>
      </c>
      <c r="W2674" s="64">
        <v>4.26</v>
      </c>
      <c r="X2674" s="64">
        <v>3.97</v>
      </c>
      <c r="Z2674" s="64">
        <v>2.87</v>
      </c>
      <c r="AA2674" s="64">
        <v>2.37</v>
      </c>
      <c r="AB2674" s="64">
        <v>3.67</v>
      </c>
      <c r="AC2674" s="64">
        <v>3.35</v>
      </c>
    </row>
    <row r="2675" spans="1:29" hidden="1" x14ac:dyDescent="0.2">
      <c r="A2675" s="2">
        <v>42228</v>
      </c>
      <c r="B2675" s="64">
        <v>3.46</v>
      </c>
      <c r="C2675" s="64">
        <v>3.23</v>
      </c>
      <c r="D2675" s="64">
        <v>4.32</v>
      </c>
      <c r="E2675" s="64">
        <v>4.04</v>
      </c>
      <c r="G2675" s="64">
        <v>2.82</v>
      </c>
      <c r="H2675" s="64">
        <v>2.39</v>
      </c>
      <c r="J2675" s="64">
        <v>3.66</v>
      </c>
      <c r="K2675" s="64">
        <v>3.4</v>
      </c>
      <c r="N2675" s="64">
        <v>0.09</v>
      </c>
      <c r="O2675" s="64">
        <v>2.15</v>
      </c>
      <c r="P2675" s="64">
        <v>2.84</v>
      </c>
      <c r="R2675" s="64">
        <v>2.4300000000000002</v>
      </c>
      <c r="S2675" s="64">
        <v>2.1800000000000002</v>
      </c>
      <c r="U2675" s="64">
        <v>3.46</v>
      </c>
      <c r="V2675" s="64">
        <v>3.23</v>
      </c>
      <c r="W2675" s="64">
        <v>4.32</v>
      </c>
      <c r="X2675" s="64">
        <v>4.04</v>
      </c>
      <c r="Z2675" s="64">
        <v>2.82</v>
      </c>
      <c r="AA2675" s="64">
        <v>2.39</v>
      </c>
      <c r="AB2675" s="64">
        <v>3.66</v>
      </c>
      <c r="AC2675" s="64">
        <v>3.4</v>
      </c>
    </row>
    <row r="2676" spans="1:29" hidden="1" x14ac:dyDescent="0.2">
      <c r="A2676" s="2">
        <v>42229</v>
      </c>
      <c r="B2676" s="64">
        <v>3.5</v>
      </c>
      <c r="C2676" s="64">
        <v>3.32</v>
      </c>
      <c r="D2676" s="64">
        <v>4.32</v>
      </c>
      <c r="E2676" s="64">
        <v>4.03</v>
      </c>
      <c r="G2676" s="64">
        <v>2.86</v>
      </c>
      <c r="H2676" s="64">
        <v>2.38</v>
      </c>
      <c r="J2676" s="64">
        <v>3.83</v>
      </c>
      <c r="K2676" s="64">
        <v>3.57</v>
      </c>
      <c r="N2676" s="64">
        <v>0.1</v>
      </c>
      <c r="O2676" s="64">
        <v>2.19</v>
      </c>
      <c r="P2676" s="64">
        <v>2.86</v>
      </c>
      <c r="R2676" s="64">
        <v>2.4900000000000002</v>
      </c>
      <c r="S2676" s="64">
        <v>2.25</v>
      </c>
      <c r="U2676" s="64">
        <v>3.5</v>
      </c>
      <c r="V2676" s="64">
        <v>3.32</v>
      </c>
      <c r="W2676" s="64">
        <v>4.32</v>
      </c>
      <c r="X2676" s="64">
        <v>4.03</v>
      </c>
      <c r="Z2676" s="64">
        <v>2.86</v>
      </c>
      <c r="AA2676" s="64">
        <v>2.38</v>
      </c>
      <c r="AB2676" s="64">
        <v>3.83</v>
      </c>
      <c r="AC2676" s="64">
        <v>3.57</v>
      </c>
    </row>
    <row r="2677" spans="1:29" hidden="1" x14ac:dyDescent="0.2">
      <c r="A2677" s="2">
        <v>42230</v>
      </c>
      <c r="B2677" s="64">
        <v>3.52</v>
      </c>
      <c r="C2677" s="64">
        <v>3.3</v>
      </c>
      <c r="D2677" s="64">
        <v>4.33</v>
      </c>
      <c r="E2677" s="64">
        <v>4.03</v>
      </c>
      <c r="G2677" s="64">
        <v>2.82</v>
      </c>
      <c r="H2677" s="64">
        <v>2.36</v>
      </c>
      <c r="J2677" s="64">
        <v>3.75</v>
      </c>
      <c r="K2677" s="64">
        <v>3.54</v>
      </c>
      <c r="N2677" s="64">
        <v>0.09</v>
      </c>
      <c r="O2677" s="64">
        <v>2.2000000000000002</v>
      </c>
      <c r="P2677" s="64">
        <v>2.84</v>
      </c>
      <c r="R2677" s="64">
        <v>2.5</v>
      </c>
      <c r="S2677" s="64">
        <v>2.27</v>
      </c>
      <c r="U2677" s="64">
        <v>3.52</v>
      </c>
      <c r="V2677" s="64">
        <v>3.3</v>
      </c>
      <c r="W2677" s="64">
        <v>4.33</v>
      </c>
      <c r="X2677" s="64">
        <v>4.03</v>
      </c>
      <c r="Z2677" s="64">
        <v>2.82</v>
      </c>
      <c r="AA2677" s="64">
        <v>2.36</v>
      </c>
      <c r="AB2677" s="64">
        <v>3.75</v>
      </c>
      <c r="AC2677" s="64">
        <v>3.54</v>
      </c>
    </row>
    <row r="2678" spans="1:29" hidden="1" x14ac:dyDescent="0.2">
      <c r="A2678" s="2">
        <v>42233</v>
      </c>
      <c r="B2678" s="64">
        <v>3.5</v>
      </c>
      <c r="C2678" s="64">
        <v>3.3</v>
      </c>
      <c r="D2678" s="64">
        <v>4.2699999999999996</v>
      </c>
      <c r="E2678" s="64">
        <v>3.93</v>
      </c>
      <c r="G2678" s="64">
        <v>2.8</v>
      </c>
      <c r="H2678" s="64">
        <v>2.39</v>
      </c>
      <c r="J2678" s="64">
        <v>3.66</v>
      </c>
      <c r="K2678" s="64">
        <v>3.4</v>
      </c>
      <c r="N2678" s="64">
        <v>0.06</v>
      </c>
      <c r="O2678" s="64">
        <v>2.17</v>
      </c>
      <c r="P2678" s="64">
        <v>2.82</v>
      </c>
      <c r="R2678" s="64">
        <v>2.48</v>
      </c>
      <c r="S2678" s="64">
        <v>2.2400000000000002</v>
      </c>
      <c r="U2678" s="64">
        <v>3.5</v>
      </c>
      <c r="V2678" s="64">
        <v>3.3</v>
      </c>
      <c r="W2678" s="64">
        <v>4.2699999999999996</v>
      </c>
      <c r="X2678" s="64">
        <v>3.93</v>
      </c>
      <c r="Z2678" s="64">
        <v>2.8</v>
      </c>
      <c r="AA2678" s="64">
        <v>2.39</v>
      </c>
      <c r="AB2678" s="64">
        <v>3.66</v>
      </c>
      <c r="AC2678" s="64">
        <v>3.4</v>
      </c>
    </row>
    <row r="2679" spans="1:29" hidden="1" x14ac:dyDescent="0.2">
      <c r="A2679" s="2">
        <v>42234</v>
      </c>
      <c r="B2679" s="64">
        <v>3.52</v>
      </c>
      <c r="C2679" s="64">
        <v>3.33</v>
      </c>
      <c r="D2679" s="64">
        <v>4.2699999999999996</v>
      </c>
      <c r="E2679" s="64">
        <v>3.96</v>
      </c>
      <c r="G2679" s="64">
        <v>2.82</v>
      </c>
      <c r="H2679" s="64">
        <v>2.4</v>
      </c>
      <c r="J2679" s="64">
        <v>3.64</v>
      </c>
      <c r="K2679" s="64">
        <v>3.35</v>
      </c>
      <c r="N2679" s="64">
        <v>0.05</v>
      </c>
      <c r="O2679" s="64">
        <v>2.19</v>
      </c>
      <c r="P2679" s="64">
        <v>2.86</v>
      </c>
      <c r="R2679" s="64">
        <v>2.4900000000000002</v>
      </c>
      <c r="S2679" s="64">
        <v>2.25</v>
      </c>
      <c r="U2679" s="64">
        <v>3.52</v>
      </c>
      <c r="V2679" s="64">
        <v>3.33</v>
      </c>
      <c r="W2679" s="64">
        <v>4.2699999999999996</v>
      </c>
      <c r="X2679" s="64">
        <v>3.96</v>
      </c>
      <c r="Z2679" s="64">
        <v>2.82</v>
      </c>
      <c r="AA2679" s="64">
        <v>2.4</v>
      </c>
      <c r="AB2679" s="64">
        <v>3.64</v>
      </c>
      <c r="AC2679" s="64">
        <v>3.35</v>
      </c>
    </row>
    <row r="2680" spans="1:29" hidden="1" x14ac:dyDescent="0.2">
      <c r="A2680" s="2">
        <v>42235</v>
      </c>
      <c r="B2680" s="64">
        <v>3.46</v>
      </c>
      <c r="C2680" s="64">
        <v>3.27</v>
      </c>
      <c r="D2680" s="64">
        <v>4.26</v>
      </c>
      <c r="E2680" s="64">
        <v>3.93</v>
      </c>
      <c r="G2680" s="64">
        <v>2.78</v>
      </c>
      <c r="H2680" s="64">
        <v>2.42</v>
      </c>
      <c r="J2680" s="64">
        <v>3.65</v>
      </c>
      <c r="K2680" s="64">
        <v>3.21</v>
      </c>
      <c r="N2680" s="64">
        <v>0.05</v>
      </c>
      <c r="O2680" s="64">
        <v>2.12</v>
      </c>
      <c r="P2680" s="64">
        <v>2.81</v>
      </c>
      <c r="R2680" s="64">
        <v>2.42</v>
      </c>
      <c r="S2680" s="64">
        <v>2.1800000000000002</v>
      </c>
      <c r="U2680" s="64">
        <v>3.46</v>
      </c>
      <c r="V2680" s="64">
        <v>3.27</v>
      </c>
      <c r="W2680" s="64">
        <v>4.26</v>
      </c>
      <c r="X2680" s="64">
        <v>3.93</v>
      </c>
      <c r="Z2680" s="64">
        <v>2.78</v>
      </c>
      <c r="AA2680" s="64">
        <v>2.42</v>
      </c>
      <c r="AB2680" s="64">
        <v>3.65</v>
      </c>
      <c r="AC2680" s="64">
        <v>3.21</v>
      </c>
    </row>
    <row r="2681" spans="1:29" hidden="1" x14ac:dyDescent="0.2">
      <c r="A2681" s="2">
        <v>42236</v>
      </c>
      <c r="B2681" s="64">
        <v>3.41</v>
      </c>
      <c r="C2681" s="64">
        <v>3.23</v>
      </c>
      <c r="D2681" s="64">
        <v>4.21</v>
      </c>
      <c r="E2681" s="64">
        <v>3.86</v>
      </c>
      <c r="G2681" s="64">
        <v>2.82</v>
      </c>
      <c r="H2681" s="64">
        <v>2.4</v>
      </c>
      <c r="J2681" s="64">
        <v>3.62</v>
      </c>
      <c r="K2681" s="64">
        <v>3.23</v>
      </c>
      <c r="N2681" s="64">
        <v>0.01</v>
      </c>
      <c r="O2681" s="64">
        <v>2.0699999999999998</v>
      </c>
      <c r="P2681" s="64">
        <v>2.74</v>
      </c>
      <c r="R2681" s="64">
        <v>2.41</v>
      </c>
      <c r="S2681" s="64">
        <v>2.17</v>
      </c>
      <c r="U2681" s="64">
        <v>3.41</v>
      </c>
      <c r="V2681" s="64">
        <v>3.23</v>
      </c>
      <c r="W2681" s="64">
        <v>4.21</v>
      </c>
      <c r="X2681" s="64">
        <v>3.86</v>
      </c>
      <c r="Z2681" s="64">
        <v>2.82</v>
      </c>
      <c r="AA2681" s="64">
        <v>2.4</v>
      </c>
      <c r="AB2681" s="64">
        <v>3.62</v>
      </c>
      <c r="AC2681" s="64">
        <v>3.23</v>
      </c>
    </row>
    <row r="2682" spans="1:29" hidden="1" x14ac:dyDescent="0.2">
      <c r="A2682" s="2">
        <v>42237</v>
      </c>
      <c r="B2682" s="64">
        <v>3.36</v>
      </c>
      <c r="C2682" s="64">
        <v>3.22</v>
      </c>
      <c r="D2682" s="64">
        <v>4.13</v>
      </c>
      <c r="E2682" s="64">
        <v>3.88</v>
      </c>
      <c r="G2682" s="64">
        <v>2.85</v>
      </c>
      <c r="H2682" s="64">
        <v>2.4</v>
      </c>
      <c r="J2682" s="64">
        <v>3.46</v>
      </c>
      <c r="K2682" s="64">
        <v>3.38</v>
      </c>
      <c r="N2682" s="64">
        <v>0.02</v>
      </c>
      <c r="O2682" s="64">
        <v>2.04</v>
      </c>
      <c r="P2682" s="64">
        <v>2.73</v>
      </c>
      <c r="R2682" s="64">
        <v>2.37</v>
      </c>
      <c r="S2682" s="64">
        <v>2.13</v>
      </c>
      <c r="U2682" s="64">
        <v>3.36</v>
      </c>
      <c r="V2682" s="64">
        <v>3.22</v>
      </c>
      <c r="W2682" s="64">
        <v>4.13</v>
      </c>
      <c r="X2682" s="64">
        <v>3.88</v>
      </c>
      <c r="Z2682" s="64">
        <v>2.85</v>
      </c>
      <c r="AA2682" s="64">
        <v>2.4</v>
      </c>
      <c r="AB2682" s="64">
        <v>3.46</v>
      </c>
      <c r="AC2682" s="64">
        <v>3.38</v>
      </c>
    </row>
    <row r="2683" spans="1:29" hidden="1" x14ac:dyDescent="0.2">
      <c r="A2683" s="2">
        <v>42240</v>
      </c>
      <c r="B2683" s="64">
        <v>3.37</v>
      </c>
      <c r="C2683" s="64">
        <v>3.21</v>
      </c>
      <c r="D2683" s="64">
        <v>4.13</v>
      </c>
      <c r="E2683" s="64">
        <v>3.9</v>
      </c>
      <c r="G2683" s="64">
        <v>2.97</v>
      </c>
      <c r="H2683" s="64">
        <v>2.39</v>
      </c>
      <c r="J2683" s="64">
        <v>3.71</v>
      </c>
      <c r="K2683" s="64">
        <v>3.4</v>
      </c>
      <c r="N2683" s="64">
        <v>0.02</v>
      </c>
      <c r="O2683" s="64">
        <v>2</v>
      </c>
      <c r="P2683" s="64">
        <v>2.73</v>
      </c>
      <c r="R2683" s="64">
        <v>2.35</v>
      </c>
      <c r="S2683" s="64">
        <v>2.11</v>
      </c>
      <c r="U2683" s="64">
        <v>3.37</v>
      </c>
      <c r="V2683" s="64">
        <v>3.21</v>
      </c>
      <c r="W2683" s="64">
        <v>4.13</v>
      </c>
      <c r="X2683" s="64">
        <v>3.9</v>
      </c>
      <c r="Z2683" s="64">
        <v>2.97</v>
      </c>
      <c r="AA2683" s="64">
        <v>2.39</v>
      </c>
      <c r="AB2683" s="64">
        <v>3.71</v>
      </c>
      <c r="AC2683" s="64">
        <v>3.4</v>
      </c>
    </row>
    <row r="2684" spans="1:29" hidden="1" x14ac:dyDescent="0.2">
      <c r="A2684" s="2">
        <v>42241</v>
      </c>
      <c r="B2684" s="64">
        <v>3.41</v>
      </c>
      <c r="C2684" s="64">
        <v>3.23</v>
      </c>
      <c r="D2684" s="64">
        <v>4.26</v>
      </c>
      <c r="E2684" s="64">
        <v>3.96</v>
      </c>
      <c r="G2684" s="64">
        <v>2.71</v>
      </c>
      <c r="H2684" s="64">
        <v>2.3199999999999998</v>
      </c>
      <c r="J2684" s="64">
        <v>3.57</v>
      </c>
      <c r="K2684" s="64">
        <v>3.23</v>
      </c>
      <c r="N2684" s="64">
        <v>0.02</v>
      </c>
      <c r="O2684" s="64">
        <v>2.0699999999999998</v>
      </c>
      <c r="P2684" s="64">
        <v>2.81</v>
      </c>
      <c r="R2684" s="64">
        <v>2.4</v>
      </c>
      <c r="S2684" s="64">
        <v>2.14</v>
      </c>
      <c r="U2684" s="64">
        <v>3.41</v>
      </c>
      <c r="V2684" s="64">
        <v>3.23</v>
      </c>
      <c r="W2684" s="64">
        <v>4.26</v>
      </c>
      <c r="X2684" s="64">
        <v>3.96</v>
      </c>
      <c r="Z2684" s="64">
        <v>2.71</v>
      </c>
      <c r="AA2684" s="64">
        <v>2.3199999999999998</v>
      </c>
      <c r="AB2684" s="64">
        <v>3.57</v>
      </c>
      <c r="AC2684" s="64">
        <v>3.23</v>
      </c>
    </row>
    <row r="2685" spans="1:29" hidden="1" x14ac:dyDescent="0.2">
      <c r="A2685" s="2">
        <v>42242</v>
      </c>
      <c r="B2685" s="64">
        <v>3.48</v>
      </c>
      <c r="C2685" s="64">
        <v>3.34</v>
      </c>
      <c r="D2685" s="64">
        <v>4.3600000000000003</v>
      </c>
      <c r="E2685" s="64">
        <v>4.09</v>
      </c>
      <c r="G2685" s="64">
        <v>2.81</v>
      </c>
      <c r="H2685" s="64">
        <v>2.38</v>
      </c>
      <c r="J2685" s="64">
        <v>3.88</v>
      </c>
      <c r="K2685" s="64">
        <v>3.26</v>
      </c>
      <c r="N2685" s="64">
        <v>0.01</v>
      </c>
      <c r="O2685" s="64">
        <v>2.17</v>
      </c>
      <c r="P2685" s="64">
        <v>2.93</v>
      </c>
      <c r="R2685" s="64">
        <v>2.4500000000000002</v>
      </c>
      <c r="S2685" s="64">
        <v>2.2000000000000002</v>
      </c>
      <c r="U2685" s="64">
        <v>3.48</v>
      </c>
      <c r="V2685" s="64">
        <v>3.34</v>
      </c>
      <c r="W2685" s="64">
        <v>4.3600000000000003</v>
      </c>
      <c r="X2685" s="64">
        <v>4.09</v>
      </c>
      <c r="Z2685" s="64">
        <v>2.81</v>
      </c>
      <c r="AA2685" s="64">
        <v>2.38</v>
      </c>
      <c r="AB2685" s="64">
        <v>3.88</v>
      </c>
      <c r="AC2685" s="64">
        <v>3.26</v>
      </c>
    </row>
    <row r="2686" spans="1:29" hidden="1" x14ac:dyDescent="0.2">
      <c r="A2686" s="2">
        <v>42243</v>
      </c>
      <c r="B2686" s="64">
        <v>3.45</v>
      </c>
      <c r="C2686" s="64">
        <v>3.33</v>
      </c>
      <c r="D2686" s="64">
        <v>4.3099999999999996</v>
      </c>
      <c r="E2686" s="64">
        <v>4.0599999999999996</v>
      </c>
      <c r="G2686" s="64">
        <v>3.24</v>
      </c>
      <c r="H2686" s="64">
        <v>2.38</v>
      </c>
      <c r="J2686" s="64">
        <v>3.92</v>
      </c>
      <c r="K2686" s="64">
        <v>3.4</v>
      </c>
      <c r="N2686" s="64">
        <v>0.05</v>
      </c>
      <c r="O2686" s="64">
        <v>2.19</v>
      </c>
      <c r="P2686" s="64">
        <v>2.93</v>
      </c>
      <c r="R2686" s="64">
        <v>2.4300000000000002</v>
      </c>
      <c r="S2686" s="64">
        <v>2.15</v>
      </c>
      <c r="U2686" s="64">
        <v>3.45</v>
      </c>
      <c r="V2686" s="64">
        <v>3.33</v>
      </c>
      <c r="W2686" s="64">
        <v>4.3099999999999996</v>
      </c>
      <c r="X2686" s="64">
        <v>4.0599999999999996</v>
      </c>
      <c r="Z2686" s="64">
        <v>3.24</v>
      </c>
      <c r="AA2686" s="64">
        <v>2.38</v>
      </c>
      <c r="AB2686" s="64">
        <v>3.92</v>
      </c>
      <c r="AC2686" s="64">
        <v>3.4</v>
      </c>
    </row>
    <row r="2687" spans="1:29" hidden="1" x14ac:dyDescent="0.2">
      <c r="A2687" s="2">
        <v>42244</v>
      </c>
      <c r="B2687" s="64">
        <v>3.43</v>
      </c>
      <c r="C2687" s="64">
        <v>3.34</v>
      </c>
      <c r="D2687" s="64">
        <v>4.3</v>
      </c>
      <c r="E2687" s="64">
        <v>4.0599999999999996</v>
      </c>
      <c r="G2687" s="64">
        <v>3.47</v>
      </c>
      <c r="H2687" s="64">
        <v>2.36</v>
      </c>
      <c r="J2687" s="64">
        <v>3.91</v>
      </c>
      <c r="K2687" s="64">
        <v>3.2</v>
      </c>
      <c r="N2687" s="64">
        <v>0.04</v>
      </c>
      <c r="O2687" s="64">
        <v>2.1800000000000002</v>
      </c>
      <c r="P2687" s="64">
        <v>2.91</v>
      </c>
      <c r="R2687" s="64">
        <v>2.44</v>
      </c>
      <c r="S2687" s="64">
        <v>2.1800000000000002</v>
      </c>
      <c r="U2687" s="64">
        <v>3.43</v>
      </c>
      <c r="V2687" s="64">
        <v>3.34</v>
      </c>
      <c r="W2687" s="64">
        <v>4.3</v>
      </c>
      <c r="X2687" s="64">
        <v>4.0599999999999996</v>
      </c>
      <c r="Z2687" s="64">
        <v>3.47</v>
      </c>
      <c r="AA2687" s="64">
        <v>2.36</v>
      </c>
      <c r="AB2687" s="64">
        <v>3.91</v>
      </c>
      <c r="AC2687" s="64">
        <v>3.2</v>
      </c>
    </row>
    <row r="2688" spans="1:29" hidden="1" x14ac:dyDescent="0.2">
      <c r="A2688" s="2">
        <v>42247</v>
      </c>
      <c r="B2688" s="64">
        <v>3.47</v>
      </c>
      <c r="C2688" s="64">
        <v>3.33</v>
      </c>
      <c r="D2688" s="64">
        <v>4.3600000000000003</v>
      </c>
      <c r="E2688" s="64">
        <v>4.12</v>
      </c>
      <c r="G2688" s="64">
        <v>2.82</v>
      </c>
      <c r="H2688" s="64">
        <v>2.4</v>
      </c>
      <c r="J2688" s="64">
        <v>3.85</v>
      </c>
      <c r="K2688" s="64">
        <v>3.41</v>
      </c>
      <c r="N2688" s="64">
        <v>-0.01</v>
      </c>
      <c r="O2688" s="64">
        <v>2.2200000000000002</v>
      </c>
      <c r="P2688" s="64">
        <v>2.96</v>
      </c>
      <c r="R2688" s="64">
        <v>2.48</v>
      </c>
      <c r="S2688" s="64">
        <v>2.2000000000000002</v>
      </c>
      <c r="U2688" s="64">
        <v>3.47</v>
      </c>
      <c r="V2688" s="64">
        <v>3.33</v>
      </c>
      <c r="W2688" s="64">
        <v>4.3600000000000003</v>
      </c>
      <c r="X2688" s="64">
        <v>4.12</v>
      </c>
      <c r="Z2688" s="64">
        <v>2.82</v>
      </c>
      <c r="AA2688" s="64">
        <v>2.4</v>
      </c>
      <c r="AB2688" s="64">
        <v>3.85</v>
      </c>
      <c r="AC2688" s="64">
        <v>3.41</v>
      </c>
    </row>
    <row r="2689" spans="1:29" hidden="1" x14ac:dyDescent="0.2">
      <c r="R2689" s="64"/>
      <c r="S2689" s="64"/>
    </row>
    <row r="2690" spans="1:29" hidden="1" x14ac:dyDescent="0.2">
      <c r="A2690" s="3" t="s">
        <v>61</v>
      </c>
      <c r="B2690" s="64">
        <f>AVERAGE(B2668:B2688)</f>
        <v>3.4666666666666663</v>
      </c>
      <c r="C2690" s="64">
        <f>AVERAGE(C2668:C2688)</f>
        <v>3.2871428571428574</v>
      </c>
      <c r="D2690" s="64">
        <f>AVERAGE(D2668:D2688)</f>
        <v>4.2833333333333332</v>
      </c>
      <c r="E2690" s="64">
        <f>AVERAGE(E2668:E2688)</f>
        <v>4.0061904761904765</v>
      </c>
      <c r="G2690" s="64">
        <f>AVERAGE(G2668:G2688)</f>
        <v>2.937619047619048</v>
      </c>
      <c r="H2690" s="64">
        <f>AVERAGE(H2668:H2688)</f>
        <v>2.4047619047619047</v>
      </c>
      <c r="J2690" s="64">
        <f>AVERAGE(J2668:J2688)</f>
        <v>3.738571428571428</v>
      </c>
      <c r="K2690" s="64">
        <f>AVERAGE(K2668:K2688)</f>
        <v>3.3880952380952376</v>
      </c>
      <c r="N2690" s="64">
        <f>AVERAGE(N2668:N2688)</f>
        <v>4.9047619047619062E-2</v>
      </c>
      <c r="O2690" s="64">
        <f>AVERAGE(O2668:O2688)</f>
        <v>2.16</v>
      </c>
      <c r="P2690" s="64">
        <f>AVERAGE(P2668:P2688)</f>
        <v>2.8509523809523807</v>
      </c>
      <c r="R2690" s="64">
        <f>AVERAGE(R2668:R2688)</f>
        <v>2.4509523809523808</v>
      </c>
      <c r="S2690" s="64">
        <f>AVERAGE(S2668:S2688)</f>
        <v>2.1980952380952385</v>
      </c>
      <c r="U2690" s="64">
        <f>AVERAGE(U2668:U2688)</f>
        <v>3.4666666666666663</v>
      </c>
      <c r="V2690" s="64">
        <f>AVERAGE(V2668:V2688)</f>
        <v>3.2871428571428574</v>
      </c>
      <c r="W2690" s="64">
        <f>AVERAGE(W2668:W2688)</f>
        <v>4.2833333333333332</v>
      </c>
      <c r="X2690" s="64">
        <f>AVERAGE(X2668:X2688)</f>
        <v>4.0061904761904765</v>
      </c>
      <c r="Z2690" s="64">
        <f>AVERAGE(Z2668:Z2688)</f>
        <v>2.937619047619048</v>
      </c>
      <c r="AA2690" s="64">
        <f>AVERAGE(AA2668:AA2688)</f>
        <v>2.4047619047619047</v>
      </c>
      <c r="AB2690" s="64">
        <f>AVERAGE(AB2668:AB2688)</f>
        <v>3.738571428571428</v>
      </c>
      <c r="AC2690" s="64">
        <f>AVERAGE(AC2668:AC2688)</f>
        <v>3.3880952380952376</v>
      </c>
    </row>
    <row r="2691" spans="1:29" hidden="1" x14ac:dyDescent="0.2">
      <c r="A2691" s="3" t="s">
        <v>62</v>
      </c>
      <c r="B2691" s="312">
        <f>AVERAGE(B2690:C2690)</f>
        <v>3.3769047619047621</v>
      </c>
      <c r="C2691" s="312"/>
      <c r="D2691" s="312">
        <f>AVERAGE(D2690:E2690)</f>
        <v>4.1447619047619053</v>
      </c>
      <c r="E2691" s="312"/>
      <c r="F2691" s="5"/>
      <c r="G2691" s="312">
        <f>AVERAGE(G2690:H2690)</f>
        <v>2.6711904761904766</v>
      </c>
      <c r="H2691" s="312"/>
      <c r="I2691" s="118"/>
      <c r="J2691" s="312">
        <f>AVERAGE(J2690:K2690)</f>
        <v>3.5633333333333326</v>
      </c>
      <c r="K2691" s="312"/>
      <c r="L2691" s="118"/>
      <c r="M2691" s="5"/>
      <c r="N2691" s="5"/>
      <c r="O2691" s="5"/>
      <c r="P2691" s="5"/>
      <c r="Q2691" s="5"/>
      <c r="R2691" s="312">
        <f>AVERAGE(R2690:S2690)</f>
        <v>2.3245238095238099</v>
      </c>
      <c r="S2691" s="312"/>
      <c r="U2691" s="312">
        <f>AVERAGE(U2690:V2690)</f>
        <v>3.3769047619047621</v>
      </c>
      <c r="V2691" s="312"/>
      <c r="W2691" s="312">
        <f>AVERAGE(W2690:X2690)</f>
        <v>4.1447619047619053</v>
      </c>
      <c r="X2691" s="312"/>
      <c r="Y2691" s="5"/>
      <c r="Z2691" s="312">
        <f>AVERAGE(Z2690:AA2690)</f>
        <v>2.6711904761904766</v>
      </c>
      <c r="AA2691" s="312"/>
      <c r="AB2691" s="312">
        <f>AVERAGE(AB2690:AC2690)</f>
        <v>3.5633333333333326</v>
      </c>
      <c r="AC2691" s="312"/>
    </row>
    <row r="2692" spans="1:29" hidden="1" x14ac:dyDescent="0.2">
      <c r="A2692" s="3" t="s">
        <v>63</v>
      </c>
      <c r="B2692" s="312">
        <f>AVERAGE(B2638,B2665,B2691)</f>
        <v>3.3985137085137089</v>
      </c>
      <c r="C2692" s="312"/>
      <c r="D2692" s="312">
        <f>AVERAGE(D2638,D2665,D2691)</f>
        <v>4.2449206349206348</v>
      </c>
      <c r="E2692" s="312"/>
      <c r="F2692" s="5"/>
      <c r="G2692" s="312">
        <f>AVERAGE(G2638,G2665,G2691)</f>
        <v>2.5938816738816741</v>
      </c>
      <c r="H2692" s="312"/>
      <c r="I2692" s="118"/>
      <c r="J2692" s="312">
        <f>AVERAGE(J2638,J2665,J2691)</f>
        <v>3.6691414141414143</v>
      </c>
      <c r="K2692" s="312"/>
      <c r="L2692" s="118"/>
      <c r="M2692" s="5"/>
      <c r="N2692" s="5"/>
      <c r="O2692" s="5"/>
      <c r="P2692" s="5"/>
      <c r="Q2692" s="5"/>
      <c r="R2692" s="312">
        <f>AVERAGE(R2638,R2665,R2691)</f>
        <v>2.3368109668109671</v>
      </c>
      <c r="S2692" s="312"/>
      <c r="U2692" s="312">
        <f>AVERAGE(U2638,U2665,U2691)</f>
        <v>3.3985137085137089</v>
      </c>
      <c r="V2692" s="312"/>
      <c r="W2692" s="312">
        <f>AVERAGE(W2638,W2665,W2691)</f>
        <v>4.2449206349206348</v>
      </c>
      <c r="X2692" s="312"/>
      <c r="Y2692" s="5"/>
      <c r="Z2692" s="312">
        <f>AVERAGE(Z2638,Z2665,Z2691)</f>
        <v>2.5938816738816741</v>
      </c>
      <c r="AA2692" s="312"/>
      <c r="AB2692" s="312">
        <f>AVERAGE(AB2638,AB2665,AB2691)</f>
        <v>3.6691414141414143</v>
      </c>
      <c r="AC2692" s="312"/>
    </row>
    <row r="2693" spans="1:29" hidden="1" x14ac:dyDescent="0.2">
      <c r="R2693" s="64"/>
      <c r="S2693" s="64"/>
    </row>
    <row r="2694" spans="1:29" hidden="1" x14ac:dyDescent="0.2">
      <c r="A2694" s="2">
        <v>42248</v>
      </c>
      <c r="B2694" s="64">
        <v>3.42</v>
      </c>
      <c r="C2694" s="64">
        <v>3.25</v>
      </c>
      <c r="D2694" s="64">
        <v>4.3099999999999996</v>
      </c>
      <c r="E2694" s="64">
        <v>4.08</v>
      </c>
      <c r="G2694" s="64">
        <v>2.89</v>
      </c>
      <c r="H2694" s="64">
        <v>2.42</v>
      </c>
      <c r="J2694" s="64">
        <v>3.89</v>
      </c>
      <c r="K2694" s="64">
        <v>3.38</v>
      </c>
      <c r="N2694" s="64">
        <v>-0.01</v>
      </c>
      <c r="O2694" s="64">
        <v>2.15</v>
      </c>
      <c r="P2694" s="64">
        <v>2.92</v>
      </c>
      <c r="R2694" s="64">
        <v>2.42</v>
      </c>
      <c r="S2694" s="64">
        <v>2.14</v>
      </c>
      <c r="U2694" s="64">
        <v>3.42</v>
      </c>
      <c r="V2694" s="64">
        <v>3.25</v>
      </c>
      <c r="W2694" s="64">
        <v>4.3099999999999996</v>
      </c>
      <c r="X2694" s="64">
        <v>4.08</v>
      </c>
      <c r="Z2694" s="64">
        <v>2.89</v>
      </c>
      <c r="AA2694" s="64">
        <v>2.42</v>
      </c>
      <c r="AB2694" s="64">
        <v>3.89</v>
      </c>
      <c r="AC2694" s="64">
        <v>3.38</v>
      </c>
    </row>
    <row r="2695" spans="1:29" hidden="1" x14ac:dyDescent="0.2">
      <c r="A2695" s="2">
        <v>42249</v>
      </c>
      <c r="B2695" s="64">
        <v>3.47</v>
      </c>
      <c r="C2695" s="64">
        <v>3.32</v>
      </c>
      <c r="D2695" s="64">
        <v>4.3600000000000003</v>
      </c>
      <c r="E2695" s="64">
        <v>4.1399999999999997</v>
      </c>
      <c r="G2695" s="64">
        <v>3.02</v>
      </c>
      <c r="H2695" s="64">
        <v>2.41</v>
      </c>
      <c r="J2695" s="64">
        <v>3.94</v>
      </c>
      <c r="K2695" s="64">
        <v>3.37</v>
      </c>
      <c r="N2695" s="64">
        <v>0.02</v>
      </c>
      <c r="O2695" s="64">
        <v>2.1800000000000002</v>
      </c>
      <c r="P2695" s="64">
        <v>2.95</v>
      </c>
      <c r="R2695" s="64">
        <v>2.4300000000000002</v>
      </c>
      <c r="S2695" s="64">
        <v>2.17</v>
      </c>
      <c r="U2695" s="64">
        <v>3.47</v>
      </c>
      <c r="V2695" s="64">
        <v>3.32</v>
      </c>
      <c r="W2695" s="64">
        <v>4.3600000000000003</v>
      </c>
      <c r="X2695" s="64">
        <v>4.1399999999999997</v>
      </c>
      <c r="Z2695" s="64">
        <v>3.02</v>
      </c>
      <c r="AA2695" s="64">
        <v>2.41</v>
      </c>
      <c r="AB2695" s="64">
        <v>3.94</v>
      </c>
      <c r="AC2695" s="64">
        <v>3.37</v>
      </c>
    </row>
    <row r="2696" spans="1:29" hidden="1" x14ac:dyDescent="0.2">
      <c r="A2696" s="2">
        <v>42250</v>
      </c>
      <c r="B2696" s="64">
        <v>3.43</v>
      </c>
      <c r="C2696" s="64">
        <v>3.28</v>
      </c>
      <c r="D2696" s="64">
        <v>4.33</v>
      </c>
      <c r="E2696" s="64">
        <v>4.0999999999999996</v>
      </c>
      <c r="G2696" s="64">
        <v>3.03</v>
      </c>
      <c r="H2696" s="64">
        <v>2.39</v>
      </c>
      <c r="J2696" s="64">
        <v>3.94</v>
      </c>
      <c r="K2696" s="64">
        <v>3.36</v>
      </c>
      <c r="N2696" s="64">
        <v>0.02</v>
      </c>
      <c r="O2696" s="64">
        <v>2.16</v>
      </c>
      <c r="P2696" s="64">
        <v>2.93</v>
      </c>
      <c r="R2696" s="64">
        <v>2.39</v>
      </c>
      <c r="S2696" s="64">
        <v>2.13</v>
      </c>
      <c r="U2696" s="64">
        <v>3.43</v>
      </c>
      <c r="V2696" s="64">
        <v>3.28</v>
      </c>
      <c r="W2696" s="64">
        <v>4.33</v>
      </c>
      <c r="X2696" s="64">
        <v>4.0999999999999996</v>
      </c>
      <c r="Z2696" s="64">
        <v>3.03</v>
      </c>
      <c r="AA2696" s="64">
        <v>2.39</v>
      </c>
      <c r="AB2696" s="64">
        <v>3.94</v>
      </c>
      <c r="AC2696" s="64">
        <v>3.36</v>
      </c>
    </row>
    <row r="2697" spans="1:29" hidden="1" x14ac:dyDescent="0.2">
      <c r="A2697" s="2">
        <v>42251</v>
      </c>
      <c r="B2697" s="64">
        <v>3.33</v>
      </c>
      <c r="C2697" s="64">
        <v>3.2</v>
      </c>
      <c r="D2697" s="64">
        <v>4.2300000000000004</v>
      </c>
      <c r="E2697" s="64">
        <v>4.07</v>
      </c>
      <c r="G2697" s="64">
        <v>2.62</v>
      </c>
      <c r="H2697" s="64">
        <v>2.37</v>
      </c>
      <c r="J2697" s="64">
        <v>3.98</v>
      </c>
      <c r="K2697" s="64">
        <v>3.27</v>
      </c>
      <c r="N2697" s="64">
        <v>0.02</v>
      </c>
      <c r="O2697" s="64">
        <v>2.13</v>
      </c>
      <c r="P2697" s="64">
        <v>2.89</v>
      </c>
      <c r="R2697" s="64">
        <v>2.31</v>
      </c>
      <c r="S2697" s="64">
        <v>2.06</v>
      </c>
      <c r="U2697" s="64">
        <v>3.33</v>
      </c>
      <c r="V2697" s="64">
        <v>3.2</v>
      </c>
      <c r="W2697" s="64">
        <v>4.2300000000000004</v>
      </c>
      <c r="X2697" s="64">
        <v>4.07</v>
      </c>
      <c r="Z2697" s="64">
        <v>2.62</v>
      </c>
      <c r="AA2697" s="64">
        <v>2.37</v>
      </c>
      <c r="AB2697" s="64">
        <v>3.98</v>
      </c>
      <c r="AC2697" s="64">
        <v>3.27</v>
      </c>
    </row>
    <row r="2698" spans="1:29" hidden="1" x14ac:dyDescent="0.2">
      <c r="A2698" s="2">
        <v>42255</v>
      </c>
      <c r="B2698" s="64">
        <v>3.45</v>
      </c>
      <c r="C2698" s="64">
        <v>3.29</v>
      </c>
      <c r="D2698" s="64">
        <v>4.34</v>
      </c>
      <c r="E2698" s="64">
        <v>4.1399999999999997</v>
      </c>
      <c r="G2698" s="64">
        <v>2.98</v>
      </c>
      <c r="H2698" s="64">
        <v>2.4</v>
      </c>
      <c r="J2698" s="64">
        <v>4.01</v>
      </c>
      <c r="K2698" s="64">
        <v>3.29</v>
      </c>
      <c r="N2698" s="64">
        <v>0.02</v>
      </c>
      <c r="O2698" s="64">
        <v>2.19</v>
      </c>
      <c r="P2698" s="64">
        <v>2.95</v>
      </c>
      <c r="R2698" s="64">
        <v>2.42</v>
      </c>
      <c r="S2698" s="64">
        <v>2.14</v>
      </c>
      <c r="U2698" s="64">
        <v>3.45</v>
      </c>
      <c r="V2698" s="64">
        <v>3.29</v>
      </c>
      <c r="W2698" s="64">
        <v>4.34</v>
      </c>
      <c r="X2698" s="64">
        <v>4.1399999999999997</v>
      </c>
      <c r="Z2698" s="64">
        <v>2.98</v>
      </c>
      <c r="AA2698" s="64">
        <v>2.4</v>
      </c>
      <c r="AB2698" s="64">
        <v>4.01</v>
      </c>
      <c r="AC2698" s="64">
        <v>3.29</v>
      </c>
    </row>
    <row r="2699" spans="1:29" hidden="1" x14ac:dyDescent="0.2">
      <c r="A2699" s="2">
        <v>42256</v>
      </c>
      <c r="B2699" s="64">
        <v>3.44</v>
      </c>
      <c r="C2699" s="64">
        <v>3.3</v>
      </c>
      <c r="D2699" s="64">
        <v>4.3</v>
      </c>
      <c r="E2699" s="64">
        <v>4.0999999999999996</v>
      </c>
      <c r="G2699" s="64">
        <v>2.74</v>
      </c>
      <c r="H2699" s="64">
        <v>2.44</v>
      </c>
      <c r="J2699" s="64">
        <v>3.93</v>
      </c>
      <c r="K2699" s="64">
        <v>3.16</v>
      </c>
      <c r="N2699" s="64">
        <v>0.02</v>
      </c>
      <c r="O2699" s="64">
        <v>2.19</v>
      </c>
      <c r="P2699" s="64">
        <v>2.96</v>
      </c>
      <c r="R2699" s="64">
        <v>2.42</v>
      </c>
      <c r="S2699" s="64">
        <v>2.13</v>
      </c>
      <c r="U2699" s="64">
        <v>3.44</v>
      </c>
      <c r="V2699" s="64">
        <v>3.3</v>
      </c>
      <c r="W2699" s="64">
        <v>4.3</v>
      </c>
      <c r="X2699" s="64">
        <v>4.0999999999999996</v>
      </c>
      <c r="Z2699" s="64">
        <v>2.74</v>
      </c>
      <c r="AA2699" s="64">
        <v>2.44</v>
      </c>
      <c r="AB2699" s="64">
        <v>3.93</v>
      </c>
      <c r="AC2699" s="64">
        <v>3.16</v>
      </c>
    </row>
    <row r="2700" spans="1:29" hidden="1" x14ac:dyDescent="0.2">
      <c r="A2700" s="2">
        <v>42257</v>
      </c>
      <c r="B2700" s="64">
        <v>3.49</v>
      </c>
      <c r="C2700" s="64">
        <v>3.33</v>
      </c>
      <c r="D2700" s="64">
        <v>4.34</v>
      </c>
      <c r="E2700" s="64">
        <v>4.1399999999999997</v>
      </c>
      <c r="G2700" s="64">
        <v>3.02</v>
      </c>
      <c r="H2700" s="64">
        <v>2.44</v>
      </c>
      <c r="J2700" s="64">
        <v>4.09</v>
      </c>
      <c r="K2700" s="64">
        <v>2.9</v>
      </c>
      <c r="N2700" s="64">
        <v>0.01</v>
      </c>
      <c r="O2700" s="64">
        <v>2.2200000000000002</v>
      </c>
      <c r="P2700" s="64">
        <v>2.99</v>
      </c>
      <c r="R2700" s="64">
        <v>2.4500000000000002</v>
      </c>
      <c r="S2700" s="64">
        <v>2.16</v>
      </c>
      <c r="U2700" s="64">
        <v>3.49</v>
      </c>
      <c r="V2700" s="64">
        <v>3.33</v>
      </c>
      <c r="W2700" s="64">
        <v>4.34</v>
      </c>
      <c r="X2700" s="64">
        <v>4.1399999999999997</v>
      </c>
      <c r="Z2700" s="64">
        <v>3.02</v>
      </c>
      <c r="AA2700" s="64">
        <v>2.44</v>
      </c>
      <c r="AB2700" s="64">
        <v>4.09</v>
      </c>
      <c r="AC2700" s="64">
        <v>2.9</v>
      </c>
    </row>
    <row r="2701" spans="1:29" hidden="1" x14ac:dyDescent="0.2">
      <c r="A2701" s="2">
        <v>42258</v>
      </c>
      <c r="B2701" s="64">
        <v>3.46</v>
      </c>
      <c r="C2701" s="64">
        <v>3.28</v>
      </c>
      <c r="D2701" s="64">
        <v>4.33</v>
      </c>
      <c r="E2701" s="64">
        <v>4.12</v>
      </c>
      <c r="G2701" s="64">
        <v>3.03</v>
      </c>
      <c r="H2701" s="64">
        <v>2.5</v>
      </c>
      <c r="J2701" s="64">
        <v>4.1500000000000004</v>
      </c>
      <c r="K2701" s="64">
        <v>2.68</v>
      </c>
      <c r="N2701" s="64">
        <v>0.02</v>
      </c>
      <c r="O2701" s="64">
        <v>2.19</v>
      </c>
      <c r="P2701" s="64">
        <v>2.95</v>
      </c>
      <c r="R2701" s="64">
        <v>2.41</v>
      </c>
      <c r="S2701" s="64">
        <v>2.13</v>
      </c>
      <c r="U2701" s="64">
        <v>3.46</v>
      </c>
      <c r="V2701" s="64">
        <v>3.28</v>
      </c>
      <c r="W2701" s="64">
        <v>4.33</v>
      </c>
      <c r="X2701" s="64">
        <v>4.12</v>
      </c>
      <c r="Z2701" s="64">
        <v>3.03</v>
      </c>
      <c r="AA2701" s="64">
        <v>2.5</v>
      </c>
      <c r="AB2701" s="64">
        <v>4.1500000000000004</v>
      </c>
      <c r="AC2701" s="64">
        <v>2.68</v>
      </c>
    </row>
    <row r="2702" spans="1:29" hidden="1" x14ac:dyDescent="0.2">
      <c r="A2702" s="2">
        <v>42261</v>
      </c>
      <c r="B2702" s="64">
        <v>3.44</v>
      </c>
      <c r="C2702" s="64">
        <v>3.23</v>
      </c>
      <c r="D2702" s="64">
        <v>4.34</v>
      </c>
      <c r="E2702" s="64">
        <v>4.1399999999999997</v>
      </c>
      <c r="G2702" s="64">
        <v>3</v>
      </c>
      <c r="H2702" s="64">
        <v>2.5</v>
      </c>
      <c r="J2702" s="64">
        <v>4.0999999999999996</v>
      </c>
      <c r="K2702" s="64">
        <v>2.76</v>
      </c>
      <c r="N2702" s="64">
        <v>0.03</v>
      </c>
      <c r="O2702" s="64">
        <v>2.1800000000000002</v>
      </c>
      <c r="P2702" s="64">
        <v>2.95</v>
      </c>
      <c r="R2702" s="64">
        <v>2.42</v>
      </c>
      <c r="S2702" s="64">
        <v>2.13</v>
      </c>
      <c r="U2702" s="64">
        <v>3.44</v>
      </c>
      <c r="V2702" s="64">
        <v>3.23</v>
      </c>
      <c r="W2702" s="64">
        <v>4.34</v>
      </c>
      <c r="X2702" s="64">
        <v>4.1399999999999997</v>
      </c>
      <c r="Z2702" s="64">
        <v>3</v>
      </c>
      <c r="AA2702" s="64">
        <v>2.5</v>
      </c>
      <c r="AB2702" s="64">
        <v>4.0999999999999996</v>
      </c>
      <c r="AC2702" s="64">
        <v>2.76</v>
      </c>
    </row>
    <row r="2703" spans="1:29" hidden="1" x14ac:dyDescent="0.2">
      <c r="A2703" s="2">
        <v>42262</v>
      </c>
      <c r="B2703" s="64">
        <v>3.55</v>
      </c>
      <c r="C2703" s="64">
        <v>3.28</v>
      </c>
      <c r="D2703" s="64">
        <v>4.4400000000000004</v>
      </c>
      <c r="E2703" s="64">
        <v>4.2300000000000004</v>
      </c>
      <c r="G2703" s="64">
        <v>3.11</v>
      </c>
      <c r="H2703" s="64">
        <v>2.5</v>
      </c>
      <c r="J2703" s="64">
        <v>4.13</v>
      </c>
      <c r="K2703" s="64">
        <v>3.22</v>
      </c>
      <c r="N2703" s="64">
        <v>0.03</v>
      </c>
      <c r="O2703" s="64">
        <v>2.29</v>
      </c>
      <c r="P2703" s="64">
        <v>3.07</v>
      </c>
      <c r="R2703" s="64">
        <v>2.5299999999999998</v>
      </c>
      <c r="S2703" s="64">
        <v>2.2400000000000002</v>
      </c>
      <c r="U2703" s="64">
        <v>3.55</v>
      </c>
      <c r="V2703" s="64">
        <v>3.28</v>
      </c>
      <c r="W2703" s="64">
        <v>4.4400000000000004</v>
      </c>
      <c r="X2703" s="64">
        <v>4.2300000000000004</v>
      </c>
      <c r="Z2703" s="64">
        <v>3.11</v>
      </c>
      <c r="AA2703" s="64">
        <v>2.5</v>
      </c>
      <c r="AB2703" s="64">
        <v>4.13</v>
      </c>
      <c r="AC2703" s="64">
        <v>3.22</v>
      </c>
    </row>
    <row r="2704" spans="1:29" hidden="1" x14ac:dyDescent="0.2">
      <c r="A2704" s="2">
        <v>42263</v>
      </c>
      <c r="B2704" s="64">
        <v>3.56</v>
      </c>
      <c r="C2704" s="64">
        <v>3.35</v>
      </c>
      <c r="D2704" s="64">
        <v>4.45</v>
      </c>
      <c r="E2704" s="64">
        <v>4.2</v>
      </c>
      <c r="G2704" s="64">
        <v>3.12</v>
      </c>
      <c r="H2704" s="64">
        <v>2.5</v>
      </c>
      <c r="J2704" s="64">
        <v>4.0599999999999996</v>
      </c>
      <c r="K2704" s="64">
        <v>2.81</v>
      </c>
      <c r="N2704" s="64">
        <v>0.05</v>
      </c>
      <c r="O2704" s="64">
        <v>2.2999999999999998</v>
      </c>
      <c r="P2704" s="64">
        <v>3.08</v>
      </c>
      <c r="R2704" s="64">
        <v>2.5299999999999998</v>
      </c>
      <c r="S2704" s="64">
        <v>2.25</v>
      </c>
      <c r="U2704" s="64">
        <v>3.56</v>
      </c>
      <c r="V2704" s="64">
        <v>3.35</v>
      </c>
      <c r="W2704" s="64">
        <v>4.45</v>
      </c>
      <c r="X2704" s="64">
        <v>4.2</v>
      </c>
      <c r="Z2704" s="64">
        <v>3.12</v>
      </c>
      <c r="AA2704" s="64">
        <v>2.5</v>
      </c>
      <c r="AB2704" s="64">
        <v>4.0599999999999996</v>
      </c>
      <c r="AC2704" s="64">
        <v>2.81</v>
      </c>
    </row>
    <row r="2705" spans="1:29" hidden="1" x14ac:dyDescent="0.2">
      <c r="A2705" s="2">
        <v>42264</v>
      </c>
      <c r="B2705" s="64">
        <v>3.45</v>
      </c>
      <c r="C2705" s="64">
        <v>3.19</v>
      </c>
      <c r="D2705" s="64">
        <v>4.33</v>
      </c>
      <c r="E2705" s="64">
        <v>4.07</v>
      </c>
      <c r="G2705" s="64">
        <v>3.3</v>
      </c>
      <c r="H2705" s="64">
        <v>2.37</v>
      </c>
      <c r="J2705" s="64">
        <v>4.12</v>
      </c>
      <c r="K2705" s="64">
        <v>3.04</v>
      </c>
      <c r="N2705" s="64">
        <v>-0.01</v>
      </c>
      <c r="O2705" s="64">
        <v>2.19</v>
      </c>
      <c r="P2705" s="64">
        <v>3.01</v>
      </c>
      <c r="R2705" s="64">
        <v>2.38</v>
      </c>
      <c r="S2705" s="64">
        <v>2.08</v>
      </c>
      <c r="U2705" s="64">
        <v>3.45</v>
      </c>
      <c r="V2705" s="64">
        <v>3.19</v>
      </c>
      <c r="W2705" s="64">
        <v>4.33</v>
      </c>
      <c r="X2705" s="64">
        <v>4.07</v>
      </c>
      <c r="Z2705" s="64">
        <v>3.3</v>
      </c>
      <c r="AA2705" s="64">
        <v>2.37</v>
      </c>
      <c r="AB2705" s="64">
        <v>4.12</v>
      </c>
      <c r="AC2705" s="64">
        <v>3.04</v>
      </c>
    </row>
    <row r="2706" spans="1:29" hidden="1" x14ac:dyDescent="0.2">
      <c r="A2706" s="2">
        <v>42265</v>
      </c>
      <c r="B2706" s="64">
        <v>3.43</v>
      </c>
      <c r="C2706" s="64">
        <v>3.23</v>
      </c>
      <c r="D2706" s="64">
        <v>4.3</v>
      </c>
      <c r="E2706" s="64">
        <v>4.04</v>
      </c>
      <c r="G2706" s="64">
        <v>2.82</v>
      </c>
      <c r="H2706" s="64">
        <v>2.4500000000000002</v>
      </c>
      <c r="J2706" s="64">
        <v>4.09</v>
      </c>
      <c r="K2706" s="64">
        <v>3.14</v>
      </c>
      <c r="N2706" s="64">
        <v>-0.02</v>
      </c>
      <c r="O2706" s="64">
        <v>2.13</v>
      </c>
      <c r="P2706" s="64">
        <v>2.93</v>
      </c>
      <c r="R2706" s="64">
        <v>2.35</v>
      </c>
      <c r="S2706" s="64">
        <v>2.06</v>
      </c>
      <c r="U2706" s="64">
        <v>3.43</v>
      </c>
      <c r="V2706" s="64">
        <v>3.23</v>
      </c>
      <c r="W2706" s="64">
        <v>4.3</v>
      </c>
      <c r="X2706" s="64">
        <v>4.04</v>
      </c>
      <c r="Z2706" s="64">
        <v>2.82</v>
      </c>
      <c r="AA2706" s="64">
        <v>2.4500000000000002</v>
      </c>
      <c r="AB2706" s="64">
        <v>4.09</v>
      </c>
      <c r="AC2706" s="64">
        <v>3.14</v>
      </c>
    </row>
    <row r="2707" spans="1:29" hidden="1" x14ac:dyDescent="0.2">
      <c r="A2707" s="2">
        <v>42268</v>
      </c>
      <c r="B2707" s="64">
        <v>3.44</v>
      </c>
      <c r="C2707" s="64">
        <v>3.22</v>
      </c>
      <c r="D2707" s="64">
        <v>4.3899999999999997</v>
      </c>
      <c r="E2707" s="64">
        <v>4.13</v>
      </c>
      <c r="G2707" s="64">
        <v>2.6</v>
      </c>
      <c r="H2707" s="64">
        <v>2.36</v>
      </c>
      <c r="J2707" s="64">
        <v>3.89</v>
      </c>
      <c r="K2707" s="64">
        <v>2.94</v>
      </c>
      <c r="N2707" s="64">
        <v>-0.02</v>
      </c>
      <c r="O2707" s="64">
        <v>2.2000000000000002</v>
      </c>
      <c r="P2707" s="64">
        <v>3.02</v>
      </c>
      <c r="R2707" s="64">
        <v>2.41</v>
      </c>
      <c r="S2707" s="64">
        <v>2.09</v>
      </c>
      <c r="U2707" s="64">
        <v>3.44</v>
      </c>
      <c r="V2707" s="64">
        <v>3.22</v>
      </c>
      <c r="W2707" s="64">
        <v>4.3899999999999997</v>
      </c>
      <c r="X2707" s="64">
        <v>4.13</v>
      </c>
      <c r="Z2707" s="64">
        <v>2.6</v>
      </c>
      <c r="AA2707" s="64">
        <v>2.36</v>
      </c>
      <c r="AB2707" s="64">
        <v>3.89</v>
      </c>
      <c r="AC2707" s="64">
        <v>2.94</v>
      </c>
    </row>
    <row r="2708" spans="1:29" hidden="1" x14ac:dyDescent="0.2">
      <c r="A2708" s="2">
        <v>42269</v>
      </c>
      <c r="B2708" s="64">
        <v>3.44</v>
      </c>
      <c r="C2708" s="64">
        <v>3.19</v>
      </c>
      <c r="D2708" s="64">
        <v>4.33</v>
      </c>
      <c r="E2708" s="64">
        <v>4.08</v>
      </c>
      <c r="G2708" s="64">
        <v>2.66</v>
      </c>
      <c r="H2708" s="64">
        <v>2.35</v>
      </c>
      <c r="J2708" s="64">
        <v>3.95</v>
      </c>
      <c r="K2708" s="64">
        <v>3.22</v>
      </c>
      <c r="N2708" s="64">
        <v>-0.01</v>
      </c>
      <c r="O2708" s="64">
        <v>2.13</v>
      </c>
      <c r="P2708" s="64">
        <v>2.94</v>
      </c>
      <c r="R2708" s="64">
        <v>2.36</v>
      </c>
      <c r="S2708" s="64">
        <v>2.02</v>
      </c>
      <c r="U2708" s="64">
        <v>3.44</v>
      </c>
      <c r="V2708" s="64">
        <v>3.19</v>
      </c>
      <c r="W2708" s="64">
        <v>4.33</v>
      </c>
      <c r="X2708" s="64">
        <v>4.08</v>
      </c>
      <c r="Z2708" s="64">
        <v>2.66</v>
      </c>
      <c r="AA2708" s="64">
        <v>2.35</v>
      </c>
      <c r="AB2708" s="64">
        <v>3.95</v>
      </c>
      <c r="AC2708" s="64">
        <v>3.22</v>
      </c>
    </row>
    <row r="2709" spans="1:29" hidden="1" x14ac:dyDescent="0.2">
      <c r="A2709" s="2">
        <v>42270</v>
      </c>
      <c r="B2709" s="64">
        <v>3.44</v>
      </c>
      <c r="C2709" s="64">
        <v>3.19</v>
      </c>
      <c r="D2709" s="64">
        <v>4.32</v>
      </c>
      <c r="E2709" s="64">
        <v>4.08</v>
      </c>
      <c r="G2709" s="64">
        <v>2.68</v>
      </c>
      <c r="H2709" s="64">
        <v>2.33</v>
      </c>
      <c r="J2709" s="64">
        <v>4.04</v>
      </c>
      <c r="K2709" s="64">
        <v>3.2</v>
      </c>
      <c r="N2709" s="64">
        <v>0</v>
      </c>
      <c r="O2709" s="64">
        <v>2.15</v>
      </c>
      <c r="P2709" s="64">
        <v>2.95</v>
      </c>
      <c r="R2709" s="64">
        <v>2.38</v>
      </c>
      <c r="S2709" s="64">
        <v>2.04</v>
      </c>
      <c r="U2709" s="64">
        <v>3.44</v>
      </c>
      <c r="V2709" s="64">
        <v>3.19</v>
      </c>
      <c r="W2709" s="64">
        <v>4.32</v>
      </c>
      <c r="X2709" s="64">
        <v>4.08</v>
      </c>
      <c r="Z2709" s="64">
        <v>2.68</v>
      </c>
      <c r="AA2709" s="64">
        <v>2.33</v>
      </c>
      <c r="AB2709" s="64">
        <v>4.04</v>
      </c>
      <c r="AC2709" s="64">
        <v>3.2</v>
      </c>
    </row>
    <row r="2710" spans="1:29" hidden="1" x14ac:dyDescent="0.2">
      <c r="A2710" s="2">
        <v>42271</v>
      </c>
      <c r="B2710" s="64">
        <v>3.3</v>
      </c>
      <c r="C2710" s="64">
        <v>3.06</v>
      </c>
      <c r="D2710" s="64">
        <v>4.24</v>
      </c>
      <c r="E2710" s="64">
        <v>3.99</v>
      </c>
      <c r="G2710" s="64">
        <v>2.87</v>
      </c>
      <c r="H2710" s="64">
        <v>2.17</v>
      </c>
      <c r="J2710" s="64">
        <v>3.91</v>
      </c>
      <c r="K2710" s="64">
        <v>3.2</v>
      </c>
      <c r="N2710" s="64">
        <v>-0.02</v>
      </c>
      <c r="O2710" s="64">
        <v>2.1</v>
      </c>
      <c r="P2710" s="64">
        <v>2.9</v>
      </c>
      <c r="R2710" s="64">
        <v>2.14</v>
      </c>
      <c r="S2710" s="64">
        <v>1.81</v>
      </c>
      <c r="U2710" s="64">
        <v>3.3</v>
      </c>
      <c r="V2710" s="64">
        <v>3.06</v>
      </c>
      <c r="W2710" s="64">
        <v>4.24</v>
      </c>
      <c r="X2710" s="64">
        <v>3.99</v>
      </c>
      <c r="Z2710" s="64">
        <v>2.87</v>
      </c>
      <c r="AA2710" s="64">
        <v>2.17</v>
      </c>
      <c r="AB2710" s="64">
        <v>3.91</v>
      </c>
      <c r="AC2710" s="64">
        <v>3.2</v>
      </c>
    </row>
    <row r="2711" spans="1:29" hidden="1" x14ac:dyDescent="0.2">
      <c r="A2711" s="2">
        <v>42272</v>
      </c>
      <c r="B2711" s="64">
        <v>3.34</v>
      </c>
      <c r="C2711" s="64">
        <v>3.11</v>
      </c>
      <c r="D2711" s="64">
        <v>4.28</v>
      </c>
      <c r="E2711" s="64">
        <v>4.0199999999999996</v>
      </c>
      <c r="G2711" s="64">
        <v>2.93</v>
      </c>
      <c r="H2711" s="64">
        <v>2.1800000000000002</v>
      </c>
      <c r="J2711" s="64">
        <v>3.82</v>
      </c>
      <c r="K2711" s="64">
        <v>3.11</v>
      </c>
      <c r="N2711" s="64">
        <v>-0.05</v>
      </c>
      <c r="O2711" s="64">
        <v>2.14</v>
      </c>
      <c r="P2711" s="64">
        <v>2.93</v>
      </c>
      <c r="R2711" s="64">
        <v>2.17</v>
      </c>
      <c r="S2711" s="64">
        <v>1.86</v>
      </c>
      <c r="U2711" s="64">
        <v>3.34</v>
      </c>
      <c r="V2711" s="64">
        <v>3.11</v>
      </c>
      <c r="W2711" s="64">
        <v>4.28</v>
      </c>
      <c r="X2711" s="64">
        <v>4.0199999999999996</v>
      </c>
      <c r="Z2711" s="64">
        <v>2.93</v>
      </c>
      <c r="AA2711" s="64">
        <v>2.1800000000000002</v>
      </c>
      <c r="AB2711" s="64">
        <v>3.82</v>
      </c>
      <c r="AC2711" s="64">
        <v>3.11</v>
      </c>
    </row>
    <row r="2712" spans="1:29" hidden="1" x14ac:dyDescent="0.2">
      <c r="A2712" s="2">
        <v>42275</v>
      </c>
      <c r="B2712" s="64">
        <v>3.3</v>
      </c>
      <c r="C2712" s="64">
        <v>3.1</v>
      </c>
      <c r="D2712" s="64">
        <v>4.24</v>
      </c>
      <c r="E2712" s="64">
        <v>3.93</v>
      </c>
      <c r="G2712" s="64">
        <v>2.59</v>
      </c>
      <c r="H2712" s="64">
        <v>2.2200000000000002</v>
      </c>
      <c r="J2712" s="64">
        <v>3.86</v>
      </c>
      <c r="K2712" s="64">
        <v>3.18</v>
      </c>
      <c r="N2712" s="64">
        <v>-0.04</v>
      </c>
      <c r="O2712" s="64">
        <v>2.08</v>
      </c>
      <c r="P2712" s="64">
        <v>2.86</v>
      </c>
      <c r="R2712" s="64">
        <v>2.15</v>
      </c>
      <c r="S2712" s="64">
        <v>1.79</v>
      </c>
      <c r="U2712" s="64">
        <v>3.3</v>
      </c>
      <c r="V2712" s="64">
        <v>3.1</v>
      </c>
      <c r="W2712" s="64">
        <v>4.24</v>
      </c>
      <c r="X2712" s="64">
        <v>3.93</v>
      </c>
      <c r="Z2712" s="64">
        <v>2.59</v>
      </c>
      <c r="AA2712" s="64">
        <v>2.2200000000000002</v>
      </c>
      <c r="AB2712" s="64">
        <v>3.86</v>
      </c>
      <c r="AC2712" s="64">
        <v>3.18</v>
      </c>
    </row>
    <row r="2713" spans="1:29" hidden="1" x14ac:dyDescent="0.2">
      <c r="A2713" s="2">
        <v>42276</v>
      </c>
      <c r="B2713" s="64">
        <v>3.28</v>
      </c>
      <c r="C2713" s="64">
        <v>3.07</v>
      </c>
      <c r="D2713" s="64">
        <v>4.24</v>
      </c>
      <c r="E2713" s="64">
        <v>3.92</v>
      </c>
      <c r="G2713" s="64">
        <v>2.25</v>
      </c>
      <c r="H2713" s="64">
        <v>2.13</v>
      </c>
      <c r="J2713" s="64">
        <v>3.82</v>
      </c>
      <c r="K2713" s="64">
        <v>3.04</v>
      </c>
      <c r="N2713" s="64">
        <v>-0.04</v>
      </c>
      <c r="O2713" s="64">
        <v>2.0299999999999998</v>
      </c>
      <c r="P2713" s="64">
        <v>2.84</v>
      </c>
      <c r="R2713" s="64">
        <v>2.12</v>
      </c>
      <c r="S2713" s="64">
        <v>1.77</v>
      </c>
      <c r="U2713" s="64">
        <v>3.28</v>
      </c>
      <c r="V2713" s="64">
        <v>3.07</v>
      </c>
      <c r="W2713" s="64">
        <v>4.24</v>
      </c>
      <c r="X2713" s="64">
        <v>3.92</v>
      </c>
      <c r="Z2713" s="64">
        <v>2.25</v>
      </c>
      <c r="AA2713" s="64">
        <v>2.13</v>
      </c>
      <c r="AB2713" s="64">
        <v>3.82</v>
      </c>
      <c r="AC2713" s="64">
        <v>3.04</v>
      </c>
    </row>
    <row r="2714" spans="1:29" hidden="1" x14ac:dyDescent="0.2">
      <c r="A2714" s="2">
        <v>42277</v>
      </c>
      <c r="B2714" s="64">
        <v>3.26</v>
      </c>
      <c r="C2714" s="64">
        <v>3.03</v>
      </c>
      <c r="D2714" s="64">
        <v>4.21</v>
      </c>
      <c r="E2714" s="64">
        <v>3.92</v>
      </c>
      <c r="G2714" s="64">
        <v>2.2799999999999998</v>
      </c>
      <c r="H2714" s="64">
        <v>2.16</v>
      </c>
      <c r="J2714" s="64">
        <v>3.82</v>
      </c>
      <c r="K2714" s="64">
        <v>3.28</v>
      </c>
      <c r="N2714" s="64">
        <v>-0.03</v>
      </c>
      <c r="O2714" s="64">
        <v>2.02</v>
      </c>
      <c r="P2714" s="64">
        <v>2.84</v>
      </c>
      <c r="R2714" s="64">
        <v>2.11</v>
      </c>
      <c r="S2714" s="64">
        <v>1.76</v>
      </c>
      <c r="U2714" s="64">
        <v>3.26</v>
      </c>
      <c r="V2714" s="64">
        <v>3.03</v>
      </c>
      <c r="W2714" s="64">
        <v>4.21</v>
      </c>
      <c r="X2714" s="64">
        <v>3.92</v>
      </c>
      <c r="Z2714" s="64">
        <v>2.2799999999999998</v>
      </c>
      <c r="AA2714" s="64">
        <v>2.16</v>
      </c>
      <c r="AB2714" s="64">
        <v>3.82</v>
      </c>
      <c r="AC2714" s="64">
        <v>3.28</v>
      </c>
    </row>
    <row r="2715" spans="1:29" hidden="1" x14ac:dyDescent="0.2">
      <c r="R2715" s="64"/>
      <c r="S2715" s="64"/>
    </row>
    <row r="2716" spans="1:29" hidden="1" x14ac:dyDescent="0.2">
      <c r="A2716" s="3" t="s">
        <v>61</v>
      </c>
      <c r="B2716" s="64">
        <f>AVERAGE(B2694:B2714)</f>
        <v>3.4152380952380952</v>
      </c>
      <c r="C2716" s="64">
        <f>AVERAGE(C2694:C2714)</f>
        <v>3.2142857142857135</v>
      </c>
      <c r="D2716" s="64">
        <f>AVERAGE(D2694:D2714)</f>
        <v>4.3166666666666655</v>
      </c>
      <c r="E2716" s="64">
        <f>AVERAGE(E2694:E2714)</f>
        <v>4.0780952380952389</v>
      </c>
      <c r="G2716" s="64">
        <f>AVERAGE(G2694:G2714)</f>
        <v>2.8352380952380947</v>
      </c>
      <c r="H2716" s="64">
        <f>AVERAGE(H2694:H2714)</f>
        <v>2.3614285714285717</v>
      </c>
      <c r="J2716" s="64">
        <f>AVERAGE(J2694:J2714)</f>
        <v>3.9780952380952379</v>
      </c>
      <c r="K2716" s="64">
        <f>AVERAGE(K2694:K2714)</f>
        <v>3.1214285714285714</v>
      </c>
      <c r="N2716" s="64">
        <f>AVERAGE(N2694:N2714)</f>
        <v>-4.7619047619047397E-4</v>
      </c>
      <c r="O2716" s="64">
        <f>AVERAGE(O2694:O2714)</f>
        <v>2.1595238095238094</v>
      </c>
      <c r="P2716" s="64">
        <f>AVERAGE(P2694:P2714)</f>
        <v>2.9457142857142857</v>
      </c>
      <c r="R2716" s="64">
        <f>AVERAGE(R2694:R2714)</f>
        <v>2.3476190476190477</v>
      </c>
      <c r="S2716" s="64">
        <f>AVERAGE(S2694:S2714)</f>
        <v>2.0457142857142858</v>
      </c>
      <c r="U2716" s="64">
        <f>AVERAGE(U2694:U2714)</f>
        <v>3.4152380952380952</v>
      </c>
      <c r="V2716" s="64">
        <f>AVERAGE(V2694:V2714)</f>
        <v>3.2142857142857135</v>
      </c>
      <c r="W2716" s="64">
        <f>AVERAGE(W2694:W2714)</f>
        <v>4.3166666666666655</v>
      </c>
      <c r="X2716" s="64">
        <f>AVERAGE(X2694:X2714)</f>
        <v>4.0780952380952389</v>
      </c>
      <c r="Z2716" s="64">
        <f>AVERAGE(Z2694:Z2714)</f>
        <v>2.8352380952380947</v>
      </c>
      <c r="AA2716" s="64">
        <f>AVERAGE(AA2694:AA2714)</f>
        <v>2.3614285714285717</v>
      </c>
      <c r="AB2716" s="64">
        <f>AVERAGE(AB2694:AB2714)</f>
        <v>3.9780952380952379</v>
      </c>
      <c r="AC2716" s="64">
        <f>AVERAGE(AC2694:AC2714)</f>
        <v>3.1214285714285714</v>
      </c>
    </row>
    <row r="2717" spans="1:29" hidden="1" x14ac:dyDescent="0.2">
      <c r="A2717" s="3" t="s">
        <v>62</v>
      </c>
      <c r="B2717" s="312">
        <f>AVERAGE(B2716:C2716)</f>
        <v>3.3147619047619044</v>
      </c>
      <c r="C2717" s="312"/>
      <c r="D2717" s="312">
        <f>AVERAGE(D2716:E2716)</f>
        <v>4.1973809523809518</v>
      </c>
      <c r="E2717" s="312"/>
      <c r="F2717" s="5"/>
      <c r="G2717" s="312">
        <f>AVERAGE(G2716:H2716)</f>
        <v>2.5983333333333332</v>
      </c>
      <c r="H2717" s="312"/>
      <c r="I2717" s="118"/>
      <c r="J2717" s="312">
        <f>AVERAGE(J2716:K2716)</f>
        <v>3.5497619047619047</v>
      </c>
      <c r="K2717" s="312"/>
      <c r="L2717" s="118"/>
      <c r="M2717" s="5"/>
      <c r="N2717" s="5"/>
      <c r="O2717" s="5"/>
      <c r="P2717" s="5"/>
      <c r="Q2717" s="5"/>
      <c r="R2717" s="312">
        <f>AVERAGE(R2716:S2716)</f>
        <v>2.1966666666666668</v>
      </c>
      <c r="S2717" s="312"/>
      <c r="U2717" s="312">
        <f>AVERAGE(U2716:V2716)</f>
        <v>3.3147619047619044</v>
      </c>
      <c r="V2717" s="312"/>
      <c r="W2717" s="312">
        <f>AVERAGE(W2716:X2716)</f>
        <v>4.1973809523809518</v>
      </c>
      <c r="X2717" s="312"/>
      <c r="Y2717" s="5"/>
      <c r="Z2717" s="312">
        <f>AVERAGE(Z2716:AA2716)</f>
        <v>2.5983333333333332</v>
      </c>
      <c r="AA2717" s="312"/>
      <c r="AB2717" s="312">
        <f>AVERAGE(AB2716:AC2716)</f>
        <v>3.5497619047619047</v>
      </c>
      <c r="AC2717" s="312"/>
    </row>
    <row r="2718" spans="1:29" hidden="1" x14ac:dyDescent="0.2">
      <c r="A2718" s="3" t="s">
        <v>63</v>
      </c>
      <c r="B2718" s="312">
        <f>AVERAGE(B2665,B2691,B2717)</f>
        <v>3.3740404040404037</v>
      </c>
      <c r="C2718" s="312"/>
      <c r="D2718" s="312">
        <f>AVERAGE(D2665,D2691,D2717)</f>
        <v>4.2141233766233768</v>
      </c>
      <c r="E2718" s="312"/>
      <c r="F2718" s="5"/>
      <c r="G2718" s="312">
        <f>AVERAGE(G2665,G2691,G2717)</f>
        <v>2.615295815295815</v>
      </c>
      <c r="H2718" s="312"/>
      <c r="I2718" s="118"/>
      <c r="J2718" s="312">
        <f>AVERAGE(J2665,J2691,J2717)</f>
        <v>3.5992135642135641</v>
      </c>
      <c r="K2718" s="312"/>
      <c r="L2718" s="118"/>
      <c r="M2718" s="5"/>
      <c r="N2718" s="5"/>
      <c r="O2718" s="5"/>
      <c r="P2718" s="5"/>
      <c r="Q2718" s="5"/>
      <c r="R2718" s="312">
        <f>AVERAGE(R2665,R2691,R2717)</f>
        <v>2.2920634920634924</v>
      </c>
      <c r="S2718" s="312"/>
      <c r="U2718" s="312">
        <f>AVERAGE(U2665,U2691,U2717)</f>
        <v>3.3740404040404037</v>
      </c>
      <c r="V2718" s="312"/>
      <c r="W2718" s="312">
        <f>AVERAGE(W2665,W2691,W2717)</f>
        <v>4.2141233766233768</v>
      </c>
      <c r="X2718" s="312"/>
      <c r="Y2718" s="5"/>
      <c r="Z2718" s="312">
        <f>AVERAGE(Z2665,Z2691,Z2717)</f>
        <v>2.615295815295815</v>
      </c>
      <c r="AA2718" s="312"/>
      <c r="AB2718" s="312">
        <f>AVERAGE(AB2665,AB2691,AB2717)</f>
        <v>3.5992135642135641</v>
      </c>
      <c r="AC2718" s="312"/>
    </row>
    <row r="2719" spans="1:29" hidden="1" x14ac:dyDescent="0.2">
      <c r="R2719" s="64"/>
      <c r="S2719" s="64"/>
    </row>
    <row r="2720" spans="1:29" hidden="1" x14ac:dyDescent="0.2">
      <c r="A2720" s="2">
        <v>42278</v>
      </c>
      <c r="B2720" s="64">
        <v>3.27</v>
      </c>
      <c r="C2720" s="64">
        <v>3.02</v>
      </c>
      <c r="D2720" s="64">
        <v>4.21</v>
      </c>
      <c r="E2720" s="64">
        <v>3.95</v>
      </c>
      <c r="G2720" s="64">
        <v>2.33</v>
      </c>
      <c r="H2720" s="64">
        <v>2.11</v>
      </c>
      <c r="J2720" s="64">
        <v>3.82</v>
      </c>
      <c r="K2720" s="64">
        <v>3.29</v>
      </c>
      <c r="N2720" s="64">
        <v>-0.04</v>
      </c>
      <c r="O2720" s="64">
        <v>2.02</v>
      </c>
      <c r="P2720" s="64">
        <v>2.83</v>
      </c>
      <c r="R2720" s="64">
        <v>2.12</v>
      </c>
      <c r="S2720" s="64">
        <v>1.76</v>
      </c>
      <c r="U2720" s="64">
        <v>3.27</v>
      </c>
      <c r="V2720" s="64">
        <v>3.02</v>
      </c>
      <c r="W2720" s="64">
        <v>4.21</v>
      </c>
      <c r="X2720" s="64">
        <v>3.95</v>
      </c>
      <c r="Z2720" s="64">
        <v>2.33</v>
      </c>
      <c r="AA2720" s="64">
        <v>2.11</v>
      </c>
      <c r="AB2720" s="64">
        <v>3.82</v>
      </c>
      <c r="AC2720" s="64">
        <v>3.29</v>
      </c>
    </row>
    <row r="2721" spans="1:29" hidden="1" x14ac:dyDescent="0.2">
      <c r="A2721" s="2">
        <v>42279</v>
      </c>
      <c r="B2721" s="64">
        <v>3.2</v>
      </c>
      <c r="C2721" s="64">
        <v>2.9</v>
      </c>
      <c r="D2721" s="64">
        <v>4.22</v>
      </c>
      <c r="E2721" s="64">
        <v>3.92</v>
      </c>
      <c r="G2721" s="64">
        <v>2.2599999999999998</v>
      </c>
      <c r="H2721" s="64">
        <v>2.0499999999999998</v>
      </c>
      <c r="J2721" s="64">
        <v>3.73</v>
      </c>
      <c r="K2721" s="64">
        <v>3.46</v>
      </c>
      <c r="N2721" s="64">
        <v>-0.02</v>
      </c>
      <c r="O2721" s="64">
        <v>1.97</v>
      </c>
      <c r="P2721" s="64">
        <v>2.8</v>
      </c>
      <c r="R2721" s="64">
        <v>2.02</v>
      </c>
      <c r="S2721" s="64">
        <v>1.68</v>
      </c>
      <c r="U2721" s="64">
        <v>3.2</v>
      </c>
      <c r="V2721" s="64">
        <v>2.9</v>
      </c>
      <c r="W2721" s="64">
        <v>4.22</v>
      </c>
      <c r="X2721" s="64">
        <v>3.92</v>
      </c>
      <c r="Z2721" s="64">
        <v>2.2599999999999998</v>
      </c>
      <c r="AA2721" s="64">
        <v>2.0499999999999998</v>
      </c>
      <c r="AB2721" s="64">
        <v>3.73</v>
      </c>
      <c r="AC2721" s="64">
        <v>3.46</v>
      </c>
    </row>
    <row r="2722" spans="1:29" hidden="1" x14ac:dyDescent="0.2">
      <c r="A2722" s="2">
        <v>42282</v>
      </c>
      <c r="B2722" s="64">
        <v>3.29</v>
      </c>
      <c r="C2722" s="64">
        <v>3.08</v>
      </c>
      <c r="D2722" s="64">
        <v>4.25</v>
      </c>
      <c r="E2722" s="64">
        <v>3.96</v>
      </c>
      <c r="G2722" s="64">
        <v>2.73</v>
      </c>
      <c r="H2722" s="64">
        <v>2.16</v>
      </c>
      <c r="J2722" s="64">
        <v>3.87</v>
      </c>
      <c r="K2722" s="64">
        <v>3.29</v>
      </c>
      <c r="N2722" s="64">
        <v>-0.03</v>
      </c>
      <c r="O2722" s="64">
        <v>2.04</v>
      </c>
      <c r="P2722" s="64">
        <v>2.88</v>
      </c>
      <c r="R2722" s="64">
        <v>2.0699999999999998</v>
      </c>
      <c r="S2722" s="64">
        <v>1.73</v>
      </c>
      <c r="U2722" s="64">
        <v>3.29</v>
      </c>
      <c r="V2722" s="64">
        <v>3.08</v>
      </c>
      <c r="W2722" s="64">
        <v>4.25</v>
      </c>
      <c r="X2722" s="64">
        <v>3.96</v>
      </c>
      <c r="Z2722" s="64">
        <v>2.73</v>
      </c>
      <c r="AA2722" s="64">
        <v>2.16</v>
      </c>
      <c r="AB2722" s="64">
        <v>3.87</v>
      </c>
      <c r="AC2722" s="64">
        <v>3.29</v>
      </c>
    </row>
    <row r="2723" spans="1:29" hidden="1" x14ac:dyDescent="0.2">
      <c r="A2723" s="2">
        <v>42283</v>
      </c>
      <c r="B2723" s="64">
        <v>3.24</v>
      </c>
      <c r="C2723" s="64">
        <v>3.04</v>
      </c>
      <c r="D2723" s="64">
        <v>4.1900000000000004</v>
      </c>
      <c r="E2723" s="64">
        <v>3.94</v>
      </c>
      <c r="G2723" s="64">
        <v>2.78</v>
      </c>
      <c r="H2723" s="64">
        <v>2.19</v>
      </c>
      <c r="J2723" s="64">
        <v>3.84</v>
      </c>
      <c r="K2723" s="64">
        <v>3.47</v>
      </c>
      <c r="N2723" s="64">
        <v>-0.04</v>
      </c>
      <c r="O2723" s="64">
        <v>2.0099999999999998</v>
      </c>
      <c r="P2723" s="64">
        <v>2.85</v>
      </c>
      <c r="R2723" s="64">
        <v>2.0499999999999998</v>
      </c>
      <c r="S2723" s="64">
        <v>1.73</v>
      </c>
      <c r="U2723" s="64">
        <v>3.24</v>
      </c>
      <c r="V2723" s="64">
        <v>3.04</v>
      </c>
      <c r="W2723" s="64">
        <v>4.1900000000000004</v>
      </c>
      <c r="X2723" s="64">
        <v>3.94</v>
      </c>
      <c r="Z2723" s="64">
        <v>2.78</v>
      </c>
      <c r="AA2723" s="64">
        <v>2.19</v>
      </c>
      <c r="AB2723" s="64">
        <v>3.84</v>
      </c>
      <c r="AC2723" s="64">
        <v>3.47</v>
      </c>
    </row>
    <row r="2724" spans="1:29" hidden="1" x14ac:dyDescent="0.2">
      <c r="A2724" s="2">
        <v>42284</v>
      </c>
      <c r="B2724" s="64">
        <v>3.22</v>
      </c>
      <c r="C2724" s="64">
        <v>2.98</v>
      </c>
      <c r="D2724" s="64">
        <v>4.1500000000000004</v>
      </c>
      <c r="E2724" s="64">
        <v>3.91</v>
      </c>
      <c r="G2724" s="64">
        <v>2.96</v>
      </c>
      <c r="H2724" s="64">
        <v>2.11</v>
      </c>
      <c r="J2724" s="64">
        <v>3.85</v>
      </c>
      <c r="K2724" s="64">
        <v>3.49</v>
      </c>
      <c r="N2724" s="64">
        <v>-0.03</v>
      </c>
      <c r="O2724" s="64">
        <v>2.04</v>
      </c>
      <c r="P2724" s="64">
        <v>2.88</v>
      </c>
      <c r="R2724" s="64">
        <v>2.06</v>
      </c>
      <c r="S2724" s="64">
        <v>1.77</v>
      </c>
      <c r="U2724" s="64">
        <v>3.22</v>
      </c>
      <c r="V2724" s="64">
        <v>2.98</v>
      </c>
      <c r="W2724" s="64">
        <v>4.1500000000000004</v>
      </c>
      <c r="X2724" s="64">
        <v>3.91</v>
      </c>
      <c r="Z2724" s="64">
        <v>2.96</v>
      </c>
      <c r="AA2724" s="64">
        <v>2.11</v>
      </c>
      <c r="AB2724" s="64">
        <v>3.85</v>
      </c>
      <c r="AC2724" s="64">
        <v>3.49</v>
      </c>
    </row>
    <row r="2725" spans="1:29" hidden="1" x14ac:dyDescent="0.2">
      <c r="A2725" s="2">
        <v>42285</v>
      </c>
      <c r="B2725" s="64">
        <v>3.26</v>
      </c>
      <c r="C2725" s="64">
        <v>3.02</v>
      </c>
      <c r="D2725" s="64">
        <v>4.2300000000000004</v>
      </c>
      <c r="E2725" s="64">
        <v>3.94</v>
      </c>
      <c r="G2725" s="64">
        <v>2.7</v>
      </c>
      <c r="H2725" s="64">
        <v>2.17</v>
      </c>
      <c r="J2725" s="64">
        <v>3.84</v>
      </c>
      <c r="K2725" s="64">
        <v>3.49</v>
      </c>
      <c r="N2725" s="64">
        <v>-0.01</v>
      </c>
      <c r="O2725" s="64">
        <v>2.08</v>
      </c>
      <c r="P2725" s="64">
        <v>2.92</v>
      </c>
      <c r="R2725" s="64">
        <v>2.09</v>
      </c>
      <c r="S2725" s="64">
        <v>1.82</v>
      </c>
      <c r="U2725" s="64">
        <v>3.26</v>
      </c>
      <c r="V2725" s="64">
        <v>3.02</v>
      </c>
      <c r="W2725" s="64">
        <v>4.2300000000000004</v>
      </c>
      <c r="X2725" s="64">
        <v>3.94</v>
      </c>
      <c r="Z2725" s="64">
        <v>2.7</v>
      </c>
      <c r="AA2725" s="64">
        <v>2.17</v>
      </c>
      <c r="AB2725" s="64">
        <v>3.84</v>
      </c>
      <c r="AC2725" s="64">
        <v>3.49</v>
      </c>
    </row>
    <row r="2726" spans="1:29" hidden="1" x14ac:dyDescent="0.2">
      <c r="A2726" s="2">
        <v>42286</v>
      </c>
      <c r="B2726" s="64">
        <v>3.22</v>
      </c>
      <c r="C2726" s="64">
        <v>2.98</v>
      </c>
      <c r="D2726" s="64">
        <v>4.18</v>
      </c>
      <c r="E2726" s="64">
        <v>3.93</v>
      </c>
      <c r="G2726" s="64">
        <v>2.67</v>
      </c>
      <c r="H2726" s="64">
        <v>2.08</v>
      </c>
      <c r="J2726" s="64">
        <v>3.86</v>
      </c>
      <c r="K2726" s="64">
        <v>3.34</v>
      </c>
      <c r="N2726" s="64">
        <v>-0.01</v>
      </c>
      <c r="O2726" s="64">
        <v>2.0699999999999998</v>
      </c>
      <c r="P2726" s="64">
        <v>2.9</v>
      </c>
      <c r="R2726" s="64">
        <v>2.08</v>
      </c>
      <c r="S2726" s="64">
        <v>1.83</v>
      </c>
      <c r="U2726" s="64">
        <v>3.22</v>
      </c>
      <c r="V2726" s="64">
        <v>2.98</v>
      </c>
      <c r="W2726" s="64">
        <v>4.18</v>
      </c>
      <c r="X2726" s="64">
        <v>3.93</v>
      </c>
      <c r="Z2726" s="64">
        <v>2.67</v>
      </c>
      <c r="AA2726" s="64">
        <v>2.08</v>
      </c>
      <c r="AB2726" s="64">
        <v>3.86</v>
      </c>
      <c r="AC2726" s="64">
        <v>3.34</v>
      </c>
    </row>
    <row r="2727" spans="1:29" hidden="1" x14ac:dyDescent="0.2">
      <c r="A2727" s="2">
        <v>42290</v>
      </c>
      <c r="B2727" s="64">
        <v>3.19</v>
      </c>
      <c r="C2727" s="64">
        <v>2.95</v>
      </c>
      <c r="D2727" s="64">
        <v>4.2</v>
      </c>
      <c r="E2727" s="64">
        <v>3.86</v>
      </c>
      <c r="G2727" s="64">
        <v>2.78</v>
      </c>
      <c r="H2727" s="64">
        <v>2.16</v>
      </c>
      <c r="J2727" s="64">
        <v>3.7</v>
      </c>
      <c r="K2727" s="64">
        <v>3.45</v>
      </c>
      <c r="N2727" s="64">
        <v>-0.02</v>
      </c>
      <c r="O2727" s="64">
        <v>2.02</v>
      </c>
      <c r="P2727" s="64">
        <v>2.86</v>
      </c>
      <c r="R2727" s="64">
        <v>2.04</v>
      </c>
      <c r="S2727" s="64">
        <v>1.81</v>
      </c>
      <c r="U2727" s="64">
        <v>3.19</v>
      </c>
      <c r="V2727" s="64">
        <v>2.95</v>
      </c>
      <c r="W2727" s="64">
        <v>4.2</v>
      </c>
      <c r="X2727" s="64">
        <v>3.86</v>
      </c>
      <c r="Z2727" s="64">
        <v>2.78</v>
      </c>
      <c r="AA2727" s="64">
        <v>2.16</v>
      </c>
      <c r="AB2727" s="64">
        <v>3.7</v>
      </c>
      <c r="AC2727" s="64">
        <v>3.45</v>
      </c>
    </row>
    <row r="2728" spans="1:29" hidden="1" x14ac:dyDescent="0.2">
      <c r="A2728" s="2">
        <v>42291</v>
      </c>
      <c r="B2728" s="64">
        <v>3.13</v>
      </c>
      <c r="C2728" s="64">
        <v>2.88</v>
      </c>
      <c r="D2728" s="64">
        <v>4.1500000000000004</v>
      </c>
      <c r="E2728" s="64">
        <v>3.83</v>
      </c>
      <c r="G2728" s="64">
        <v>2.8</v>
      </c>
      <c r="H2728" s="64">
        <v>2.09</v>
      </c>
      <c r="J2728" s="64">
        <v>3.7</v>
      </c>
      <c r="K2728" s="64">
        <v>3.38</v>
      </c>
      <c r="N2728" s="64">
        <v>-0.03</v>
      </c>
      <c r="O2728" s="64">
        <v>1.95</v>
      </c>
      <c r="P2728" s="64">
        <v>2.81</v>
      </c>
      <c r="R2728" s="64">
        <v>1.98</v>
      </c>
      <c r="S2728" s="64">
        <v>1.72</v>
      </c>
      <c r="U2728" s="64">
        <v>3.13</v>
      </c>
      <c r="V2728" s="64">
        <v>2.88</v>
      </c>
      <c r="W2728" s="64">
        <v>4.1500000000000004</v>
      </c>
      <c r="X2728" s="64">
        <v>3.83</v>
      </c>
      <c r="Z2728" s="64">
        <v>2.8</v>
      </c>
      <c r="AA2728" s="64">
        <v>2.09</v>
      </c>
      <c r="AB2728" s="64">
        <v>3.7</v>
      </c>
      <c r="AC2728" s="64">
        <v>3.38</v>
      </c>
    </row>
    <row r="2729" spans="1:29" hidden="1" x14ac:dyDescent="0.2">
      <c r="A2729" s="2">
        <v>42292</v>
      </c>
      <c r="B2729" s="64">
        <v>3.17</v>
      </c>
      <c r="C2729" s="64">
        <v>2.92</v>
      </c>
      <c r="D2729" s="64">
        <v>4.1399999999999997</v>
      </c>
      <c r="E2729" s="64">
        <v>3.88</v>
      </c>
      <c r="G2729" s="64">
        <v>3.01</v>
      </c>
      <c r="H2729" s="64">
        <v>2.1</v>
      </c>
      <c r="J2729" s="64">
        <v>3.73</v>
      </c>
      <c r="K2729" s="64">
        <v>3.41</v>
      </c>
      <c r="N2729" s="64">
        <v>-0.03</v>
      </c>
      <c r="O2729" s="64">
        <v>2</v>
      </c>
      <c r="P2729" s="64">
        <v>2.85</v>
      </c>
      <c r="R2729" s="64">
        <v>2.06</v>
      </c>
      <c r="S2729" s="64">
        <v>1.81</v>
      </c>
      <c r="U2729" s="64">
        <v>3.17</v>
      </c>
      <c r="V2729" s="64">
        <v>2.92</v>
      </c>
      <c r="W2729" s="64">
        <v>4.1399999999999997</v>
      </c>
      <c r="X2729" s="64">
        <v>3.88</v>
      </c>
      <c r="Z2729" s="64">
        <v>3.01</v>
      </c>
      <c r="AA2729" s="64">
        <v>2.1</v>
      </c>
      <c r="AB2729" s="64">
        <v>3.73</v>
      </c>
      <c r="AC2729" s="64">
        <v>3.41</v>
      </c>
    </row>
    <row r="2730" spans="1:29" hidden="1" x14ac:dyDescent="0.2">
      <c r="A2730" s="2">
        <v>42293</v>
      </c>
      <c r="B2730" s="64">
        <v>3.14</v>
      </c>
      <c r="C2730" s="64">
        <v>2.94</v>
      </c>
      <c r="D2730" s="64">
        <v>4.16</v>
      </c>
      <c r="E2730" s="64">
        <v>3.86</v>
      </c>
      <c r="G2730" s="64">
        <v>2.86</v>
      </c>
      <c r="H2730" s="64">
        <v>2.11</v>
      </c>
      <c r="J2730" s="64">
        <v>3.71</v>
      </c>
      <c r="K2730" s="64">
        <v>3.47</v>
      </c>
      <c r="N2730" s="64">
        <v>-0.02</v>
      </c>
      <c r="O2730" s="64">
        <v>2.0099999999999998</v>
      </c>
      <c r="P2730" s="64">
        <v>2.86</v>
      </c>
      <c r="R2730" s="64">
        <v>2.09</v>
      </c>
      <c r="S2730" s="64">
        <v>1.81</v>
      </c>
      <c r="U2730" s="64">
        <v>3.14</v>
      </c>
      <c r="V2730" s="64">
        <v>2.94</v>
      </c>
      <c r="W2730" s="64">
        <v>4.16</v>
      </c>
      <c r="X2730" s="64">
        <v>3.86</v>
      </c>
      <c r="Z2730" s="64">
        <v>2.86</v>
      </c>
      <c r="AA2730" s="64">
        <v>2.11</v>
      </c>
      <c r="AB2730" s="64">
        <v>3.71</v>
      </c>
      <c r="AC2730" s="64">
        <v>3.47</v>
      </c>
    </row>
    <row r="2731" spans="1:29" hidden="1" x14ac:dyDescent="0.2">
      <c r="A2731" s="2">
        <v>42296</v>
      </c>
      <c r="B2731" s="64">
        <v>3.16</v>
      </c>
      <c r="C2731" s="64">
        <v>2.93</v>
      </c>
      <c r="D2731" s="64">
        <v>4.1900000000000004</v>
      </c>
      <c r="E2731" s="64">
        <v>3.84</v>
      </c>
      <c r="G2731" s="64">
        <v>2.74</v>
      </c>
      <c r="H2731" s="64">
        <v>2.09</v>
      </c>
      <c r="J2731" s="64">
        <v>3.69</v>
      </c>
      <c r="K2731" s="64">
        <v>3.44</v>
      </c>
      <c r="N2731" s="64">
        <v>-0.02</v>
      </c>
      <c r="O2731" s="64">
        <v>2</v>
      </c>
      <c r="P2731" s="64">
        <v>2.86</v>
      </c>
      <c r="R2731" s="64">
        <v>2.08</v>
      </c>
      <c r="S2731" s="64">
        <v>1.79</v>
      </c>
      <c r="U2731" s="64">
        <v>3.16</v>
      </c>
      <c r="V2731" s="64">
        <v>2.93</v>
      </c>
      <c r="W2731" s="64">
        <v>4.1900000000000004</v>
      </c>
      <c r="X2731" s="64">
        <v>3.84</v>
      </c>
      <c r="Z2731" s="64">
        <v>2.74</v>
      </c>
      <c r="AA2731" s="64">
        <v>2.09</v>
      </c>
      <c r="AB2731" s="64">
        <v>3.69</v>
      </c>
      <c r="AC2731" s="64">
        <v>3.44</v>
      </c>
    </row>
    <row r="2732" spans="1:29" hidden="1" x14ac:dyDescent="0.2">
      <c r="A2732" s="2">
        <v>42297</v>
      </c>
      <c r="B2732" s="64">
        <v>3.2</v>
      </c>
      <c r="C2732" s="64">
        <v>2.95</v>
      </c>
      <c r="D2732" s="64">
        <v>4.21</v>
      </c>
      <c r="E2732" s="64">
        <v>3.89</v>
      </c>
      <c r="G2732" s="64">
        <v>2.72</v>
      </c>
      <c r="H2732" s="64">
        <v>2.08</v>
      </c>
      <c r="J2732" s="64">
        <v>3.62</v>
      </c>
      <c r="K2732" s="64">
        <v>3.39</v>
      </c>
      <c r="N2732" s="64">
        <v>-0.04</v>
      </c>
      <c r="O2732" s="64">
        <v>2.0499999999999998</v>
      </c>
      <c r="P2732" s="64">
        <v>2.89</v>
      </c>
      <c r="R2732" s="64">
        <v>2.13</v>
      </c>
      <c r="S2732" s="64">
        <v>1.84</v>
      </c>
      <c r="U2732" s="64">
        <v>3.2</v>
      </c>
      <c r="V2732" s="64">
        <v>2.95</v>
      </c>
      <c r="W2732" s="64">
        <v>4.21</v>
      </c>
      <c r="X2732" s="64">
        <v>3.89</v>
      </c>
      <c r="Z2732" s="64">
        <v>2.72</v>
      </c>
      <c r="AA2732" s="64">
        <v>2.08</v>
      </c>
      <c r="AB2732" s="64">
        <v>3.62</v>
      </c>
      <c r="AC2732" s="64">
        <v>3.39</v>
      </c>
    </row>
    <row r="2733" spans="1:29" hidden="1" x14ac:dyDescent="0.2">
      <c r="A2733" s="2">
        <v>42298</v>
      </c>
      <c r="B2733" s="64">
        <v>3.15</v>
      </c>
      <c r="C2733" s="64">
        <v>2.88</v>
      </c>
      <c r="D2733" s="64">
        <v>4.16</v>
      </c>
      <c r="E2733" s="64">
        <v>3.82</v>
      </c>
      <c r="G2733" s="64">
        <v>2.58</v>
      </c>
      <c r="H2733" s="64">
        <v>2.08</v>
      </c>
      <c r="J2733" s="64">
        <v>3.63</v>
      </c>
      <c r="K2733" s="64">
        <v>3.34</v>
      </c>
      <c r="N2733" s="64">
        <v>-0.02</v>
      </c>
      <c r="O2733" s="64">
        <v>2.0099999999999998</v>
      </c>
      <c r="P2733" s="64">
        <v>2.85</v>
      </c>
      <c r="R2733" s="64">
        <v>2.08</v>
      </c>
      <c r="S2733" s="64">
        <v>1.8</v>
      </c>
      <c r="U2733" s="64">
        <v>3.15</v>
      </c>
      <c r="V2733" s="64">
        <v>2.88</v>
      </c>
      <c r="W2733" s="64">
        <v>4.16</v>
      </c>
      <c r="X2733" s="64">
        <v>3.82</v>
      </c>
      <c r="Z2733" s="64">
        <v>2.58</v>
      </c>
      <c r="AA2733" s="64">
        <v>2.08</v>
      </c>
      <c r="AB2733" s="64">
        <v>3.63</v>
      </c>
      <c r="AC2733" s="64">
        <v>3.34</v>
      </c>
    </row>
    <row r="2734" spans="1:29" hidden="1" x14ac:dyDescent="0.2">
      <c r="A2734" s="2">
        <v>42299</v>
      </c>
      <c r="B2734" s="64">
        <v>3.1</v>
      </c>
      <c r="C2734" s="64">
        <v>2.86</v>
      </c>
      <c r="D2734" s="64">
        <v>4.13</v>
      </c>
      <c r="E2734" s="64">
        <v>3.82</v>
      </c>
      <c r="G2734" s="64">
        <v>2.64</v>
      </c>
      <c r="H2734" s="64">
        <v>2.1</v>
      </c>
      <c r="J2734" s="64">
        <v>3.68</v>
      </c>
      <c r="K2734" s="64">
        <v>3.26</v>
      </c>
      <c r="N2734" s="64">
        <v>-0.02</v>
      </c>
      <c r="O2734" s="64">
        <v>2</v>
      </c>
      <c r="P2734" s="64">
        <v>2.84</v>
      </c>
      <c r="R2734" s="64">
        <v>2.0499999999999998</v>
      </c>
      <c r="S2734" s="64">
        <v>1.76</v>
      </c>
      <c r="U2734" s="64">
        <v>3.1</v>
      </c>
      <c r="V2734" s="64">
        <v>2.86</v>
      </c>
      <c r="W2734" s="64">
        <v>4.13</v>
      </c>
      <c r="X2734" s="64">
        <v>3.82</v>
      </c>
      <c r="Z2734" s="64">
        <v>2.64</v>
      </c>
      <c r="AA2734" s="64">
        <v>2.1</v>
      </c>
      <c r="AB2734" s="64">
        <v>3.68</v>
      </c>
      <c r="AC2734" s="64">
        <v>3.26</v>
      </c>
    </row>
    <row r="2735" spans="1:29" hidden="1" x14ac:dyDescent="0.2">
      <c r="A2735" s="2">
        <v>42300</v>
      </c>
      <c r="B2735" s="64">
        <v>3.15</v>
      </c>
      <c r="C2735" s="64">
        <v>2.88</v>
      </c>
      <c r="D2735" s="64">
        <v>4.1399999999999997</v>
      </c>
      <c r="E2735" s="64">
        <v>3.84</v>
      </c>
      <c r="G2735" s="64">
        <v>2.66</v>
      </c>
      <c r="H2735" s="64">
        <v>2.08</v>
      </c>
      <c r="J2735" s="64">
        <v>3.61</v>
      </c>
      <c r="K2735" s="64">
        <v>3.26</v>
      </c>
      <c r="N2735" s="64">
        <v>-0.01</v>
      </c>
      <c r="O2735" s="64">
        <v>2.0699999999999998</v>
      </c>
      <c r="P2735" s="64">
        <v>2.88</v>
      </c>
      <c r="R2735" s="64">
        <v>2.11</v>
      </c>
      <c r="S2735" s="64">
        <v>1.79</v>
      </c>
      <c r="U2735" s="64">
        <v>3.15</v>
      </c>
      <c r="V2735" s="64">
        <v>2.88</v>
      </c>
      <c r="W2735" s="64">
        <v>4.1399999999999997</v>
      </c>
      <c r="X2735" s="64">
        <v>3.84</v>
      </c>
      <c r="Z2735" s="64">
        <v>2.66</v>
      </c>
      <c r="AA2735" s="64">
        <v>2.08</v>
      </c>
      <c r="AB2735" s="64">
        <v>3.61</v>
      </c>
      <c r="AC2735" s="64">
        <v>3.26</v>
      </c>
    </row>
    <row r="2736" spans="1:29" hidden="1" x14ac:dyDescent="0.2">
      <c r="A2736" s="2">
        <v>42303</v>
      </c>
      <c r="B2736" s="64">
        <v>3.11</v>
      </c>
      <c r="C2736" s="64">
        <v>2.8</v>
      </c>
      <c r="D2736" s="64">
        <v>4.1100000000000003</v>
      </c>
      <c r="E2736" s="64">
        <v>3.82</v>
      </c>
      <c r="G2736" s="64">
        <v>2.72</v>
      </c>
      <c r="H2736" s="64">
        <v>2.0699999999999998</v>
      </c>
      <c r="J2736" s="64">
        <v>3.64</v>
      </c>
      <c r="K2736" s="64">
        <v>3.23</v>
      </c>
      <c r="N2736" s="64">
        <v>-0.01</v>
      </c>
      <c r="O2736" s="64">
        <v>2.0299999999999998</v>
      </c>
      <c r="P2736" s="64">
        <v>2.85</v>
      </c>
      <c r="R2736" s="64">
        <v>2.08</v>
      </c>
      <c r="S2736" s="64">
        <v>1.76</v>
      </c>
      <c r="U2736" s="64">
        <v>3.11</v>
      </c>
      <c r="V2736" s="64">
        <v>2.8</v>
      </c>
      <c r="W2736" s="64">
        <v>4.1100000000000003</v>
      </c>
      <c r="X2736" s="64">
        <v>3.82</v>
      </c>
      <c r="Z2736" s="64">
        <v>2.72</v>
      </c>
      <c r="AA2736" s="64">
        <v>2.0699999999999998</v>
      </c>
      <c r="AB2736" s="64">
        <v>3.64</v>
      </c>
      <c r="AC2736" s="64">
        <v>3.23</v>
      </c>
    </row>
    <row r="2737" spans="1:29" hidden="1" x14ac:dyDescent="0.2">
      <c r="A2737" s="2">
        <v>42304</v>
      </c>
      <c r="B2737" s="64">
        <v>3.11</v>
      </c>
      <c r="C2737" s="64">
        <v>2.74</v>
      </c>
      <c r="D2737" s="64">
        <v>4.08</v>
      </c>
      <c r="E2737" s="64">
        <v>3.81</v>
      </c>
      <c r="G2737" s="64">
        <v>2.74</v>
      </c>
      <c r="H2737" s="64">
        <v>2.04</v>
      </c>
      <c r="J2737" s="64">
        <v>3.65</v>
      </c>
      <c r="K2737" s="64">
        <v>3.26</v>
      </c>
      <c r="N2737" s="64">
        <v>-0.01</v>
      </c>
      <c r="O2737" s="64">
        <v>2.02</v>
      </c>
      <c r="P2737" s="64">
        <v>2.84</v>
      </c>
      <c r="R2737" s="64">
        <v>2.0699999999999998</v>
      </c>
      <c r="S2737" s="64">
        <v>1.75</v>
      </c>
      <c r="U2737" s="64">
        <v>3.11</v>
      </c>
      <c r="V2737" s="64">
        <v>2.74</v>
      </c>
      <c r="W2737" s="64">
        <v>4.08</v>
      </c>
      <c r="X2737" s="64">
        <v>3.81</v>
      </c>
      <c r="Z2737" s="64">
        <v>2.74</v>
      </c>
      <c r="AA2737" s="64">
        <v>2.04</v>
      </c>
      <c r="AB2737" s="64">
        <v>3.65</v>
      </c>
      <c r="AC2737" s="64">
        <v>3.26</v>
      </c>
    </row>
    <row r="2738" spans="1:29" hidden="1" x14ac:dyDescent="0.2">
      <c r="A2738" s="2">
        <v>42305</v>
      </c>
      <c r="B2738" s="64">
        <v>3.23</v>
      </c>
      <c r="C2738" s="64">
        <v>2.82</v>
      </c>
      <c r="D2738" s="64">
        <v>4.1500000000000004</v>
      </c>
      <c r="E2738" s="64">
        <v>3.87</v>
      </c>
      <c r="G2738" s="64">
        <v>2.75</v>
      </c>
      <c r="H2738" s="64">
        <v>2</v>
      </c>
      <c r="J2738" s="64">
        <v>3.69</v>
      </c>
      <c r="K2738" s="64">
        <v>3.19</v>
      </c>
      <c r="N2738" s="64">
        <v>0</v>
      </c>
      <c r="O2738" s="64">
        <v>2.08</v>
      </c>
      <c r="P2738" s="64">
        <v>2.86</v>
      </c>
      <c r="R2738" s="64">
        <v>2.16</v>
      </c>
      <c r="S2738" s="64">
        <v>1.84</v>
      </c>
      <c r="U2738" s="64">
        <v>3.23</v>
      </c>
      <c r="V2738" s="64">
        <v>2.82</v>
      </c>
      <c r="W2738" s="64">
        <v>4.1500000000000004</v>
      </c>
      <c r="X2738" s="64">
        <v>3.87</v>
      </c>
      <c r="Z2738" s="64">
        <v>2.75</v>
      </c>
      <c r="AA2738" s="64">
        <v>2</v>
      </c>
      <c r="AB2738" s="64">
        <v>3.69</v>
      </c>
      <c r="AC2738" s="64">
        <v>3.19</v>
      </c>
    </row>
    <row r="2739" spans="1:29" hidden="1" x14ac:dyDescent="0.2">
      <c r="A2739" s="2">
        <v>42306</v>
      </c>
      <c r="B2739" s="64">
        <v>3.29</v>
      </c>
      <c r="C2739" s="64">
        <v>2.94</v>
      </c>
      <c r="D2739" s="64">
        <v>4.26</v>
      </c>
      <c r="E2739" s="64">
        <v>3.98</v>
      </c>
      <c r="G2739" s="64">
        <v>2.68</v>
      </c>
      <c r="H2739" s="64">
        <v>2.02</v>
      </c>
      <c r="J2739" s="64">
        <v>3.76</v>
      </c>
      <c r="K2739" s="64">
        <v>3.22</v>
      </c>
      <c r="N2739" s="64">
        <v>0.04</v>
      </c>
      <c r="O2739" s="64">
        <v>2.16</v>
      </c>
      <c r="P2739" s="64">
        <v>2.94</v>
      </c>
      <c r="R2739" s="64">
        <v>2.2000000000000002</v>
      </c>
      <c r="S2739" s="64">
        <v>1.91</v>
      </c>
      <c r="U2739" s="64">
        <v>3.29</v>
      </c>
      <c r="V2739" s="64">
        <v>2.94</v>
      </c>
      <c r="W2739" s="64">
        <v>4.26</v>
      </c>
      <c r="X2739" s="64">
        <v>3.98</v>
      </c>
      <c r="Z2739" s="64">
        <v>2.68</v>
      </c>
      <c r="AA2739" s="64">
        <v>2.02</v>
      </c>
      <c r="AB2739" s="64">
        <v>3.76</v>
      </c>
      <c r="AC2739" s="64">
        <v>3.22</v>
      </c>
    </row>
    <row r="2740" spans="1:29" hidden="1" x14ac:dyDescent="0.2">
      <c r="A2740" s="2">
        <v>42307</v>
      </c>
      <c r="B2740" s="64">
        <v>3.24</v>
      </c>
      <c r="C2740" s="64">
        <v>2.9</v>
      </c>
      <c r="D2740" s="64">
        <v>4.1900000000000004</v>
      </c>
      <c r="E2740" s="64">
        <v>3.92</v>
      </c>
      <c r="G2740" s="64">
        <v>2.74</v>
      </c>
      <c r="H2740" s="64">
        <v>2.0099999999999998</v>
      </c>
      <c r="J2740" s="64">
        <v>3.83</v>
      </c>
      <c r="K2740" s="64">
        <v>3.22</v>
      </c>
      <c r="N2740" s="64">
        <v>0.06</v>
      </c>
      <c r="O2740" s="64">
        <v>2.12</v>
      </c>
      <c r="P2740" s="64">
        <v>2.9</v>
      </c>
      <c r="R2740" s="64">
        <v>2.2000000000000002</v>
      </c>
      <c r="S2740" s="64">
        <v>1.89</v>
      </c>
      <c r="U2740" s="64">
        <v>3.24</v>
      </c>
      <c r="V2740" s="64">
        <v>2.9</v>
      </c>
      <c r="W2740" s="64">
        <v>4.1900000000000004</v>
      </c>
      <c r="X2740" s="64">
        <v>3.92</v>
      </c>
      <c r="Z2740" s="64">
        <v>2.74</v>
      </c>
      <c r="AA2740" s="64">
        <v>2.0099999999999998</v>
      </c>
      <c r="AB2740" s="64">
        <v>3.83</v>
      </c>
      <c r="AC2740" s="64">
        <v>3.22</v>
      </c>
    </row>
    <row r="2741" spans="1:29" hidden="1" x14ac:dyDescent="0.2">
      <c r="R2741" s="64"/>
      <c r="S2741" s="64"/>
    </row>
    <row r="2742" spans="1:29" hidden="1" x14ac:dyDescent="0.2">
      <c r="A2742" s="3" t="s">
        <v>61</v>
      </c>
      <c r="B2742" s="64">
        <f>AVERAGE(B2720:B2740)</f>
        <v>3.1938095238095241</v>
      </c>
      <c r="C2742" s="64">
        <f>AVERAGE(C2720:C2740)</f>
        <v>2.9242857142857139</v>
      </c>
      <c r="D2742" s="64">
        <f>AVERAGE(D2720:D2740)</f>
        <v>4.1761904761904765</v>
      </c>
      <c r="E2742" s="64">
        <f>AVERAGE(E2720:E2740)</f>
        <v>3.8852380952380963</v>
      </c>
      <c r="G2742" s="64">
        <f>AVERAGE(G2720:G2740)</f>
        <v>2.7071428571428573</v>
      </c>
      <c r="H2742" s="64">
        <f>AVERAGE(H2720:H2740)</f>
        <v>2.0904761904761906</v>
      </c>
      <c r="J2742" s="64">
        <f>AVERAGE(J2720:J2740)</f>
        <v>3.7357142857142858</v>
      </c>
      <c r="K2742" s="64">
        <f>AVERAGE(K2720:K2740)</f>
        <v>3.3499999999999992</v>
      </c>
      <c r="N2742" s="64">
        <f>AVERAGE(N2720:N2740)</f>
        <v>-1.4761904761904768E-2</v>
      </c>
      <c r="O2742" s="64">
        <f>AVERAGE(O2720:O2740)</f>
        <v>2.035714285714286</v>
      </c>
      <c r="P2742" s="64">
        <f>AVERAGE(P2720:P2740)</f>
        <v>2.8642857142857143</v>
      </c>
      <c r="R2742" s="64">
        <f>AVERAGE(R2720:R2740)</f>
        <v>2.0866666666666669</v>
      </c>
      <c r="S2742" s="64">
        <f>AVERAGE(S2720:S2740)</f>
        <v>1.7904761904761906</v>
      </c>
      <c r="U2742" s="64">
        <f>AVERAGE(U2720:U2740)</f>
        <v>3.1938095238095241</v>
      </c>
      <c r="V2742" s="64">
        <f>AVERAGE(V2720:V2740)</f>
        <v>2.9242857142857139</v>
      </c>
      <c r="W2742" s="64">
        <f>AVERAGE(W2720:W2740)</f>
        <v>4.1761904761904765</v>
      </c>
      <c r="X2742" s="64">
        <f>AVERAGE(X2720:X2740)</f>
        <v>3.8852380952380963</v>
      </c>
      <c r="Z2742" s="64">
        <f>AVERAGE(Z2720:Z2740)</f>
        <v>2.7071428571428573</v>
      </c>
      <c r="AA2742" s="64">
        <f>AVERAGE(AA2720:AA2740)</f>
        <v>2.0904761904761906</v>
      </c>
      <c r="AB2742" s="64">
        <f>AVERAGE(AB2720:AB2740)</f>
        <v>3.7357142857142858</v>
      </c>
      <c r="AC2742" s="64">
        <f>AVERAGE(AC2720:AC2740)</f>
        <v>3.3499999999999992</v>
      </c>
    </row>
    <row r="2743" spans="1:29" hidden="1" x14ac:dyDescent="0.2">
      <c r="A2743" s="3" t="s">
        <v>62</v>
      </c>
      <c r="B2743" s="312">
        <f>AVERAGE(B2742:C2742)</f>
        <v>3.059047619047619</v>
      </c>
      <c r="C2743" s="312"/>
      <c r="D2743" s="312">
        <f>AVERAGE(D2742:E2742)</f>
        <v>4.0307142857142866</v>
      </c>
      <c r="E2743" s="312"/>
      <c r="F2743" s="5"/>
      <c r="G2743" s="312">
        <f>AVERAGE(G2742:H2742)</f>
        <v>2.3988095238095237</v>
      </c>
      <c r="H2743" s="312"/>
      <c r="I2743" s="118"/>
      <c r="J2743" s="312">
        <f>AVERAGE(J2742:K2742)</f>
        <v>3.5428571428571427</v>
      </c>
      <c r="K2743" s="312"/>
      <c r="L2743" s="118"/>
      <c r="M2743" s="5"/>
      <c r="N2743" s="5"/>
      <c r="O2743" s="5"/>
      <c r="P2743" s="5"/>
      <c r="Q2743" s="5"/>
      <c r="R2743" s="312">
        <f>AVERAGE(R2742:S2742)</f>
        <v>1.9385714285714286</v>
      </c>
      <c r="S2743" s="312"/>
      <c r="U2743" s="312">
        <f>AVERAGE(U2742:V2742)</f>
        <v>3.059047619047619</v>
      </c>
      <c r="V2743" s="312"/>
      <c r="W2743" s="312">
        <f>AVERAGE(W2742:X2742)</f>
        <v>4.0307142857142866</v>
      </c>
      <c r="X2743" s="312"/>
      <c r="Y2743" s="5"/>
      <c r="Z2743" s="312">
        <f>AVERAGE(Z2742:AA2742)</f>
        <v>2.3988095238095237</v>
      </c>
      <c r="AA2743" s="312"/>
      <c r="AB2743" s="312">
        <f>AVERAGE(AB2742:AC2742)</f>
        <v>3.5428571428571427</v>
      </c>
      <c r="AC2743" s="312"/>
    </row>
    <row r="2744" spans="1:29" hidden="1" x14ac:dyDescent="0.2">
      <c r="A2744" s="3" t="s">
        <v>63</v>
      </c>
      <c r="B2744" s="312">
        <f>AVERAGE(B2691,B2717,B2743)</f>
        <v>3.2502380952380947</v>
      </c>
      <c r="C2744" s="312"/>
      <c r="D2744" s="312">
        <f>AVERAGE(D2691,D2717,D2743)</f>
        <v>4.1242857142857146</v>
      </c>
      <c r="E2744" s="312"/>
      <c r="F2744" s="5"/>
      <c r="G2744" s="312">
        <f>AVERAGE(G2691,G2717,G2743)</f>
        <v>2.556111111111111</v>
      </c>
      <c r="H2744" s="312"/>
      <c r="I2744" s="118"/>
      <c r="J2744" s="312">
        <f>AVERAGE(J2691,J2717,J2743)</f>
        <v>3.5519841269841268</v>
      </c>
      <c r="K2744" s="312"/>
      <c r="L2744" s="118"/>
      <c r="M2744" s="5"/>
      <c r="N2744" s="5"/>
      <c r="O2744" s="5"/>
      <c r="P2744" s="5"/>
      <c r="Q2744" s="5"/>
      <c r="R2744" s="312">
        <f>AVERAGE(R2691,R2717,R2743)</f>
        <v>2.1532539682539684</v>
      </c>
      <c r="S2744" s="312"/>
      <c r="U2744" s="312">
        <f>AVERAGE(U2691,U2717,U2743)</f>
        <v>3.2502380952380947</v>
      </c>
      <c r="V2744" s="312"/>
      <c r="W2744" s="312">
        <f>AVERAGE(W2691,W2717,W2743)</f>
        <v>4.1242857142857146</v>
      </c>
      <c r="X2744" s="312"/>
      <c r="Y2744" s="5"/>
      <c r="Z2744" s="312">
        <f>AVERAGE(Z2691,Z2717,Z2743)</f>
        <v>2.556111111111111</v>
      </c>
      <c r="AA2744" s="312"/>
      <c r="AB2744" s="312">
        <f>AVERAGE(AB2691,AB2717,AB2743)</f>
        <v>3.5519841269841268</v>
      </c>
      <c r="AC2744" s="312"/>
    </row>
    <row r="2745" spans="1:29" hidden="1" x14ac:dyDescent="0.2">
      <c r="R2745" s="64"/>
      <c r="S2745" s="64"/>
    </row>
    <row r="2746" spans="1:29" hidden="1" x14ac:dyDescent="0.2">
      <c r="A2746" s="2">
        <v>42310</v>
      </c>
      <c r="B2746" s="64">
        <v>3.25</v>
      </c>
      <c r="C2746" s="64">
        <v>2.95</v>
      </c>
      <c r="D2746" s="64">
        <v>4.2</v>
      </c>
      <c r="E2746" s="64">
        <v>3.94</v>
      </c>
      <c r="G2746" s="64">
        <v>2.62</v>
      </c>
      <c r="H2746" s="64">
        <v>2.16</v>
      </c>
      <c r="J2746" s="64">
        <v>3.84</v>
      </c>
      <c r="K2746" s="64">
        <v>3.37</v>
      </c>
      <c r="N2746" s="64">
        <v>0.03</v>
      </c>
      <c r="O2746" s="64">
        <v>2.15</v>
      </c>
      <c r="P2746" s="64">
        <v>2.92</v>
      </c>
      <c r="R2746" s="64">
        <v>2.23</v>
      </c>
      <c r="S2746" s="64">
        <v>1.91</v>
      </c>
      <c r="U2746" s="64">
        <v>3.25</v>
      </c>
      <c r="V2746" s="64">
        <v>2.95</v>
      </c>
      <c r="W2746" s="64">
        <v>4.2</v>
      </c>
      <c r="X2746" s="64">
        <v>3.94</v>
      </c>
      <c r="Z2746" s="64">
        <v>2.62</v>
      </c>
      <c r="AA2746" s="64">
        <v>2.16</v>
      </c>
      <c r="AB2746" s="64">
        <v>3.84</v>
      </c>
      <c r="AC2746" s="64">
        <v>3.37</v>
      </c>
    </row>
    <row r="2747" spans="1:29" hidden="1" x14ac:dyDescent="0.2">
      <c r="A2747" s="2">
        <v>42311</v>
      </c>
      <c r="B2747" s="64">
        <v>3.26</v>
      </c>
      <c r="C2747" s="64">
        <v>2.99</v>
      </c>
      <c r="D2747" s="64">
        <v>4.25</v>
      </c>
      <c r="E2747" s="64">
        <v>4</v>
      </c>
      <c r="G2747" s="64">
        <v>2.67</v>
      </c>
      <c r="H2747" s="64">
        <v>2.15</v>
      </c>
      <c r="J2747" s="64">
        <v>3.88</v>
      </c>
      <c r="K2747" s="64">
        <v>3.35</v>
      </c>
      <c r="N2747" s="64">
        <v>0.03</v>
      </c>
      <c r="O2747" s="64">
        <v>2.19</v>
      </c>
      <c r="P2747" s="64">
        <v>2.97</v>
      </c>
      <c r="R2747" s="64">
        <v>2.23</v>
      </c>
      <c r="S2747" s="64">
        <v>1.93</v>
      </c>
      <c r="U2747" s="64">
        <v>3.26</v>
      </c>
      <c r="V2747" s="64">
        <v>2.99</v>
      </c>
      <c r="W2747" s="64">
        <v>4.25</v>
      </c>
      <c r="X2747" s="64">
        <v>4</v>
      </c>
      <c r="Z2747" s="64">
        <v>2.67</v>
      </c>
      <c r="AA2747" s="64">
        <v>2.15</v>
      </c>
      <c r="AB2747" s="64">
        <v>3.88</v>
      </c>
      <c r="AC2747" s="64">
        <v>3.35</v>
      </c>
    </row>
    <row r="2748" spans="1:29" hidden="1" x14ac:dyDescent="0.2">
      <c r="A2748" s="2">
        <v>42312</v>
      </c>
      <c r="B2748" s="64">
        <v>3.26</v>
      </c>
      <c r="C2748" s="64">
        <v>2.93</v>
      </c>
      <c r="D2748" s="64">
        <v>4.24</v>
      </c>
      <c r="E2748" s="64">
        <v>4.01</v>
      </c>
      <c r="G2748" s="64">
        <v>2.66</v>
      </c>
      <c r="H2748" s="64">
        <v>2.1800000000000002</v>
      </c>
      <c r="J2748" s="64">
        <v>3.82</v>
      </c>
      <c r="K2748" s="64">
        <v>3.33</v>
      </c>
      <c r="N2748" s="64">
        <v>0.04</v>
      </c>
      <c r="O2748" s="64">
        <v>2.2000000000000002</v>
      </c>
      <c r="P2748" s="64">
        <v>2.97</v>
      </c>
      <c r="R2748" s="64">
        <v>2.27</v>
      </c>
      <c r="S2748" s="64">
        <v>1.95</v>
      </c>
      <c r="U2748" s="64">
        <v>3.26</v>
      </c>
      <c r="V2748" s="64">
        <v>2.93</v>
      </c>
      <c r="W2748" s="64">
        <v>4.24</v>
      </c>
      <c r="X2748" s="64">
        <v>4.01</v>
      </c>
      <c r="Z2748" s="64">
        <v>2.66</v>
      </c>
      <c r="AA2748" s="64">
        <v>2.1800000000000002</v>
      </c>
      <c r="AB2748" s="64">
        <v>3.82</v>
      </c>
      <c r="AC2748" s="64">
        <v>3.33</v>
      </c>
    </row>
    <row r="2749" spans="1:29" hidden="1" x14ac:dyDescent="0.2">
      <c r="A2749" s="2">
        <v>42313</v>
      </c>
      <c r="B2749" s="64">
        <v>3.19</v>
      </c>
      <c r="C2749" s="64">
        <v>2.93</v>
      </c>
      <c r="D2749" s="64">
        <v>4.2300000000000004</v>
      </c>
      <c r="E2749" s="64">
        <v>4.01</v>
      </c>
      <c r="G2749" s="64">
        <v>2.77</v>
      </c>
      <c r="H2749" s="64">
        <v>2.15</v>
      </c>
      <c r="J2749" s="64">
        <v>3.83</v>
      </c>
      <c r="K2749" s="64">
        <v>3.33</v>
      </c>
      <c r="N2749" s="64">
        <v>0.02</v>
      </c>
      <c r="O2749" s="64">
        <v>2.21</v>
      </c>
      <c r="P2749" s="64">
        <v>2.98</v>
      </c>
      <c r="R2749" s="64">
        <v>2.2599999999999998</v>
      </c>
      <c r="S2749" s="64">
        <v>1.95</v>
      </c>
      <c r="U2749" s="64">
        <v>3.19</v>
      </c>
      <c r="V2749" s="64">
        <v>2.93</v>
      </c>
      <c r="W2749" s="64">
        <v>4.2300000000000004</v>
      </c>
      <c r="X2749" s="64">
        <v>4.01</v>
      </c>
      <c r="Z2749" s="64">
        <v>2.77</v>
      </c>
      <c r="AA2749" s="64">
        <v>2.15</v>
      </c>
      <c r="AB2749" s="64">
        <v>3.83</v>
      </c>
      <c r="AC2749" s="64">
        <v>3.33</v>
      </c>
    </row>
    <row r="2750" spans="1:29" hidden="1" x14ac:dyDescent="0.2">
      <c r="A2750" s="2">
        <v>42314</v>
      </c>
      <c r="B2750" s="64">
        <v>3.26</v>
      </c>
      <c r="C2750" s="64">
        <v>3.03</v>
      </c>
      <c r="D2750" s="64">
        <v>4.33</v>
      </c>
      <c r="E2750" s="64">
        <v>4.08</v>
      </c>
      <c r="G2750" s="64">
        <v>2.78</v>
      </c>
      <c r="H2750" s="64">
        <v>2.14</v>
      </c>
      <c r="J2750" s="64">
        <v>3.81</v>
      </c>
      <c r="K2750" s="64">
        <v>3.34</v>
      </c>
      <c r="N2750" s="64">
        <v>0.04</v>
      </c>
      <c r="O2750" s="64">
        <v>2.2999999999999998</v>
      </c>
      <c r="P2750" s="64">
        <v>3.07</v>
      </c>
      <c r="R2750" s="64">
        <v>2.3199999999999998</v>
      </c>
      <c r="S2750" s="64">
        <v>1.98</v>
      </c>
      <c r="U2750" s="64">
        <v>3.26</v>
      </c>
      <c r="V2750" s="64">
        <v>3.03</v>
      </c>
      <c r="W2750" s="64">
        <v>4.33</v>
      </c>
      <c r="X2750" s="64">
        <v>4.08</v>
      </c>
      <c r="Z2750" s="64">
        <v>2.78</v>
      </c>
      <c r="AA2750" s="64">
        <v>2.14</v>
      </c>
      <c r="AB2750" s="64">
        <v>3.81</v>
      </c>
      <c r="AC2750" s="64">
        <v>3.34</v>
      </c>
    </row>
    <row r="2751" spans="1:29" hidden="1" x14ac:dyDescent="0.2">
      <c r="A2751" s="2">
        <v>42317</v>
      </c>
      <c r="B2751" s="64">
        <v>3.34</v>
      </c>
      <c r="C2751" s="64">
        <v>3.1</v>
      </c>
      <c r="D2751" s="64">
        <v>4.3499999999999996</v>
      </c>
      <c r="E2751" s="64">
        <v>4.12</v>
      </c>
      <c r="G2751" s="64">
        <v>2.68</v>
      </c>
      <c r="H2751" s="64">
        <v>2.16</v>
      </c>
      <c r="J2751" s="64">
        <v>3.75</v>
      </c>
      <c r="K2751" s="64">
        <v>3.24</v>
      </c>
      <c r="N2751" s="64">
        <v>7.0000000000000007E-2</v>
      </c>
      <c r="O2751" s="64">
        <v>2.33</v>
      </c>
      <c r="P2751" s="64">
        <v>3.09</v>
      </c>
      <c r="R2751" s="64">
        <v>2.34</v>
      </c>
      <c r="S2751" s="64">
        <v>2.04</v>
      </c>
      <c r="U2751" s="64">
        <v>3.34</v>
      </c>
      <c r="V2751" s="64">
        <v>3.1</v>
      </c>
      <c r="W2751" s="64">
        <v>4.3499999999999996</v>
      </c>
      <c r="X2751" s="64">
        <v>4.12</v>
      </c>
      <c r="Z2751" s="64">
        <v>2.68</v>
      </c>
      <c r="AA2751" s="64">
        <v>2.16</v>
      </c>
      <c r="AB2751" s="64">
        <v>3.75</v>
      </c>
      <c r="AC2751" s="64">
        <v>3.24</v>
      </c>
    </row>
    <row r="2752" spans="1:29" hidden="1" x14ac:dyDescent="0.2">
      <c r="A2752" s="2">
        <v>42318</v>
      </c>
      <c r="B2752" s="64">
        <v>3.35</v>
      </c>
      <c r="C2752" s="64">
        <v>3.03</v>
      </c>
      <c r="D2752" s="64">
        <v>4.3600000000000003</v>
      </c>
      <c r="E2752" s="64">
        <v>4.12</v>
      </c>
      <c r="G2752" s="64">
        <v>2.71</v>
      </c>
      <c r="H2752" s="64">
        <v>2.2400000000000002</v>
      </c>
      <c r="J2752" s="64">
        <v>3.7</v>
      </c>
      <c r="K2752" s="64">
        <v>3.17</v>
      </c>
      <c r="N2752" s="64">
        <v>0.12</v>
      </c>
      <c r="O2752" s="64">
        <v>2.3199999999999998</v>
      </c>
      <c r="P2752" s="64">
        <v>3.09</v>
      </c>
      <c r="R2752" s="64">
        <v>2.2999999999999998</v>
      </c>
      <c r="S2752" s="64">
        <v>2.04</v>
      </c>
      <c r="U2752" s="64">
        <v>3.35</v>
      </c>
      <c r="V2752" s="64">
        <v>3.03</v>
      </c>
      <c r="W2752" s="64">
        <v>4.3600000000000003</v>
      </c>
      <c r="X2752" s="64">
        <v>4.12</v>
      </c>
      <c r="Z2752" s="64">
        <v>2.71</v>
      </c>
      <c r="AA2752" s="64">
        <v>2.2400000000000002</v>
      </c>
      <c r="AB2752" s="64">
        <v>3.7</v>
      </c>
      <c r="AC2752" s="64">
        <v>3.17</v>
      </c>
    </row>
    <row r="2753" spans="1:29" hidden="1" x14ac:dyDescent="0.2">
      <c r="A2753" s="2">
        <v>42320</v>
      </c>
      <c r="B2753" s="64">
        <v>3.34</v>
      </c>
      <c r="C2753" s="64">
        <v>3.03</v>
      </c>
      <c r="D2753" s="64">
        <v>4.34</v>
      </c>
      <c r="E2753" s="64">
        <v>4.09</v>
      </c>
      <c r="G2753" s="64">
        <v>2.8</v>
      </c>
      <c r="H2753" s="64">
        <v>2.2599999999999998</v>
      </c>
      <c r="J2753" s="64">
        <v>3.77</v>
      </c>
      <c r="K2753" s="64">
        <v>3.23</v>
      </c>
      <c r="N2753" s="64">
        <v>0.11</v>
      </c>
      <c r="O2753" s="64">
        <v>2.2999999999999998</v>
      </c>
      <c r="P2753" s="64">
        <v>3.07</v>
      </c>
      <c r="R2753" s="64">
        <v>2.29</v>
      </c>
      <c r="S2753" s="64">
        <v>2.0299999999999998</v>
      </c>
      <c r="U2753" s="64">
        <v>3.34</v>
      </c>
      <c r="V2753" s="64">
        <v>3.03</v>
      </c>
      <c r="W2753" s="64">
        <v>4.34</v>
      </c>
      <c r="X2753" s="64">
        <v>4.09</v>
      </c>
      <c r="Z2753" s="64">
        <v>2.8</v>
      </c>
      <c r="AA2753" s="64">
        <v>2.2599999999999998</v>
      </c>
      <c r="AB2753" s="64">
        <v>3.77</v>
      </c>
      <c r="AC2753" s="64">
        <v>3.23</v>
      </c>
    </row>
    <row r="2754" spans="1:29" hidden="1" x14ac:dyDescent="0.2">
      <c r="A2754" s="2">
        <v>42321</v>
      </c>
      <c r="B2754" s="64">
        <v>3.33</v>
      </c>
      <c r="C2754" s="64">
        <v>3.02</v>
      </c>
      <c r="D2754" s="64">
        <v>4.3600000000000003</v>
      </c>
      <c r="E2754" s="64">
        <v>4.0999999999999996</v>
      </c>
      <c r="G2754" s="64">
        <v>2.76</v>
      </c>
      <c r="H2754" s="64">
        <v>2.2200000000000002</v>
      </c>
      <c r="J2754" s="64">
        <v>3.64</v>
      </c>
      <c r="K2754" s="64">
        <v>3.26</v>
      </c>
      <c r="N2754" s="64">
        <v>0.1</v>
      </c>
      <c r="O2754" s="64">
        <v>2.2599999999999998</v>
      </c>
      <c r="P2754" s="64">
        <v>3.04</v>
      </c>
      <c r="R2754" s="64">
        <v>2.25</v>
      </c>
      <c r="S2754" s="64">
        <v>2.0099999999999998</v>
      </c>
      <c r="U2754" s="64">
        <v>3.33</v>
      </c>
      <c r="V2754" s="64">
        <v>3.02</v>
      </c>
      <c r="W2754" s="64">
        <v>4.3600000000000003</v>
      </c>
      <c r="X2754" s="64">
        <v>4.0999999999999996</v>
      </c>
      <c r="Z2754" s="64">
        <v>2.76</v>
      </c>
      <c r="AA2754" s="64">
        <v>2.2200000000000002</v>
      </c>
      <c r="AB2754" s="64">
        <v>3.64</v>
      </c>
      <c r="AC2754" s="64">
        <v>3.26</v>
      </c>
    </row>
    <row r="2755" spans="1:29" hidden="1" x14ac:dyDescent="0.2">
      <c r="A2755" s="2">
        <v>42324</v>
      </c>
      <c r="B2755" s="64">
        <v>3.37</v>
      </c>
      <c r="C2755" s="64">
        <v>3.01</v>
      </c>
      <c r="D2755" s="64">
        <v>4.32</v>
      </c>
      <c r="E2755" s="64">
        <v>4.1900000000000004</v>
      </c>
      <c r="G2755" s="64">
        <v>2.74</v>
      </c>
      <c r="H2755" s="64">
        <v>2.2200000000000002</v>
      </c>
      <c r="J2755" s="64">
        <v>3.62</v>
      </c>
      <c r="K2755" s="64">
        <v>3.32</v>
      </c>
      <c r="N2755" s="64">
        <v>0.08</v>
      </c>
      <c r="O2755" s="64">
        <v>2.2599999999999998</v>
      </c>
      <c r="P2755" s="64">
        <v>3.05</v>
      </c>
      <c r="R2755" s="64">
        <v>2.23</v>
      </c>
      <c r="S2755" s="64">
        <v>1.99</v>
      </c>
      <c r="U2755" s="64">
        <v>3.37</v>
      </c>
      <c r="V2755" s="64">
        <v>3.01</v>
      </c>
      <c r="W2755" s="64">
        <v>4.32</v>
      </c>
      <c r="X2755" s="64">
        <v>4.1900000000000004</v>
      </c>
      <c r="Z2755" s="64">
        <v>2.74</v>
      </c>
      <c r="AA2755" s="64">
        <v>2.2200000000000002</v>
      </c>
      <c r="AB2755" s="64">
        <v>3.62</v>
      </c>
      <c r="AC2755" s="64">
        <v>3.32</v>
      </c>
    </row>
    <row r="2756" spans="1:29" hidden="1" x14ac:dyDescent="0.2">
      <c r="A2756" s="2">
        <v>42325</v>
      </c>
      <c r="B2756" s="64">
        <v>3.3</v>
      </c>
      <c r="C2756" s="64">
        <v>2.99</v>
      </c>
      <c r="D2756" s="64">
        <v>4.37</v>
      </c>
      <c r="E2756" s="64">
        <v>4.1900000000000004</v>
      </c>
      <c r="G2756" s="64">
        <v>2.73</v>
      </c>
      <c r="H2756" s="64">
        <v>2.19</v>
      </c>
      <c r="J2756" s="64">
        <v>3.84</v>
      </c>
      <c r="K2756" s="64">
        <v>3.41</v>
      </c>
      <c r="N2756" s="64">
        <v>0.08</v>
      </c>
      <c r="O2756" s="64">
        <v>2.2599999999999998</v>
      </c>
      <c r="P2756" s="64">
        <v>3.04</v>
      </c>
      <c r="R2756" s="64">
        <v>2.23</v>
      </c>
      <c r="S2756" s="64">
        <v>2</v>
      </c>
      <c r="U2756" s="64">
        <v>3.3</v>
      </c>
      <c r="V2756" s="64">
        <v>2.99</v>
      </c>
      <c r="W2756" s="64">
        <v>4.37</v>
      </c>
      <c r="X2756" s="64">
        <v>4.1900000000000004</v>
      </c>
      <c r="Z2756" s="64">
        <v>2.73</v>
      </c>
      <c r="AA2756" s="64">
        <v>2.19</v>
      </c>
      <c r="AB2756" s="64">
        <v>3.84</v>
      </c>
      <c r="AC2756" s="64">
        <v>3.41</v>
      </c>
    </row>
    <row r="2757" spans="1:29" hidden="1" x14ac:dyDescent="0.2">
      <c r="A2757" s="2">
        <v>42326</v>
      </c>
      <c r="B2757" s="64">
        <v>3.29</v>
      </c>
      <c r="C2757" s="64">
        <v>3.01</v>
      </c>
      <c r="D2757" s="64">
        <v>4.37</v>
      </c>
      <c r="E2757" s="64">
        <v>4.18</v>
      </c>
      <c r="G2757" s="64">
        <v>2.76</v>
      </c>
      <c r="H2757" s="64">
        <v>2.2200000000000002</v>
      </c>
      <c r="J2757" s="64">
        <v>3.49</v>
      </c>
      <c r="K2757" s="64">
        <v>3.33</v>
      </c>
      <c r="N2757" s="64">
        <v>0.1</v>
      </c>
      <c r="O2757" s="64">
        <v>2.25</v>
      </c>
      <c r="P2757" s="64">
        <v>3.02</v>
      </c>
      <c r="R2757" s="64">
        <v>2.2599999999999998</v>
      </c>
      <c r="S2757" s="64">
        <v>2.0099999999999998</v>
      </c>
      <c r="U2757" s="64">
        <v>3.29</v>
      </c>
      <c r="V2757" s="64">
        <v>3.01</v>
      </c>
      <c r="W2757" s="64">
        <v>4.37</v>
      </c>
      <c r="X2757" s="64">
        <v>4.18</v>
      </c>
      <c r="Z2757" s="64">
        <v>2.76</v>
      </c>
      <c r="AA2757" s="64">
        <v>2.2200000000000002</v>
      </c>
      <c r="AB2757" s="64">
        <v>3.49</v>
      </c>
      <c r="AC2757" s="64">
        <v>3.33</v>
      </c>
    </row>
    <row r="2758" spans="1:29" hidden="1" x14ac:dyDescent="0.2">
      <c r="A2758" s="2">
        <v>42327</v>
      </c>
      <c r="B2758" s="64">
        <v>3.26</v>
      </c>
      <c r="C2758" s="64">
        <v>2.98</v>
      </c>
      <c r="D2758" s="64">
        <v>4.33</v>
      </c>
      <c r="E2758" s="64">
        <v>4.1500000000000004</v>
      </c>
      <c r="G2758" s="64">
        <v>2.75</v>
      </c>
      <c r="H2758" s="64">
        <v>2.21</v>
      </c>
      <c r="J2758" s="64">
        <v>3.86</v>
      </c>
      <c r="K2758" s="64">
        <v>3.16</v>
      </c>
      <c r="N2758" s="64">
        <v>0.08</v>
      </c>
      <c r="O2758" s="64">
        <v>2.23</v>
      </c>
      <c r="P2758" s="64">
        <v>2.99</v>
      </c>
      <c r="R2758" s="64">
        <v>2.23</v>
      </c>
      <c r="S2758" s="64">
        <v>2.02</v>
      </c>
      <c r="U2758" s="64">
        <v>3.26</v>
      </c>
      <c r="V2758" s="64">
        <v>2.98</v>
      </c>
      <c r="W2758" s="64">
        <v>4.33</v>
      </c>
      <c r="X2758" s="64">
        <v>4.1500000000000004</v>
      </c>
      <c r="Z2758" s="64">
        <v>2.75</v>
      </c>
      <c r="AA2758" s="64">
        <v>2.21</v>
      </c>
      <c r="AB2758" s="64">
        <v>3.86</v>
      </c>
      <c r="AC2758" s="64">
        <v>3.16</v>
      </c>
    </row>
    <row r="2759" spans="1:29" hidden="1" x14ac:dyDescent="0.2">
      <c r="A2759" s="2">
        <v>42328</v>
      </c>
      <c r="B2759" s="64">
        <v>3.27</v>
      </c>
      <c r="C2759" s="64">
        <v>2.98</v>
      </c>
      <c r="D2759" s="64">
        <v>4.33</v>
      </c>
      <c r="E2759" s="64">
        <v>4.12</v>
      </c>
      <c r="G2759" s="64">
        <v>2.76</v>
      </c>
      <c r="H2759" s="64">
        <v>2.16</v>
      </c>
      <c r="J2759" s="64">
        <v>3.86</v>
      </c>
      <c r="K2759" s="64">
        <v>3</v>
      </c>
      <c r="N2759" s="64">
        <v>7.0000000000000007E-2</v>
      </c>
      <c r="O2759" s="64">
        <v>2.2400000000000002</v>
      </c>
      <c r="P2759" s="64">
        <v>3</v>
      </c>
      <c r="R2759" s="64">
        <v>2.2599999999999998</v>
      </c>
      <c r="S2759" s="64">
        <v>2.0299999999999998</v>
      </c>
      <c r="U2759" s="64">
        <v>3.27</v>
      </c>
      <c r="V2759" s="64">
        <v>2.98</v>
      </c>
      <c r="W2759" s="64">
        <v>4.33</v>
      </c>
      <c r="X2759" s="64">
        <v>4.12</v>
      </c>
      <c r="Z2759" s="64">
        <v>2.76</v>
      </c>
      <c r="AA2759" s="64">
        <v>2.16</v>
      </c>
      <c r="AB2759" s="64">
        <v>3.86</v>
      </c>
      <c r="AC2759" s="64">
        <v>3</v>
      </c>
    </row>
    <row r="2760" spans="1:29" hidden="1" x14ac:dyDescent="0.2">
      <c r="A2760" s="2">
        <v>42331</v>
      </c>
      <c r="B2760" s="64">
        <v>3.27</v>
      </c>
      <c r="C2760" s="64">
        <v>2.98</v>
      </c>
      <c r="D2760" s="64">
        <v>4.32</v>
      </c>
      <c r="E2760" s="64">
        <v>4.07</v>
      </c>
      <c r="G2760" s="64">
        <v>2.77</v>
      </c>
      <c r="H2760" s="64">
        <v>2.11</v>
      </c>
      <c r="J2760" s="64">
        <v>3.81</v>
      </c>
      <c r="K2760" s="64">
        <v>3.27</v>
      </c>
      <c r="N2760" s="64">
        <v>0.09</v>
      </c>
      <c r="O2760" s="64">
        <v>2.2200000000000002</v>
      </c>
      <c r="P2760" s="64">
        <v>2.98</v>
      </c>
      <c r="R2760" s="64">
        <v>2.2599999999999998</v>
      </c>
      <c r="S2760" s="64">
        <v>2.0299999999999998</v>
      </c>
      <c r="U2760" s="64">
        <v>3.27</v>
      </c>
      <c r="V2760" s="64">
        <v>2.98</v>
      </c>
      <c r="W2760" s="64">
        <v>4.32</v>
      </c>
      <c r="X2760" s="64">
        <v>4.07</v>
      </c>
      <c r="Z2760" s="64">
        <v>2.77</v>
      </c>
      <c r="AA2760" s="64">
        <v>2.11</v>
      </c>
      <c r="AB2760" s="64">
        <v>3.81</v>
      </c>
      <c r="AC2760" s="64">
        <v>3.27</v>
      </c>
    </row>
    <row r="2761" spans="1:29" hidden="1" x14ac:dyDescent="0.2">
      <c r="A2761" s="2">
        <v>42332</v>
      </c>
      <c r="B2761" s="64">
        <v>3.35</v>
      </c>
      <c r="C2761" s="64">
        <v>2.96</v>
      </c>
      <c r="D2761" s="64">
        <v>4.34</v>
      </c>
      <c r="E2761" s="64">
        <v>4.1500000000000004</v>
      </c>
      <c r="G2761" s="64">
        <v>2.59</v>
      </c>
      <c r="H2761" s="64">
        <v>2.0699999999999998</v>
      </c>
      <c r="J2761" s="64">
        <v>3.79</v>
      </c>
      <c r="K2761" s="64">
        <v>3.26</v>
      </c>
      <c r="N2761" s="64">
        <v>0.12</v>
      </c>
      <c r="O2761" s="64">
        <v>2.2200000000000002</v>
      </c>
      <c r="P2761" s="64">
        <v>2.98</v>
      </c>
      <c r="R2761" s="64">
        <v>2.2400000000000002</v>
      </c>
      <c r="S2761" s="64">
        <v>2.0299999999999998</v>
      </c>
      <c r="U2761" s="64">
        <v>3.35</v>
      </c>
      <c r="V2761" s="64">
        <v>2.96</v>
      </c>
      <c r="W2761" s="64">
        <v>4.34</v>
      </c>
      <c r="X2761" s="64">
        <v>4.1500000000000004</v>
      </c>
      <c r="Z2761" s="64">
        <v>2.59</v>
      </c>
      <c r="AA2761" s="64">
        <v>2.0699999999999998</v>
      </c>
      <c r="AB2761" s="64">
        <v>3.79</v>
      </c>
      <c r="AC2761" s="64">
        <v>3.26</v>
      </c>
    </row>
    <row r="2762" spans="1:29" hidden="1" x14ac:dyDescent="0.2">
      <c r="A2762" s="2">
        <v>42333</v>
      </c>
      <c r="B2762" s="64">
        <v>3.33</v>
      </c>
      <c r="C2762" s="64">
        <v>2.88</v>
      </c>
      <c r="D2762" s="64">
        <v>4.25</v>
      </c>
      <c r="E2762" s="64">
        <v>4.1100000000000003</v>
      </c>
      <c r="G2762" s="64">
        <v>2.87</v>
      </c>
      <c r="H2762" s="64">
        <v>2.1</v>
      </c>
      <c r="J2762" s="64">
        <v>3.57</v>
      </c>
      <c r="K2762" s="64">
        <v>3.21</v>
      </c>
      <c r="N2762" s="64">
        <v>0.16</v>
      </c>
      <c r="O2762" s="64">
        <v>2.21</v>
      </c>
      <c r="P2762" s="64">
        <v>2.97</v>
      </c>
      <c r="R2762" s="64">
        <v>2.2000000000000002</v>
      </c>
      <c r="S2762" s="64">
        <v>2</v>
      </c>
      <c r="U2762" s="64">
        <v>3.33</v>
      </c>
      <c r="V2762" s="64">
        <v>2.88</v>
      </c>
      <c r="W2762" s="64">
        <v>4.25</v>
      </c>
      <c r="X2762" s="64">
        <v>4.1100000000000003</v>
      </c>
      <c r="Z2762" s="64">
        <v>2.87</v>
      </c>
      <c r="AA2762" s="64">
        <v>2.1</v>
      </c>
      <c r="AB2762" s="64">
        <v>3.57</v>
      </c>
      <c r="AC2762" s="64">
        <v>3.21</v>
      </c>
    </row>
    <row r="2763" spans="1:29" hidden="1" x14ac:dyDescent="0.2">
      <c r="A2763" s="2">
        <v>42335</v>
      </c>
      <c r="B2763" s="64">
        <v>3.28</v>
      </c>
      <c r="C2763" s="64">
        <v>2.88</v>
      </c>
      <c r="D2763" s="64">
        <v>4.3099999999999996</v>
      </c>
      <c r="E2763" s="64">
        <v>4.18</v>
      </c>
      <c r="G2763" s="64">
        <v>3.27</v>
      </c>
      <c r="H2763" s="64">
        <v>2.2200000000000002</v>
      </c>
      <c r="J2763" s="64">
        <v>3.6</v>
      </c>
      <c r="K2763" s="64">
        <v>3.31</v>
      </c>
      <c r="N2763" s="64">
        <v>0.14000000000000001</v>
      </c>
      <c r="O2763" s="64">
        <v>2.2000000000000002</v>
      </c>
      <c r="P2763" s="64">
        <v>2.98</v>
      </c>
      <c r="R2763" s="64">
        <v>2.2000000000000002</v>
      </c>
      <c r="S2763" s="64">
        <v>1.93</v>
      </c>
      <c r="U2763" s="64">
        <v>3.28</v>
      </c>
      <c r="V2763" s="64">
        <v>2.88</v>
      </c>
      <c r="W2763" s="64">
        <v>4.3099999999999996</v>
      </c>
      <c r="X2763" s="64">
        <v>4.18</v>
      </c>
      <c r="Z2763" s="64">
        <v>3.27</v>
      </c>
      <c r="AA2763" s="64">
        <v>2.2200000000000002</v>
      </c>
      <c r="AB2763" s="64">
        <v>3.6</v>
      </c>
      <c r="AC2763" s="64">
        <v>3.31</v>
      </c>
    </row>
    <row r="2764" spans="1:29" hidden="1" x14ac:dyDescent="0.2">
      <c r="A2764" s="2">
        <v>42338</v>
      </c>
      <c r="B2764" s="64">
        <v>3.33</v>
      </c>
      <c r="C2764" s="64">
        <v>2.95</v>
      </c>
      <c r="D2764" s="64">
        <v>4.32</v>
      </c>
      <c r="E2764" s="64">
        <v>4.09</v>
      </c>
      <c r="G2764" s="64">
        <v>2.4</v>
      </c>
      <c r="H2764" s="64">
        <v>2.0699999999999998</v>
      </c>
      <c r="J2764" s="64">
        <v>3.59</v>
      </c>
      <c r="K2764" s="64">
        <v>3.27</v>
      </c>
      <c r="N2764" s="64">
        <v>0.15</v>
      </c>
      <c r="O2764" s="64">
        <v>2.19</v>
      </c>
      <c r="P2764" s="64">
        <v>2.95</v>
      </c>
      <c r="R2764" s="64">
        <v>2.21</v>
      </c>
      <c r="S2764" s="64">
        <v>1.99</v>
      </c>
      <c r="U2764" s="64">
        <v>3.33</v>
      </c>
      <c r="V2764" s="64">
        <v>2.95</v>
      </c>
      <c r="W2764" s="64">
        <v>4.32</v>
      </c>
      <c r="X2764" s="64">
        <v>4.09</v>
      </c>
      <c r="Z2764" s="64">
        <v>2.4</v>
      </c>
      <c r="AA2764" s="64">
        <v>2.0699999999999998</v>
      </c>
      <c r="AB2764" s="64">
        <v>3.59</v>
      </c>
      <c r="AC2764" s="64">
        <v>3.27</v>
      </c>
    </row>
    <row r="2765" spans="1:29" hidden="1" x14ac:dyDescent="0.2"/>
    <row r="2766" spans="1:29" hidden="1" x14ac:dyDescent="0.2">
      <c r="A2766" s="3" t="s">
        <v>61</v>
      </c>
      <c r="B2766" s="64">
        <f>AVERAGE(B2746:B2764)</f>
        <v>3.2963157894736841</v>
      </c>
      <c r="C2766" s="64">
        <f>AVERAGE(C2746:C2764)</f>
        <v>2.9805263157894739</v>
      </c>
      <c r="D2766" s="64">
        <f>AVERAGE(D2746:D2764)</f>
        <v>4.3115789473684201</v>
      </c>
      <c r="E2766" s="64">
        <f>AVERAGE(E2746:E2764)</f>
        <v>4.1000000000000005</v>
      </c>
      <c r="G2766" s="64">
        <f>AVERAGE(G2746:G2764)</f>
        <v>2.7415789473684216</v>
      </c>
      <c r="H2766" s="64">
        <f>AVERAGE(H2746:H2764)</f>
        <v>2.1700000000000004</v>
      </c>
      <c r="J2766" s="64">
        <f>AVERAGE(J2746:J2764)</f>
        <v>3.7405263157894741</v>
      </c>
      <c r="K2766" s="64">
        <f>AVERAGE(K2746:K2764)</f>
        <v>3.2715789473684218</v>
      </c>
      <c r="N2766" s="64">
        <f>AVERAGE(N2746:N2764)</f>
        <v>8.5789473684210499E-2</v>
      </c>
      <c r="O2766" s="64">
        <f>AVERAGE(O2746:O2764)</f>
        <v>2.2389473684210524</v>
      </c>
      <c r="P2766" s="64">
        <f>AVERAGE(P2746:P2764)</f>
        <v>3.0084210526315789</v>
      </c>
      <c r="R2766" s="64">
        <f>AVERAGE(R2746:R2764)</f>
        <v>2.2531578947368427</v>
      </c>
      <c r="S2766" s="64">
        <f>AVERAGE(S2746:S2764)</f>
        <v>1.9931578947368422</v>
      </c>
      <c r="U2766" s="64">
        <f>AVERAGE(U2746:U2764)</f>
        <v>3.2963157894736841</v>
      </c>
      <c r="V2766" s="64">
        <f>AVERAGE(V2746:V2764)</f>
        <v>2.9805263157894739</v>
      </c>
      <c r="W2766" s="64">
        <f>AVERAGE(W2746:W2764)</f>
        <v>4.3115789473684201</v>
      </c>
      <c r="X2766" s="64">
        <f>AVERAGE(X2746:X2764)</f>
        <v>4.1000000000000005</v>
      </c>
      <c r="Z2766" s="64">
        <f>AVERAGE(Z2746:Z2764)</f>
        <v>2.7415789473684216</v>
      </c>
      <c r="AA2766" s="64">
        <f>AVERAGE(AA2746:AA2764)</f>
        <v>2.1700000000000004</v>
      </c>
      <c r="AB2766" s="64">
        <f>AVERAGE(AB2746:AB2764)</f>
        <v>3.7405263157894741</v>
      </c>
      <c r="AC2766" s="64">
        <f>AVERAGE(AC2746:AC2764)</f>
        <v>3.2715789473684218</v>
      </c>
    </row>
    <row r="2767" spans="1:29" hidden="1" x14ac:dyDescent="0.2">
      <c r="A2767" s="3" t="s">
        <v>62</v>
      </c>
      <c r="B2767" s="312">
        <f>AVERAGE(B2766:C2766)</f>
        <v>3.1384210526315792</v>
      </c>
      <c r="C2767" s="312"/>
      <c r="D2767" s="312">
        <f>AVERAGE(D2766:E2766)</f>
        <v>4.2057894736842103</v>
      </c>
      <c r="E2767" s="312"/>
      <c r="F2767" s="5"/>
      <c r="G2767" s="312">
        <f>AVERAGE(G2766:H2766)</f>
        <v>2.4557894736842112</v>
      </c>
      <c r="H2767" s="312"/>
      <c r="I2767" s="118"/>
      <c r="J2767" s="312">
        <f>AVERAGE(J2766:K2766)</f>
        <v>3.5060526315789478</v>
      </c>
      <c r="K2767" s="312"/>
      <c r="L2767" s="118"/>
      <c r="M2767" s="5"/>
      <c r="N2767" s="5"/>
      <c r="O2767" s="5"/>
      <c r="P2767" s="5"/>
      <c r="Q2767" s="5"/>
      <c r="R2767" s="312">
        <f>AVERAGE(R2766:S2766)</f>
        <v>2.1231578947368424</v>
      </c>
      <c r="S2767" s="312"/>
      <c r="U2767" s="312">
        <f>AVERAGE(U2766:V2766)</f>
        <v>3.1384210526315792</v>
      </c>
      <c r="V2767" s="312"/>
      <c r="W2767" s="312">
        <f>AVERAGE(W2766:X2766)</f>
        <v>4.2057894736842103</v>
      </c>
      <c r="X2767" s="312"/>
      <c r="Y2767" s="5"/>
      <c r="Z2767" s="312">
        <f>AVERAGE(Z2766:AA2766)</f>
        <v>2.4557894736842112</v>
      </c>
      <c r="AA2767" s="312"/>
      <c r="AB2767" s="312">
        <f>AVERAGE(AB2766:AC2766)</f>
        <v>3.5060526315789478</v>
      </c>
      <c r="AC2767" s="312"/>
    </row>
    <row r="2768" spans="1:29" hidden="1" x14ac:dyDescent="0.2">
      <c r="A2768" s="3" t="s">
        <v>63</v>
      </c>
      <c r="B2768" s="312">
        <f>AVERAGE(B2717,B2743,B2767)</f>
        <v>3.1707435254803671</v>
      </c>
      <c r="C2768" s="312"/>
      <c r="D2768" s="312">
        <f>AVERAGE(D2717,D2743,D2767)</f>
        <v>4.1446282372598162</v>
      </c>
      <c r="E2768" s="312"/>
      <c r="F2768" s="5"/>
      <c r="G2768" s="312">
        <f>AVERAGE(G2717,G2743,G2767)</f>
        <v>2.484310776942356</v>
      </c>
      <c r="H2768" s="312"/>
      <c r="I2768" s="118"/>
      <c r="J2768" s="312">
        <f>AVERAGE(J2717,J2743,J2767)</f>
        <v>3.5328905597326652</v>
      </c>
      <c r="K2768" s="312"/>
      <c r="L2768" s="118"/>
      <c r="M2768" s="5"/>
      <c r="N2768" s="5"/>
      <c r="O2768" s="5"/>
      <c r="P2768" s="5"/>
      <c r="Q2768" s="5"/>
      <c r="R2768" s="312">
        <f>AVERAGE(R2717,R2743,R2767)</f>
        <v>2.0861319966583127</v>
      </c>
      <c r="S2768" s="312"/>
      <c r="U2768" s="312">
        <f>AVERAGE(U2717,U2743,U2767)</f>
        <v>3.1707435254803671</v>
      </c>
      <c r="V2768" s="312"/>
      <c r="W2768" s="312">
        <f>AVERAGE(W2717,W2743,W2767)</f>
        <v>4.1446282372598162</v>
      </c>
      <c r="X2768" s="312"/>
      <c r="Y2768" s="5"/>
      <c r="Z2768" s="312">
        <f>AVERAGE(Z2717,Z2743,Z2767)</f>
        <v>2.484310776942356</v>
      </c>
      <c r="AA2768" s="312"/>
      <c r="AB2768" s="312">
        <f>AVERAGE(AB2717,AB2743,AB2767)</f>
        <v>3.5328905597326652</v>
      </c>
      <c r="AC2768" s="312"/>
    </row>
    <row r="2769" spans="1:29" hidden="1" x14ac:dyDescent="0.2"/>
    <row r="2770" spans="1:29" hidden="1" x14ac:dyDescent="0.2">
      <c r="A2770" s="2">
        <v>42339</v>
      </c>
      <c r="B2770" s="64">
        <v>3.27</v>
      </c>
      <c r="C2770" s="64">
        <v>2.87</v>
      </c>
      <c r="D2770" s="64">
        <v>4.25</v>
      </c>
      <c r="E2770" s="64">
        <v>4.03</v>
      </c>
      <c r="G2770" s="64">
        <v>2.48</v>
      </c>
      <c r="H2770" s="64">
        <v>2.09</v>
      </c>
      <c r="J2770" s="64">
        <v>3.29</v>
      </c>
      <c r="K2770" s="64">
        <v>2.92</v>
      </c>
      <c r="N2770" s="64">
        <v>0.14000000000000001</v>
      </c>
      <c r="O2770" s="64">
        <v>2.12</v>
      </c>
      <c r="P2770" s="64">
        <v>2.88</v>
      </c>
      <c r="R2770" s="64">
        <v>2.16</v>
      </c>
      <c r="S2770" s="64">
        <v>1.94</v>
      </c>
      <c r="U2770" s="64">
        <v>3.27</v>
      </c>
      <c r="V2770" s="64">
        <v>2.87</v>
      </c>
      <c r="W2770" s="64">
        <v>4.25</v>
      </c>
      <c r="X2770" s="64">
        <v>4.03</v>
      </c>
      <c r="Z2770" s="64">
        <v>2.48</v>
      </c>
      <c r="AA2770" s="64">
        <v>2.09</v>
      </c>
      <c r="AB2770" s="64">
        <v>3.29</v>
      </c>
      <c r="AC2770" s="64">
        <v>2.92</v>
      </c>
    </row>
    <row r="2771" spans="1:29" hidden="1" x14ac:dyDescent="0.2">
      <c r="A2771" s="2">
        <v>42340</v>
      </c>
      <c r="B2771" s="64">
        <v>3.29</v>
      </c>
      <c r="C2771" s="64">
        <v>2.89</v>
      </c>
      <c r="D2771" s="64">
        <v>4.2699999999999996</v>
      </c>
      <c r="E2771" s="64">
        <v>4.0599999999999996</v>
      </c>
      <c r="G2771" s="64">
        <v>2.39</v>
      </c>
      <c r="H2771" s="64">
        <v>2.21</v>
      </c>
      <c r="J2771" s="64">
        <v>3.61</v>
      </c>
      <c r="K2771" s="64">
        <v>2.83</v>
      </c>
      <c r="N2771" s="64">
        <v>0.15</v>
      </c>
      <c r="O2771" s="64">
        <v>2.16</v>
      </c>
      <c r="P2771" s="64">
        <v>2.89</v>
      </c>
      <c r="R2771" s="64">
        <v>2.19</v>
      </c>
      <c r="S2771" s="64">
        <v>1.98</v>
      </c>
      <c r="U2771" s="64">
        <v>3.29</v>
      </c>
      <c r="V2771" s="64">
        <v>2.89</v>
      </c>
      <c r="W2771" s="64">
        <v>4.2699999999999996</v>
      </c>
      <c r="X2771" s="64">
        <v>4.0599999999999996</v>
      </c>
      <c r="Z2771" s="64">
        <v>2.39</v>
      </c>
      <c r="AA2771" s="64">
        <v>2.21</v>
      </c>
      <c r="AB2771" s="64">
        <v>3.61</v>
      </c>
      <c r="AC2771" s="64">
        <v>2.83</v>
      </c>
    </row>
    <row r="2772" spans="1:29" hidden="1" x14ac:dyDescent="0.2">
      <c r="A2772" s="2">
        <v>42341</v>
      </c>
      <c r="B2772" s="64">
        <v>3.41</v>
      </c>
      <c r="C2772" s="64">
        <v>3.02</v>
      </c>
      <c r="D2772" s="64">
        <v>4.42</v>
      </c>
      <c r="E2772" s="64">
        <v>4.22</v>
      </c>
      <c r="G2772" s="64">
        <v>2.42</v>
      </c>
      <c r="H2772" s="64">
        <v>2.23</v>
      </c>
      <c r="J2772" s="64">
        <v>3.59</v>
      </c>
      <c r="K2772" s="64">
        <v>2.93</v>
      </c>
      <c r="N2772" s="64">
        <v>0.15</v>
      </c>
      <c r="O2772" s="64">
        <v>2.2999999999999998</v>
      </c>
      <c r="P2772" s="64">
        <v>3.03</v>
      </c>
      <c r="R2772" s="64">
        <v>2.2999999999999998</v>
      </c>
      <c r="S2772" s="64">
        <v>2.08</v>
      </c>
      <c r="U2772" s="64">
        <v>3.41</v>
      </c>
      <c r="V2772" s="64">
        <v>3.02</v>
      </c>
      <c r="W2772" s="64">
        <v>4.42</v>
      </c>
      <c r="X2772" s="64">
        <v>4.22</v>
      </c>
      <c r="Z2772" s="64">
        <v>2.42</v>
      </c>
      <c r="AA2772" s="64">
        <v>2.23</v>
      </c>
      <c r="AB2772" s="64">
        <v>3.59</v>
      </c>
      <c r="AC2772" s="64">
        <v>2.93</v>
      </c>
    </row>
    <row r="2773" spans="1:29" hidden="1" x14ac:dyDescent="0.2">
      <c r="A2773" s="2">
        <v>42342</v>
      </c>
      <c r="B2773" s="64">
        <v>3.28</v>
      </c>
      <c r="C2773" s="64">
        <v>2.97</v>
      </c>
      <c r="D2773" s="64">
        <v>4.41</v>
      </c>
      <c r="E2773" s="64">
        <v>4.22</v>
      </c>
      <c r="G2773" s="64">
        <v>2.42</v>
      </c>
      <c r="H2773" s="64">
        <v>2.25</v>
      </c>
      <c r="J2773" s="64">
        <v>3.58</v>
      </c>
      <c r="K2773" s="64">
        <v>2.91</v>
      </c>
      <c r="N2773" s="64">
        <v>0.19</v>
      </c>
      <c r="O2773" s="64">
        <v>2.25</v>
      </c>
      <c r="P2773" s="64">
        <v>2.99</v>
      </c>
      <c r="R2773" s="64">
        <v>2.23</v>
      </c>
      <c r="S2773" s="64">
        <v>2.04</v>
      </c>
      <c r="U2773" s="64">
        <v>3.28</v>
      </c>
      <c r="V2773" s="64">
        <v>2.97</v>
      </c>
      <c r="W2773" s="64">
        <v>4.41</v>
      </c>
      <c r="X2773" s="64">
        <v>4.22</v>
      </c>
      <c r="Z2773" s="64">
        <v>2.42</v>
      </c>
      <c r="AA2773" s="64">
        <v>2.25</v>
      </c>
      <c r="AB2773" s="64">
        <v>3.58</v>
      </c>
      <c r="AC2773" s="64">
        <v>2.91</v>
      </c>
    </row>
    <row r="2774" spans="1:29" hidden="1" x14ac:dyDescent="0.2">
      <c r="A2774" s="2">
        <v>42345</v>
      </c>
      <c r="B2774" s="64">
        <v>3.26</v>
      </c>
      <c r="C2774" s="64">
        <v>2.99</v>
      </c>
      <c r="D2774" s="64">
        <v>4.32</v>
      </c>
      <c r="E2774" s="64">
        <v>4.12</v>
      </c>
      <c r="G2774" s="64">
        <v>2.35</v>
      </c>
      <c r="H2774" s="64">
        <v>2.2599999999999998</v>
      </c>
      <c r="J2774" s="64">
        <v>3.52</v>
      </c>
      <c r="K2774" s="64">
        <v>2.92</v>
      </c>
      <c r="N2774" s="64">
        <v>0.21</v>
      </c>
      <c r="O2774" s="64">
        <v>2.21</v>
      </c>
      <c r="P2774" s="64">
        <v>2.94</v>
      </c>
      <c r="R2774" s="64">
        <v>2.2200000000000002</v>
      </c>
      <c r="S2774" s="64">
        <v>2</v>
      </c>
      <c r="U2774" s="64">
        <v>3.26</v>
      </c>
      <c r="V2774" s="64">
        <v>2.99</v>
      </c>
      <c r="W2774" s="64">
        <v>4.32</v>
      </c>
      <c r="X2774" s="64">
        <v>4.12</v>
      </c>
      <c r="Z2774" s="64">
        <v>2.35</v>
      </c>
      <c r="AA2774" s="64">
        <v>2.2599999999999998</v>
      </c>
      <c r="AB2774" s="64">
        <v>3.52</v>
      </c>
      <c r="AC2774" s="64">
        <v>2.92</v>
      </c>
    </row>
    <row r="2775" spans="1:29" hidden="1" x14ac:dyDescent="0.2">
      <c r="A2775" s="2">
        <v>42346</v>
      </c>
      <c r="B2775" s="64">
        <v>3.29</v>
      </c>
      <c r="C2775" s="64">
        <v>2.95</v>
      </c>
      <c r="D2775" s="64">
        <v>4.33</v>
      </c>
      <c r="E2775" s="64">
        <v>4.1399999999999997</v>
      </c>
      <c r="G2775" s="64">
        <v>2.44</v>
      </c>
      <c r="H2775" s="64">
        <v>2.23</v>
      </c>
      <c r="J2775" s="64">
        <v>3.37</v>
      </c>
      <c r="K2775" s="64">
        <v>3.12</v>
      </c>
      <c r="N2775" s="64">
        <v>0.22</v>
      </c>
      <c r="O2775" s="64">
        <v>2.2000000000000002</v>
      </c>
      <c r="P2775" s="64">
        <v>2.94</v>
      </c>
      <c r="R2775" s="64">
        <v>2.2400000000000002</v>
      </c>
      <c r="S2775" s="64">
        <v>2.02</v>
      </c>
      <c r="U2775" s="64">
        <v>3.29</v>
      </c>
      <c r="V2775" s="64">
        <v>2.95</v>
      </c>
      <c r="W2775" s="64">
        <v>4.33</v>
      </c>
      <c r="X2775" s="64">
        <v>4.1399999999999997</v>
      </c>
      <c r="Z2775" s="64">
        <v>2.44</v>
      </c>
      <c r="AA2775" s="64">
        <v>2.23</v>
      </c>
      <c r="AB2775" s="64">
        <v>3.37</v>
      </c>
      <c r="AC2775" s="64">
        <v>3.12</v>
      </c>
    </row>
    <row r="2776" spans="1:29" hidden="1" x14ac:dyDescent="0.2">
      <c r="A2776" s="2">
        <v>42347</v>
      </c>
      <c r="B2776" s="64">
        <v>3.27</v>
      </c>
      <c r="C2776" s="64">
        <v>3.03</v>
      </c>
      <c r="D2776" s="64">
        <v>4.3899999999999997</v>
      </c>
      <c r="E2776" s="64">
        <v>4.21</v>
      </c>
      <c r="G2776" s="64">
        <v>2.37</v>
      </c>
      <c r="H2776" s="64">
        <v>2.15</v>
      </c>
      <c r="J2776" s="64">
        <v>3.36</v>
      </c>
      <c r="K2776" s="64">
        <v>2.97</v>
      </c>
      <c r="N2776" s="64">
        <v>0.23</v>
      </c>
      <c r="O2776" s="64">
        <v>2.19</v>
      </c>
      <c r="P2776" s="64">
        <v>2.95</v>
      </c>
      <c r="R2776" s="64">
        <v>2.21</v>
      </c>
      <c r="S2776" s="64">
        <v>1.98</v>
      </c>
      <c r="U2776" s="64">
        <v>3.27</v>
      </c>
      <c r="V2776" s="64">
        <v>3.03</v>
      </c>
      <c r="W2776" s="64">
        <v>4.3899999999999997</v>
      </c>
      <c r="X2776" s="64">
        <v>4.21</v>
      </c>
      <c r="Z2776" s="64">
        <v>2.37</v>
      </c>
      <c r="AA2776" s="64">
        <v>2.15</v>
      </c>
      <c r="AB2776" s="64">
        <v>3.36</v>
      </c>
      <c r="AC2776" s="64">
        <v>2.97</v>
      </c>
    </row>
    <row r="2777" spans="1:29" hidden="1" x14ac:dyDescent="0.2">
      <c r="A2777" s="2">
        <v>42348</v>
      </c>
      <c r="B2777" s="64">
        <v>3.26</v>
      </c>
      <c r="C2777" s="64">
        <v>3.01</v>
      </c>
      <c r="D2777" s="64">
        <v>4.3899999999999997</v>
      </c>
      <c r="E2777" s="64">
        <v>4.0999999999999996</v>
      </c>
      <c r="G2777" s="64">
        <v>2.36</v>
      </c>
      <c r="H2777" s="64">
        <v>2.15</v>
      </c>
      <c r="J2777" s="64">
        <v>3.33</v>
      </c>
      <c r="K2777" s="64">
        <v>2.8</v>
      </c>
      <c r="N2777" s="64">
        <v>0.19</v>
      </c>
      <c r="O2777" s="64">
        <v>2.21</v>
      </c>
      <c r="P2777" s="64">
        <v>2.95</v>
      </c>
      <c r="R2777" s="64">
        <v>2.2400000000000002</v>
      </c>
      <c r="S2777" s="64">
        <v>2.02</v>
      </c>
      <c r="U2777" s="64">
        <v>3.26</v>
      </c>
      <c r="V2777" s="64">
        <v>3.01</v>
      </c>
      <c r="W2777" s="64">
        <v>4.3899999999999997</v>
      </c>
      <c r="X2777" s="64">
        <v>4.0999999999999996</v>
      </c>
      <c r="Z2777" s="64">
        <v>2.36</v>
      </c>
      <c r="AA2777" s="64">
        <v>2.15</v>
      </c>
      <c r="AB2777" s="64">
        <v>3.33</v>
      </c>
      <c r="AC2777" s="64">
        <v>2.8</v>
      </c>
    </row>
    <row r="2778" spans="1:29" hidden="1" x14ac:dyDescent="0.2">
      <c r="A2778" s="2">
        <v>42349</v>
      </c>
      <c r="B2778" s="64">
        <v>3.21</v>
      </c>
      <c r="C2778" s="64">
        <v>2.9</v>
      </c>
      <c r="D2778" s="64">
        <v>4.26</v>
      </c>
      <c r="E2778" s="64">
        <v>4.05</v>
      </c>
      <c r="G2778" s="64">
        <v>2.35</v>
      </c>
      <c r="H2778" s="64">
        <v>2.12</v>
      </c>
      <c r="J2778" s="64">
        <v>3.16</v>
      </c>
      <c r="K2778" s="64">
        <v>2.75</v>
      </c>
      <c r="N2778" s="64">
        <v>0.18</v>
      </c>
      <c r="O2778" s="64">
        <v>2.12</v>
      </c>
      <c r="P2778" s="64">
        <v>2.86</v>
      </c>
      <c r="R2778" s="64">
        <v>2.1800000000000002</v>
      </c>
      <c r="S2778" s="64">
        <v>1.94</v>
      </c>
      <c r="U2778" s="64">
        <v>3.21</v>
      </c>
      <c r="V2778" s="64">
        <v>2.9</v>
      </c>
      <c r="W2778" s="64">
        <v>4.26</v>
      </c>
      <c r="X2778" s="64">
        <v>4.05</v>
      </c>
      <c r="Z2778" s="64">
        <v>2.35</v>
      </c>
      <c r="AA2778" s="64">
        <v>2.12</v>
      </c>
      <c r="AB2778" s="64">
        <v>3.16</v>
      </c>
      <c r="AC2778" s="64">
        <v>2.75</v>
      </c>
    </row>
    <row r="2779" spans="1:29" hidden="1" x14ac:dyDescent="0.2">
      <c r="A2779" s="2">
        <v>42352</v>
      </c>
      <c r="B2779" s="64">
        <v>3.33</v>
      </c>
      <c r="C2779" s="64">
        <v>3.02</v>
      </c>
      <c r="D2779" s="64">
        <v>4.3600000000000003</v>
      </c>
      <c r="E2779" s="64">
        <v>4.12</v>
      </c>
      <c r="G2779" s="64">
        <v>2.37</v>
      </c>
      <c r="H2779" s="64">
        <v>2.12</v>
      </c>
      <c r="J2779" s="64">
        <v>3.27</v>
      </c>
      <c r="K2779" s="64">
        <v>2.96</v>
      </c>
      <c r="N2779" s="64">
        <v>0.21</v>
      </c>
      <c r="O2779" s="64">
        <v>2.2000000000000002</v>
      </c>
      <c r="P2779" s="64">
        <v>2.93</v>
      </c>
      <c r="R2779" s="64">
        <v>2.2799999999999998</v>
      </c>
      <c r="S2779" s="64">
        <v>2</v>
      </c>
      <c r="U2779" s="64">
        <v>3.33</v>
      </c>
      <c r="V2779" s="64">
        <v>3.02</v>
      </c>
      <c r="W2779" s="64">
        <v>4.3600000000000003</v>
      </c>
      <c r="X2779" s="64">
        <v>4.12</v>
      </c>
      <c r="Z2779" s="64">
        <v>2.37</v>
      </c>
      <c r="AA2779" s="64">
        <v>2.12</v>
      </c>
      <c r="AB2779" s="64">
        <v>3.27</v>
      </c>
      <c r="AC2779" s="64">
        <v>2.96</v>
      </c>
    </row>
    <row r="2780" spans="1:29" hidden="1" x14ac:dyDescent="0.2">
      <c r="A2780" s="2">
        <v>42353</v>
      </c>
      <c r="B2780" s="64">
        <v>3.36</v>
      </c>
      <c r="C2780" s="64">
        <v>3.15</v>
      </c>
      <c r="D2780" s="64">
        <v>4.32</v>
      </c>
      <c r="E2780" s="64">
        <v>4.16</v>
      </c>
      <c r="G2780" s="64">
        <v>2.39</v>
      </c>
      <c r="H2780" s="64">
        <v>2.13</v>
      </c>
      <c r="J2780" s="64">
        <v>3.37</v>
      </c>
      <c r="K2780" s="64">
        <v>2.98</v>
      </c>
      <c r="N2780" s="64">
        <v>0.23</v>
      </c>
      <c r="O2780" s="64">
        <v>2.25</v>
      </c>
      <c r="P2780" s="64">
        <v>2.97</v>
      </c>
      <c r="R2780" s="64">
        <v>2.31</v>
      </c>
      <c r="S2780" s="64">
        <v>2.04</v>
      </c>
      <c r="U2780" s="64">
        <v>3.36</v>
      </c>
      <c r="V2780" s="64">
        <v>3.15</v>
      </c>
      <c r="W2780" s="64">
        <v>4.32</v>
      </c>
      <c r="X2780" s="64">
        <v>4.16</v>
      </c>
      <c r="Z2780" s="64">
        <v>2.39</v>
      </c>
      <c r="AA2780" s="64">
        <v>2.13</v>
      </c>
      <c r="AB2780" s="64">
        <v>3.37</v>
      </c>
      <c r="AC2780" s="64">
        <v>2.98</v>
      </c>
    </row>
    <row r="2781" spans="1:29" hidden="1" x14ac:dyDescent="0.2">
      <c r="A2781" s="2">
        <v>42354</v>
      </c>
      <c r="B2781" s="64">
        <v>3.39</v>
      </c>
      <c r="C2781" s="64">
        <v>3.18</v>
      </c>
      <c r="D2781" s="64">
        <v>4.32</v>
      </c>
      <c r="E2781" s="64">
        <v>4.0599999999999996</v>
      </c>
      <c r="G2781" s="64">
        <v>2.4500000000000002</v>
      </c>
      <c r="H2781" s="64">
        <v>2.1800000000000002</v>
      </c>
      <c r="J2781" s="64">
        <v>3.41</v>
      </c>
      <c r="K2781" s="64">
        <v>3.12</v>
      </c>
      <c r="N2781" s="64">
        <v>0.23</v>
      </c>
      <c r="O2781" s="64">
        <v>2.2799999999999998</v>
      </c>
      <c r="P2781" s="64">
        <v>2.99</v>
      </c>
      <c r="R2781" s="64">
        <v>2.36</v>
      </c>
      <c r="S2781" s="64">
        <v>2.14</v>
      </c>
      <c r="U2781" s="64">
        <v>3.39</v>
      </c>
      <c r="V2781" s="64">
        <v>3.18</v>
      </c>
      <c r="W2781" s="64">
        <v>4.32</v>
      </c>
      <c r="X2781" s="64">
        <v>4.0599999999999996</v>
      </c>
      <c r="Z2781" s="64">
        <v>2.4500000000000002</v>
      </c>
      <c r="AA2781" s="64">
        <v>2.1800000000000002</v>
      </c>
      <c r="AB2781" s="64">
        <v>3.41</v>
      </c>
      <c r="AC2781" s="64">
        <v>3.12</v>
      </c>
    </row>
    <row r="2782" spans="1:29" hidden="1" x14ac:dyDescent="0.2">
      <c r="A2782" s="2">
        <v>42355</v>
      </c>
      <c r="B2782" s="64">
        <v>3.31</v>
      </c>
      <c r="C2782" s="64">
        <v>2.98</v>
      </c>
      <c r="D2782" s="64">
        <v>4.2699999999999996</v>
      </c>
      <c r="E2782" s="64">
        <v>4.08</v>
      </c>
      <c r="G2782" s="64">
        <v>2.4500000000000002</v>
      </c>
      <c r="H2782" s="64">
        <v>2.17</v>
      </c>
      <c r="J2782" s="64">
        <v>3.41</v>
      </c>
      <c r="K2782" s="64">
        <v>3.22</v>
      </c>
      <c r="N2782" s="64">
        <v>0.21</v>
      </c>
      <c r="O2782" s="64">
        <v>2.2000000000000002</v>
      </c>
      <c r="P2782" s="64">
        <v>2.91</v>
      </c>
      <c r="R2782" s="64">
        <v>2.2599999999999998</v>
      </c>
      <c r="S2782" s="64">
        <v>2.09</v>
      </c>
      <c r="U2782" s="64">
        <v>3.31</v>
      </c>
      <c r="V2782" s="64">
        <v>2.98</v>
      </c>
      <c r="W2782" s="64">
        <v>4.2699999999999996</v>
      </c>
      <c r="X2782" s="64">
        <v>4.08</v>
      </c>
      <c r="Z2782" s="64">
        <v>2.4500000000000002</v>
      </c>
      <c r="AA2782" s="64">
        <v>2.17</v>
      </c>
      <c r="AB2782" s="64">
        <v>3.41</v>
      </c>
      <c r="AC2782" s="64">
        <v>3.22</v>
      </c>
    </row>
    <row r="2783" spans="1:29" hidden="1" x14ac:dyDescent="0.2">
      <c r="A2783" s="2">
        <v>42356</v>
      </c>
      <c r="B2783" s="64">
        <v>3.33</v>
      </c>
      <c r="C2783" s="64">
        <v>2.97</v>
      </c>
      <c r="D2783" s="64">
        <v>4.2300000000000004</v>
      </c>
      <c r="E2783" s="64">
        <v>4.0999999999999996</v>
      </c>
      <c r="G2783" s="64">
        <v>2.41</v>
      </c>
      <c r="H2783" s="64">
        <v>2.12</v>
      </c>
      <c r="J2783" s="64">
        <v>3.28</v>
      </c>
      <c r="K2783" s="64">
        <v>3.2</v>
      </c>
      <c r="N2783" s="64">
        <v>0.15</v>
      </c>
      <c r="O2783" s="64">
        <v>2.19</v>
      </c>
      <c r="P2783" s="64">
        <v>2.9</v>
      </c>
      <c r="R2783" s="64">
        <v>2.2400000000000002</v>
      </c>
      <c r="S2783" s="64">
        <v>2</v>
      </c>
      <c r="U2783" s="64">
        <v>3.33</v>
      </c>
      <c r="V2783" s="64">
        <v>2.97</v>
      </c>
      <c r="W2783" s="64">
        <v>4.2300000000000004</v>
      </c>
      <c r="X2783" s="64">
        <v>4.0999999999999996</v>
      </c>
      <c r="Z2783" s="64">
        <v>2.41</v>
      </c>
      <c r="AA2783" s="64">
        <v>2.12</v>
      </c>
      <c r="AB2783" s="64">
        <v>3.28</v>
      </c>
      <c r="AC2783" s="64">
        <v>3.2</v>
      </c>
    </row>
    <row r="2784" spans="1:29" hidden="1" x14ac:dyDescent="0.2">
      <c r="A2784" s="2">
        <v>42359</v>
      </c>
      <c r="B2784" s="64">
        <v>3.32</v>
      </c>
      <c r="C2784" s="64">
        <v>2.97</v>
      </c>
      <c r="D2784" s="64">
        <v>4.24</v>
      </c>
      <c r="E2784" s="64">
        <v>4.0999999999999996</v>
      </c>
      <c r="G2784" s="64">
        <v>2.4</v>
      </c>
      <c r="H2784" s="64">
        <v>2.11</v>
      </c>
      <c r="J2784" s="64">
        <v>3.24</v>
      </c>
      <c r="K2784" s="64">
        <v>3.11</v>
      </c>
      <c r="N2784" s="64">
        <v>0.14000000000000001</v>
      </c>
      <c r="O2784" s="64">
        <v>2.17</v>
      </c>
      <c r="P2784" s="64">
        <v>2.89</v>
      </c>
      <c r="R2784" s="64">
        <v>2.2599999999999998</v>
      </c>
      <c r="S2784" s="64">
        <v>2.0499999999999998</v>
      </c>
      <c r="U2784" s="64">
        <v>3.32</v>
      </c>
      <c r="V2784" s="64">
        <v>2.97</v>
      </c>
      <c r="W2784" s="64">
        <v>4.24</v>
      </c>
      <c r="X2784" s="64">
        <v>4.0999999999999996</v>
      </c>
      <c r="Z2784" s="64">
        <v>2.4</v>
      </c>
      <c r="AA2784" s="64">
        <v>2.11</v>
      </c>
      <c r="AB2784" s="64">
        <v>3.24</v>
      </c>
      <c r="AC2784" s="64">
        <v>3.11</v>
      </c>
    </row>
    <row r="2785" spans="1:29" hidden="1" x14ac:dyDescent="0.2">
      <c r="A2785" s="2">
        <v>42360</v>
      </c>
      <c r="B2785" s="64">
        <v>3.33</v>
      </c>
      <c r="C2785" s="64">
        <v>2.98</v>
      </c>
      <c r="D2785" s="64">
        <v>4.26</v>
      </c>
      <c r="E2785" s="64">
        <v>4.08</v>
      </c>
      <c r="G2785" s="64">
        <v>2.37</v>
      </c>
      <c r="H2785" s="64">
        <v>2.12</v>
      </c>
      <c r="J2785" s="64">
        <v>3.46</v>
      </c>
      <c r="K2785" s="64">
        <v>3.08</v>
      </c>
      <c r="N2785" s="64">
        <v>0.18</v>
      </c>
      <c r="O2785" s="64">
        <v>2.2200000000000002</v>
      </c>
      <c r="P2785" s="64">
        <v>2.94</v>
      </c>
      <c r="R2785" s="64">
        <v>2.31</v>
      </c>
      <c r="S2785" s="64">
        <v>2.0499999999999998</v>
      </c>
      <c r="U2785" s="64">
        <v>3.33</v>
      </c>
      <c r="V2785" s="64">
        <v>2.98</v>
      </c>
      <c r="W2785" s="64">
        <v>4.26</v>
      </c>
      <c r="X2785" s="64">
        <v>4.08</v>
      </c>
      <c r="Z2785" s="64">
        <v>2.37</v>
      </c>
      <c r="AA2785" s="64">
        <v>2.12</v>
      </c>
      <c r="AB2785" s="64">
        <v>3.46</v>
      </c>
      <c r="AC2785" s="64">
        <v>3.08</v>
      </c>
    </row>
    <row r="2786" spans="1:29" hidden="1" x14ac:dyDescent="0.2">
      <c r="A2786" s="2">
        <v>42361</v>
      </c>
      <c r="B2786" s="64">
        <v>3.33</v>
      </c>
      <c r="C2786" s="64">
        <v>3.03</v>
      </c>
      <c r="D2786" s="64">
        <v>4.28</v>
      </c>
      <c r="E2786" s="64">
        <v>4.0999999999999996</v>
      </c>
      <c r="G2786" s="64">
        <v>2.4500000000000002</v>
      </c>
      <c r="H2786" s="64">
        <v>2.17</v>
      </c>
      <c r="J2786" s="64">
        <v>3.37</v>
      </c>
      <c r="K2786" s="64">
        <v>2.61</v>
      </c>
      <c r="N2786" s="64">
        <v>0.17</v>
      </c>
      <c r="O2786" s="64">
        <v>2.2400000000000002</v>
      </c>
      <c r="P2786" s="64">
        <v>2.97</v>
      </c>
      <c r="R2786" s="64">
        <v>2.31</v>
      </c>
      <c r="S2786" s="64">
        <v>2.09</v>
      </c>
      <c r="U2786" s="64">
        <v>3.33</v>
      </c>
      <c r="V2786" s="64">
        <v>3.03</v>
      </c>
      <c r="W2786" s="64">
        <v>4.28</v>
      </c>
      <c r="X2786" s="64">
        <v>4.0999999999999996</v>
      </c>
      <c r="Z2786" s="64">
        <v>2.4500000000000002</v>
      </c>
      <c r="AA2786" s="64">
        <v>2.17</v>
      </c>
      <c r="AB2786" s="64">
        <v>3.37</v>
      </c>
      <c r="AC2786" s="64">
        <v>2.61</v>
      </c>
    </row>
    <row r="2787" spans="1:29" hidden="1" x14ac:dyDescent="0.2">
      <c r="A2787" s="2">
        <v>42362</v>
      </c>
      <c r="B2787" s="64">
        <v>3.3</v>
      </c>
      <c r="C2787" s="64">
        <v>2.92</v>
      </c>
      <c r="D2787" s="64">
        <v>4.2300000000000004</v>
      </c>
      <c r="E2787" s="64">
        <v>3.92</v>
      </c>
      <c r="F2787" s="116"/>
      <c r="G2787" s="64">
        <v>2.71</v>
      </c>
      <c r="H2787" s="64">
        <v>2.4300000000000002</v>
      </c>
      <c r="J2787" s="64">
        <v>3.36</v>
      </c>
      <c r="K2787" s="64">
        <v>3.11</v>
      </c>
      <c r="N2787" s="64">
        <v>0.17</v>
      </c>
      <c r="O2787" s="64">
        <v>2.2200000000000002</v>
      </c>
      <c r="P2787" s="64">
        <v>2.94</v>
      </c>
      <c r="R2787" s="64">
        <v>2.31</v>
      </c>
      <c r="S2787" s="64">
        <v>2.14</v>
      </c>
      <c r="U2787" s="64">
        <v>3.3</v>
      </c>
      <c r="V2787" s="64">
        <v>2.92</v>
      </c>
      <c r="W2787" s="64">
        <v>4.2300000000000004</v>
      </c>
      <c r="X2787" s="64">
        <v>3.92</v>
      </c>
      <c r="Y2787" s="116"/>
      <c r="Z2787" s="64">
        <v>2.71</v>
      </c>
      <c r="AA2787" s="64">
        <v>2.4300000000000002</v>
      </c>
      <c r="AB2787" s="64">
        <v>3.36</v>
      </c>
      <c r="AC2787" s="64">
        <v>3.11</v>
      </c>
    </row>
    <row r="2788" spans="1:29" hidden="1" x14ac:dyDescent="0.2">
      <c r="A2788" s="2">
        <v>42366</v>
      </c>
      <c r="B2788" s="64">
        <v>3.34</v>
      </c>
      <c r="C2788" s="64">
        <v>3.04</v>
      </c>
      <c r="D2788" s="64">
        <v>4.21</v>
      </c>
      <c r="E2788" s="64">
        <v>4.09</v>
      </c>
      <c r="G2788" s="64">
        <v>2.52</v>
      </c>
      <c r="H2788" s="64">
        <v>2.19</v>
      </c>
      <c r="J2788" s="64">
        <v>3.44</v>
      </c>
      <c r="K2788" s="64">
        <v>2.76</v>
      </c>
      <c r="N2788" s="64">
        <v>0.17</v>
      </c>
      <c r="O2788" s="64">
        <v>2.21</v>
      </c>
      <c r="P2788" s="64">
        <v>2.92</v>
      </c>
      <c r="R2788" s="64">
        <v>2.31</v>
      </c>
      <c r="S2788" s="64">
        <v>2.0699999999999998</v>
      </c>
      <c r="U2788" s="64">
        <v>3.34</v>
      </c>
      <c r="V2788" s="64">
        <v>3.04</v>
      </c>
      <c r="W2788" s="64">
        <v>4.21</v>
      </c>
      <c r="X2788" s="64">
        <v>4.09</v>
      </c>
      <c r="Z2788" s="64">
        <v>2.52</v>
      </c>
      <c r="AA2788" s="64">
        <v>2.19</v>
      </c>
      <c r="AB2788" s="64">
        <v>3.44</v>
      </c>
      <c r="AC2788" s="64">
        <v>2.76</v>
      </c>
    </row>
    <row r="2789" spans="1:29" hidden="1" x14ac:dyDescent="0.2">
      <c r="A2789" s="2">
        <v>42367</v>
      </c>
      <c r="B2789" s="64">
        <v>3.35</v>
      </c>
      <c r="C2789" s="64">
        <v>3.01</v>
      </c>
      <c r="D2789" s="64">
        <v>4.24</v>
      </c>
      <c r="E2789" s="64">
        <v>4.17</v>
      </c>
      <c r="G2789" s="64">
        <v>2.4700000000000002</v>
      </c>
      <c r="H2789" s="64">
        <v>2.04</v>
      </c>
      <c r="J2789" s="64">
        <v>3.32</v>
      </c>
      <c r="K2789" s="64">
        <v>2.73</v>
      </c>
      <c r="N2789" s="64">
        <v>0.19</v>
      </c>
      <c r="O2789" s="64">
        <v>2.29</v>
      </c>
      <c r="P2789" s="64">
        <v>3.02</v>
      </c>
      <c r="R2789" s="64">
        <v>2.36</v>
      </c>
      <c r="S2789" s="64">
        <v>2.12</v>
      </c>
      <c r="U2789" s="64">
        <v>3.35</v>
      </c>
      <c r="V2789" s="64">
        <v>3.01</v>
      </c>
      <c r="W2789" s="64">
        <v>4.24</v>
      </c>
      <c r="X2789" s="64">
        <v>4.17</v>
      </c>
      <c r="Z2789" s="64">
        <v>2.4700000000000002</v>
      </c>
      <c r="AA2789" s="64">
        <v>2.04</v>
      </c>
      <c r="AB2789" s="64">
        <v>3.32</v>
      </c>
      <c r="AC2789" s="64">
        <v>2.73</v>
      </c>
    </row>
    <row r="2790" spans="1:29" hidden="1" x14ac:dyDescent="0.2">
      <c r="A2790" s="2">
        <v>42368</v>
      </c>
      <c r="B2790" s="64">
        <v>3.32</v>
      </c>
      <c r="C2790" s="64">
        <v>2.88</v>
      </c>
      <c r="D2790" s="64">
        <v>4.32</v>
      </c>
      <c r="E2790" s="64">
        <v>4.22</v>
      </c>
      <c r="G2790" s="64">
        <v>2.34</v>
      </c>
      <c r="H2790" s="64">
        <v>2.04</v>
      </c>
      <c r="J2790" s="64">
        <v>3.28</v>
      </c>
      <c r="K2790" s="64">
        <v>2.7</v>
      </c>
      <c r="N2790" s="64">
        <v>0.13</v>
      </c>
      <c r="O2790" s="64">
        <v>2.27</v>
      </c>
      <c r="P2790" s="64">
        <v>3.01</v>
      </c>
      <c r="R2790" s="64">
        <v>2.33</v>
      </c>
      <c r="S2790" s="64">
        <v>2.09</v>
      </c>
      <c r="U2790" s="64">
        <v>3.32</v>
      </c>
      <c r="V2790" s="64">
        <v>2.88</v>
      </c>
      <c r="W2790" s="64">
        <v>4.32</v>
      </c>
      <c r="X2790" s="64">
        <v>4.22</v>
      </c>
      <c r="Z2790" s="64">
        <v>2.34</v>
      </c>
      <c r="AA2790" s="64">
        <v>2.04</v>
      </c>
      <c r="AB2790" s="64">
        <v>3.28</v>
      </c>
      <c r="AC2790" s="64">
        <v>2.7</v>
      </c>
    </row>
    <row r="2791" spans="1:29" hidden="1" x14ac:dyDescent="0.2">
      <c r="A2791" s="2">
        <v>42369</v>
      </c>
      <c r="B2791" s="64">
        <v>3.25</v>
      </c>
      <c r="C2791" s="64">
        <v>2.93</v>
      </c>
      <c r="D2791" s="64">
        <v>4.28</v>
      </c>
      <c r="E2791" s="64">
        <v>4.25</v>
      </c>
      <c r="G2791" s="64">
        <v>2.37</v>
      </c>
      <c r="H2791" s="64">
        <v>2.23</v>
      </c>
      <c r="J2791" s="64">
        <v>3.51</v>
      </c>
      <c r="K2791" s="64">
        <v>2.93</v>
      </c>
      <c r="N2791" s="64">
        <v>0.14000000000000001</v>
      </c>
      <c r="O2791" s="64">
        <v>2.25</v>
      </c>
      <c r="P2791" s="64">
        <v>3</v>
      </c>
      <c r="R2791" s="64">
        <v>2.27</v>
      </c>
      <c r="S2791" s="64">
        <v>2.0099999999999998</v>
      </c>
      <c r="U2791" s="64">
        <v>3.25</v>
      </c>
      <c r="V2791" s="64">
        <v>2.93</v>
      </c>
      <c r="W2791" s="64">
        <v>4.28</v>
      </c>
      <c r="X2791" s="64">
        <v>4.25</v>
      </c>
      <c r="Z2791" s="64">
        <v>2.37</v>
      </c>
      <c r="AA2791" s="64">
        <v>2.23</v>
      </c>
      <c r="AB2791" s="64">
        <v>3.51</v>
      </c>
      <c r="AC2791" s="64">
        <v>2.93</v>
      </c>
    </row>
    <row r="2792" spans="1:29" hidden="1" x14ac:dyDescent="0.2">
      <c r="R2792" s="64"/>
      <c r="S2792" s="64"/>
    </row>
    <row r="2793" spans="1:29" hidden="1" x14ac:dyDescent="0.2">
      <c r="A2793" s="3" t="s">
        <v>61</v>
      </c>
      <c r="B2793" s="64">
        <f>AVERAGE(B2770:B2791)</f>
        <v>3.3090909090909082</v>
      </c>
      <c r="C2793" s="64">
        <f>AVERAGE(C2770:C2791)</f>
        <v>2.9859090909090908</v>
      </c>
      <c r="D2793" s="64">
        <f>AVERAGE(D2770:D2791)</f>
        <v>4.3</v>
      </c>
      <c r="E2793" s="64">
        <f>AVERAGE(E2770:E2791)</f>
        <v>4.1181818181818182</v>
      </c>
      <c r="G2793" s="64">
        <f>AVERAGE(G2770:G2791)</f>
        <v>2.4218181818181823</v>
      </c>
      <c r="H2793" s="64">
        <f>AVERAGE(H2770:H2791)</f>
        <v>2.17</v>
      </c>
      <c r="J2793" s="64">
        <f>AVERAGE(J2770:J2791)</f>
        <v>3.3877272727272727</v>
      </c>
      <c r="K2793" s="64">
        <f>AVERAGE(K2770:K2791)</f>
        <v>2.939090909090909</v>
      </c>
      <c r="N2793" s="64">
        <f>AVERAGE(N2770:N2791)</f>
        <v>0.18090909090909091</v>
      </c>
      <c r="O2793" s="64">
        <f>AVERAGE(O2770:O2791)</f>
        <v>2.2159090909090908</v>
      </c>
      <c r="P2793" s="64">
        <f>AVERAGE(P2770:P2791)</f>
        <v>2.9463636363636359</v>
      </c>
      <c r="R2793" s="64">
        <f>AVERAGE(R2770:R2791)</f>
        <v>2.2672727272727276</v>
      </c>
      <c r="S2793" s="64">
        <f>AVERAGE(S2770:S2791)</f>
        <v>2.0404545454545451</v>
      </c>
      <c r="U2793" s="64">
        <f>AVERAGE(U2770:U2791)</f>
        <v>3.3090909090909082</v>
      </c>
      <c r="V2793" s="64">
        <f>AVERAGE(V2770:V2791)</f>
        <v>2.9859090909090908</v>
      </c>
      <c r="W2793" s="64">
        <f>AVERAGE(W2770:W2791)</f>
        <v>4.3</v>
      </c>
      <c r="X2793" s="64">
        <f>AVERAGE(X2770:X2791)</f>
        <v>4.1181818181818182</v>
      </c>
      <c r="Z2793" s="64">
        <f>AVERAGE(Z2770:Z2791)</f>
        <v>2.4218181818181823</v>
      </c>
      <c r="AA2793" s="64">
        <f>AVERAGE(AA2770:AA2791)</f>
        <v>2.17</v>
      </c>
      <c r="AB2793" s="64">
        <f>AVERAGE(AB2770:AB2791)</f>
        <v>3.3877272727272727</v>
      </c>
      <c r="AC2793" s="64">
        <f>AVERAGE(AC2770:AC2791)</f>
        <v>2.939090909090909</v>
      </c>
    </row>
    <row r="2794" spans="1:29" hidden="1" x14ac:dyDescent="0.2">
      <c r="A2794" s="3" t="s">
        <v>62</v>
      </c>
      <c r="B2794" s="312">
        <f>AVERAGE(B2793:C2793)</f>
        <v>3.1474999999999995</v>
      </c>
      <c r="C2794" s="312"/>
      <c r="D2794" s="312">
        <f>AVERAGE(D2793:E2793)</f>
        <v>4.209090909090909</v>
      </c>
      <c r="E2794" s="312"/>
      <c r="F2794" s="5"/>
      <c r="G2794" s="312">
        <f>AVERAGE(G2793:H2793)</f>
        <v>2.2959090909090909</v>
      </c>
      <c r="H2794" s="312"/>
      <c r="I2794" s="118"/>
      <c r="J2794" s="312">
        <f>AVERAGE(J2793:K2793)</f>
        <v>3.1634090909090906</v>
      </c>
      <c r="K2794" s="312"/>
      <c r="L2794" s="118"/>
      <c r="M2794" s="5"/>
      <c r="N2794" s="5"/>
      <c r="O2794" s="5"/>
      <c r="P2794" s="5"/>
      <c r="Q2794" s="5"/>
      <c r="R2794" s="312">
        <f>AVERAGE(R2793:S2793)</f>
        <v>2.1538636363636363</v>
      </c>
      <c r="S2794" s="312"/>
      <c r="U2794" s="312">
        <f>AVERAGE(U2793:V2793)</f>
        <v>3.1474999999999995</v>
      </c>
      <c r="V2794" s="312"/>
      <c r="W2794" s="312">
        <f>AVERAGE(W2793:X2793)</f>
        <v>4.209090909090909</v>
      </c>
      <c r="X2794" s="312"/>
      <c r="Y2794" s="5"/>
      <c r="Z2794" s="312">
        <f>AVERAGE(Z2793:AA2793)</f>
        <v>2.2959090909090909</v>
      </c>
      <c r="AA2794" s="312"/>
      <c r="AB2794" s="312">
        <f>AVERAGE(AB2793:AC2793)</f>
        <v>3.1634090909090906</v>
      </c>
      <c r="AC2794" s="312"/>
    </row>
    <row r="2795" spans="1:29" hidden="1" x14ac:dyDescent="0.2">
      <c r="A2795" s="3" t="s">
        <v>63</v>
      </c>
      <c r="B2795" s="312">
        <f>AVERAGE(B2743,B2767,B2794)</f>
        <v>3.1149895572263993</v>
      </c>
      <c r="C2795" s="312"/>
      <c r="D2795" s="312">
        <f>AVERAGE(D2743,D2767,D2794)</f>
        <v>4.1485315561631353</v>
      </c>
      <c r="E2795" s="312"/>
      <c r="F2795" s="5"/>
      <c r="G2795" s="312">
        <f>AVERAGE(G2743,G2767,G2794)</f>
        <v>2.3835026961342751</v>
      </c>
      <c r="H2795" s="312"/>
      <c r="I2795" s="118"/>
      <c r="J2795" s="312">
        <f>AVERAGE(J2743,J2767,J2794)</f>
        <v>3.4041062884483941</v>
      </c>
      <c r="K2795" s="312"/>
      <c r="L2795" s="118"/>
      <c r="M2795" s="5"/>
      <c r="N2795" s="5"/>
      <c r="O2795" s="5"/>
      <c r="P2795" s="5"/>
      <c r="Q2795" s="5"/>
      <c r="R2795" s="312">
        <f>AVERAGE(R2743,R2767,R2794)</f>
        <v>2.0718643198906359</v>
      </c>
      <c r="S2795" s="312"/>
      <c r="U2795" s="312">
        <f>AVERAGE(U2743,U2767,U2794)</f>
        <v>3.1149895572263993</v>
      </c>
      <c r="V2795" s="312"/>
      <c r="W2795" s="312">
        <f>AVERAGE(W2743,W2767,W2794)</f>
        <v>4.1485315561631353</v>
      </c>
      <c r="X2795" s="312"/>
      <c r="Y2795" s="5"/>
      <c r="Z2795" s="312">
        <f>AVERAGE(Z2743,Z2767,Z2794)</f>
        <v>2.3835026961342751</v>
      </c>
      <c r="AA2795" s="312"/>
      <c r="AB2795" s="312">
        <f>AVERAGE(AB2743,AB2767,AB2794)</f>
        <v>3.4041062884483941</v>
      </c>
      <c r="AC2795" s="312"/>
    </row>
    <row r="2796" spans="1:29" hidden="1" x14ac:dyDescent="0.2">
      <c r="R2796" s="64"/>
      <c r="S2796" s="64"/>
    </row>
    <row r="2797" spans="1:29" hidden="1" x14ac:dyDescent="0.2">
      <c r="A2797" s="2">
        <v>42373</v>
      </c>
      <c r="B2797" s="64">
        <v>3.31</v>
      </c>
      <c r="C2797" s="64">
        <v>3.03</v>
      </c>
      <c r="D2797" s="64">
        <v>4.29</v>
      </c>
      <c r="E2797" s="64">
        <v>4.22</v>
      </c>
      <c r="G2797" s="64">
        <v>2.2799999999999998</v>
      </c>
      <c r="H2797" s="64">
        <v>2</v>
      </c>
      <c r="J2797" s="64">
        <v>2.89</v>
      </c>
      <c r="K2797" s="64">
        <v>2.31</v>
      </c>
      <c r="N2797" s="64">
        <v>0.14000000000000001</v>
      </c>
      <c r="O2797" s="64">
        <v>2.2200000000000002</v>
      </c>
      <c r="P2797" s="64">
        <v>2.96</v>
      </c>
      <c r="R2797" s="64">
        <v>2.2999999999999998</v>
      </c>
      <c r="S2797" s="64">
        <v>2.0299999999999998</v>
      </c>
      <c r="U2797" s="64">
        <v>3.31</v>
      </c>
      <c r="V2797" s="64">
        <v>3.03</v>
      </c>
      <c r="W2797" s="64">
        <v>4.29</v>
      </c>
      <c r="X2797" s="64">
        <v>4.22</v>
      </c>
      <c r="Z2797" s="64">
        <v>2.2799999999999998</v>
      </c>
      <c r="AA2797" s="64">
        <v>2</v>
      </c>
      <c r="AB2797" s="64">
        <v>2.89</v>
      </c>
      <c r="AC2797" s="64">
        <v>2.31</v>
      </c>
    </row>
    <row r="2798" spans="1:29" hidden="1" x14ac:dyDescent="0.2">
      <c r="A2798" s="2">
        <v>42374</v>
      </c>
      <c r="B2798" s="64">
        <v>3.29</v>
      </c>
      <c r="C2798" s="64">
        <v>3.03</v>
      </c>
      <c r="D2798" s="64">
        <v>4.3</v>
      </c>
      <c r="E2798" s="64">
        <v>4.1900000000000004</v>
      </c>
      <c r="G2798" s="64">
        <v>2.2200000000000002</v>
      </c>
      <c r="H2798" s="64">
        <v>1.97</v>
      </c>
      <c r="J2798" s="64">
        <v>2.85</v>
      </c>
      <c r="K2798" s="64">
        <v>2.2200000000000002</v>
      </c>
      <c r="N2798" s="64">
        <v>0.16</v>
      </c>
      <c r="O2798" s="64">
        <v>2.2200000000000002</v>
      </c>
      <c r="P2798" s="64">
        <v>2.98</v>
      </c>
      <c r="R2798" s="64">
        <v>2.2999999999999998</v>
      </c>
      <c r="S2798" s="64">
        <v>2.0299999999999998</v>
      </c>
      <c r="U2798" s="64">
        <v>3.29</v>
      </c>
      <c r="V2798" s="64">
        <v>3.03</v>
      </c>
      <c r="W2798" s="64">
        <v>4.3</v>
      </c>
      <c r="X2798" s="64">
        <v>4.1900000000000004</v>
      </c>
      <c r="Z2798" s="64">
        <v>2.2200000000000002</v>
      </c>
      <c r="AA2798" s="64">
        <v>1.97</v>
      </c>
      <c r="AB2798" s="64">
        <v>2.85</v>
      </c>
      <c r="AC2798" s="64">
        <v>2.2200000000000002</v>
      </c>
    </row>
    <row r="2799" spans="1:29" hidden="1" x14ac:dyDescent="0.2">
      <c r="A2799" s="2">
        <v>42375</v>
      </c>
      <c r="B2799" s="64">
        <v>3.23</v>
      </c>
      <c r="C2799" s="64">
        <v>2.92</v>
      </c>
      <c r="D2799" s="64">
        <v>4.2300000000000004</v>
      </c>
      <c r="E2799" s="64">
        <v>4.17</v>
      </c>
      <c r="G2799" s="64">
        <v>2.13</v>
      </c>
      <c r="H2799" s="64">
        <v>1.89</v>
      </c>
      <c r="J2799" s="64">
        <v>3.18</v>
      </c>
      <c r="K2799" s="64">
        <v>2.39</v>
      </c>
      <c r="N2799" s="64">
        <v>0.15</v>
      </c>
      <c r="O2799" s="64">
        <v>2.15</v>
      </c>
      <c r="P2799" s="64">
        <v>2.91</v>
      </c>
      <c r="R2799" s="64">
        <v>2.2400000000000002</v>
      </c>
      <c r="S2799" s="64">
        <v>1.99</v>
      </c>
      <c r="U2799" s="64">
        <v>3.23</v>
      </c>
      <c r="V2799" s="64">
        <v>2.92</v>
      </c>
      <c r="W2799" s="64">
        <v>4.2300000000000004</v>
      </c>
      <c r="X2799" s="64">
        <v>4.17</v>
      </c>
      <c r="Z2799" s="64">
        <v>2.13</v>
      </c>
      <c r="AA2799" s="64">
        <v>1.89</v>
      </c>
      <c r="AB2799" s="64">
        <v>3.18</v>
      </c>
      <c r="AC2799" s="64">
        <v>2.39</v>
      </c>
    </row>
    <row r="2800" spans="1:29" hidden="1" x14ac:dyDescent="0.2">
      <c r="A2800" s="2">
        <v>42376</v>
      </c>
      <c r="B2800" s="64">
        <v>3.24</v>
      </c>
      <c r="C2800" s="64">
        <v>2.9</v>
      </c>
      <c r="D2800" s="64">
        <v>4.2300000000000004</v>
      </c>
      <c r="E2800" s="64">
        <v>4.16</v>
      </c>
      <c r="G2800" s="64">
        <v>2.0299999999999998</v>
      </c>
      <c r="H2800" s="64">
        <v>1.82</v>
      </c>
      <c r="J2800" s="64">
        <v>3.21</v>
      </c>
      <c r="K2800" s="64">
        <v>2.39</v>
      </c>
      <c r="N2800" s="64">
        <v>0.18</v>
      </c>
      <c r="O2800" s="64">
        <v>2.12</v>
      </c>
      <c r="P2800" s="64">
        <v>2.91</v>
      </c>
      <c r="R2800" s="64">
        <v>2.19</v>
      </c>
      <c r="S2800" s="64">
        <v>1.96</v>
      </c>
      <c r="U2800" s="64">
        <v>3.24</v>
      </c>
      <c r="V2800" s="64">
        <v>2.9</v>
      </c>
      <c r="W2800" s="64">
        <v>4.2300000000000004</v>
      </c>
      <c r="X2800" s="64">
        <v>4.16</v>
      </c>
      <c r="Z2800" s="64">
        <v>2.0299999999999998</v>
      </c>
      <c r="AA2800" s="64">
        <v>1.82</v>
      </c>
      <c r="AB2800" s="64">
        <v>3.21</v>
      </c>
      <c r="AC2800" s="64">
        <v>2.39</v>
      </c>
    </row>
    <row r="2801" spans="1:29" hidden="1" x14ac:dyDescent="0.2">
      <c r="A2801" s="2">
        <v>42377</v>
      </c>
      <c r="B2801" s="64">
        <v>3.2</v>
      </c>
      <c r="C2801" s="64">
        <v>2.86</v>
      </c>
      <c r="D2801" s="64">
        <v>4.22</v>
      </c>
      <c r="E2801" s="64">
        <v>4.1500000000000004</v>
      </c>
      <c r="G2801" s="64">
        <v>2.0099999999999998</v>
      </c>
      <c r="H2801" s="64">
        <v>1.8</v>
      </c>
      <c r="J2801" s="64">
        <v>3.09</v>
      </c>
      <c r="K2801" s="64">
        <v>2.29</v>
      </c>
      <c r="N2801" s="64">
        <v>0.17</v>
      </c>
      <c r="O2801" s="64">
        <v>2.1</v>
      </c>
      <c r="P2801" s="64">
        <v>2.89</v>
      </c>
      <c r="R2801" s="64">
        <v>2.16</v>
      </c>
      <c r="S2801" s="64">
        <v>1.92</v>
      </c>
      <c r="U2801" s="64">
        <v>3.2</v>
      </c>
      <c r="V2801" s="64">
        <v>2.86</v>
      </c>
      <c r="W2801" s="64">
        <v>4.22</v>
      </c>
      <c r="X2801" s="64">
        <v>4.1500000000000004</v>
      </c>
      <c r="Z2801" s="64">
        <v>2.0099999999999998</v>
      </c>
      <c r="AA2801" s="64">
        <v>1.8</v>
      </c>
      <c r="AB2801" s="64">
        <v>3.09</v>
      </c>
      <c r="AC2801" s="64">
        <v>2.29</v>
      </c>
    </row>
    <row r="2802" spans="1:29" hidden="1" x14ac:dyDescent="0.2">
      <c r="A2802" s="2">
        <v>42380</v>
      </c>
      <c r="B2802" s="64">
        <v>3.26</v>
      </c>
      <c r="C2802" s="64">
        <v>2.91</v>
      </c>
      <c r="D2802" s="64">
        <v>4.26</v>
      </c>
      <c r="E2802" s="64">
        <v>4.2</v>
      </c>
      <c r="G2802" s="64">
        <v>2.11</v>
      </c>
      <c r="H2802" s="64">
        <v>1.81</v>
      </c>
      <c r="J2802" s="64">
        <v>2.94</v>
      </c>
      <c r="K2802" s="64">
        <v>2.2799999999999998</v>
      </c>
      <c r="N2802" s="64">
        <v>0.16</v>
      </c>
      <c r="O2802" s="64">
        <v>2.15</v>
      </c>
      <c r="P2802" s="64">
        <v>2.95</v>
      </c>
      <c r="R2802" s="64">
        <v>2.19</v>
      </c>
      <c r="S2802" s="64">
        <v>1.94</v>
      </c>
      <c r="U2802" s="64">
        <v>3.26</v>
      </c>
      <c r="V2802" s="64">
        <v>2.91</v>
      </c>
      <c r="W2802" s="64">
        <v>4.26</v>
      </c>
      <c r="X2802" s="64">
        <v>4.2</v>
      </c>
      <c r="Z2802" s="64">
        <v>2.11</v>
      </c>
      <c r="AA2802" s="64">
        <v>1.81</v>
      </c>
      <c r="AB2802" s="64">
        <v>2.94</v>
      </c>
      <c r="AC2802" s="64">
        <v>2.2799999999999998</v>
      </c>
    </row>
    <row r="2803" spans="1:29" hidden="1" x14ac:dyDescent="0.2">
      <c r="A2803" s="2">
        <v>42381</v>
      </c>
      <c r="B2803" s="64">
        <v>3.21</v>
      </c>
      <c r="C2803" s="64">
        <v>2.84</v>
      </c>
      <c r="D2803" s="64">
        <v>4.22</v>
      </c>
      <c r="E2803" s="64">
        <v>4.0999999999999996</v>
      </c>
      <c r="G2803" s="64">
        <v>2.1</v>
      </c>
      <c r="H2803" s="64">
        <v>1.85</v>
      </c>
      <c r="J2803" s="64">
        <v>2.93</v>
      </c>
      <c r="K2803" s="64">
        <v>2.34</v>
      </c>
      <c r="N2803" s="64">
        <v>0.16</v>
      </c>
      <c r="O2803" s="64">
        <v>2.08</v>
      </c>
      <c r="P2803" s="64">
        <v>2.86</v>
      </c>
      <c r="R2803" s="64">
        <v>2.16</v>
      </c>
      <c r="S2803" s="64">
        <v>1.93</v>
      </c>
      <c r="U2803" s="64">
        <v>3.21</v>
      </c>
      <c r="V2803" s="64">
        <v>2.84</v>
      </c>
      <c r="W2803" s="64">
        <v>4.22</v>
      </c>
      <c r="X2803" s="64">
        <v>4.0999999999999996</v>
      </c>
      <c r="Z2803" s="64">
        <v>2.1</v>
      </c>
      <c r="AA2803" s="64">
        <v>1.85</v>
      </c>
      <c r="AB2803" s="64">
        <v>2.93</v>
      </c>
      <c r="AC2803" s="64">
        <v>2.34</v>
      </c>
    </row>
    <row r="2804" spans="1:29" hidden="1" x14ac:dyDescent="0.2">
      <c r="A2804" s="2">
        <v>42382</v>
      </c>
      <c r="B2804" s="64">
        <v>3.29</v>
      </c>
      <c r="C2804" s="64">
        <v>2.83</v>
      </c>
      <c r="D2804" s="64">
        <v>4.16</v>
      </c>
      <c r="E2804" s="64">
        <v>4.05</v>
      </c>
      <c r="G2804" s="64">
        <v>2.1</v>
      </c>
      <c r="H2804" s="64">
        <v>1.85</v>
      </c>
      <c r="J2804" s="64">
        <v>2.87</v>
      </c>
      <c r="K2804" s="64">
        <v>2.38</v>
      </c>
      <c r="N2804" s="64">
        <v>0.17</v>
      </c>
      <c r="O2804" s="64">
        <v>2.06</v>
      </c>
      <c r="P2804" s="64">
        <v>2.85</v>
      </c>
      <c r="R2804" s="64">
        <v>2.12</v>
      </c>
      <c r="S2804" s="64">
        <v>1.89</v>
      </c>
      <c r="U2804" s="64">
        <v>3.29</v>
      </c>
      <c r="V2804" s="64">
        <v>2.83</v>
      </c>
      <c r="W2804" s="64">
        <v>4.16</v>
      </c>
      <c r="X2804" s="64">
        <v>4.05</v>
      </c>
      <c r="Z2804" s="64">
        <v>2.1</v>
      </c>
      <c r="AA2804" s="64">
        <v>1.85</v>
      </c>
      <c r="AB2804" s="64">
        <v>2.87</v>
      </c>
      <c r="AC2804" s="64">
        <v>2.38</v>
      </c>
    </row>
    <row r="2805" spans="1:29" hidden="1" x14ac:dyDescent="0.2">
      <c r="A2805" s="2">
        <v>42383</v>
      </c>
      <c r="B2805" s="64">
        <v>3.3</v>
      </c>
      <c r="C2805" s="64">
        <v>2.88</v>
      </c>
      <c r="D2805" s="64">
        <v>4.17</v>
      </c>
      <c r="E2805" s="64">
        <v>4.12</v>
      </c>
      <c r="G2805" s="64">
        <v>2.14</v>
      </c>
      <c r="H2805" s="64">
        <v>1.82</v>
      </c>
      <c r="J2805" s="64">
        <v>2.88</v>
      </c>
      <c r="K2805" s="64">
        <v>2.58</v>
      </c>
      <c r="N2805" s="64">
        <v>0.22</v>
      </c>
      <c r="O2805" s="64">
        <v>2.0699999999999998</v>
      </c>
      <c r="P2805" s="64">
        <v>2.87</v>
      </c>
      <c r="R2805" s="64">
        <v>2.13</v>
      </c>
      <c r="S2805" s="64">
        <v>1.9</v>
      </c>
      <c r="U2805" s="64">
        <v>3.3</v>
      </c>
      <c r="V2805" s="64">
        <v>2.88</v>
      </c>
      <c r="W2805" s="64">
        <v>4.17</v>
      </c>
      <c r="X2805" s="64">
        <v>4.12</v>
      </c>
      <c r="Z2805" s="64">
        <v>2.14</v>
      </c>
      <c r="AA2805" s="64">
        <v>1.82</v>
      </c>
      <c r="AB2805" s="64">
        <v>2.88</v>
      </c>
      <c r="AC2805" s="64">
        <v>2.58</v>
      </c>
    </row>
    <row r="2806" spans="1:29" hidden="1" x14ac:dyDescent="0.2">
      <c r="A2806" s="2">
        <v>42384</v>
      </c>
      <c r="B2806" s="64">
        <v>3.31</v>
      </c>
      <c r="C2806" s="64">
        <v>2.88</v>
      </c>
      <c r="D2806" s="64">
        <v>4.17</v>
      </c>
      <c r="E2806" s="64">
        <v>4.08</v>
      </c>
      <c r="G2806" s="64">
        <v>2.09</v>
      </c>
      <c r="H2806" s="64">
        <v>1.81</v>
      </c>
      <c r="J2806" s="64">
        <v>2.86</v>
      </c>
      <c r="K2806" s="64">
        <v>2.41</v>
      </c>
      <c r="N2806" s="64">
        <v>0.2</v>
      </c>
      <c r="O2806" s="64">
        <v>2.02</v>
      </c>
      <c r="P2806" s="64">
        <v>2.8</v>
      </c>
      <c r="R2806" s="64">
        <v>2.12</v>
      </c>
      <c r="S2806" s="64">
        <v>1.88</v>
      </c>
      <c r="U2806" s="64">
        <v>3.31</v>
      </c>
      <c r="V2806" s="64">
        <v>2.88</v>
      </c>
      <c r="W2806" s="64">
        <v>4.17</v>
      </c>
      <c r="X2806" s="64">
        <v>4.08</v>
      </c>
      <c r="Z2806" s="64">
        <v>2.09</v>
      </c>
      <c r="AA2806" s="64">
        <v>1.81</v>
      </c>
      <c r="AB2806" s="64">
        <v>2.86</v>
      </c>
      <c r="AC2806" s="64">
        <v>2.41</v>
      </c>
    </row>
    <row r="2807" spans="1:29" hidden="1" x14ac:dyDescent="0.2">
      <c r="A2807" s="2">
        <v>42388</v>
      </c>
      <c r="B2807" s="64">
        <v>3.36</v>
      </c>
      <c r="C2807" s="64">
        <v>2.97</v>
      </c>
      <c r="D2807" s="64">
        <v>4.1500000000000004</v>
      </c>
      <c r="E2807" s="64">
        <v>4.1100000000000003</v>
      </c>
      <c r="G2807" s="64">
        <v>2.0699999999999998</v>
      </c>
      <c r="H2807" s="64">
        <v>1.8</v>
      </c>
      <c r="J2807" s="64">
        <v>2.87</v>
      </c>
      <c r="K2807" s="64">
        <v>2.75</v>
      </c>
      <c r="N2807" s="64">
        <v>0.21</v>
      </c>
      <c r="O2807" s="64">
        <v>2.04</v>
      </c>
      <c r="P2807" s="64">
        <v>2.81</v>
      </c>
      <c r="R2807" s="64">
        <v>2.1800000000000002</v>
      </c>
      <c r="S2807" s="64">
        <v>1.95</v>
      </c>
      <c r="U2807" s="64">
        <v>3.36</v>
      </c>
      <c r="V2807" s="64">
        <v>2.97</v>
      </c>
      <c r="W2807" s="64">
        <v>4.1500000000000004</v>
      </c>
      <c r="X2807" s="64">
        <v>4.1100000000000003</v>
      </c>
      <c r="Z2807" s="64">
        <v>2.0699999999999998</v>
      </c>
      <c r="AA2807" s="64">
        <v>1.8</v>
      </c>
      <c r="AB2807" s="64">
        <v>2.87</v>
      </c>
      <c r="AC2807" s="64">
        <v>2.75</v>
      </c>
    </row>
    <row r="2808" spans="1:29" hidden="1" x14ac:dyDescent="0.2">
      <c r="A2808" s="2">
        <v>42389</v>
      </c>
      <c r="B2808" s="64">
        <v>3.22</v>
      </c>
      <c r="C2808" s="64">
        <v>2.94</v>
      </c>
      <c r="D2808" s="64">
        <v>4.16</v>
      </c>
      <c r="E2808" s="64">
        <v>4.0599999999999996</v>
      </c>
      <c r="G2808" s="64">
        <v>2.09</v>
      </c>
      <c r="H2808" s="64">
        <v>1.79</v>
      </c>
      <c r="J2808" s="64">
        <v>3.14</v>
      </c>
      <c r="K2808" s="64">
        <v>2.6</v>
      </c>
      <c r="N2808" s="64">
        <v>0.22</v>
      </c>
      <c r="O2808" s="64">
        <v>1.96</v>
      </c>
      <c r="P2808" s="64">
        <v>2.73</v>
      </c>
      <c r="R2808" s="64">
        <v>2.17</v>
      </c>
      <c r="S2808" s="64">
        <v>1.92</v>
      </c>
      <c r="U2808" s="64">
        <v>3.22</v>
      </c>
      <c r="V2808" s="64">
        <v>2.94</v>
      </c>
      <c r="W2808" s="64">
        <v>4.16</v>
      </c>
      <c r="X2808" s="64">
        <v>4.0599999999999996</v>
      </c>
      <c r="Z2808" s="64">
        <v>2.09</v>
      </c>
      <c r="AA2808" s="64">
        <v>1.79</v>
      </c>
      <c r="AB2808" s="64">
        <v>3.14</v>
      </c>
      <c r="AC2808" s="64">
        <v>2.6</v>
      </c>
    </row>
    <row r="2809" spans="1:29" hidden="1" x14ac:dyDescent="0.2">
      <c r="A2809" s="2">
        <v>42396</v>
      </c>
      <c r="B2809" s="64">
        <v>3.22</v>
      </c>
      <c r="C2809" s="64">
        <v>2.98</v>
      </c>
      <c r="D2809" s="64">
        <v>4.21</v>
      </c>
      <c r="E2809" s="64">
        <v>4.1100000000000003</v>
      </c>
      <c r="G2809" s="64">
        <v>2.08</v>
      </c>
      <c r="H2809" s="64">
        <v>1.84</v>
      </c>
      <c r="J2809" s="64">
        <v>3.13</v>
      </c>
      <c r="K2809" s="64">
        <v>2.85</v>
      </c>
      <c r="N2809" s="64">
        <v>0.28000000000000003</v>
      </c>
      <c r="O2809" s="64">
        <v>1.98</v>
      </c>
      <c r="P2809" s="64">
        <v>2.78</v>
      </c>
      <c r="R2809" s="64">
        <v>2.1800000000000002</v>
      </c>
      <c r="S2809" s="64">
        <v>1.98</v>
      </c>
      <c r="U2809" s="64">
        <v>3.22</v>
      </c>
      <c r="V2809" s="64">
        <v>2.98</v>
      </c>
      <c r="W2809" s="64">
        <v>4.21</v>
      </c>
      <c r="X2809" s="64">
        <v>4.1100000000000003</v>
      </c>
      <c r="Z2809" s="64">
        <v>2.08</v>
      </c>
      <c r="AA2809" s="64">
        <v>1.84</v>
      </c>
      <c r="AB2809" s="64">
        <v>3.13</v>
      </c>
      <c r="AC2809" s="64">
        <v>2.85</v>
      </c>
    </row>
    <row r="2810" spans="1:29" hidden="1" x14ac:dyDescent="0.2">
      <c r="A2810" s="2">
        <v>42397</v>
      </c>
      <c r="B2810" s="64">
        <v>3.25</v>
      </c>
      <c r="C2810" s="64">
        <v>3.09</v>
      </c>
      <c r="D2810" s="64">
        <v>4.21</v>
      </c>
      <c r="E2810" s="64">
        <v>4.1100000000000003</v>
      </c>
      <c r="G2810" s="64">
        <v>2.11</v>
      </c>
      <c r="H2810" s="64">
        <v>1.87</v>
      </c>
      <c r="J2810" s="64">
        <v>2.87</v>
      </c>
      <c r="K2810" s="64">
        <v>2.8</v>
      </c>
      <c r="N2810" s="64">
        <v>0.28000000000000003</v>
      </c>
      <c r="O2810" s="64">
        <v>1.96</v>
      </c>
      <c r="P2810" s="64">
        <v>2.77</v>
      </c>
      <c r="R2810" s="64">
        <v>2.15</v>
      </c>
      <c r="S2810" s="64">
        <v>1.98</v>
      </c>
      <c r="U2810" s="64">
        <v>3.25</v>
      </c>
      <c r="V2810" s="64">
        <v>3.09</v>
      </c>
      <c r="W2810" s="64">
        <v>4.21</v>
      </c>
      <c r="X2810" s="64">
        <v>4.1100000000000003</v>
      </c>
      <c r="Z2810" s="64">
        <v>2.11</v>
      </c>
      <c r="AA2810" s="64">
        <v>1.87</v>
      </c>
      <c r="AB2810" s="64">
        <v>2.87</v>
      </c>
      <c r="AC2810" s="64">
        <v>2.8</v>
      </c>
    </row>
    <row r="2811" spans="1:29" hidden="1" x14ac:dyDescent="0.2">
      <c r="A2811" s="2">
        <v>42398</v>
      </c>
      <c r="B2811" s="64">
        <v>3.19</v>
      </c>
      <c r="C2811" s="64">
        <v>3</v>
      </c>
      <c r="D2811" s="64">
        <v>4.16</v>
      </c>
      <c r="E2811" s="64">
        <v>4.0599999999999996</v>
      </c>
      <c r="G2811" s="64">
        <v>2.0299999999999998</v>
      </c>
      <c r="H2811" s="64">
        <v>1.84</v>
      </c>
      <c r="J2811" s="64">
        <v>2.93</v>
      </c>
      <c r="K2811" s="64">
        <v>2.89</v>
      </c>
      <c r="N2811" s="64">
        <v>0.27</v>
      </c>
      <c r="O2811" s="64">
        <v>1.9</v>
      </c>
      <c r="P2811" s="64">
        <v>2.73</v>
      </c>
      <c r="R2811" s="64">
        <v>2.1</v>
      </c>
      <c r="S2811" s="64">
        <v>1.9</v>
      </c>
      <c r="U2811" s="64">
        <v>3.19</v>
      </c>
      <c r="V2811" s="64">
        <v>3</v>
      </c>
      <c r="W2811" s="64">
        <v>4.16</v>
      </c>
      <c r="X2811" s="64">
        <v>4.0599999999999996</v>
      </c>
      <c r="Z2811" s="64">
        <v>2.0299999999999998</v>
      </c>
      <c r="AA2811" s="64">
        <v>1.84</v>
      </c>
      <c r="AB2811" s="64">
        <v>2.93</v>
      </c>
      <c r="AC2811" s="64">
        <v>2.89</v>
      </c>
    </row>
    <row r="2812" spans="1:29" hidden="1" x14ac:dyDescent="0.2">
      <c r="R2812" s="64"/>
      <c r="S2812" s="64"/>
    </row>
    <row r="2813" spans="1:29" hidden="1" x14ac:dyDescent="0.2">
      <c r="A2813" s="3" t="s">
        <v>61</v>
      </c>
      <c r="B2813" s="64">
        <f>AVERAGE(B2797:B2811)</f>
        <v>3.2586666666666662</v>
      </c>
      <c r="C2813" s="64">
        <f>AVERAGE(C2797:C2811)</f>
        <v>2.9373333333333327</v>
      </c>
      <c r="D2813" s="64">
        <f>AVERAGE(D2797:D2811)</f>
        <v>4.2093333333333334</v>
      </c>
      <c r="E2813" s="64">
        <f>AVERAGE(E2797:E2811)</f>
        <v>4.1259999999999994</v>
      </c>
      <c r="G2813" s="64">
        <f>AVERAGE(G2797:G2811)</f>
        <v>2.1060000000000003</v>
      </c>
      <c r="H2813" s="64">
        <f>AVERAGE(H2797:H2811)</f>
        <v>1.8506666666666665</v>
      </c>
      <c r="J2813" s="64">
        <f>AVERAGE(J2797:J2811)</f>
        <v>2.976</v>
      </c>
      <c r="K2813" s="64">
        <f>AVERAGE(K2797:K2811)</f>
        <v>2.4986666666666668</v>
      </c>
      <c r="N2813" s="64">
        <f>AVERAGE(N2797:N2811)</f>
        <v>0.19800000000000001</v>
      </c>
      <c r="O2813" s="64">
        <f>AVERAGE(O2797:O2811)</f>
        <v>2.0686666666666667</v>
      </c>
      <c r="P2813" s="64">
        <f>AVERAGE(P2797:P2811)</f>
        <v>2.8533333333333335</v>
      </c>
      <c r="R2813" s="64">
        <f>AVERAGE(R2797:R2811)</f>
        <v>2.1793333333333331</v>
      </c>
      <c r="S2813" s="64">
        <f>AVERAGE(S2797:S2811)</f>
        <v>1.9466666666666663</v>
      </c>
      <c r="U2813" s="64">
        <f>AVERAGE(U2797:U2811)</f>
        <v>3.2586666666666662</v>
      </c>
      <c r="V2813" s="64">
        <f>AVERAGE(V2797:V2811)</f>
        <v>2.9373333333333327</v>
      </c>
      <c r="W2813" s="64">
        <f>AVERAGE(W2797:W2811)</f>
        <v>4.2093333333333334</v>
      </c>
      <c r="X2813" s="64">
        <f>AVERAGE(X2797:X2811)</f>
        <v>4.1259999999999994</v>
      </c>
      <c r="Z2813" s="64">
        <f>AVERAGE(Z2797:Z2811)</f>
        <v>2.1060000000000003</v>
      </c>
      <c r="AA2813" s="64">
        <f>AVERAGE(AA2797:AA2811)</f>
        <v>1.8506666666666665</v>
      </c>
      <c r="AB2813" s="64">
        <f>AVERAGE(AB2797:AB2811)</f>
        <v>2.976</v>
      </c>
      <c r="AC2813" s="64">
        <f>AVERAGE(AC2797:AC2811)</f>
        <v>2.4986666666666668</v>
      </c>
    </row>
    <row r="2814" spans="1:29" hidden="1" x14ac:dyDescent="0.2">
      <c r="A2814" s="3" t="s">
        <v>62</v>
      </c>
      <c r="B2814" s="312">
        <f>AVERAGE(B2813:C2813)</f>
        <v>3.0979999999999994</v>
      </c>
      <c r="C2814" s="312"/>
      <c r="D2814" s="312">
        <f>AVERAGE(D2813:E2813)</f>
        <v>4.1676666666666664</v>
      </c>
      <c r="E2814" s="312"/>
      <c r="F2814" s="5"/>
      <c r="G2814" s="312">
        <f>AVERAGE(G2813:H2813)</f>
        <v>1.9783333333333335</v>
      </c>
      <c r="H2814" s="312"/>
      <c r="I2814" s="118"/>
      <c r="J2814" s="312">
        <f>AVERAGE(J2813:K2813)</f>
        <v>2.7373333333333334</v>
      </c>
      <c r="K2814" s="312"/>
      <c r="L2814" s="118"/>
      <c r="M2814" s="5"/>
      <c r="N2814" s="5"/>
      <c r="O2814" s="5"/>
      <c r="P2814" s="5"/>
      <c r="Q2814" s="5"/>
      <c r="R2814" s="312">
        <f>AVERAGE(R2813:S2813)</f>
        <v>2.0629999999999997</v>
      </c>
      <c r="S2814" s="312"/>
      <c r="U2814" s="312">
        <f>AVERAGE(U2813:V2813)</f>
        <v>3.0979999999999994</v>
      </c>
      <c r="V2814" s="312"/>
      <c r="W2814" s="312">
        <f>AVERAGE(W2813:X2813)</f>
        <v>4.1676666666666664</v>
      </c>
      <c r="X2814" s="312"/>
      <c r="Y2814" s="5"/>
      <c r="Z2814" s="312">
        <f>AVERAGE(Z2813:AA2813)</f>
        <v>1.9783333333333335</v>
      </c>
      <c r="AA2814" s="312"/>
      <c r="AB2814" s="312">
        <f>AVERAGE(AB2813:AC2813)</f>
        <v>2.7373333333333334</v>
      </c>
      <c r="AC2814" s="312"/>
    </row>
    <row r="2815" spans="1:29" hidden="1" x14ac:dyDescent="0.2">
      <c r="A2815" s="3" t="s">
        <v>63</v>
      </c>
      <c r="B2815" s="312">
        <f>AVERAGE(B2767,B2794,B2814)</f>
        <v>3.1279736842105259</v>
      </c>
      <c r="C2815" s="312"/>
      <c r="D2815" s="312">
        <f>AVERAGE(D2767,D2794,D2814)</f>
        <v>4.1941823498139286</v>
      </c>
      <c r="E2815" s="312"/>
      <c r="F2815" s="5"/>
      <c r="G2815" s="312">
        <f>AVERAGE(G2767,G2794,G2814)</f>
        <v>2.2433439659755452</v>
      </c>
      <c r="H2815" s="312"/>
      <c r="I2815" s="118"/>
      <c r="J2815" s="312">
        <f>AVERAGE(J2767,J2794,J2814)</f>
        <v>3.1355983519404571</v>
      </c>
      <c r="K2815" s="312"/>
      <c r="L2815" s="118"/>
      <c r="M2815" s="5"/>
      <c r="N2815" s="5"/>
      <c r="O2815" s="5"/>
      <c r="P2815" s="5"/>
      <c r="Q2815" s="5"/>
      <c r="R2815" s="312">
        <f>AVERAGE(R2767,R2794,R2814)</f>
        <v>2.1133405103668261</v>
      </c>
      <c r="S2815" s="312"/>
      <c r="U2815" s="312">
        <f>AVERAGE(U2767,U2794,U2814)</f>
        <v>3.1279736842105259</v>
      </c>
      <c r="V2815" s="312"/>
      <c r="W2815" s="312">
        <f>AVERAGE(W2767,W2794,W2814)</f>
        <v>4.1941823498139286</v>
      </c>
      <c r="X2815" s="312"/>
      <c r="Y2815" s="5"/>
      <c r="Z2815" s="312">
        <f>AVERAGE(Z2767,Z2794,Z2814)</f>
        <v>2.2433439659755452</v>
      </c>
      <c r="AA2815" s="312"/>
      <c r="AB2815" s="312">
        <f>AVERAGE(AB2767,AB2794,AB2814)</f>
        <v>3.1355983519404571</v>
      </c>
      <c r="AC2815" s="312"/>
    </row>
    <row r="2816" spans="1:29" hidden="1" x14ac:dyDescent="0.2">
      <c r="R2816" s="64"/>
      <c r="S2816" s="64"/>
    </row>
    <row r="2817" spans="1:29" hidden="1" x14ac:dyDescent="0.2">
      <c r="A2817" s="2">
        <v>42401</v>
      </c>
      <c r="B2817" s="64">
        <v>3.26</v>
      </c>
      <c r="C2817" s="64">
        <v>2.98</v>
      </c>
      <c r="D2817" s="64">
        <v>4.28</v>
      </c>
      <c r="E2817" s="64">
        <v>4.1100000000000003</v>
      </c>
      <c r="G2817" s="64">
        <v>1.98</v>
      </c>
      <c r="H2817" s="64">
        <v>1.8</v>
      </c>
      <c r="J2817" s="64">
        <v>3.01</v>
      </c>
      <c r="K2817" s="64">
        <v>2.95</v>
      </c>
      <c r="N2817" s="64">
        <v>0.28000000000000003</v>
      </c>
      <c r="O2817" s="64">
        <v>1.93</v>
      </c>
      <c r="P2817" s="64">
        <v>2.74</v>
      </c>
      <c r="R2817" s="64">
        <v>2.15</v>
      </c>
      <c r="S2817" s="64">
        <v>1.95</v>
      </c>
      <c r="U2817" s="64">
        <v>3.26</v>
      </c>
      <c r="V2817" s="64">
        <v>2.98</v>
      </c>
      <c r="W2817" s="64">
        <v>4.28</v>
      </c>
      <c r="X2817" s="64">
        <v>4.1100000000000003</v>
      </c>
      <c r="Z2817" s="64">
        <v>1.98</v>
      </c>
      <c r="AA2817" s="64">
        <v>1.8</v>
      </c>
      <c r="AB2817" s="64">
        <v>3.01</v>
      </c>
      <c r="AC2817" s="64">
        <v>2.95</v>
      </c>
    </row>
    <row r="2818" spans="1:29" hidden="1" x14ac:dyDescent="0.2">
      <c r="A2818" s="2">
        <v>42402</v>
      </c>
      <c r="B2818" s="64">
        <v>3.23</v>
      </c>
      <c r="C2818" s="64">
        <v>2.87</v>
      </c>
      <c r="D2818" s="64">
        <v>4.25</v>
      </c>
      <c r="E2818" s="64">
        <v>4.07</v>
      </c>
      <c r="G2818" s="64">
        <v>1.91</v>
      </c>
      <c r="H2818" s="64">
        <v>1.78</v>
      </c>
      <c r="J2818" s="64">
        <v>2.83</v>
      </c>
      <c r="K2818" s="64">
        <v>2.69</v>
      </c>
      <c r="N2818" s="64">
        <v>0.31</v>
      </c>
      <c r="O2818" s="64">
        <v>1.84</v>
      </c>
      <c r="P2818" s="64">
        <v>2.65</v>
      </c>
      <c r="R2818" s="64">
        <v>2.11</v>
      </c>
      <c r="S2818" s="64">
        <v>1.92</v>
      </c>
      <c r="U2818" s="64">
        <v>3.23</v>
      </c>
      <c r="V2818" s="64">
        <v>2.87</v>
      </c>
      <c r="W2818" s="64">
        <v>4.25</v>
      </c>
      <c r="X2818" s="64">
        <v>4.07</v>
      </c>
      <c r="Z2818" s="64">
        <v>1.91</v>
      </c>
      <c r="AA2818" s="64">
        <v>1.78</v>
      </c>
      <c r="AB2818" s="64">
        <v>2.83</v>
      </c>
      <c r="AC2818" s="64">
        <v>2.69</v>
      </c>
    </row>
    <row r="2819" spans="1:29" hidden="1" x14ac:dyDescent="0.2">
      <c r="A2819" s="2">
        <v>42403</v>
      </c>
      <c r="B2819" s="64">
        <v>3.24</v>
      </c>
      <c r="C2819" s="64">
        <v>2.88</v>
      </c>
      <c r="D2819" s="64">
        <v>4.3600000000000003</v>
      </c>
      <c r="E2819" s="64">
        <v>4.1100000000000003</v>
      </c>
      <c r="G2819" s="64">
        <v>1.9</v>
      </c>
      <c r="H2819" s="64">
        <v>1.78</v>
      </c>
      <c r="J2819" s="64">
        <v>2.9</v>
      </c>
      <c r="K2819" s="64">
        <v>2.82</v>
      </c>
      <c r="N2819" s="64">
        <v>0.3</v>
      </c>
      <c r="O2819" s="64">
        <v>1.86</v>
      </c>
      <c r="P2819" s="64">
        <v>2.69</v>
      </c>
      <c r="R2819" s="64">
        <v>2.1</v>
      </c>
      <c r="S2819" s="64">
        <v>1.92</v>
      </c>
      <c r="U2819" s="64">
        <v>3.24</v>
      </c>
      <c r="V2819" s="64">
        <v>2.88</v>
      </c>
      <c r="W2819" s="64">
        <v>4.3600000000000003</v>
      </c>
      <c r="X2819" s="64">
        <v>4.1100000000000003</v>
      </c>
      <c r="Z2819" s="64">
        <v>1.9</v>
      </c>
      <c r="AA2819" s="64">
        <v>1.78</v>
      </c>
      <c r="AB2819" s="64">
        <v>2.9</v>
      </c>
      <c r="AC2819" s="64">
        <v>2.82</v>
      </c>
    </row>
    <row r="2820" spans="1:29" hidden="1" x14ac:dyDescent="0.2">
      <c r="A2820" s="2">
        <v>42404</v>
      </c>
      <c r="B2820" s="64">
        <v>3.22</v>
      </c>
      <c r="C2820" s="64">
        <v>2.84</v>
      </c>
      <c r="D2820" s="64">
        <v>4.34</v>
      </c>
      <c r="E2820" s="64">
        <v>4.13</v>
      </c>
      <c r="G2820" s="64">
        <v>1.86</v>
      </c>
      <c r="H2820" s="64">
        <v>1.77</v>
      </c>
      <c r="J2820" s="64">
        <v>3.1</v>
      </c>
      <c r="K2820" s="64">
        <v>2.35</v>
      </c>
      <c r="N2820" s="64">
        <v>0.27</v>
      </c>
      <c r="O2820" s="64">
        <v>1.82</v>
      </c>
      <c r="P2820" s="64">
        <v>2.66</v>
      </c>
      <c r="R2820" s="64">
        <v>2.06</v>
      </c>
      <c r="S2820" s="64">
        <v>1.9</v>
      </c>
      <c r="U2820" s="64">
        <v>3.22</v>
      </c>
      <c r="V2820" s="64">
        <v>2.84</v>
      </c>
      <c r="W2820" s="64">
        <v>4.34</v>
      </c>
      <c r="X2820" s="64">
        <v>4.13</v>
      </c>
      <c r="Z2820" s="64">
        <v>1.86</v>
      </c>
      <c r="AA2820" s="64">
        <v>1.77</v>
      </c>
      <c r="AB2820" s="64">
        <v>3.1</v>
      </c>
      <c r="AC2820" s="64">
        <v>2.35</v>
      </c>
    </row>
    <row r="2821" spans="1:29" hidden="1" x14ac:dyDescent="0.2">
      <c r="A2821" s="2">
        <v>42405</v>
      </c>
      <c r="B2821" s="64">
        <v>3.21</v>
      </c>
      <c r="C2821" s="64">
        <v>2.87</v>
      </c>
      <c r="D2821" s="64">
        <v>4.37</v>
      </c>
      <c r="E2821" s="64">
        <v>4.08</v>
      </c>
      <c r="G2821" s="64">
        <v>1.85</v>
      </c>
      <c r="H2821" s="64">
        <v>1.8</v>
      </c>
      <c r="J2821" s="64">
        <v>3.18</v>
      </c>
      <c r="K2821" s="64">
        <v>2.33</v>
      </c>
      <c r="N2821" s="64">
        <v>0.25</v>
      </c>
      <c r="O2821" s="64">
        <v>1.82</v>
      </c>
      <c r="P2821" s="64">
        <v>2.65</v>
      </c>
      <c r="R2821" s="64">
        <v>2.11</v>
      </c>
      <c r="S2821" s="64">
        <v>1.95</v>
      </c>
      <c r="U2821" s="64">
        <v>3.21</v>
      </c>
      <c r="V2821" s="64">
        <v>2.87</v>
      </c>
      <c r="W2821" s="64">
        <v>4.37</v>
      </c>
      <c r="X2821" s="64">
        <v>4.08</v>
      </c>
      <c r="Z2821" s="64">
        <v>1.85</v>
      </c>
      <c r="AA2821" s="64">
        <v>1.8</v>
      </c>
      <c r="AB2821" s="64">
        <v>3.18</v>
      </c>
      <c r="AC2821" s="64">
        <v>2.33</v>
      </c>
    </row>
    <row r="2822" spans="1:29" hidden="1" x14ac:dyDescent="0.2">
      <c r="A2822" s="2">
        <v>42408</v>
      </c>
      <c r="B2822" s="64">
        <v>3.17</v>
      </c>
      <c r="C2822" s="64">
        <v>2.84</v>
      </c>
      <c r="D2822" s="64">
        <v>4.26</v>
      </c>
      <c r="E2822" s="64">
        <v>4.01</v>
      </c>
      <c r="G2822" s="64">
        <v>1.86</v>
      </c>
      <c r="H2822" s="64">
        <v>1.76</v>
      </c>
      <c r="J2822" s="64">
        <v>2.88</v>
      </c>
      <c r="K2822" s="64">
        <v>2.2999999999999998</v>
      </c>
      <c r="N2822" s="64">
        <v>0.24</v>
      </c>
      <c r="O2822" s="64">
        <v>1.73</v>
      </c>
      <c r="P2822" s="64">
        <v>2.56</v>
      </c>
      <c r="R2822" s="64">
        <v>2.04</v>
      </c>
      <c r="S2822" s="64">
        <v>1.85</v>
      </c>
      <c r="U2822" s="64">
        <v>3.17</v>
      </c>
      <c r="V2822" s="64">
        <v>2.84</v>
      </c>
      <c r="W2822" s="64">
        <v>4.26</v>
      </c>
      <c r="X2822" s="64">
        <v>4.01</v>
      </c>
      <c r="Z2822" s="64">
        <v>1.86</v>
      </c>
      <c r="AA2822" s="64">
        <v>1.76</v>
      </c>
      <c r="AB2822" s="64">
        <v>2.88</v>
      </c>
      <c r="AC2822" s="64">
        <v>2.2999999999999998</v>
      </c>
    </row>
    <row r="2823" spans="1:29" hidden="1" x14ac:dyDescent="0.2">
      <c r="A2823" s="2">
        <v>42409</v>
      </c>
      <c r="B2823" s="64">
        <v>3.17</v>
      </c>
      <c r="C2823" s="64">
        <v>2.88</v>
      </c>
      <c r="D2823" s="64">
        <v>4.37</v>
      </c>
      <c r="E2823" s="64">
        <v>4.04</v>
      </c>
      <c r="G2823" s="64">
        <v>1.92</v>
      </c>
      <c r="H2823" s="64">
        <v>1.76</v>
      </c>
      <c r="J2823" s="64">
        <v>2.93</v>
      </c>
      <c r="K2823" s="64">
        <v>2.11</v>
      </c>
      <c r="N2823" s="64">
        <v>0.27</v>
      </c>
      <c r="O2823" s="64">
        <v>1.71</v>
      </c>
      <c r="P2823" s="64">
        <v>2.5299999999999998</v>
      </c>
      <c r="R2823" s="64">
        <v>2.08</v>
      </c>
      <c r="S2823" s="64">
        <v>1.86</v>
      </c>
      <c r="U2823" s="64">
        <v>3.17</v>
      </c>
      <c r="V2823" s="64">
        <v>2.88</v>
      </c>
      <c r="W2823" s="64">
        <v>4.37</v>
      </c>
      <c r="X2823" s="64">
        <v>4.04</v>
      </c>
      <c r="Z2823" s="64">
        <v>1.92</v>
      </c>
      <c r="AA2823" s="64">
        <v>1.76</v>
      </c>
      <c r="AB2823" s="64">
        <v>2.93</v>
      </c>
      <c r="AC2823" s="64">
        <v>2.11</v>
      </c>
    </row>
    <row r="2824" spans="1:29" hidden="1" x14ac:dyDescent="0.2">
      <c r="A2824" s="2">
        <v>42410</v>
      </c>
      <c r="B2824" s="64">
        <v>3.11</v>
      </c>
      <c r="C2824" s="64">
        <v>2.81</v>
      </c>
      <c r="D2824" s="64">
        <v>4.22</v>
      </c>
      <c r="E2824" s="64">
        <v>4</v>
      </c>
      <c r="G2824" s="64">
        <v>1.91</v>
      </c>
      <c r="H2824" s="64">
        <v>1.74</v>
      </c>
      <c r="J2824" s="64">
        <v>2.83</v>
      </c>
      <c r="K2824" s="64">
        <v>2.27</v>
      </c>
      <c r="N2824" s="64">
        <v>0.28999999999999998</v>
      </c>
      <c r="O2824" s="64">
        <v>1.65</v>
      </c>
      <c r="P2824" s="64">
        <v>2.4700000000000002</v>
      </c>
      <c r="R2824" s="64">
        <v>2.0699999999999998</v>
      </c>
      <c r="S2824" s="64">
        <v>1.83</v>
      </c>
      <c r="U2824" s="64">
        <v>3.11</v>
      </c>
      <c r="V2824" s="64">
        <v>2.81</v>
      </c>
      <c r="W2824" s="64">
        <v>4.22</v>
      </c>
      <c r="X2824" s="64">
        <v>4</v>
      </c>
      <c r="Z2824" s="64">
        <v>1.91</v>
      </c>
      <c r="AA2824" s="64">
        <v>1.74</v>
      </c>
      <c r="AB2824" s="64">
        <v>2.83</v>
      </c>
      <c r="AC2824" s="64">
        <v>2.27</v>
      </c>
    </row>
    <row r="2825" spans="1:29" hidden="1" x14ac:dyDescent="0.2">
      <c r="A2825" s="2">
        <v>42411</v>
      </c>
      <c r="B2825" s="64">
        <v>3.14</v>
      </c>
      <c r="C2825" s="64">
        <v>2.77</v>
      </c>
      <c r="D2825" s="64">
        <v>4.32</v>
      </c>
      <c r="E2825" s="64">
        <v>4.04</v>
      </c>
      <c r="G2825" s="64">
        <v>1.87</v>
      </c>
      <c r="H2825" s="64">
        <v>1.67</v>
      </c>
      <c r="J2825" s="64">
        <v>2.79</v>
      </c>
      <c r="K2825" s="64">
        <v>2.29</v>
      </c>
      <c r="N2825" s="64">
        <v>0.26</v>
      </c>
      <c r="O2825" s="64">
        <v>1.64</v>
      </c>
      <c r="P2825" s="64">
        <v>2.48</v>
      </c>
      <c r="R2825" s="64">
        <v>2.08</v>
      </c>
      <c r="S2825" s="64">
        <v>1.81</v>
      </c>
      <c r="U2825" s="64">
        <v>3.14</v>
      </c>
      <c r="V2825" s="64">
        <v>2.77</v>
      </c>
      <c r="W2825" s="64">
        <v>4.32</v>
      </c>
      <c r="X2825" s="64">
        <v>4.04</v>
      </c>
      <c r="Z2825" s="64">
        <v>1.87</v>
      </c>
      <c r="AA2825" s="64">
        <v>1.67</v>
      </c>
      <c r="AB2825" s="64">
        <v>2.79</v>
      </c>
      <c r="AC2825" s="64">
        <v>2.29</v>
      </c>
    </row>
    <row r="2826" spans="1:29" hidden="1" x14ac:dyDescent="0.2">
      <c r="A2826" s="2">
        <v>42412</v>
      </c>
      <c r="B2826" s="64">
        <v>3.21</v>
      </c>
      <c r="C2826" s="64">
        <v>2.82</v>
      </c>
      <c r="D2826" s="64">
        <v>4.37</v>
      </c>
      <c r="E2826" s="64">
        <v>4.09</v>
      </c>
      <c r="G2826" s="64">
        <v>1.87</v>
      </c>
      <c r="H2826" s="64">
        <v>1.8</v>
      </c>
      <c r="J2826" s="64">
        <v>2.85</v>
      </c>
      <c r="K2826" s="64">
        <v>2.29</v>
      </c>
      <c r="N2826" s="64">
        <v>0.26</v>
      </c>
      <c r="O2826" s="64">
        <v>1.72</v>
      </c>
      <c r="P2826" s="64">
        <v>2.56</v>
      </c>
      <c r="R2826" s="64">
        <v>2.11</v>
      </c>
      <c r="S2826" s="64">
        <v>1.85</v>
      </c>
      <c r="U2826" s="64">
        <v>3.21</v>
      </c>
      <c r="V2826" s="64">
        <v>2.82</v>
      </c>
      <c r="W2826" s="64">
        <v>4.37</v>
      </c>
      <c r="X2826" s="64">
        <v>4.09</v>
      </c>
      <c r="Z2826" s="64">
        <v>1.87</v>
      </c>
      <c r="AA2826" s="64">
        <v>1.8</v>
      </c>
      <c r="AB2826" s="64">
        <v>2.85</v>
      </c>
      <c r="AC2826" s="64">
        <v>2.29</v>
      </c>
    </row>
    <row r="2827" spans="1:29" hidden="1" x14ac:dyDescent="0.2">
      <c r="A2827" s="2">
        <v>42416</v>
      </c>
      <c r="B2827" s="64">
        <v>3.18</v>
      </c>
      <c r="C2827" s="64">
        <v>2.77</v>
      </c>
      <c r="D2827" s="64">
        <v>4.34</v>
      </c>
      <c r="E2827" s="64">
        <v>4.2300000000000004</v>
      </c>
      <c r="G2827" s="64">
        <v>1.85</v>
      </c>
      <c r="H2827" s="64">
        <v>1.74</v>
      </c>
      <c r="J2827" s="64">
        <v>3.09</v>
      </c>
      <c r="K2827" s="64">
        <v>2.86</v>
      </c>
      <c r="N2827" s="64">
        <v>0.26</v>
      </c>
      <c r="O2827" s="64">
        <v>1.76</v>
      </c>
      <c r="P2827" s="64">
        <v>2.61</v>
      </c>
      <c r="R2827" s="64">
        <v>2.12</v>
      </c>
      <c r="S2827" s="64">
        <v>1.91</v>
      </c>
      <c r="U2827" s="64">
        <v>3.18</v>
      </c>
      <c r="V2827" s="64">
        <v>2.77</v>
      </c>
      <c r="W2827" s="64">
        <v>4.34</v>
      </c>
      <c r="X2827" s="64">
        <v>4.2300000000000004</v>
      </c>
      <c r="Z2827" s="64">
        <v>1.85</v>
      </c>
      <c r="AA2827" s="64">
        <v>1.74</v>
      </c>
      <c r="AB2827" s="64">
        <v>3.09</v>
      </c>
      <c r="AC2827" s="64">
        <v>2.86</v>
      </c>
    </row>
    <row r="2828" spans="1:29" hidden="1" x14ac:dyDescent="0.2">
      <c r="A2828" s="2">
        <v>42417</v>
      </c>
      <c r="B2828" s="64">
        <v>3.17</v>
      </c>
      <c r="C2828" s="64">
        <v>2.75</v>
      </c>
      <c r="D2828" s="64">
        <v>4.4000000000000004</v>
      </c>
      <c r="E2828" s="64">
        <v>4.24</v>
      </c>
      <c r="G2828" s="64">
        <v>1.88</v>
      </c>
      <c r="H2828" s="64">
        <v>1.77</v>
      </c>
      <c r="J2828" s="64">
        <v>2.96</v>
      </c>
      <c r="K2828" s="64">
        <v>2.65</v>
      </c>
      <c r="N2828" s="64">
        <v>0.27</v>
      </c>
      <c r="O2828" s="64">
        <v>1.8</v>
      </c>
      <c r="P2828" s="64">
        <v>2.65</v>
      </c>
      <c r="R2828" s="64">
        <v>2.11</v>
      </c>
      <c r="S2828" s="64">
        <v>1.89</v>
      </c>
      <c r="U2828" s="64">
        <v>3.17</v>
      </c>
      <c r="V2828" s="64">
        <v>2.75</v>
      </c>
      <c r="W2828" s="64">
        <v>4.4000000000000004</v>
      </c>
      <c r="X2828" s="64">
        <v>4.24</v>
      </c>
      <c r="Z2828" s="64">
        <v>1.88</v>
      </c>
      <c r="AA2828" s="64">
        <v>1.77</v>
      </c>
      <c r="AB2828" s="64">
        <v>2.96</v>
      </c>
      <c r="AC2828" s="64">
        <v>2.65</v>
      </c>
    </row>
    <row r="2829" spans="1:29" hidden="1" x14ac:dyDescent="0.2">
      <c r="A2829" s="2">
        <v>42418</v>
      </c>
      <c r="B2829" s="64">
        <v>3.1</v>
      </c>
      <c r="C2829" s="64">
        <v>1.98</v>
      </c>
      <c r="D2829" s="64">
        <v>4.38</v>
      </c>
      <c r="E2829" s="64">
        <v>4.2</v>
      </c>
      <c r="G2829" s="64">
        <v>1.8</v>
      </c>
      <c r="H2829" s="64">
        <v>1.75</v>
      </c>
      <c r="J2829" s="64">
        <v>3.03</v>
      </c>
      <c r="K2829" s="64">
        <v>2.78</v>
      </c>
      <c r="N2829" s="64">
        <v>0.28000000000000003</v>
      </c>
      <c r="O2829" s="64">
        <v>1.72</v>
      </c>
      <c r="P2829" s="64">
        <v>2.59</v>
      </c>
      <c r="R2829" s="64">
        <v>2.08</v>
      </c>
      <c r="S2829" s="64">
        <v>1.83</v>
      </c>
      <c r="U2829" s="64">
        <v>3.1</v>
      </c>
      <c r="V2829" s="64">
        <v>1.98</v>
      </c>
      <c r="W2829" s="64">
        <v>4.38</v>
      </c>
      <c r="X2829" s="64">
        <v>4.2</v>
      </c>
      <c r="Z2829" s="64">
        <v>1.8</v>
      </c>
      <c r="AA2829" s="64">
        <v>1.75</v>
      </c>
      <c r="AB2829" s="64">
        <v>3.03</v>
      </c>
      <c r="AC2829" s="64">
        <v>2.78</v>
      </c>
    </row>
    <row r="2830" spans="1:29" hidden="1" x14ac:dyDescent="0.2">
      <c r="A2830" s="2">
        <v>42419</v>
      </c>
      <c r="B2830" s="64">
        <v>3.08</v>
      </c>
      <c r="C2830" s="64">
        <v>2.09</v>
      </c>
      <c r="D2830" s="64">
        <v>4.38</v>
      </c>
      <c r="E2830" s="64">
        <v>4.2300000000000004</v>
      </c>
      <c r="G2830" s="64">
        <v>1.87</v>
      </c>
      <c r="H2830" s="64">
        <v>1.73</v>
      </c>
      <c r="J2830" s="64">
        <v>3.04</v>
      </c>
      <c r="K2830" s="64">
        <v>2.67</v>
      </c>
      <c r="N2830" s="64">
        <v>0.28000000000000003</v>
      </c>
      <c r="O2830" s="64">
        <v>1.73</v>
      </c>
      <c r="P2830" s="64">
        <v>2.59</v>
      </c>
      <c r="R2830" s="64">
        <v>2.11</v>
      </c>
      <c r="S2830" s="64">
        <v>1.83</v>
      </c>
      <c r="U2830" s="64">
        <v>3.08</v>
      </c>
      <c r="V2830" s="64">
        <v>2.09</v>
      </c>
      <c r="W2830" s="64">
        <v>4.38</v>
      </c>
      <c r="X2830" s="64">
        <v>4.2300000000000004</v>
      </c>
      <c r="Z2830" s="64">
        <v>1.87</v>
      </c>
      <c r="AA2830" s="64">
        <v>1.73</v>
      </c>
      <c r="AB2830" s="64">
        <v>3.04</v>
      </c>
      <c r="AC2830" s="64">
        <v>2.67</v>
      </c>
    </row>
    <row r="2831" spans="1:29" hidden="1" x14ac:dyDescent="0.2">
      <c r="A2831" s="2">
        <v>42422</v>
      </c>
      <c r="B2831" s="64">
        <v>3.08</v>
      </c>
      <c r="C2831" s="64">
        <v>2.13</v>
      </c>
      <c r="D2831" s="64">
        <v>4.33</v>
      </c>
      <c r="E2831" s="64">
        <v>4.17</v>
      </c>
      <c r="G2831" s="64">
        <v>1.86</v>
      </c>
      <c r="H2831" s="64">
        <v>1.75</v>
      </c>
      <c r="J2831" s="64">
        <v>3.06</v>
      </c>
      <c r="K2831" s="64">
        <v>2.64</v>
      </c>
      <c r="N2831" s="64">
        <v>0.28000000000000003</v>
      </c>
      <c r="O2831" s="64">
        <v>1.73</v>
      </c>
      <c r="P2831" s="64">
        <v>2.59</v>
      </c>
      <c r="R2831" s="64">
        <v>2.1</v>
      </c>
      <c r="S2831" s="64">
        <v>1.8</v>
      </c>
      <c r="U2831" s="64">
        <v>3.08</v>
      </c>
      <c r="V2831" s="64">
        <v>2.13</v>
      </c>
      <c r="W2831" s="64">
        <v>4.33</v>
      </c>
      <c r="X2831" s="64">
        <v>4.17</v>
      </c>
      <c r="Z2831" s="64">
        <v>1.86</v>
      </c>
      <c r="AA2831" s="64">
        <v>1.75</v>
      </c>
      <c r="AB2831" s="64">
        <v>3.06</v>
      </c>
      <c r="AC2831" s="64">
        <v>2.64</v>
      </c>
    </row>
    <row r="2832" spans="1:29" hidden="1" x14ac:dyDescent="0.2">
      <c r="A2832" s="2">
        <v>42423</v>
      </c>
      <c r="B2832" s="64">
        <v>3.05</v>
      </c>
      <c r="C2832" s="64">
        <v>2.09</v>
      </c>
      <c r="D2832" s="64">
        <v>4.26</v>
      </c>
      <c r="E2832" s="64">
        <v>4.16</v>
      </c>
      <c r="G2832" s="64">
        <v>1.9</v>
      </c>
      <c r="H2832" s="64">
        <v>1.8</v>
      </c>
      <c r="J2832" s="64">
        <v>2.97</v>
      </c>
      <c r="K2832" s="64">
        <v>2.72</v>
      </c>
      <c r="N2832" s="64">
        <v>0.28000000000000003</v>
      </c>
      <c r="O2832" s="64">
        <v>1.69</v>
      </c>
      <c r="P2832" s="64">
        <v>2.5499999999999998</v>
      </c>
      <c r="R2832" s="64">
        <v>2.0699999999999998</v>
      </c>
      <c r="S2832" s="64">
        <v>1.8</v>
      </c>
      <c r="U2832" s="64">
        <v>3.05</v>
      </c>
      <c r="V2832" s="64">
        <v>2.09</v>
      </c>
      <c r="W2832" s="64">
        <v>4.26</v>
      </c>
      <c r="X2832" s="64">
        <v>4.16</v>
      </c>
      <c r="Z2832" s="64">
        <v>1.9</v>
      </c>
      <c r="AA2832" s="64">
        <v>1.8</v>
      </c>
      <c r="AB2832" s="64">
        <v>2.97</v>
      </c>
      <c r="AC2832" s="64">
        <v>2.72</v>
      </c>
    </row>
    <row r="2833" spans="1:29" hidden="1" x14ac:dyDescent="0.2">
      <c r="A2833" s="2">
        <v>42424</v>
      </c>
      <c r="B2833" s="64">
        <v>3.03</v>
      </c>
      <c r="C2833" s="64">
        <v>2.17</v>
      </c>
      <c r="D2833" s="64">
        <v>4.3499999999999996</v>
      </c>
      <c r="E2833" s="64">
        <v>4.0999999999999996</v>
      </c>
      <c r="G2833" s="64">
        <v>1.85</v>
      </c>
      <c r="H2833" s="64">
        <v>1.79</v>
      </c>
      <c r="J2833" s="64">
        <v>2.86</v>
      </c>
      <c r="K2833" s="64">
        <v>2.82</v>
      </c>
      <c r="N2833" s="64">
        <v>0.27</v>
      </c>
      <c r="O2833" s="64">
        <v>1.73</v>
      </c>
      <c r="P2833" s="64">
        <v>2.58</v>
      </c>
      <c r="R2833" s="64">
        <v>2.0699999999999998</v>
      </c>
      <c r="S2833" s="64">
        <v>1.8</v>
      </c>
      <c r="U2833" s="64">
        <v>3.03</v>
      </c>
      <c r="V2833" s="64">
        <v>2.17</v>
      </c>
      <c r="W2833" s="64">
        <v>4.3499999999999996</v>
      </c>
      <c r="X2833" s="64">
        <v>4.0999999999999996</v>
      </c>
      <c r="Z2833" s="64">
        <v>1.85</v>
      </c>
      <c r="AA2833" s="64">
        <v>1.79</v>
      </c>
      <c r="AB2833" s="64">
        <v>2.86</v>
      </c>
      <c r="AC2833" s="64">
        <v>2.82</v>
      </c>
    </row>
    <row r="2834" spans="1:29" hidden="1" x14ac:dyDescent="0.2">
      <c r="A2834" s="2">
        <v>42425</v>
      </c>
      <c r="B2834" s="64">
        <v>3</v>
      </c>
      <c r="C2834" s="64">
        <v>2.0499999999999998</v>
      </c>
      <c r="D2834" s="64">
        <v>4.17</v>
      </c>
      <c r="E2834" s="64">
        <v>4.08</v>
      </c>
      <c r="G2834" s="64">
        <v>1.84</v>
      </c>
      <c r="H2834" s="64">
        <v>1.79</v>
      </c>
      <c r="J2834" s="64">
        <v>2.95</v>
      </c>
      <c r="K2834" s="64">
        <v>2.86</v>
      </c>
      <c r="N2834" s="64">
        <v>0.27</v>
      </c>
      <c r="O2834" s="64">
        <v>1.7</v>
      </c>
      <c r="P2834" s="64">
        <v>2.57</v>
      </c>
      <c r="R2834" s="64">
        <v>2</v>
      </c>
      <c r="S2834" s="64">
        <v>1.72</v>
      </c>
      <c r="U2834" s="64">
        <v>3</v>
      </c>
      <c r="V2834" s="64">
        <v>2.0499999999999998</v>
      </c>
      <c r="W2834" s="64">
        <v>4.17</v>
      </c>
      <c r="X2834" s="64">
        <v>4.08</v>
      </c>
      <c r="Z2834" s="64">
        <v>1.84</v>
      </c>
      <c r="AA2834" s="64">
        <v>1.79</v>
      </c>
      <c r="AB2834" s="64">
        <v>2.95</v>
      </c>
      <c r="AC2834" s="64">
        <v>2.86</v>
      </c>
    </row>
    <row r="2835" spans="1:29" hidden="1" x14ac:dyDescent="0.2">
      <c r="A2835" s="2">
        <v>42426</v>
      </c>
      <c r="B2835" s="64">
        <v>3</v>
      </c>
      <c r="C2835" s="64">
        <v>2.19</v>
      </c>
      <c r="D2835" s="64">
        <v>4.2</v>
      </c>
      <c r="E2835" s="64">
        <v>4.1100000000000003</v>
      </c>
      <c r="G2835" s="64">
        <v>1.82</v>
      </c>
      <c r="H2835" s="64">
        <v>1.8</v>
      </c>
      <c r="J2835" s="64">
        <v>2.96</v>
      </c>
      <c r="K2835" s="64">
        <v>2.9</v>
      </c>
      <c r="N2835" s="64">
        <v>0.27</v>
      </c>
      <c r="O2835" s="64">
        <v>1.74</v>
      </c>
      <c r="P2835" s="64">
        <v>2.62</v>
      </c>
      <c r="R2835" s="64">
        <v>2.08</v>
      </c>
      <c r="S2835" s="64">
        <v>1.79</v>
      </c>
      <c r="U2835" s="64">
        <v>3</v>
      </c>
      <c r="V2835" s="64">
        <v>2.19</v>
      </c>
      <c r="W2835" s="64">
        <v>4.2</v>
      </c>
      <c r="X2835" s="64">
        <v>4.1100000000000003</v>
      </c>
      <c r="Z2835" s="64">
        <v>1.82</v>
      </c>
      <c r="AA2835" s="64">
        <v>1.8</v>
      </c>
      <c r="AB2835" s="64">
        <v>2.96</v>
      </c>
      <c r="AC2835" s="64">
        <v>2.9</v>
      </c>
    </row>
    <row r="2836" spans="1:29" hidden="1" x14ac:dyDescent="0.2">
      <c r="A2836" s="2">
        <v>42429</v>
      </c>
      <c r="B2836" s="64">
        <v>2.93</v>
      </c>
      <c r="C2836" s="64">
        <v>2.16</v>
      </c>
      <c r="D2836" s="64">
        <v>4.1500000000000004</v>
      </c>
      <c r="E2836" s="64">
        <v>4.12</v>
      </c>
      <c r="G2836" s="64">
        <v>1.94</v>
      </c>
      <c r="H2836" s="64">
        <v>1.87</v>
      </c>
      <c r="J2836" s="64">
        <v>2.9</v>
      </c>
      <c r="K2836" s="64">
        <v>2.9</v>
      </c>
      <c r="N2836" s="64">
        <v>0.27</v>
      </c>
      <c r="O2836" s="64">
        <v>1.72</v>
      </c>
      <c r="P2836" s="64">
        <v>2.59</v>
      </c>
      <c r="R2836" s="64">
        <v>2.0299999999999998</v>
      </c>
      <c r="S2836" s="64">
        <v>1.76</v>
      </c>
      <c r="U2836" s="64">
        <v>2.93</v>
      </c>
      <c r="V2836" s="64">
        <v>2.16</v>
      </c>
      <c r="W2836" s="64">
        <v>4.1500000000000004</v>
      </c>
      <c r="X2836" s="64">
        <v>4.12</v>
      </c>
      <c r="Z2836" s="64">
        <v>1.94</v>
      </c>
      <c r="AA2836" s="64">
        <v>1.87</v>
      </c>
      <c r="AB2836" s="64">
        <v>2.9</v>
      </c>
      <c r="AC2836" s="64">
        <v>2.9</v>
      </c>
    </row>
    <row r="2837" spans="1:29" hidden="1" x14ac:dyDescent="0.2"/>
    <row r="2838" spans="1:29" hidden="1" x14ac:dyDescent="0.2">
      <c r="A2838" s="3" t="s">
        <v>61</v>
      </c>
      <c r="B2838" s="64">
        <f>AVERAGE(B2817:B2836)</f>
        <v>3.129</v>
      </c>
      <c r="C2838" s="64">
        <f>AVERAGE(C2817:C2836)</f>
        <v>2.5469999999999993</v>
      </c>
      <c r="D2838" s="64">
        <f>AVERAGE(D2817:D2836)</f>
        <v>4.3050000000000015</v>
      </c>
      <c r="E2838" s="64">
        <f>AVERAGE(E2817:E2836)</f>
        <v>4.1159999999999997</v>
      </c>
      <c r="G2838" s="64">
        <f>AVERAGE(G2817:G2836)</f>
        <v>1.877</v>
      </c>
      <c r="H2838" s="64">
        <f>AVERAGE(H2817:H2836)</f>
        <v>1.7724999999999997</v>
      </c>
      <c r="J2838" s="64">
        <f>AVERAGE(J2817:J2836)</f>
        <v>2.9560000000000004</v>
      </c>
      <c r="K2838" s="64">
        <f>AVERAGE(K2817:K2836)</f>
        <v>2.61</v>
      </c>
      <c r="N2838" s="64">
        <f>AVERAGE(N2817:N2836)</f>
        <v>0.27299999999999996</v>
      </c>
      <c r="O2838" s="64">
        <f>AVERAGE(O2817:O2836)</f>
        <v>1.752</v>
      </c>
      <c r="P2838" s="64">
        <f>AVERAGE(P2817:P2836)</f>
        <v>2.5964999999999998</v>
      </c>
      <c r="R2838" s="64">
        <f>AVERAGE(R2817:R2836)</f>
        <v>2.0840000000000001</v>
      </c>
      <c r="S2838" s="64">
        <f>AVERAGE(S2817:S2836)</f>
        <v>1.8485</v>
      </c>
      <c r="U2838" s="64">
        <f>AVERAGE(U2817:U2836)</f>
        <v>3.129</v>
      </c>
      <c r="V2838" s="64">
        <f>AVERAGE(V2817:V2836)</f>
        <v>2.5469999999999993</v>
      </c>
      <c r="W2838" s="64">
        <f>AVERAGE(W2817:W2836)</f>
        <v>4.3050000000000015</v>
      </c>
      <c r="X2838" s="64">
        <f>AVERAGE(X2817:X2836)</f>
        <v>4.1159999999999997</v>
      </c>
      <c r="Z2838" s="64">
        <f>AVERAGE(Z2817:Z2836)</f>
        <v>1.877</v>
      </c>
      <c r="AA2838" s="64">
        <f>AVERAGE(AA2817:AA2836)</f>
        <v>1.7724999999999997</v>
      </c>
      <c r="AB2838" s="64">
        <f>AVERAGE(AB2817:AB2836)</f>
        <v>2.9560000000000004</v>
      </c>
      <c r="AC2838" s="64">
        <f>AVERAGE(AC2817:AC2836)</f>
        <v>2.61</v>
      </c>
    </row>
    <row r="2839" spans="1:29" hidden="1" x14ac:dyDescent="0.2">
      <c r="A2839" s="3" t="s">
        <v>62</v>
      </c>
      <c r="B2839" s="312">
        <f>AVERAGE(B2838:C2838)</f>
        <v>2.8379999999999996</v>
      </c>
      <c r="C2839" s="312"/>
      <c r="D2839" s="312">
        <f>AVERAGE(D2838:E2838)</f>
        <v>4.2105000000000006</v>
      </c>
      <c r="E2839" s="312"/>
      <c r="F2839" s="5"/>
      <c r="G2839" s="312">
        <f>AVERAGE(G2838:H2838)</f>
        <v>1.8247499999999999</v>
      </c>
      <c r="H2839" s="312"/>
      <c r="I2839" s="118"/>
      <c r="J2839" s="312">
        <f>AVERAGE(J2838:K2838)</f>
        <v>2.7830000000000004</v>
      </c>
      <c r="K2839" s="312"/>
      <c r="L2839" s="118"/>
      <c r="M2839" s="5"/>
      <c r="N2839" s="5"/>
      <c r="O2839" s="5"/>
      <c r="P2839" s="5"/>
      <c r="Q2839" s="5"/>
      <c r="R2839" s="312">
        <f>AVERAGE(R2838:S2838)</f>
        <v>1.9662500000000001</v>
      </c>
      <c r="S2839" s="312"/>
      <c r="U2839" s="312">
        <f>AVERAGE(U2838:V2838)</f>
        <v>2.8379999999999996</v>
      </c>
      <c r="V2839" s="312"/>
      <c r="W2839" s="312">
        <f>AVERAGE(W2838:X2838)</f>
        <v>4.2105000000000006</v>
      </c>
      <c r="X2839" s="312"/>
      <c r="Y2839" s="5"/>
      <c r="Z2839" s="312">
        <f>AVERAGE(Z2838:AA2838)</f>
        <v>1.8247499999999999</v>
      </c>
      <c r="AA2839" s="312"/>
      <c r="AB2839" s="312">
        <f>AVERAGE(AB2838:AC2838)</f>
        <v>2.7830000000000004</v>
      </c>
      <c r="AC2839" s="312"/>
    </row>
    <row r="2840" spans="1:29" hidden="1" x14ac:dyDescent="0.2">
      <c r="A2840" s="3" t="s">
        <v>63</v>
      </c>
      <c r="B2840" s="312">
        <f>AVERAGE(B2794,B2814,B2839)</f>
        <v>3.0278333333333332</v>
      </c>
      <c r="C2840" s="312"/>
      <c r="D2840" s="312">
        <f>AVERAGE(D2794,D2814,D2839)</f>
        <v>4.1957525252525256</v>
      </c>
      <c r="E2840" s="312"/>
      <c r="F2840" s="5"/>
      <c r="G2840" s="312">
        <f>AVERAGE(G2794,G2814,G2839)</f>
        <v>2.0329974747474746</v>
      </c>
      <c r="H2840" s="312"/>
      <c r="I2840" s="118"/>
      <c r="J2840" s="312">
        <f>AVERAGE(J2794,J2814,J2839)</f>
        <v>2.8945808080808084</v>
      </c>
      <c r="K2840" s="312"/>
      <c r="L2840" s="118"/>
      <c r="M2840" s="5"/>
      <c r="N2840" s="5"/>
      <c r="O2840" s="5"/>
      <c r="P2840" s="5"/>
      <c r="Q2840" s="5"/>
      <c r="R2840" s="312">
        <f>AVERAGE(R2794,R2814,R2839)</f>
        <v>2.0610378787878787</v>
      </c>
      <c r="S2840" s="312"/>
      <c r="U2840" s="312">
        <f>AVERAGE(U2794,U2814,U2839)</f>
        <v>3.0278333333333332</v>
      </c>
      <c r="V2840" s="312"/>
      <c r="W2840" s="312">
        <f>AVERAGE(W2794,W2814,W2839)</f>
        <v>4.1957525252525256</v>
      </c>
      <c r="X2840" s="312"/>
      <c r="Y2840" s="5"/>
      <c r="Z2840" s="312">
        <f>AVERAGE(Z2794,Z2814,Z2839)</f>
        <v>2.0329974747474746</v>
      </c>
      <c r="AA2840" s="312"/>
      <c r="AB2840" s="312">
        <f>AVERAGE(AB2794,AB2814,AB2839)</f>
        <v>2.8945808080808084</v>
      </c>
      <c r="AC2840" s="312"/>
    </row>
    <row r="2841" spans="1:29" hidden="1" x14ac:dyDescent="0.2"/>
    <row r="2842" spans="1:29" hidden="1" x14ac:dyDescent="0.2">
      <c r="A2842" s="2">
        <v>42430</v>
      </c>
      <c r="B2842" s="64">
        <v>2.99</v>
      </c>
      <c r="C2842" s="64">
        <v>2.21</v>
      </c>
      <c r="D2842" s="64">
        <v>4.16</v>
      </c>
      <c r="E2842" s="64">
        <v>4.04</v>
      </c>
      <c r="G2842" s="64">
        <v>1.88</v>
      </c>
      <c r="H2842" s="64">
        <v>1.85</v>
      </c>
      <c r="J2842" s="64">
        <v>2.95</v>
      </c>
      <c r="K2842" s="64">
        <v>2.87</v>
      </c>
      <c r="N2842" s="64">
        <v>0.28000000000000003</v>
      </c>
      <c r="O2842" s="64">
        <v>1.8</v>
      </c>
      <c r="P2842" s="64">
        <v>2.67</v>
      </c>
      <c r="R2842" s="64">
        <v>2.11</v>
      </c>
      <c r="S2842" s="64">
        <v>1.85</v>
      </c>
      <c r="U2842" s="64">
        <v>2.99</v>
      </c>
      <c r="V2842" s="64">
        <v>2.21</v>
      </c>
      <c r="W2842" s="64">
        <v>4.16</v>
      </c>
      <c r="X2842" s="64">
        <v>4.04</v>
      </c>
      <c r="Z2842" s="64">
        <v>1.88</v>
      </c>
      <c r="AA2842" s="64">
        <v>1.85</v>
      </c>
      <c r="AB2842" s="64">
        <v>2.95</v>
      </c>
      <c r="AC2842" s="64">
        <v>2.87</v>
      </c>
    </row>
    <row r="2843" spans="1:29" hidden="1" x14ac:dyDescent="0.2">
      <c r="A2843" s="2">
        <v>42431</v>
      </c>
      <c r="B2843" s="64">
        <v>2.98</v>
      </c>
      <c r="C2843" s="64">
        <v>2.68</v>
      </c>
      <c r="D2843" s="64">
        <v>4.1500000000000004</v>
      </c>
      <c r="E2843" s="64">
        <v>3.92</v>
      </c>
      <c r="G2843" s="64">
        <v>1.87</v>
      </c>
      <c r="H2843" s="64">
        <v>1.89</v>
      </c>
      <c r="J2843" s="64">
        <v>2.63</v>
      </c>
      <c r="K2843" s="64">
        <v>2.83</v>
      </c>
      <c r="N2843" s="64">
        <v>0.26</v>
      </c>
      <c r="O2843" s="64">
        <v>1.82</v>
      </c>
      <c r="P2843" s="64">
        <v>2.66</v>
      </c>
      <c r="R2843" s="64">
        <v>2.14</v>
      </c>
      <c r="S2843" s="64">
        <v>1.84</v>
      </c>
      <c r="U2843" s="64">
        <v>2.98</v>
      </c>
      <c r="V2843" s="64">
        <v>2.68</v>
      </c>
      <c r="W2843" s="64">
        <v>4.1500000000000004</v>
      </c>
      <c r="X2843" s="64">
        <v>3.92</v>
      </c>
      <c r="Z2843" s="64">
        <v>1.87</v>
      </c>
      <c r="AA2843" s="64">
        <v>1.89</v>
      </c>
      <c r="AB2843" s="64">
        <v>2.63</v>
      </c>
      <c r="AC2843" s="64">
        <v>2.83</v>
      </c>
    </row>
    <row r="2844" spans="1:29" hidden="1" x14ac:dyDescent="0.2">
      <c r="A2844" s="2">
        <v>42432</v>
      </c>
      <c r="B2844" s="64">
        <v>3.01</v>
      </c>
      <c r="C2844" s="64">
        <v>2.71</v>
      </c>
      <c r="D2844" s="64">
        <v>4.13</v>
      </c>
      <c r="E2844" s="64">
        <v>3.94</v>
      </c>
      <c r="G2844" s="64">
        <v>1.87</v>
      </c>
      <c r="H2844" s="64">
        <v>1.91</v>
      </c>
      <c r="J2844" s="64">
        <v>2.4500000000000002</v>
      </c>
      <c r="K2844" s="64">
        <v>2.77</v>
      </c>
      <c r="N2844" s="64">
        <v>0.23</v>
      </c>
      <c r="O2844" s="64">
        <v>1.81</v>
      </c>
      <c r="P2844" s="64">
        <v>2.64</v>
      </c>
      <c r="R2844" s="64">
        <v>2.11</v>
      </c>
      <c r="S2844" s="64">
        <v>1.8</v>
      </c>
      <c r="U2844" s="64">
        <v>3.01</v>
      </c>
      <c r="V2844" s="64">
        <v>2.71</v>
      </c>
      <c r="W2844" s="64">
        <v>4.13</v>
      </c>
      <c r="X2844" s="64">
        <v>3.94</v>
      </c>
      <c r="Z2844" s="64">
        <v>1.87</v>
      </c>
      <c r="AA2844" s="64">
        <v>1.91</v>
      </c>
      <c r="AB2844" s="64">
        <v>2.4500000000000002</v>
      </c>
      <c r="AC2844" s="64">
        <v>2.77</v>
      </c>
    </row>
    <row r="2845" spans="1:29" hidden="1" x14ac:dyDescent="0.2">
      <c r="A2845" s="2">
        <v>42433</v>
      </c>
      <c r="B2845" s="64">
        <v>3.02</v>
      </c>
      <c r="C2845" s="64">
        <v>2.83</v>
      </c>
      <c r="D2845" s="64">
        <v>4.16</v>
      </c>
      <c r="E2845" s="64">
        <v>3.89</v>
      </c>
      <c r="G2845" s="64">
        <v>1.95</v>
      </c>
      <c r="H2845" s="64">
        <v>1.92</v>
      </c>
      <c r="J2845" s="64">
        <v>2.5499999999999998</v>
      </c>
      <c r="K2845" s="64">
        <v>2.99</v>
      </c>
      <c r="N2845" s="64">
        <v>0.23</v>
      </c>
      <c r="O2845" s="64">
        <v>1.85</v>
      </c>
      <c r="P2845" s="64">
        <v>2.68</v>
      </c>
      <c r="R2845" s="64">
        <v>2.17</v>
      </c>
      <c r="S2845" s="64">
        <v>1.83</v>
      </c>
      <c r="U2845" s="64">
        <v>3.02</v>
      </c>
      <c r="V2845" s="64">
        <v>2.83</v>
      </c>
      <c r="W2845" s="64">
        <v>4.16</v>
      </c>
      <c r="X2845" s="64">
        <v>3.89</v>
      </c>
      <c r="Z2845" s="64">
        <v>1.95</v>
      </c>
      <c r="AA2845" s="64">
        <v>1.92</v>
      </c>
      <c r="AB2845" s="64">
        <v>2.5499999999999998</v>
      </c>
      <c r="AC2845" s="64">
        <v>2.99</v>
      </c>
    </row>
    <row r="2846" spans="1:29" hidden="1" x14ac:dyDescent="0.2">
      <c r="A2846" s="2">
        <v>42436</v>
      </c>
      <c r="B2846" s="64">
        <v>3.06</v>
      </c>
      <c r="C2846" s="64">
        <v>2.76</v>
      </c>
      <c r="D2846" s="64">
        <v>4.1399999999999997</v>
      </c>
      <c r="E2846" s="64">
        <v>3.91</v>
      </c>
      <c r="G2846" s="64">
        <v>1.91</v>
      </c>
      <c r="H2846" s="64">
        <v>1.94</v>
      </c>
      <c r="J2846" s="64">
        <v>2.76</v>
      </c>
      <c r="K2846" s="64">
        <v>2.87</v>
      </c>
      <c r="N2846" s="64">
        <v>0.23</v>
      </c>
      <c r="O2846" s="64">
        <v>1.88</v>
      </c>
      <c r="P2846" s="64">
        <v>2.69</v>
      </c>
      <c r="R2846" s="64">
        <v>2.16</v>
      </c>
      <c r="S2846" s="64">
        <v>1.86</v>
      </c>
      <c r="U2846" s="64">
        <v>3.06</v>
      </c>
      <c r="V2846" s="64">
        <v>2.76</v>
      </c>
      <c r="W2846" s="64">
        <v>4.1399999999999997</v>
      </c>
      <c r="X2846" s="64">
        <v>3.91</v>
      </c>
      <c r="Z2846" s="64">
        <v>1.91</v>
      </c>
      <c r="AA2846" s="64">
        <v>1.94</v>
      </c>
      <c r="AB2846" s="64">
        <v>2.76</v>
      </c>
      <c r="AC2846" s="64">
        <v>2.87</v>
      </c>
    </row>
    <row r="2847" spans="1:29" hidden="1" x14ac:dyDescent="0.2">
      <c r="A2847" s="2">
        <v>42437</v>
      </c>
      <c r="B2847" s="64">
        <v>2.99</v>
      </c>
      <c r="C2847" s="64">
        <v>2.66</v>
      </c>
      <c r="D2847" s="64">
        <v>4.0599999999999996</v>
      </c>
      <c r="E2847" s="64">
        <v>4.04</v>
      </c>
      <c r="G2847" s="64">
        <v>1.91</v>
      </c>
      <c r="H2847" s="64">
        <v>1.96</v>
      </c>
      <c r="J2847" s="64">
        <v>2.69</v>
      </c>
      <c r="K2847" s="64">
        <v>2.98</v>
      </c>
      <c r="N2847" s="64">
        <v>0.24</v>
      </c>
      <c r="O2847" s="64">
        <v>1.81</v>
      </c>
      <c r="P2847" s="64">
        <v>2.62</v>
      </c>
      <c r="R2847" s="64">
        <v>2.0499999999999998</v>
      </c>
      <c r="S2847" s="64">
        <v>1.77</v>
      </c>
      <c r="U2847" s="64">
        <v>2.99</v>
      </c>
      <c r="V2847" s="64">
        <v>2.66</v>
      </c>
      <c r="W2847" s="64">
        <v>4.0599999999999996</v>
      </c>
      <c r="X2847" s="64">
        <v>4.04</v>
      </c>
      <c r="Z2847" s="64">
        <v>1.91</v>
      </c>
      <c r="AA2847" s="64">
        <v>1.96</v>
      </c>
      <c r="AB2847" s="64">
        <v>2.69</v>
      </c>
      <c r="AC2847" s="64">
        <v>2.98</v>
      </c>
    </row>
    <row r="2848" spans="1:29" hidden="1" x14ac:dyDescent="0.2">
      <c r="A2848" s="2">
        <v>42438</v>
      </c>
      <c r="B2848" s="64">
        <v>3.01</v>
      </c>
      <c r="C2848" s="64">
        <v>2.69</v>
      </c>
      <c r="D2848" s="64">
        <v>4.0999999999999996</v>
      </c>
      <c r="E2848" s="64">
        <v>4.05</v>
      </c>
      <c r="G2848" s="64">
        <v>2.1</v>
      </c>
      <c r="H2848" s="64">
        <v>1.96</v>
      </c>
      <c r="J2848" s="64">
        <v>2.75</v>
      </c>
      <c r="K2848" s="64">
        <v>2.94</v>
      </c>
      <c r="N2848" s="64">
        <v>0.24</v>
      </c>
      <c r="O2848" s="64">
        <v>1.86</v>
      </c>
      <c r="P2848" s="64">
        <v>2.64</v>
      </c>
      <c r="R2848" s="64">
        <v>2.09</v>
      </c>
      <c r="S2848" s="64">
        <v>1.81</v>
      </c>
      <c r="U2848" s="64">
        <v>3.01</v>
      </c>
      <c r="V2848" s="64">
        <v>2.69</v>
      </c>
      <c r="W2848" s="64">
        <v>4.0999999999999996</v>
      </c>
      <c r="X2848" s="64">
        <v>4.05</v>
      </c>
      <c r="Z2848" s="64">
        <v>2.1</v>
      </c>
      <c r="AA2848" s="64">
        <v>1.96</v>
      </c>
      <c r="AB2848" s="64">
        <v>2.75</v>
      </c>
      <c r="AC2848" s="64">
        <v>2.94</v>
      </c>
    </row>
    <row r="2849" spans="1:29" hidden="1" x14ac:dyDescent="0.2">
      <c r="A2849" s="2">
        <v>42439</v>
      </c>
      <c r="B2849" s="64">
        <v>3.06</v>
      </c>
      <c r="C2849" s="64">
        <v>2.76</v>
      </c>
      <c r="D2849" s="64">
        <v>4.1500000000000004</v>
      </c>
      <c r="E2849" s="64">
        <v>4.17</v>
      </c>
      <c r="G2849" s="64">
        <v>2.04</v>
      </c>
      <c r="H2849" s="64">
        <v>2</v>
      </c>
      <c r="J2849" s="64">
        <v>3.04</v>
      </c>
      <c r="K2849" s="64">
        <v>3.01</v>
      </c>
      <c r="N2849" s="64">
        <v>0.24</v>
      </c>
      <c r="O2849" s="64">
        <v>1.91</v>
      </c>
      <c r="P2849" s="64">
        <v>2.68</v>
      </c>
      <c r="R2849" s="64">
        <v>2.15</v>
      </c>
      <c r="S2849" s="64">
        <v>1.87</v>
      </c>
      <c r="U2849" s="64">
        <v>3.06</v>
      </c>
      <c r="V2849" s="64">
        <v>2.76</v>
      </c>
      <c r="W2849" s="64">
        <v>4.1500000000000004</v>
      </c>
      <c r="X2849" s="64">
        <v>4.17</v>
      </c>
      <c r="Z2849" s="64">
        <v>2.04</v>
      </c>
      <c r="AA2849" s="64">
        <v>2</v>
      </c>
      <c r="AB2849" s="64">
        <v>3.04</v>
      </c>
      <c r="AC2849" s="64">
        <v>3.01</v>
      </c>
    </row>
    <row r="2850" spans="1:29" hidden="1" x14ac:dyDescent="0.2">
      <c r="A2850" s="2">
        <v>42440</v>
      </c>
      <c r="B2850" s="64">
        <v>3.02</v>
      </c>
      <c r="C2850" s="64">
        <v>2.66</v>
      </c>
      <c r="D2850" s="64">
        <v>4.16</v>
      </c>
      <c r="E2850" s="64">
        <v>4.04</v>
      </c>
      <c r="G2850" s="64">
        <v>2.06</v>
      </c>
      <c r="H2850" s="64">
        <v>2.0099999999999998</v>
      </c>
      <c r="J2850" s="64">
        <v>3.16</v>
      </c>
      <c r="K2850" s="64">
        <v>2.97</v>
      </c>
      <c r="N2850" s="64">
        <v>0.26</v>
      </c>
      <c r="O2850" s="64">
        <v>1.96</v>
      </c>
      <c r="P2850" s="64">
        <v>2.73</v>
      </c>
      <c r="R2850" s="64">
        <v>2.13</v>
      </c>
      <c r="S2850" s="64">
        <v>1.85</v>
      </c>
      <c r="U2850" s="64">
        <v>3.02</v>
      </c>
      <c r="V2850" s="64">
        <v>2.66</v>
      </c>
      <c r="W2850" s="64">
        <v>4.16</v>
      </c>
      <c r="X2850" s="64">
        <v>4.04</v>
      </c>
      <c r="Z2850" s="64">
        <v>2.06</v>
      </c>
      <c r="AA2850" s="64">
        <v>2.0099999999999998</v>
      </c>
      <c r="AB2850" s="64">
        <v>3.16</v>
      </c>
      <c r="AC2850" s="64">
        <v>2.97</v>
      </c>
    </row>
    <row r="2851" spans="1:29" hidden="1" x14ac:dyDescent="0.2">
      <c r="A2851" s="2">
        <v>42443</v>
      </c>
      <c r="B2851" s="64">
        <v>2.97</v>
      </c>
      <c r="C2851" s="64">
        <v>2.69</v>
      </c>
      <c r="D2851" s="64">
        <v>4.13</v>
      </c>
      <c r="E2851" s="64">
        <v>4.03</v>
      </c>
      <c r="G2851" s="64">
        <v>2.1</v>
      </c>
      <c r="H2851" s="64">
        <v>1.98</v>
      </c>
      <c r="J2851" s="64">
        <v>3.1</v>
      </c>
      <c r="K2851" s="64">
        <v>2.98</v>
      </c>
      <c r="N2851" s="64">
        <v>0.26</v>
      </c>
      <c r="O2851" s="64">
        <v>1.93</v>
      </c>
      <c r="P2851" s="64">
        <v>2.7</v>
      </c>
      <c r="R2851" s="64">
        <v>2.13</v>
      </c>
      <c r="S2851" s="64">
        <v>1.83</v>
      </c>
      <c r="U2851" s="64">
        <v>2.97</v>
      </c>
      <c r="V2851" s="64">
        <v>2.69</v>
      </c>
      <c r="W2851" s="64">
        <v>4.13</v>
      </c>
      <c r="X2851" s="64">
        <v>4.03</v>
      </c>
      <c r="Z2851" s="64">
        <v>2.1</v>
      </c>
      <c r="AA2851" s="64">
        <v>1.98</v>
      </c>
      <c r="AB2851" s="64">
        <v>3.1</v>
      </c>
      <c r="AC2851" s="64">
        <v>2.98</v>
      </c>
    </row>
    <row r="2852" spans="1:29" hidden="1" x14ac:dyDescent="0.2">
      <c r="A2852" s="2">
        <v>42444</v>
      </c>
      <c r="B2852" s="64">
        <v>3.02</v>
      </c>
      <c r="C2852" s="64">
        <v>2.66</v>
      </c>
      <c r="D2852" s="64">
        <v>4.17</v>
      </c>
      <c r="E2852" s="64">
        <v>4.08</v>
      </c>
      <c r="G2852" s="64">
        <v>2.04</v>
      </c>
      <c r="H2852" s="64">
        <v>1.97</v>
      </c>
      <c r="J2852" s="64">
        <v>3.13</v>
      </c>
      <c r="K2852" s="64">
        <v>2.99</v>
      </c>
      <c r="N2852" s="64">
        <v>0.28000000000000003</v>
      </c>
      <c r="O2852" s="64">
        <v>1.94</v>
      </c>
      <c r="P2852" s="64">
        <v>2.71</v>
      </c>
      <c r="R2852" s="64">
        <v>2.14</v>
      </c>
      <c r="S2852" s="64">
        <v>1.84</v>
      </c>
      <c r="U2852" s="64">
        <v>3.02</v>
      </c>
      <c r="V2852" s="64">
        <v>2.66</v>
      </c>
      <c r="W2852" s="64">
        <v>4.17</v>
      </c>
      <c r="X2852" s="64">
        <v>4.08</v>
      </c>
      <c r="Z2852" s="64">
        <v>2.04</v>
      </c>
      <c r="AA2852" s="64">
        <v>1.97</v>
      </c>
      <c r="AB2852" s="64">
        <v>3.13</v>
      </c>
      <c r="AC2852" s="64">
        <v>2.99</v>
      </c>
    </row>
    <row r="2853" spans="1:29" hidden="1" x14ac:dyDescent="0.2">
      <c r="A2853" s="2">
        <v>42445</v>
      </c>
      <c r="B2853" s="64">
        <v>2.94</v>
      </c>
      <c r="C2853" s="64">
        <v>2.63</v>
      </c>
      <c r="D2853" s="64">
        <v>4.2</v>
      </c>
      <c r="E2853" s="64">
        <v>4.0199999999999996</v>
      </c>
      <c r="G2853" s="64">
        <v>2.13</v>
      </c>
      <c r="H2853" s="64">
        <v>2</v>
      </c>
      <c r="J2853" s="64">
        <v>3.45</v>
      </c>
      <c r="K2853" s="64">
        <v>3.04</v>
      </c>
      <c r="N2853" s="64">
        <v>0.25</v>
      </c>
      <c r="O2853" s="64">
        <v>1.89</v>
      </c>
      <c r="P2853" s="64">
        <v>2.69</v>
      </c>
      <c r="R2853" s="64">
        <v>2</v>
      </c>
      <c r="S2853" s="64">
        <v>1.72</v>
      </c>
      <c r="U2853" s="64">
        <v>2.94</v>
      </c>
      <c r="V2853" s="64">
        <v>2.63</v>
      </c>
      <c r="W2853" s="64">
        <v>4.2</v>
      </c>
      <c r="X2853" s="64">
        <v>4.0199999999999996</v>
      </c>
      <c r="Z2853" s="64">
        <v>2.13</v>
      </c>
      <c r="AA2853" s="64">
        <v>2</v>
      </c>
      <c r="AB2853" s="64">
        <v>3.45</v>
      </c>
      <c r="AC2853" s="64">
        <v>3.04</v>
      </c>
    </row>
    <row r="2854" spans="1:29" hidden="1" x14ac:dyDescent="0.2">
      <c r="A2854" s="2">
        <v>42446</v>
      </c>
      <c r="B2854" s="64">
        <v>2.9</v>
      </c>
      <c r="C2854" s="64">
        <v>2.68</v>
      </c>
      <c r="D2854" s="64">
        <v>4.12</v>
      </c>
      <c r="E2854" s="64">
        <v>3.94</v>
      </c>
      <c r="G2854" s="64">
        <v>1.96</v>
      </c>
      <c r="H2854" s="64">
        <v>1.95</v>
      </c>
      <c r="J2854" s="64">
        <v>2.85</v>
      </c>
      <c r="K2854" s="64">
        <v>2.98</v>
      </c>
      <c r="N2854" s="64">
        <v>0.24</v>
      </c>
      <c r="O2854" s="64">
        <v>1.87</v>
      </c>
      <c r="P2854" s="64">
        <v>2.66</v>
      </c>
      <c r="R2854" s="64">
        <v>1.96</v>
      </c>
      <c r="S2854" s="64">
        <v>1.72</v>
      </c>
      <c r="U2854" s="64">
        <v>2.9</v>
      </c>
      <c r="V2854" s="64">
        <v>2.68</v>
      </c>
      <c r="W2854" s="64">
        <v>4.12</v>
      </c>
      <c r="X2854" s="64">
        <v>3.94</v>
      </c>
      <c r="Z2854" s="64">
        <v>1.96</v>
      </c>
      <c r="AA2854" s="64">
        <v>1.95</v>
      </c>
      <c r="AB2854" s="64">
        <v>2.85</v>
      </c>
      <c r="AC2854" s="64">
        <v>2.98</v>
      </c>
    </row>
    <row r="2855" spans="1:29" hidden="1" x14ac:dyDescent="0.2">
      <c r="A2855" s="2">
        <v>42447</v>
      </c>
      <c r="B2855" s="64">
        <v>2.73</v>
      </c>
      <c r="C2855" s="64">
        <v>2.6</v>
      </c>
      <c r="D2855" s="64">
        <v>4.04</v>
      </c>
      <c r="E2855" s="64">
        <v>3.89</v>
      </c>
      <c r="G2855" s="64">
        <v>1.93</v>
      </c>
      <c r="H2855" s="64">
        <v>2.04</v>
      </c>
      <c r="J2855" s="64">
        <v>3.05</v>
      </c>
      <c r="K2855" s="64">
        <v>3.01</v>
      </c>
      <c r="N2855" s="64">
        <v>0.25</v>
      </c>
      <c r="O2855" s="64">
        <v>1.86</v>
      </c>
      <c r="P2855" s="64">
        <v>2.66</v>
      </c>
      <c r="R2855" s="64">
        <v>1.87</v>
      </c>
      <c r="S2855" s="64">
        <v>1.63</v>
      </c>
      <c r="U2855" s="64">
        <v>2.73</v>
      </c>
      <c r="V2855" s="64">
        <v>2.6</v>
      </c>
      <c r="W2855" s="64">
        <v>4.04</v>
      </c>
      <c r="X2855" s="64">
        <v>3.89</v>
      </c>
      <c r="Z2855" s="64">
        <v>1.93</v>
      </c>
      <c r="AA2855" s="64">
        <v>2.04</v>
      </c>
      <c r="AB2855" s="64">
        <v>3.05</v>
      </c>
      <c r="AC2855" s="64">
        <v>3.01</v>
      </c>
    </row>
    <row r="2856" spans="1:29" hidden="1" x14ac:dyDescent="0.2">
      <c r="A2856" s="2">
        <v>42450</v>
      </c>
      <c r="B2856" s="64">
        <v>2.87</v>
      </c>
      <c r="C2856" s="64">
        <v>2.63</v>
      </c>
      <c r="D2856" s="64">
        <v>4.12</v>
      </c>
      <c r="E2856" s="64">
        <v>3.93</v>
      </c>
      <c r="G2856" s="64">
        <v>1.94</v>
      </c>
      <c r="H2856" s="64">
        <v>1.92</v>
      </c>
      <c r="J2856" s="64">
        <v>2.76</v>
      </c>
      <c r="K2856" s="64">
        <v>2.93</v>
      </c>
      <c r="N2856" s="64">
        <v>0.28000000000000003</v>
      </c>
      <c r="O2856" s="64">
        <v>1.9</v>
      </c>
      <c r="P2856" s="64">
        <v>2.7</v>
      </c>
      <c r="R2856" s="64">
        <v>1.96</v>
      </c>
      <c r="S2856" s="64">
        <v>1.68</v>
      </c>
      <c r="U2856" s="64">
        <v>2.87</v>
      </c>
      <c r="V2856" s="64">
        <v>2.63</v>
      </c>
      <c r="W2856" s="64">
        <v>4.12</v>
      </c>
      <c r="X2856" s="64">
        <v>3.93</v>
      </c>
      <c r="Z2856" s="64">
        <v>1.94</v>
      </c>
      <c r="AA2856" s="64">
        <v>1.92</v>
      </c>
      <c r="AB2856" s="64">
        <v>2.76</v>
      </c>
      <c r="AC2856" s="64">
        <v>2.93</v>
      </c>
    </row>
    <row r="2857" spans="1:29" hidden="1" x14ac:dyDescent="0.2">
      <c r="A2857" s="2">
        <v>42451</v>
      </c>
      <c r="B2857" s="64">
        <v>3.04</v>
      </c>
      <c r="C2857" s="64">
        <v>2.66</v>
      </c>
      <c r="D2857" s="64">
        <v>4.1399999999999997</v>
      </c>
      <c r="E2857" s="64">
        <v>3.97</v>
      </c>
      <c r="G2857" s="64">
        <v>1.95</v>
      </c>
      <c r="H2857" s="64">
        <v>1.89</v>
      </c>
      <c r="J2857" s="64">
        <v>2.94</v>
      </c>
      <c r="K2857" s="64">
        <v>2.97</v>
      </c>
      <c r="N2857" s="64">
        <v>0.28000000000000003</v>
      </c>
      <c r="O2857" s="64">
        <v>1.92</v>
      </c>
      <c r="P2857" s="64">
        <v>2.7</v>
      </c>
      <c r="R2857" s="64">
        <v>1.98</v>
      </c>
      <c r="S2857" s="64">
        <v>1.75</v>
      </c>
      <c r="U2857" s="64">
        <v>3.04</v>
      </c>
      <c r="V2857" s="64">
        <v>2.66</v>
      </c>
      <c r="W2857" s="64">
        <v>4.1399999999999997</v>
      </c>
      <c r="X2857" s="64">
        <v>3.97</v>
      </c>
      <c r="Z2857" s="64">
        <v>1.95</v>
      </c>
      <c r="AA2857" s="64">
        <v>1.89</v>
      </c>
      <c r="AB2857" s="64">
        <v>2.94</v>
      </c>
      <c r="AC2857" s="64">
        <v>2.97</v>
      </c>
    </row>
    <row r="2858" spans="1:29" hidden="1" x14ac:dyDescent="0.2">
      <c r="A2858" s="2">
        <v>42452</v>
      </c>
      <c r="B2858" s="64">
        <v>2.99</v>
      </c>
      <c r="C2858" s="64">
        <v>2.6</v>
      </c>
      <c r="D2858" s="64">
        <v>4.07</v>
      </c>
      <c r="E2858" s="64">
        <v>3.89</v>
      </c>
      <c r="G2858" s="64">
        <v>2.04</v>
      </c>
      <c r="H2858" s="64">
        <v>1.95</v>
      </c>
      <c r="J2858" s="64">
        <v>2.95</v>
      </c>
      <c r="K2858" s="64">
        <v>2.89</v>
      </c>
      <c r="N2858" s="64">
        <v>0.27</v>
      </c>
      <c r="O2858" s="64">
        <v>1.86</v>
      </c>
      <c r="P2858" s="64">
        <v>2.64</v>
      </c>
      <c r="R2858" s="64">
        <v>1.93</v>
      </c>
      <c r="S2858" s="64">
        <v>1.68</v>
      </c>
      <c r="U2858" s="64">
        <v>2.99</v>
      </c>
      <c r="V2858" s="64">
        <v>2.6</v>
      </c>
      <c r="W2858" s="64">
        <v>4.07</v>
      </c>
      <c r="X2858" s="64">
        <v>3.89</v>
      </c>
      <c r="Z2858" s="64">
        <v>2.04</v>
      </c>
      <c r="AA2858" s="64">
        <v>1.95</v>
      </c>
      <c r="AB2858" s="64">
        <v>2.95</v>
      </c>
      <c r="AC2858" s="64">
        <v>2.89</v>
      </c>
    </row>
    <row r="2859" spans="1:29" hidden="1" x14ac:dyDescent="0.2">
      <c r="A2859" s="2">
        <v>42453</v>
      </c>
      <c r="B2859" s="64">
        <v>2.94</v>
      </c>
      <c r="C2859" s="64">
        <v>1.68</v>
      </c>
      <c r="D2859" s="64">
        <v>4.1399999999999997</v>
      </c>
      <c r="E2859" s="64">
        <v>4.0199999999999996</v>
      </c>
      <c r="G2859" s="64">
        <v>2.23</v>
      </c>
      <c r="H2859" s="64">
        <v>2.1</v>
      </c>
      <c r="J2859" s="64">
        <v>3.3</v>
      </c>
      <c r="K2859" s="64">
        <v>3.08</v>
      </c>
      <c r="N2859" s="64">
        <v>0.26</v>
      </c>
      <c r="O2859" s="64">
        <v>1.88</v>
      </c>
      <c r="P2859" s="64">
        <v>2.65</v>
      </c>
      <c r="R2859" s="64">
        <v>1.99</v>
      </c>
      <c r="S2859" s="64">
        <v>1.49</v>
      </c>
      <c r="U2859" s="64">
        <v>2.94</v>
      </c>
      <c r="V2859" s="64">
        <v>1.68</v>
      </c>
      <c r="W2859" s="64">
        <v>4.1399999999999997</v>
      </c>
      <c r="X2859" s="64">
        <v>4.0199999999999996</v>
      </c>
      <c r="Z2859" s="64">
        <v>2.23</v>
      </c>
      <c r="AA2859" s="64">
        <v>2.1</v>
      </c>
      <c r="AB2859" s="64">
        <v>3.3</v>
      </c>
      <c r="AC2859" s="64">
        <v>3.08</v>
      </c>
    </row>
    <row r="2860" spans="1:29" hidden="1" x14ac:dyDescent="0.2">
      <c r="A2860" s="2">
        <v>42457</v>
      </c>
      <c r="B2860" s="64">
        <v>3</v>
      </c>
      <c r="C2860" s="64">
        <v>2.63</v>
      </c>
      <c r="D2860" s="64">
        <v>4.09</v>
      </c>
      <c r="E2860" s="64">
        <v>3.9</v>
      </c>
      <c r="G2860" s="64">
        <v>2.0699999999999998</v>
      </c>
      <c r="H2860" s="64">
        <v>1.94</v>
      </c>
      <c r="J2860" s="64">
        <v>2.85</v>
      </c>
      <c r="K2860" s="64">
        <v>2.98</v>
      </c>
      <c r="N2860" s="64">
        <v>0.24</v>
      </c>
      <c r="O2860" s="64">
        <v>1.86</v>
      </c>
      <c r="P2860" s="64">
        <v>2.64</v>
      </c>
      <c r="R2860" s="64">
        <v>1.95</v>
      </c>
      <c r="S2860" s="64">
        <v>1.69</v>
      </c>
      <c r="U2860" s="64">
        <v>3</v>
      </c>
      <c r="V2860" s="64">
        <v>2.63</v>
      </c>
      <c r="W2860" s="64">
        <v>4.09</v>
      </c>
      <c r="X2860" s="64">
        <v>3.9</v>
      </c>
      <c r="Z2860" s="64">
        <v>2.0699999999999998</v>
      </c>
      <c r="AA2860" s="64">
        <v>1.94</v>
      </c>
      <c r="AB2860" s="64">
        <v>2.85</v>
      </c>
      <c r="AC2860" s="64">
        <v>2.98</v>
      </c>
    </row>
    <row r="2861" spans="1:29" hidden="1" x14ac:dyDescent="0.2">
      <c r="A2861" s="2">
        <v>42458</v>
      </c>
      <c r="B2861" s="64">
        <v>2.99</v>
      </c>
      <c r="C2861" s="64">
        <v>2.54</v>
      </c>
      <c r="D2861" s="64">
        <v>4.08</v>
      </c>
      <c r="E2861" s="64">
        <v>3.85</v>
      </c>
      <c r="G2861" s="64">
        <v>2.02</v>
      </c>
      <c r="H2861" s="64">
        <v>1.94</v>
      </c>
      <c r="J2861" s="64">
        <v>3.17</v>
      </c>
      <c r="K2861" s="64">
        <v>2.97</v>
      </c>
      <c r="N2861" s="64">
        <v>0.19</v>
      </c>
      <c r="O2861" s="64">
        <v>1.78</v>
      </c>
      <c r="P2861" s="64">
        <v>2.58</v>
      </c>
      <c r="R2861" s="64">
        <v>1.88</v>
      </c>
      <c r="S2861" s="64">
        <v>1.64</v>
      </c>
      <c r="U2861" s="64">
        <v>2.99</v>
      </c>
      <c r="V2861" s="64">
        <v>2.54</v>
      </c>
      <c r="W2861" s="64">
        <v>4.08</v>
      </c>
      <c r="X2861" s="64">
        <v>3.85</v>
      </c>
      <c r="Z2861" s="64">
        <v>2.02</v>
      </c>
      <c r="AA2861" s="64">
        <v>1.94</v>
      </c>
      <c r="AB2861" s="64">
        <v>3.17</v>
      </c>
      <c r="AC2861" s="64">
        <v>2.97</v>
      </c>
    </row>
    <row r="2862" spans="1:29" hidden="1" x14ac:dyDescent="0.2">
      <c r="A2862" s="2">
        <v>42459</v>
      </c>
      <c r="B2862" s="64">
        <v>2.95</v>
      </c>
      <c r="C2862" s="64">
        <v>2.54</v>
      </c>
      <c r="D2862" s="64">
        <v>4.0599999999999996</v>
      </c>
      <c r="E2862" s="64">
        <v>3.89</v>
      </c>
      <c r="G2862" s="64">
        <v>2.15</v>
      </c>
      <c r="H2862" s="64">
        <v>1.92</v>
      </c>
      <c r="J2862" s="64">
        <v>3.15</v>
      </c>
      <c r="K2862" s="64">
        <v>2.87</v>
      </c>
      <c r="N2862" s="64">
        <v>0.17</v>
      </c>
      <c r="O2862" s="64">
        <v>1.81</v>
      </c>
      <c r="P2862" s="64">
        <v>2.64</v>
      </c>
      <c r="R2862" s="64">
        <v>1.8</v>
      </c>
      <c r="S2862" s="64">
        <v>1.57</v>
      </c>
      <c r="U2862" s="64">
        <v>2.95</v>
      </c>
      <c r="V2862" s="64">
        <v>2.54</v>
      </c>
      <c r="W2862" s="64">
        <v>4.0599999999999996</v>
      </c>
      <c r="X2862" s="64">
        <v>3.89</v>
      </c>
      <c r="Z2862" s="64">
        <v>2.15</v>
      </c>
      <c r="AA2862" s="64">
        <v>1.92</v>
      </c>
      <c r="AB2862" s="64">
        <v>3.15</v>
      </c>
      <c r="AC2862" s="64">
        <v>2.87</v>
      </c>
    </row>
    <row r="2863" spans="1:29" hidden="1" x14ac:dyDescent="0.2">
      <c r="A2863" s="2">
        <v>42460</v>
      </c>
      <c r="B2863" s="64">
        <v>2.89</v>
      </c>
      <c r="C2863" s="64">
        <v>2.4500000000000002</v>
      </c>
      <c r="D2863" s="64">
        <v>4.0199999999999996</v>
      </c>
      <c r="E2863" s="64">
        <v>3.83</v>
      </c>
      <c r="G2863" s="64">
        <v>2.0699999999999998</v>
      </c>
      <c r="H2863" s="64">
        <v>1.83</v>
      </c>
      <c r="J2863" s="64">
        <v>3.21</v>
      </c>
      <c r="K2863" s="64">
        <v>2.78</v>
      </c>
      <c r="N2863" s="64">
        <v>0.18</v>
      </c>
      <c r="O2863" s="64">
        <v>1.75</v>
      </c>
      <c r="P2863" s="64">
        <v>2.59</v>
      </c>
      <c r="R2863" s="64">
        <v>1.75</v>
      </c>
      <c r="S2863" s="64">
        <v>1.51</v>
      </c>
      <c r="U2863" s="64">
        <v>2.89</v>
      </c>
      <c r="V2863" s="64">
        <v>2.4500000000000002</v>
      </c>
      <c r="W2863" s="64">
        <v>4.0199999999999996</v>
      </c>
      <c r="X2863" s="64">
        <v>3.83</v>
      </c>
      <c r="Z2863" s="64">
        <v>2.0699999999999998</v>
      </c>
      <c r="AA2863" s="64">
        <v>1.83</v>
      </c>
      <c r="AB2863" s="64">
        <v>3.21</v>
      </c>
      <c r="AC2863" s="64">
        <v>2.78</v>
      </c>
    </row>
    <row r="2864" spans="1:29" hidden="1" x14ac:dyDescent="0.2">
      <c r="R2864" s="64"/>
      <c r="S2864" s="64"/>
    </row>
    <row r="2865" spans="1:29" hidden="1" x14ac:dyDescent="0.2">
      <c r="A2865" s="3" t="s">
        <v>61</v>
      </c>
      <c r="B2865" s="64">
        <f>AVERAGE(B2842:B2863)</f>
        <v>2.9713636363636358</v>
      </c>
      <c r="C2865" s="64">
        <f>AVERAGE(C2842:C2863)</f>
        <v>2.5886363636363643</v>
      </c>
      <c r="D2865" s="64">
        <f>AVERAGE(D2842:D2863)</f>
        <v>4.1177272727272722</v>
      </c>
      <c r="E2865" s="64">
        <f>AVERAGE(E2842:E2863)</f>
        <v>3.9654545454545445</v>
      </c>
      <c r="G2865" s="64">
        <f>AVERAGE(G2842:G2863)</f>
        <v>2.0099999999999998</v>
      </c>
      <c r="H2865" s="64">
        <f>AVERAGE(H2842:H2863)</f>
        <v>1.9486363636363635</v>
      </c>
      <c r="J2865" s="64">
        <f>AVERAGE(J2842:J2863)</f>
        <v>2.9495454545454547</v>
      </c>
      <c r="K2865" s="64">
        <f>AVERAGE(K2842:K2863)</f>
        <v>2.9409090909090905</v>
      </c>
      <c r="N2865" s="64">
        <f>AVERAGE(N2842:N2863)</f>
        <v>0.24363636363636365</v>
      </c>
      <c r="O2865" s="64">
        <f>AVERAGE(O2842:O2863)</f>
        <v>1.8613636363636366</v>
      </c>
      <c r="P2865" s="64">
        <f>AVERAGE(P2842:P2863)</f>
        <v>2.6622727272727271</v>
      </c>
      <c r="R2865" s="64">
        <f>AVERAGE(R2842:R2863)</f>
        <v>2.0204545454545455</v>
      </c>
      <c r="S2865" s="64">
        <f>AVERAGE(S2842:S2863)</f>
        <v>1.7377272727272726</v>
      </c>
      <c r="U2865" s="64">
        <f>AVERAGE(U2842:U2863)</f>
        <v>2.9713636363636358</v>
      </c>
      <c r="V2865" s="64">
        <f>AVERAGE(V2842:V2863)</f>
        <v>2.5886363636363643</v>
      </c>
      <c r="W2865" s="64">
        <f>AVERAGE(W2842:W2863)</f>
        <v>4.1177272727272722</v>
      </c>
      <c r="X2865" s="64">
        <f>AVERAGE(X2842:X2863)</f>
        <v>3.9654545454545445</v>
      </c>
      <c r="Z2865" s="64">
        <f>AVERAGE(Z2842:Z2863)</f>
        <v>2.0099999999999998</v>
      </c>
      <c r="AA2865" s="64">
        <f>AVERAGE(AA2842:AA2863)</f>
        <v>1.9486363636363635</v>
      </c>
      <c r="AB2865" s="64">
        <f>AVERAGE(AB2842:AB2863)</f>
        <v>2.9495454545454547</v>
      </c>
      <c r="AC2865" s="64">
        <f>AVERAGE(AC2842:AC2863)</f>
        <v>2.9409090909090905</v>
      </c>
    </row>
    <row r="2866" spans="1:29" hidden="1" x14ac:dyDescent="0.2">
      <c r="A2866" s="3" t="s">
        <v>62</v>
      </c>
      <c r="B2866" s="312">
        <f>AVERAGE(B2865:C2865)</f>
        <v>2.7800000000000002</v>
      </c>
      <c r="C2866" s="312"/>
      <c r="D2866" s="312">
        <f>AVERAGE(D2865:E2865)</f>
        <v>4.0415909090909086</v>
      </c>
      <c r="E2866" s="312"/>
      <c r="F2866" s="5"/>
      <c r="G2866" s="312">
        <f>AVERAGE(G2865:H2865)</f>
        <v>1.9793181818181815</v>
      </c>
      <c r="H2866" s="312"/>
      <c r="I2866" s="118"/>
      <c r="J2866" s="312">
        <f>AVERAGE(J2865:K2865)</f>
        <v>2.9452272727272728</v>
      </c>
      <c r="K2866" s="312"/>
      <c r="L2866" s="118"/>
      <c r="M2866" s="5"/>
      <c r="N2866" s="5"/>
      <c r="O2866" s="5"/>
      <c r="P2866" s="5"/>
      <c r="Q2866" s="5"/>
      <c r="R2866" s="312">
        <f>AVERAGE(R2865:S2865)</f>
        <v>1.8790909090909089</v>
      </c>
      <c r="S2866" s="312"/>
      <c r="U2866" s="312">
        <f>AVERAGE(U2865:V2865)</f>
        <v>2.7800000000000002</v>
      </c>
      <c r="V2866" s="312"/>
      <c r="W2866" s="312">
        <f>AVERAGE(W2865:X2865)</f>
        <v>4.0415909090909086</v>
      </c>
      <c r="X2866" s="312"/>
      <c r="Y2866" s="5"/>
      <c r="Z2866" s="312">
        <f>AVERAGE(Z2865:AA2865)</f>
        <v>1.9793181818181815</v>
      </c>
      <c r="AA2866" s="312"/>
      <c r="AB2866" s="312">
        <f>AVERAGE(AB2865:AC2865)</f>
        <v>2.9452272727272728</v>
      </c>
      <c r="AC2866" s="312"/>
    </row>
    <row r="2867" spans="1:29" hidden="1" x14ac:dyDescent="0.2">
      <c r="A2867" s="3" t="s">
        <v>63</v>
      </c>
      <c r="B2867" s="312">
        <f>AVERAGE(B2814,B2839,B2866)</f>
        <v>2.9053333333333331</v>
      </c>
      <c r="C2867" s="312"/>
      <c r="D2867" s="312">
        <f>AVERAGE(D2814,D2839,D2866)</f>
        <v>4.1399191919191916</v>
      </c>
      <c r="E2867" s="312"/>
      <c r="F2867" s="5"/>
      <c r="G2867" s="312">
        <f>AVERAGE(G2814,G2839,G2866)</f>
        <v>1.9274671717171714</v>
      </c>
      <c r="H2867" s="312"/>
      <c r="I2867" s="118"/>
      <c r="J2867" s="312">
        <f>AVERAGE(J2814,J2839,J2866)</f>
        <v>2.8218535353535352</v>
      </c>
      <c r="K2867" s="312"/>
      <c r="L2867" s="118"/>
      <c r="M2867" s="5"/>
      <c r="N2867" s="5"/>
      <c r="O2867" s="5"/>
      <c r="P2867" s="5"/>
      <c r="Q2867" s="5"/>
      <c r="R2867" s="312">
        <f>AVERAGE(R2814,R2839,R2866)</f>
        <v>1.9694469696969694</v>
      </c>
      <c r="S2867" s="312"/>
      <c r="U2867" s="312">
        <f>AVERAGE(U2814,U2839,U2866)</f>
        <v>2.9053333333333331</v>
      </c>
      <c r="V2867" s="312"/>
      <c r="W2867" s="312">
        <f>AVERAGE(W2814,W2839,W2866)</f>
        <v>4.1399191919191916</v>
      </c>
      <c r="X2867" s="312"/>
      <c r="Y2867" s="5"/>
      <c r="Z2867" s="312">
        <f>AVERAGE(Z2814,Z2839,Z2866)</f>
        <v>1.9274671717171714</v>
      </c>
      <c r="AA2867" s="312"/>
      <c r="AB2867" s="312">
        <f>AVERAGE(AB2814,AB2839,AB2866)</f>
        <v>2.8218535353535352</v>
      </c>
      <c r="AC2867" s="312"/>
    </row>
    <row r="2868" spans="1:29" hidden="1" x14ac:dyDescent="0.2">
      <c r="R2868" s="64"/>
      <c r="S2868" s="64"/>
    </row>
    <row r="2869" spans="1:29" hidden="1" x14ac:dyDescent="0.2">
      <c r="A2869" s="2">
        <v>42461</v>
      </c>
      <c r="B2869" s="64">
        <v>2.88</v>
      </c>
      <c r="C2869" s="64">
        <v>2.44</v>
      </c>
      <c r="D2869" s="64">
        <v>3.99</v>
      </c>
      <c r="E2869" s="64">
        <v>3.78</v>
      </c>
      <c r="G2869" s="64">
        <v>1.97</v>
      </c>
      <c r="H2869" s="64">
        <v>1.75</v>
      </c>
      <c r="J2869" s="64">
        <v>2.38</v>
      </c>
      <c r="K2869" s="64">
        <v>2.69</v>
      </c>
      <c r="N2869" s="64">
        <v>0.19</v>
      </c>
      <c r="O2869" s="64">
        <v>1.75</v>
      </c>
      <c r="P2869" s="64">
        <v>2.58</v>
      </c>
      <c r="R2869" s="64">
        <v>1.75</v>
      </c>
      <c r="S2869" s="64">
        <v>1.53</v>
      </c>
      <c r="U2869" s="64">
        <v>2.88</v>
      </c>
      <c r="V2869" s="64">
        <v>2.44</v>
      </c>
      <c r="W2869" s="64">
        <v>3.99</v>
      </c>
      <c r="X2869" s="64">
        <v>3.78</v>
      </c>
      <c r="Z2869" s="64">
        <v>1.97</v>
      </c>
      <c r="AA2869" s="64">
        <v>1.75</v>
      </c>
      <c r="AB2869" s="64">
        <v>2.38</v>
      </c>
      <c r="AC2869" s="64">
        <v>2.69</v>
      </c>
    </row>
    <row r="2870" spans="1:29" hidden="1" x14ac:dyDescent="0.2">
      <c r="A2870" s="2">
        <v>42464</v>
      </c>
      <c r="B2870" s="64">
        <v>2.84</v>
      </c>
      <c r="C2870" s="64">
        <v>2.4300000000000002</v>
      </c>
      <c r="D2870" s="64">
        <v>3.97</v>
      </c>
      <c r="E2870" s="64">
        <v>3.84</v>
      </c>
      <c r="G2870" s="64">
        <v>1.94</v>
      </c>
      <c r="H2870" s="64">
        <v>1.71</v>
      </c>
      <c r="J2870" s="64">
        <v>2.56</v>
      </c>
      <c r="K2870" s="64">
        <v>2.15</v>
      </c>
      <c r="N2870" s="64">
        <v>0.18</v>
      </c>
      <c r="O2870" s="64">
        <v>1.74</v>
      </c>
      <c r="P2870" s="64">
        <v>2.58</v>
      </c>
      <c r="R2870" s="64">
        <v>1.73</v>
      </c>
      <c r="S2870" s="64">
        <v>1.52</v>
      </c>
      <c r="U2870" s="64">
        <v>2.84</v>
      </c>
      <c r="V2870" s="64">
        <v>2.4300000000000002</v>
      </c>
      <c r="W2870" s="64">
        <v>3.97</v>
      </c>
      <c r="X2870" s="64">
        <v>3.84</v>
      </c>
      <c r="Z2870" s="64">
        <v>1.94</v>
      </c>
      <c r="AA2870" s="64">
        <v>1.71</v>
      </c>
      <c r="AB2870" s="64">
        <v>2.56</v>
      </c>
      <c r="AC2870" s="64">
        <v>2.15</v>
      </c>
    </row>
    <row r="2871" spans="1:29" hidden="1" x14ac:dyDescent="0.2">
      <c r="A2871" s="2">
        <v>42465</v>
      </c>
      <c r="B2871" s="64">
        <v>2.82</v>
      </c>
      <c r="C2871" s="64">
        <v>2.4</v>
      </c>
      <c r="D2871" s="64">
        <v>3.98</v>
      </c>
      <c r="E2871" s="64">
        <v>3.83</v>
      </c>
      <c r="G2871" s="64">
        <v>2.13</v>
      </c>
      <c r="H2871" s="64">
        <v>1.64</v>
      </c>
      <c r="J2871" s="64">
        <v>2.58</v>
      </c>
      <c r="K2871" s="64">
        <v>2.08</v>
      </c>
      <c r="N2871" s="64">
        <v>0.21</v>
      </c>
      <c r="O2871" s="64">
        <v>1.7</v>
      </c>
      <c r="P2871" s="64">
        <v>2.52</v>
      </c>
      <c r="R2871" s="64">
        <v>1.71</v>
      </c>
      <c r="S2871" s="64">
        <v>1.48</v>
      </c>
      <c r="U2871" s="64">
        <v>2.82</v>
      </c>
      <c r="V2871" s="64">
        <v>2.4</v>
      </c>
      <c r="W2871" s="64">
        <v>3.98</v>
      </c>
      <c r="X2871" s="64">
        <v>3.83</v>
      </c>
      <c r="Z2871" s="64">
        <v>2.13</v>
      </c>
      <c r="AA2871" s="64">
        <v>1.64</v>
      </c>
      <c r="AB2871" s="64">
        <v>2.58</v>
      </c>
      <c r="AC2871" s="64">
        <v>2.08</v>
      </c>
    </row>
    <row r="2872" spans="1:29" hidden="1" x14ac:dyDescent="0.2">
      <c r="A2872" s="2">
        <v>42466</v>
      </c>
      <c r="B2872" s="64">
        <v>2.79</v>
      </c>
      <c r="C2872" s="64">
        <v>2.44</v>
      </c>
      <c r="D2872" s="64">
        <v>3.95</v>
      </c>
      <c r="E2872" s="64">
        <v>3.78</v>
      </c>
      <c r="G2872" s="64">
        <v>2.11</v>
      </c>
      <c r="H2872" s="64">
        <v>1.62</v>
      </c>
      <c r="J2872" s="64">
        <v>2.54</v>
      </c>
      <c r="K2872" s="64">
        <v>2.12</v>
      </c>
      <c r="N2872" s="64">
        <v>0.21</v>
      </c>
      <c r="O2872" s="64">
        <v>1.74</v>
      </c>
      <c r="P2872" s="64">
        <v>2.56</v>
      </c>
      <c r="R2872" s="64">
        <v>1.73</v>
      </c>
      <c r="S2872" s="64">
        <v>1.53</v>
      </c>
      <c r="U2872" s="64">
        <v>2.79</v>
      </c>
      <c r="V2872" s="64">
        <v>2.44</v>
      </c>
      <c r="W2872" s="64">
        <v>3.95</v>
      </c>
      <c r="X2872" s="64">
        <v>3.78</v>
      </c>
      <c r="Z2872" s="64">
        <v>2.11</v>
      </c>
      <c r="AA2872" s="64">
        <v>1.62</v>
      </c>
      <c r="AB2872" s="64">
        <v>2.54</v>
      </c>
      <c r="AC2872" s="64">
        <v>2.12</v>
      </c>
    </row>
    <row r="2873" spans="1:29" hidden="1" x14ac:dyDescent="0.2">
      <c r="A2873" s="2">
        <v>42467</v>
      </c>
      <c r="B2873" s="64">
        <v>2.76</v>
      </c>
      <c r="C2873" s="64">
        <v>2.37</v>
      </c>
      <c r="D2873" s="64">
        <v>3.88</v>
      </c>
      <c r="E2873" s="64">
        <v>3.69</v>
      </c>
      <c r="G2873" s="64">
        <v>2.13</v>
      </c>
      <c r="H2873" s="64">
        <v>1.72</v>
      </c>
      <c r="J2873" s="64">
        <v>3.06</v>
      </c>
      <c r="K2873" s="64">
        <v>2.4900000000000002</v>
      </c>
      <c r="N2873" s="64">
        <v>0.21</v>
      </c>
      <c r="O2873" s="64">
        <v>1.67</v>
      </c>
      <c r="P2873" s="64">
        <v>2.4900000000000002</v>
      </c>
      <c r="R2873" s="64">
        <v>1.67</v>
      </c>
      <c r="S2873" s="64">
        <v>1.46</v>
      </c>
      <c r="U2873" s="64">
        <v>2.76</v>
      </c>
      <c r="V2873" s="64">
        <v>2.37</v>
      </c>
      <c r="W2873" s="64">
        <v>3.88</v>
      </c>
      <c r="X2873" s="64">
        <v>3.69</v>
      </c>
      <c r="Z2873" s="64">
        <v>2.13</v>
      </c>
      <c r="AA2873" s="64">
        <v>1.72</v>
      </c>
      <c r="AB2873" s="64">
        <v>3.06</v>
      </c>
      <c r="AC2873" s="64">
        <v>2.4900000000000002</v>
      </c>
    </row>
    <row r="2874" spans="1:29" hidden="1" x14ac:dyDescent="0.2">
      <c r="A2874" s="2">
        <v>42468</v>
      </c>
      <c r="B2874" s="64">
        <v>2.76</v>
      </c>
      <c r="C2874" s="64">
        <v>2.39</v>
      </c>
      <c r="D2874" s="64">
        <v>3.93</v>
      </c>
      <c r="E2874" s="64">
        <v>3.74</v>
      </c>
      <c r="G2874" s="64">
        <v>2.09</v>
      </c>
      <c r="H2874" s="64">
        <v>1.55</v>
      </c>
      <c r="J2874" s="64">
        <v>2.99</v>
      </c>
      <c r="K2874" s="64">
        <v>2.16</v>
      </c>
      <c r="N2874" s="64">
        <v>0.2</v>
      </c>
      <c r="O2874" s="64">
        <v>1.7</v>
      </c>
      <c r="P2874" s="64">
        <v>2.5299999999999998</v>
      </c>
      <c r="R2874" s="64">
        <v>1.69</v>
      </c>
      <c r="S2874" s="64">
        <v>1.5</v>
      </c>
      <c r="U2874" s="64">
        <v>2.76</v>
      </c>
      <c r="V2874" s="64">
        <v>2.39</v>
      </c>
      <c r="W2874" s="64">
        <v>3.93</v>
      </c>
      <c r="X2874" s="64">
        <v>3.74</v>
      </c>
      <c r="Z2874" s="64">
        <v>2.09</v>
      </c>
      <c r="AA2874" s="64">
        <v>1.55</v>
      </c>
      <c r="AB2874" s="64">
        <v>2.99</v>
      </c>
      <c r="AC2874" s="64">
        <v>2.16</v>
      </c>
    </row>
    <row r="2875" spans="1:29" hidden="1" x14ac:dyDescent="0.2">
      <c r="A2875" s="2">
        <v>42471</v>
      </c>
      <c r="B2875" s="64">
        <v>2.78</v>
      </c>
      <c r="C2875" s="64">
        <v>2.39</v>
      </c>
      <c r="D2875" s="64">
        <v>3.9</v>
      </c>
      <c r="E2875" s="64">
        <v>3.77</v>
      </c>
      <c r="G2875" s="64">
        <v>2.0299999999999998</v>
      </c>
      <c r="H2875" s="64">
        <v>1.58</v>
      </c>
      <c r="J2875" s="64">
        <v>3.01</v>
      </c>
      <c r="K2875" s="64">
        <v>2.33</v>
      </c>
      <c r="N2875" s="64">
        <v>0.2</v>
      </c>
      <c r="O2875" s="64">
        <v>1.7</v>
      </c>
      <c r="P2875" s="64">
        <v>2.54</v>
      </c>
      <c r="R2875" s="64">
        <v>1.7</v>
      </c>
      <c r="S2875" s="64">
        <v>1.49</v>
      </c>
      <c r="U2875" s="64">
        <v>2.78</v>
      </c>
      <c r="V2875" s="64">
        <v>2.39</v>
      </c>
      <c r="W2875" s="64">
        <v>3.9</v>
      </c>
      <c r="X2875" s="64">
        <v>3.77</v>
      </c>
      <c r="Z2875" s="64">
        <v>2.0299999999999998</v>
      </c>
      <c r="AA2875" s="64">
        <v>1.58</v>
      </c>
      <c r="AB2875" s="64">
        <v>3.01</v>
      </c>
      <c r="AC2875" s="64">
        <v>2.33</v>
      </c>
    </row>
    <row r="2876" spans="1:29" hidden="1" x14ac:dyDescent="0.2">
      <c r="A2876" s="2">
        <v>42472</v>
      </c>
      <c r="B2876" s="64">
        <v>2.82</v>
      </c>
      <c r="C2876" s="64">
        <v>2.4700000000000002</v>
      </c>
      <c r="D2876" s="64">
        <v>3.95</v>
      </c>
      <c r="E2876" s="64">
        <v>3.83</v>
      </c>
      <c r="G2876" s="64">
        <v>2.06</v>
      </c>
      <c r="H2876" s="64">
        <v>1.51</v>
      </c>
      <c r="J2876" s="64">
        <v>3.08</v>
      </c>
      <c r="K2876" s="64">
        <v>2.39</v>
      </c>
      <c r="N2876" s="64">
        <v>0.19</v>
      </c>
      <c r="O2876" s="64">
        <v>1.76</v>
      </c>
      <c r="P2876" s="64">
        <v>2.58</v>
      </c>
      <c r="R2876" s="64">
        <v>1.78</v>
      </c>
      <c r="S2876" s="64">
        <v>1.54</v>
      </c>
      <c r="U2876" s="64">
        <v>2.82</v>
      </c>
      <c r="V2876" s="64">
        <v>2.4700000000000002</v>
      </c>
      <c r="W2876" s="64">
        <v>3.95</v>
      </c>
      <c r="X2876" s="64">
        <v>3.83</v>
      </c>
      <c r="Z2876" s="64">
        <v>2.06</v>
      </c>
      <c r="AA2876" s="64">
        <v>1.51</v>
      </c>
      <c r="AB2876" s="64">
        <v>3.08</v>
      </c>
      <c r="AC2876" s="64">
        <v>2.39</v>
      </c>
    </row>
    <row r="2877" spans="1:29" hidden="1" x14ac:dyDescent="0.2">
      <c r="A2877" s="2">
        <v>42473</v>
      </c>
      <c r="B2877" s="64">
        <v>2.77</v>
      </c>
      <c r="C2877" s="64">
        <v>2.42</v>
      </c>
      <c r="D2877" s="64">
        <v>3.91</v>
      </c>
      <c r="E2877" s="64">
        <v>3.78</v>
      </c>
      <c r="G2877" s="64">
        <v>1.97</v>
      </c>
      <c r="H2877" s="64">
        <v>1.57</v>
      </c>
      <c r="J2877" s="64">
        <v>2.83</v>
      </c>
      <c r="K2877" s="64">
        <v>2.2000000000000002</v>
      </c>
      <c r="N2877" s="64">
        <v>0.19</v>
      </c>
      <c r="O2877" s="64">
        <v>1.74</v>
      </c>
      <c r="P2877" s="64">
        <v>2.56</v>
      </c>
      <c r="R2877" s="64">
        <v>1.74</v>
      </c>
      <c r="S2877" s="64">
        <v>1.51</v>
      </c>
      <c r="U2877" s="64">
        <v>2.77</v>
      </c>
      <c r="V2877" s="64">
        <v>2.42</v>
      </c>
      <c r="W2877" s="64">
        <v>3.91</v>
      </c>
      <c r="X2877" s="64">
        <v>3.78</v>
      </c>
      <c r="Z2877" s="64">
        <v>1.97</v>
      </c>
      <c r="AA2877" s="64">
        <v>1.57</v>
      </c>
      <c r="AB2877" s="64">
        <v>2.83</v>
      </c>
      <c r="AC2877" s="64">
        <v>2.2000000000000002</v>
      </c>
    </row>
    <row r="2878" spans="1:29" hidden="1" x14ac:dyDescent="0.2">
      <c r="A2878" s="2">
        <v>42474</v>
      </c>
      <c r="B2878" s="64">
        <v>2.78</v>
      </c>
      <c r="C2878" s="64">
        <v>2.4300000000000002</v>
      </c>
      <c r="D2878" s="64">
        <v>3.98</v>
      </c>
      <c r="E2878" s="64">
        <v>3.78</v>
      </c>
      <c r="G2878" s="64">
        <v>2.0499999999999998</v>
      </c>
      <c r="H2878" s="64">
        <v>1.59</v>
      </c>
      <c r="J2878" s="64">
        <v>2.88</v>
      </c>
      <c r="K2878" s="64">
        <v>2.4500000000000002</v>
      </c>
      <c r="N2878" s="64">
        <v>0.19</v>
      </c>
      <c r="O2878" s="64">
        <v>1.77</v>
      </c>
      <c r="P2878" s="64">
        <v>2.58</v>
      </c>
      <c r="R2878" s="64">
        <v>1.78</v>
      </c>
      <c r="S2878" s="64">
        <v>1.55</v>
      </c>
      <c r="U2878" s="64">
        <v>2.78</v>
      </c>
      <c r="V2878" s="64">
        <v>2.4300000000000002</v>
      </c>
      <c r="W2878" s="64">
        <v>3.98</v>
      </c>
      <c r="X2878" s="64">
        <v>3.78</v>
      </c>
      <c r="Z2878" s="64">
        <v>2.0499999999999998</v>
      </c>
      <c r="AA2878" s="64">
        <v>1.59</v>
      </c>
      <c r="AB2878" s="64">
        <v>2.88</v>
      </c>
      <c r="AC2878" s="64">
        <v>2.4500000000000002</v>
      </c>
    </row>
    <row r="2879" spans="1:29" hidden="1" x14ac:dyDescent="0.2">
      <c r="A2879" s="2">
        <v>42475</v>
      </c>
      <c r="B2879" s="64">
        <v>2.73</v>
      </c>
      <c r="C2879" s="64">
        <v>2.36</v>
      </c>
      <c r="D2879" s="64">
        <v>3.89</v>
      </c>
      <c r="E2879" s="64">
        <v>3.71</v>
      </c>
      <c r="G2879" s="64">
        <v>2.02</v>
      </c>
      <c r="H2879" s="64">
        <v>1.58</v>
      </c>
      <c r="J2879" s="64">
        <v>2.73</v>
      </c>
      <c r="K2879" s="64">
        <v>2.21</v>
      </c>
      <c r="N2879" s="64">
        <v>0.2</v>
      </c>
      <c r="O2879" s="64">
        <v>1.74</v>
      </c>
      <c r="P2879" s="64">
        <v>2.54</v>
      </c>
      <c r="R2879" s="64">
        <v>1.73</v>
      </c>
      <c r="S2879" s="64">
        <v>1.49</v>
      </c>
      <c r="U2879" s="64">
        <v>2.73</v>
      </c>
      <c r="V2879" s="64">
        <v>2.36</v>
      </c>
      <c r="W2879" s="64">
        <v>3.89</v>
      </c>
      <c r="X2879" s="64">
        <v>3.71</v>
      </c>
      <c r="Z2879" s="64">
        <v>2.02</v>
      </c>
      <c r="AA2879" s="64">
        <v>1.58</v>
      </c>
      <c r="AB2879" s="64">
        <v>2.73</v>
      </c>
      <c r="AC2879" s="64">
        <v>2.21</v>
      </c>
    </row>
    <row r="2880" spans="1:29" hidden="1" x14ac:dyDescent="0.2">
      <c r="A2880" s="2">
        <v>42478</v>
      </c>
      <c r="B2880" s="64">
        <v>2.73</v>
      </c>
      <c r="C2880" s="64">
        <v>2.36</v>
      </c>
      <c r="D2880" s="64">
        <v>3.84</v>
      </c>
      <c r="E2880" s="64">
        <v>3.72</v>
      </c>
      <c r="G2880" s="64">
        <v>2</v>
      </c>
      <c r="H2880" s="64">
        <v>1.58</v>
      </c>
      <c r="J2880" s="64">
        <v>2.72</v>
      </c>
      <c r="K2880" s="64">
        <v>2.2799999999999998</v>
      </c>
      <c r="N2880" s="64">
        <v>0.19</v>
      </c>
      <c r="O2880" s="64">
        <v>1.75</v>
      </c>
      <c r="P2880" s="64">
        <v>2.56</v>
      </c>
      <c r="R2880" s="64">
        <v>1.71</v>
      </c>
      <c r="S2880" s="64">
        <v>1.5</v>
      </c>
      <c r="U2880" s="64">
        <v>2.73</v>
      </c>
      <c r="V2880" s="64">
        <v>2.36</v>
      </c>
      <c r="W2880" s="64">
        <v>3.84</v>
      </c>
      <c r="X2880" s="64">
        <v>3.72</v>
      </c>
      <c r="Z2880" s="64">
        <v>2</v>
      </c>
      <c r="AA2880" s="64">
        <v>1.58</v>
      </c>
      <c r="AB2880" s="64">
        <v>2.72</v>
      </c>
      <c r="AC2880" s="64">
        <v>2.2799999999999998</v>
      </c>
    </row>
    <row r="2881" spans="1:29" hidden="1" x14ac:dyDescent="0.2">
      <c r="A2881" s="2">
        <v>42479</v>
      </c>
      <c r="B2881" s="64">
        <v>2.69</v>
      </c>
      <c r="C2881" s="64">
        <v>2.37</v>
      </c>
      <c r="D2881" s="64">
        <v>3.9</v>
      </c>
      <c r="E2881" s="64">
        <v>3.74</v>
      </c>
      <c r="G2881" s="64">
        <v>1.98</v>
      </c>
      <c r="H2881" s="64">
        <v>1.55</v>
      </c>
      <c r="J2881" s="64">
        <v>2.72</v>
      </c>
      <c r="K2881" s="64">
        <v>1.96</v>
      </c>
      <c r="N2881" s="64">
        <v>0.19</v>
      </c>
      <c r="O2881" s="64">
        <v>1.76</v>
      </c>
      <c r="P2881" s="64">
        <v>2.57</v>
      </c>
      <c r="R2881" s="64">
        <v>1.74</v>
      </c>
      <c r="S2881" s="64">
        <v>1.5</v>
      </c>
      <c r="U2881" s="64">
        <v>2.69</v>
      </c>
      <c r="V2881" s="64">
        <v>2.37</v>
      </c>
      <c r="W2881" s="64">
        <v>3.9</v>
      </c>
      <c r="X2881" s="64">
        <v>3.74</v>
      </c>
      <c r="Z2881" s="64">
        <v>1.98</v>
      </c>
      <c r="AA2881" s="64">
        <v>1.55</v>
      </c>
      <c r="AB2881" s="64">
        <v>2.72</v>
      </c>
      <c r="AC2881" s="64">
        <v>1.96</v>
      </c>
    </row>
    <row r="2882" spans="1:29" hidden="1" x14ac:dyDescent="0.2">
      <c r="A2882" s="2">
        <v>42480</v>
      </c>
      <c r="B2882" s="64">
        <v>2.71</v>
      </c>
      <c r="C2882" s="64">
        <v>2.37</v>
      </c>
      <c r="D2882" s="64">
        <v>3.95</v>
      </c>
      <c r="E2882" s="64">
        <v>3.76</v>
      </c>
      <c r="G2882" s="64">
        <v>1.85</v>
      </c>
      <c r="H2882" s="64">
        <v>1.51</v>
      </c>
      <c r="J2882" s="64">
        <v>2.66</v>
      </c>
      <c r="K2882" s="64">
        <v>2.04</v>
      </c>
      <c r="N2882" s="64">
        <v>0.19</v>
      </c>
      <c r="O2882" s="64">
        <v>1.82</v>
      </c>
      <c r="P2882" s="64">
        <v>2.63</v>
      </c>
      <c r="R2882" s="64">
        <v>1.75</v>
      </c>
      <c r="S2882" s="64">
        <v>1.52</v>
      </c>
      <c r="U2882" s="64">
        <v>2.71</v>
      </c>
      <c r="V2882" s="64">
        <v>2.37</v>
      </c>
      <c r="W2882" s="64">
        <v>3.95</v>
      </c>
      <c r="X2882" s="64">
        <v>3.76</v>
      </c>
      <c r="Z2882" s="64">
        <v>1.85</v>
      </c>
      <c r="AA2882" s="64">
        <v>1.51</v>
      </c>
      <c r="AB2882" s="64">
        <v>2.66</v>
      </c>
      <c r="AC2882" s="64">
        <v>2.04</v>
      </c>
    </row>
    <row r="2883" spans="1:29" hidden="1" x14ac:dyDescent="0.2">
      <c r="A2883" s="2">
        <v>42481</v>
      </c>
      <c r="B2883" s="64">
        <v>2.74</v>
      </c>
      <c r="C2883" s="64">
        <v>2.38</v>
      </c>
      <c r="D2883" s="64">
        <v>3.89</v>
      </c>
      <c r="E2883" s="64">
        <v>3.65</v>
      </c>
      <c r="G2883" s="64">
        <v>1.9</v>
      </c>
      <c r="H2883" s="64">
        <v>1.59</v>
      </c>
      <c r="J2883" s="64">
        <v>2.79</v>
      </c>
      <c r="K2883" s="64">
        <v>2.65</v>
      </c>
      <c r="N2883" s="64">
        <v>0.18</v>
      </c>
      <c r="O2883" s="64">
        <v>1.84</v>
      </c>
      <c r="P2883" s="64">
        <v>2.67</v>
      </c>
      <c r="R2883" s="64">
        <v>1.77</v>
      </c>
      <c r="S2883" s="64">
        <v>1.57</v>
      </c>
      <c r="U2883" s="64">
        <v>2.74</v>
      </c>
      <c r="V2883" s="64">
        <v>2.38</v>
      </c>
      <c r="W2883" s="64">
        <v>3.89</v>
      </c>
      <c r="X2883" s="64">
        <v>3.65</v>
      </c>
      <c r="Z2883" s="64">
        <v>1.9</v>
      </c>
      <c r="AA2883" s="64">
        <v>1.59</v>
      </c>
      <c r="AB2883" s="64">
        <v>2.79</v>
      </c>
      <c r="AC2883" s="64">
        <v>2.65</v>
      </c>
    </row>
    <row r="2884" spans="1:29" hidden="1" x14ac:dyDescent="0.2">
      <c r="A2884" s="2">
        <v>42482</v>
      </c>
      <c r="B2884" s="64">
        <v>2.74</v>
      </c>
      <c r="C2884" s="64">
        <v>2.4</v>
      </c>
      <c r="D2884" s="64">
        <v>3.91</v>
      </c>
      <c r="E2884" s="64">
        <v>3.68</v>
      </c>
      <c r="G2884" s="64">
        <v>1.9</v>
      </c>
      <c r="H2884" s="64">
        <v>1.62</v>
      </c>
      <c r="J2884" s="64">
        <v>2.65</v>
      </c>
      <c r="K2884" s="64">
        <v>2.71</v>
      </c>
      <c r="N2884" s="64">
        <v>0.18</v>
      </c>
      <c r="O2884" s="64">
        <v>1.87</v>
      </c>
      <c r="P2884" s="64">
        <v>2.69</v>
      </c>
      <c r="R2884" s="64">
        <v>1.78</v>
      </c>
      <c r="S2884" s="64">
        <v>1.61</v>
      </c>
      <c r="U2884" s="64">
        <v>2.74</v>
      </c>
      <c r="V2884" s="64">
        <v>2.4</v>
      </c>
      <c r="W2884" s="64">
        <v>3.91</v>
      </c>
      <c r="X2884" s="64">
        <v>3.68</v>
      </c>
      <c r="Z2884" s="64">
        <v>1.9</v>
      </c>
      <c r="AA2884" s="64">
        <v>1.62</v>
      </c>
      <c r="AB2884" s="64">
        <v>2.65</v>
      </c>
      <c r="AC2884" s="64">
        <v>2.71</v>
      </c>
    </row>
    <row r="2885" spans="1:29" hidden="1" x14ac:dyDescent="0.2">
      <c r="A2885" s="2">
        <v>42485</v>
      </c>
      <c r="B2885" s="64">
        <v>2.8</v>
      </c>
      <c r="C2885" s="64">
        <v>2.44</v>
      </c>
      <c r="D2885" s="64">
        <v>3.89</v>
      </c>
      <c r="E2885" s="64">
        <v>3.67</v>
      </c>
      <c r="G2885" s="64">
        <v>1.9</v>
      </c>
      <c r="H2885" s="64">
        <v>1.64</v>
      </c>
      <c r="J2885" s="64">
        <v>2.79</v>
      </c>
      <c r="K2885" s="64">
        <v>2.69</v>
      </c>
      <c r="N2885" s="64">
        <v>0.19</v>
      </c>
      <c r="O2885" s="64">
        <v>1.9</v>
      </c>
      <c r="P2885" s="64">
        <v>2.71</v>
      </c>
      <c r="R2885" s="64">
        <v>1.8</v>
      </c>
      <c r="S2885" s="64">
        <v>1.6</v>
      </c>
      <c r="U2885" s="64">
        <v>2.8</v>
      </c>
      <c r="V2885" s="64">
        <v>2.44</v>
      </c>
      <c r="W2885" s="64">
        <v>3.89</v>
      </c>
      <c r="X2885" s="64">
        <v>3.67</v>
      </c>
      <c r="Z2885" s="64">
        <v>1.9</v>
      </c>
      <c r="AA2885" s="64">
        <v>1.64</v>
      </c>
      <c r="AB2885" s="64">
        <v>2.79</v>
      </c>
      <c r="AC2885" s="64">
        <v>2.69</v>
      </c>
    </row>
    <row r="2886" spans="1:29" hidden="1" x14ac:dyDescent="0.2">
      <c r="A2886" s="2">
        <v>42486</v>
      </c>
      <c r="B2886" s="64">
        <v>2.83</v>
      </c>
      <c r="C2886" s="64">
        <v>2.48</v>
      </c>
      <c r="D2886" s="64">
        <v>3.95</v>
      </c>
      <c r="E2886" s="64">
        <v>3.73</v>
      </c>
      <c r="G2886" s="64">
        <v>1.87</v>
      </c>
      <c r="H2886" s="64">
        <v>1.67</v>
      </c>
      <c r="J2886" s="64">
        <v>2.52</v>
      </c>
      <c r="K2886" s="64">
        <v>2.8</v>
      </c>
      <c r="N2886" s="64">
        <v>0.2</v>
      </c>
      <c r="O2886" s="64">
        <v>1.91</v>
      </c>
      <c r="P2886" s="64">
        <v>2.73</v>
      </c>
      <c r="R2886" s="64">
        <v>1.81</v>
      </c>
      <c r="S2886" s="64">
        <v>1.65</v>
      </c>
      <c r="U2886" s="64">
        <v>2.83</v>
      </c>
      <c r="V2886" s="64">
        <v>2.48</v>
      </c>
      <c r="W2886" s="64">
        <v>3.95</v>
      </c>
      <c r="X2886" s="64">
        <v>3.73</v>
      </c>
      <c r="Z2886" s="64">
        <v>1.87</v>
      </c>
      <c r="AA2886" s="64">
        <v>1.67</v>
      </c>
      <c r="AB2886" s="64">
        <v>2.52</v>
      </c>
      <c r="AC2886" s="64">
        <v>2.8</v>
      </c>
    </row>
    <row r="2887" spans="1:29" hidden="1" x14ac:dyDescent="0.2">
      <c r="A2887" s="2">
        <v>42487</v>
      </c>
      <c r="B2887" s="64">
        <v>2.76</v>
      </c>
      <c r="C2887" s="64">
        <v>2.44</v>
      </c>
      <c r="D2887" s="64">
        <v>3.93</v>
      </c>
      <c r="E2887" s="64">
        <v>3.81</v>
      </c>
      <c r="G2887" s="64">
        <v>1.8</v>
      </c>
      <c r="H2887" s="64">
        <v>1.69</v>
      </c>
      <c r="J2887" s="64">
        <v>2.9</v>
      </c>
      <c r="K2887" s="64">
        <v>2.69</v>
      </c>
      <c r="N2887" s="64">
        <v>0.18</v>
      </c>
      <c r="O2887" s="64">
        <v>1.83</v>
      </c>
      <c r="P2887" s="64">
        <v>2.68</v>
      </c>
      <c r="R2887" s="64">
        <v>1.77</v>
      </c>
      <c r="S2887" s="64">
        <v>1.58</v>
      </c>
      <c r="U2887" s="64">
        <v>2.76</v>
      </c>
      <c r="V2887" s="64">
        <v>2.44</v>
      </c>
      <c r="W2887" s="64">
        <v>3.93</v>
      </c>
      <c r="X2887" s="64">
        <v>3.81</v>
      </c>
      <c r="Z2887" s="64">
        <v>1.8</v>
      </c>
      <c r="AA2887" s="64">
        <v>1.69</v>
      </c>
      <c r="AB2887" s="64">
        <v>2.9</v>
      </c>
      <c r="AC2887" s="64">
        <v>2.69</v>
      </c>
    </row>
    <row r="2888" spans="1:29" hidden="1" x14ac:dyDescent="0.2">
      <c r="A2888" s="2">
        <v>42488</v>
      </c>
      <c r="B2888" s="64">
        <v>2.68</v>
      </c>
      <c r="C2888" s="64">
        <v>2.38</v>
      </c>
      <c r="D2888" s="64">
        <v>3.9</v>
      </c>
      <c r="E2888" s="64">
        <v>3.71</v>
      </c>
      <c r="G2888" s="64">
        <v>1.87</v>
      </c>
      <c r="H2888" s="64">
        <v>1.65</v>
      </c>
      <c r="J2888" s="64">
        <v>2.64</v>
      </c>
      <c r="K2888" s="64">
        <v>2.75</v>
      </c>
      <c r="N2888" s="64">
        <v>0.16</v>
      </c>
      <c r="O2888" s="64">
        <v>1.8</v>
      </c>
      <c r="P2888" s="64">
        <v>2.66</v>
      </c>
      <c r="R2888" s="64">
        <v>1.66</v>
      </c>
      <c r="S2888" s="64">
        <v>1.53</v>
      </c>
      <c r="U2888" s="64">
        <v>2.68</v>
      </c>
      <c r="V2888" s="64">
        <v>2.38</v>
      </c>
      <c r="W2888" s="64">
        <v>3.9</v>
      </c>
      <c r="X2888" s="64">
        <v>3.71</v>
      </c>
      <c r="Z2888" s="64">
        <v>1.87</v>
      </c>
      <c r="AA2888" s="64">
        <v>1.65</v>
      </c>
      <c r="AB2888" s="64">
        <v>2.64</v>
      </c>
      <c r="AC2888" s="64">
        <v>2.75</v>
      </c>
    </row>
    <row r="2889" spans="1:29" hidden="1" x14ac:dyDescent="0.2">
      <c r="A2889" s="2">
        <v>42489</v>
      </c>
      <c r="B2889" s="64">
        <v>2.7</v>
      </c>
      <c r="C2889" s="64">
        <v>2.39</v>
      </c>
      <c r="D2889" s="64">
        <v>3.91</v>
      </c>
      <c r="E2889" s="64">
        <v>3.74</v>
      </c>
      <c r="G2889" s="64">
        <v>1.77</v>
      </c>
      <c r="H2889" s="64">
        <v>1.63</v>
      </c>
      <c r="J2889" s="64">
        <v>2.58</v>
      </c>
      <c r="K2889" s="64">
        <v>2.78</v>
      </c>
      <c r="N2889" s="64">
        <v>0.14000000000000001</v>
      </c>
      <c r="O2889" s="64">
        <v>1.81</v>
      </c>
      <c r="P2889" s="64">
        <v>2.66</v>
      </c>
      <c r="R2889" s="64">
        <v>1.66</v>
      </c>
      <c r="S2889" s="64">
        <v>1.51</v>
      </c>
      <c r="U2889" s="64">
        <v>2.7</v>
      </c>
      <c r="V2889" s="64">
        <v>2.39</v>
      </c>
      <c r="W2889" s="64">
        <v>3.91</v>
      </c>
      <c r="X2889" s="64">
        <v>3.74</v>
      </c>
      <c r="Z2889" s="64">
        <v>1.77</v>
      </c>
      <c r="AA2889" s="64">
        <v>1.63</v>
      </c>
      <c r="AB2889" s="64">
        <v>2.58</v>
      </c>
      <c r="AC2889" s="64">
        <v>2.78</v>
      </c>
    </row>
    <row r="2890" spans="1:29" hidden="1" x14ac:dyDescent="0.2">
      <c r="R2890" s="64"/>
      <c r="S2890" s="64"/>
    </row>
    <row r="2891" spans="1:29" hidden="1" x14ac:dyDescent="0.2">
      <c r="A2891" s="3" t="s">
        <v>61</v>
      </c>
      <c r="B2891" s="64">
        <f>AVERAGE(B2869:B2889)</f>
        <v>2.7671428571428569</v>
      </c>
      <c r="C2891" s="64">
        <f>AVERAGE(C2869:C2889)</f>
        <v>2.407142857142857</v>
      </c>
      <c r="D2891" s="64">
        <f>AVERAGE(D2869:D2889)</f>
        <v>3.9238095238095241</v>
      </c>
      <c r="E2891" s="64">
        <f>AVERAGE(E2869:E2889)</f>
        <v>3.7495238095238093</v>
      </c>
      <c r="G2891" s="64">
        <f>AVERAGE(G2869:G2889)</f>
        <v>1.9685714285714284</v>
      </c>
      <c r="H2891" s="64">
        <f>AVERAGE(H2869:H2889)</f>
        <v>1.6166666666666671</v>
      </c>
      <c r="J2891" s="64">
        <f>AVERAGE(J2869:J2889)</f>
        <v>2.7433333333333332</v>
      </c>
      <c r="K2891" s="64">
        <f>AVERAGE(K2869:K2889)</f>
        <v>2.4104761904761904</v>
      </c>
      <c r="N2891" s="64">
        <f>AVERAGE(N2869:N2889)</f>
        <v>0.18904761904761908</v>
      </c>
      <c r="O2891" s="64">
        <f>AVERAGE(O2869:O2889)</f>
        <v>1.7761904761904761</v>
      </c>
      <c r="P2891" s="64">
        <f>AVERAGE(P2869:P2889)</f>
        <v>2.6009523809523807</v>
      </c>
      <c r="R2891" s="64">
        <f>AVERAGE(R2869:R2889)</f>
        <v>1.7361904761904758</v>
      </c>
      <c r="S2891" s="64">
        <f>AVERAGE(S2869:S2889)</f>
        <v>1.5319047619047619</v>
      </c>
      <c r="U2891" s="64">
        <f>AVERAGE(U2869:U2889)</f>
        <v>2.7671428571428569</v>
      </c>
      <c r="V2891" s="64">
        <f>AVERAGE(V2869:V2889)</f>
        <v>2.407142857142857</v>
      </c>
      <c r="W2891" s="64">
        <f>AVERAGE(W2869:W2889)</f>
        <v>3.9238095238095241</v>
      </c>
      <c r="X2891" s="64">
        <f>AVERAGE(X2869:X2889)</f>
        <v>3.7495238095238093</v>
      </c>
      <c r="Z2891" s="64">
        <f>AVERAGE(Z2869:Z2889)</f>
        <v>1.9685714285714284</v>
      </c>
      <c r="AA2891" s="64">
        <f>AVERAGE(AA2869:AA2889)</f>
        <v>1.6166666666666671</v>
      </c>
      <c r="AB2891" s="64">
        <f>AVERAGE(AB2869:AB2889)</f>
        <v>2.7433333333333332</v>
      </c>
      <c r="AC2891" s="64">
        <f>AVERAGE(AC2869:AC2889)</f>
        <v>2.4104761904761904</v>
      </c>
    </row>
    <row r="2892" spans="1:29" hidden="1" x14ac:dyDescent="0.2">
      <c r="A2892" s="3" t="s">
        <v>62</v>
      </c>
      <c r="B2892" s="312">
        <f>AVERAGE(B2891:C2891)</f>
        <v>2.5871428571428572</v>
      </c>
      <c r="C2892" s="312"/>
      <c r="D2892" s="312">
        <f>AVERAGE(D2891:E2891)</f>
        <v>3.8366666666666669</v>
      </c>
      <c r="E2892" s="312"/>
      <c r="F2892" s="5"/>
      <c r="G2892" s="312">
        <f>AVERAGE(G2891:H2891)</f>
        <v>1.7926190476190478</v>
      </c>
      <c r="H2892" s="312"/>
      <c r="I2892" s="118"/>
      <c r="J2892" s="312">
        <f>AVERAGE(J2891:K2891)</f>
        <v>2.5769047619047618</v>
      </c>
      <c r="K2892" s="312"/>
      <c r="L2892" s="118"/>
      <c r="M2892" s="5"/>
      <c r="N2892" s="5"/>
      <c r="O2892" s="5"/>
      <c r="P2892" s="5"/>
      <c r="Q2892" s="5"/>
      <c r="R2892" s="312">
        <f>AVERAGE(R2891:S2891)</f>
        <v>1.6340476190476187</v>
      </c>
      <c r="S2892" s="312"/>
      <c r="U2892" s="312">
        <f>AVERAGE(U2891:V2891)</f>
        <v>2.5871428571428572</v>
      </c>
      <c r="V2892" s="312"/>
      <c r="W2892" s="312">
        <f>AVERAGE(W2891:X2891)</f>
        <v>3.8366666666666669</v>
      </c>
      <c r="X2892" s="312"/>
      <c r="Y2892" s="5"/>
      <c r="Z2892" s="312">
        <f>AVERAGE(Z2891:AA2891)</f>
        <v>1.7926190476190478</v>
      </c>
      <c r="AA2892" s="312"/>
      <c r="AB2892" s="312">
        <f>AVERAGE(AB2891:AC2891)</f>
        <v>2.5769047619047618</v>
      </c>
      <c r="AC2892" s="312"/>
    </row>
    <row r="2893" spans="1:29" hidden="1" x14ac:dyDescent="0.2">
      <c r="A2893" s="3" t="s">
        <v>63</v>
      </c>
      <c r="B2893" s="312">
        <f>AVERAGE(B2839,B2866,B2892)</f>
        <v>2.7350476190476187</v>
      </c>
      <c r="C2893" s="312"/>
      <c r="D2893" s="312">
        <f>AVERAGE(D2839,D2866,D2892)</f>
        <v>4.0295858585858584</v>
      </c>
      <c r="E2893" s="312"/>
      <c r="F2893" s="5"/>
      <c r="G2893" s="312">
        <f>AVERAGE(G2839,G2866,G2892)</f>
        <v>1.8655624098124097</v>
      </c>
      <c r="H2893" s="312"/>
      <c r="I2893" s="118"/>
      <c r="J2893" s="312">
        <f>AVERAGE(J2839,J2866,J2892)</f>
        <v>2.768377344877345</v>
      </c>
      <c r="K2893" s="312"/>
      <c r="L2893" s="118"/>
      <c r="M2893" s="5"/>
      <c r="N2893" s="5"/>
      <c r="O2893" s="5"/>
      <c r="P2893" s="5"/>
      <c r="Q2893" s="5"/>
      <c r="R2893" s="312">
        <f>AVERAGE(R2839,R2866,R2892)</f>
        <v>1.8264628427128426</v>
      </c>
      <c r="S2893" s="312"/>
      <c r="U2893" s="312">
        <f>AVERAGE(U2839,U2866,U2892)</f>
        <v>2.7350476190476187</v>
      </c>
      <c r="V2893" s="312"/>
      <c r="W2893" s="312">
        <f>AVERAGE(W2839,W2866,W2892)</f>
        <v>4.0295858585858584</v>
      </c>
      <c r="X2893" s="312"/>
      <c r="Y2893" s="5"/>
      <c r="Z2893" s="312">
        <f>AVERAGE(Z2839,Z2866,Z2892)</f>
        <v>1.8655624098124097</v>
      </c>
      <c r="AA2893" s="312"/>
      <c r="AB2893" s="312">
        <f>AVERAGE(AB2839,AB2866,AB2892)</f>
        <v>2.768377344877345</v>
      </c>
      <c r="AC2893" s="312"/>
    </row>
    <row r="2894" spans="1:29" hidden="1" x14ac:dyDescent="0.2">
      <c r="R2894" s="64"/>
      <c r="S2894" s="64"/>
    </row>
    <row r="2895" spans="1:29" hidden="1" x14ac:dyDescent="0.2">
      <c r="A2895" s="2">
        <v>42492</v>
      </c>
      <c r="B2895" s="64">
        <v>2.74</v>
      </c>
      <c r="C2895" s="64">
        <v>2.4500000000000002</v>
      </c>
      <c r="D2895" s="64">
        <v>3.98</v>
      </c>
      <c r="E2895" s="64">
        <v>3.78</v>
      </c>
      <c r="G2895" s="64">
        <v>1.78</v>
      </c>
      <c r="H2895" s="64">
        <v>1.52</v>
      </c>
      <c r="J2895" s="64">
        <v>2.62</v>
      </c>
      <c r="K2895" s="64">
        <v>2.85</v>
      </c>
      <c r="N2895" s="64">
        <v>0.19</v>
      </c>
      <c r="O2895" s="64">
        <v>1.85</v>
      </c>
      <c r="P2895" s="64">
        <v>2.71</v>
      </c>
      <c r="R2895" s="64">
        <v>1.78</v>
      </c>
      <c r="S2895" s="64">
        <v>1.53</v>
      </c>
      <c r="U2895" s="64">
        <v>2.74</v>
      </c>
      <c r="V2895" s="64">
        <v>2.4500000000000002</v>
      </c>
      <c r="W2895" s="64">
        <v>3.98</v>
      </c>
      <c r="X2895" s="64">
        <v>3.78</v>
      </c>
      <c r="Z2895" s="64">
        <v>1.78</v>
      </c>
      <c r="AA2895" s="64">
        <v>1.52</v>
      </c>
      <c r="AB2895" s="64">
        <v>2.62</v>
      </c>
      <c r="AC2895" s="64">
        <v>2.85</v>
      </c>
    </row>
    <row r="2896" spans="1:29" hidden="1" x14ac:dyDescent="0.2">
      <c r="A2896" s="2">
        <v>42493</v>
      </c>
      <c r="B2896" s="64">
        <v>2.71</v>
      </c>
      <c r="C2896" s="64">
        <v>2.46</v>
      </c>
      <c r="D2896" s="64">
        <v>3.87</v>
      </c>
      <c r="E2896" s="64">
        <v>3.77</v>
      </c>
      <c r="G2896" s="64">
        <v>1.69</v>
      </c>
      <c r="H2896" s="64">
        <v>1.49</v>
      </c>
      <c r="J2896" s="64">
        <v>2.57</v>
      </c>
      <c r="K2896" s="64">
        <v>2.85</v>
      </c>
      <c r="N2896" s="64">
        <v>0.17</v>
      </c>
      <c r="O2896" s="64">
        <v>1.78</v>
      </c>
      <c r="P2896" s="64">
        <v>2.64</v>
      </c>
      <c r="R2896" s="64">
        <v>1.73</v>
      </c>
      <c r="S2896" s="64">
        <v>1.5</v>
      </c>
      <c r="U2896" s="64">
        <v>2.71</v>
      </c>
      <c r="V2896" s="64">
        <v>2.46</v>
      </c>
      <c r="W2896" s="64">
        <v>3.87</v>
      </c>
      <c r="X2896" s="64">
        <v>3.77</v>
      </c>
      <c r="Z2896" s="64">
        <v>1.69</v>
      </c>
      <c r="AA2896" s="64">
        <v>1.49</v>
      </c>
      <c r="AB2896" s="64">
        <v>2.57</v>
      </c>
      <c r="AC2896" s="64">
        <v>2.85</v>
      </c>
    </row>
    <row r="2897" spans="1:29" hidden="1" x14ac:dyDescent="0.2">
      <c r="A2897" s="2">
        <v>42494</v>
      </c>
      <c r="B2897" s="64">
        <v>2.72</v>
      </c>
      <c r="C2897" s="64">
        <v>2.44</v>
      </c>
      <c r="D2897" s="64">
        <v>3.84</v>
      </c>
      <c r="E2897" s="64">
        <v>3.74</v>
      </c>
      <c r="G2897" s="64">
        <v>1.73</v>
      </c>
      <c r="H2897" s="64">
        <v>1.49</v>
      </c>
      <c r="J2897" s="64">
        <v>2.57</v>
      </c>
      <c r="K2897" s="64">
        <v>2.83</v>
      </c>
      <c r="N2897" s="64">
        <v>0.17</v>
      </c>
      <c r="O2897" s="64">
        <v>1.76</v>
      </c>
      <c r="P2897" s="64">
        <v>2.61</v>
      </c>
      <c r="R2897" s="64">
        <v>1.73</v>
      </c>
      <c r="S2897" s="64">
        <v>1.49</v>
      </c>
      <c r="U2897" s="64">
        <v>2.72</v>
      </c>
      <c r="V2897" s="64">
        <v>2.44</v>
      </c>
      <c r="W2897" s="64">
        <v>3.84</v>
      </c>
      <c r="X2897" s="64">
        <v>3.74</v>
      </c>
      <c r="Z2897" s="64">
        <v>1.73</v>
      </c>
      <c r="AA2897" s="64">
        <v>1.49</v>
      </c>
      <c r="AB2897" s="64">
        <v>2.57</v>
      </c>
      <c r="AC2897" s="64">
        <v>2.83</v>
      </c>
    </row>
    <row r="2898" spans="1:29" hidden="1" x14ac:dyDescent="0.2">
      <c r="A2898" s="2">
        <v>42495</v>
      </c>
      <c r="B2898" s="64">
        <v>2.68</v>
      </c>
      <c r="C2898" s="64">
        <v>2.42</v>
      </c>
      <c r="D2898" s="64">
        <v>3.82</v>
      </c>
      <c r="E2898" s="64">
        <v>3.74</v>
      </c>
      <c r="G2898" s="64">
        <v>1.71</v>
      </c>
      <c r="H2898" s="64">
        <v>1.48</v>
      </c>
      <c r="J2898" s="64">
        <v>2.62</v>
      </c>
      <c r="K2898" s="64">
        <v>2.77</v>
      </c>
      <c r="N2898" s="64">
        <v>0.17</v>
      </c>
      <c r="O2898" s="64">
        <v>1.72</v>
      </c>
      <c r="P2898" s="64">
        <v>2.58</v>
      </c>
      <c r="R2898" s="64">
        <v>1.71</v>
      </c>
      <c r="S2898" s="64">
        <v>1.48</v>
      </c>
      <c r="U2898" s="64">
        <v>2.68</v>
      </c>
      <c r="V2898" s="64">
        <v>2.42</v>
      </c>
      <c r="W2898" s="64">
        <v>3.82</v>
      </c>
      <c r="X2898" s="64">
        <v>3.74</v>
      </c>
      <c r="Z2898" s="64">
        <v>1.71</v>
      </c>
      <c r="AA2898" s="64">
        <v>1.48</v>
      </c>
      <c r="AB2898" s="64">
        <v>2.62</v>
      </c>
      <c r="AC2898" s="64">
        <v>2.77</v>
      </c>
    </row>
    <row r="2899" spans="1:29" hidden="1" x14ac:dyDescent="0.2">
      <c r="A2899" s="2">
        <v>42496</v>
      </c>
      <c r="B2899" s="64">
        <v>2.7</v>
      </c>
      <c r="C2899" s="64">
        <v>2.48</v>
      </c>
      <c r="D2899" s="64">
        <v>3.79</v>
      </c>
      <c r="E2899" s="64">
        <v>3.79</v>
      </c>
      <c r="G2899" s="64">
        <v>1.71</v>
      </c>
      <c r="H2899" s="64">
        <v>1.47</v>
      </c>
      <c r="J2899" s="64">
        <v>2.87</v>
      </c>
      <c r="K2899" s="64">
        <v>2.85</v>
      </c>
      <c r="N2899" s="64">
        <v>0.18</v>
      </c>
      <c r="O2899" s="64">
        <v>1.75</v>
      </c>
      <c r="P2899" s="64">
        <v>2.61</v>
      </c>
      <c r="R2899" s="64">
        <v>1.73</v>
      </c>
      <c r="S2899" s="64">
        <v>1.5</v>
      </c>
      <c r="U2899" s="64">
        <v>2.7</v>
      </c>
      <c r="V2899" s="64">
        <v>2.48</v>
      </c>
      <c r="W2899" s="64">
        <v>3.79</v>
      </c>
      <c r="X2899" s="64">
        <v>3.79</v>
      </c>
      <c r="Z2899" s="64">
        <v>1.71</v>
      </c>
      <c r="AA2899" s="64">
        <v>1.47</v>
      </c>
      <c r="AB2899" s="64">
        <v>2.87</v>
      </c>
      <c r="AC2899" s="64">
        <v>2.85</v>
      </c>
    </row>
    <row r="2900" spans="1:29" hidden="1" x14ac:dyDescent="0.2">
      <c r="A2900" s="2">
        <v>42499</v>
      </c>
      <c r="B2900" s="64">
        <v>2.7</v>
      </c>
      <c r="C2900" s="64">
        <v>2.52</v>
      </c>
      <c r="D2900" s="64">
        <v>3.9</v>
      </c>
      <c r="E2900" s="64">
        <v>3.79</v>
      </c>
      <c r="G2900" s="64">
        <v>1.78</v>
      </c>
      <c r="H2900" s="64">
        <v>1.47</v>
      </c>
      <c r="J2900" s="64">
        <v>2.76</v>
      </c>
      <c r="K2900" s="64">
        <v>2.85</v>
      </c>
      <c r="N2900" s="64">
        <v>0.19</v>
      </c>
      <c r="O2900" s="64">
        <v>1.73</v>
      </c>
      <c r="P2900" s="64">
        <v>2.58</v>
      </c>
      <c r="R2900" s="64">
        <v>1.71</v>
      </c>
      <c r="S2900" s="64">
        <v>1.49</v>
      </c>
      <c r="U2900" s="64">
        <v>2.7</v>
      </c>
      <c r="V2900" s="64">
        <v>2.52</v>
      </c>
      <c r="W2900" s="64">
        <v>3.9</v>
      </c>
      <c r="X2900" s="64">
        <v>3.79</v>
      </c>
      <c r="Z2900" s="64">
        <v>1.78</v>
      </c>
      <c r="AA2900" s="64">
        <v>1.47</v>
      </c>
      <c r="AB2900" s="64">
        <v>2.76</v>
      </c>
      <c r="AC2900" s="64">
        <v>2.85</v>
      </c>
    </row>
    <row r="2901" spans="1:29" hidden="1" x14ac:dyDescent="0.2">
      <c r="A2901" s="2">
        <v>42500</v>
      </c>
      <c r="B2901" s="64">
        <v>2.71</v>
      </c>
      <c r="C2901" s="64">
        <v>2.5</v>
      </c>
      <c r="D2901" s="64">
        <v>3.93</v>
      </c>
      <c r="E2901" s="64">
        <v>3.77</v>
      </c>
      <c r="G2901" s="64">
        <v>1.75</v>
      </c>
      <c r="H2901" s="64">
        <v>1.49</v>
      </c>
      <c r="J2901" s="64">
        <v>2.67</v>
      </c>
      <c r="K2901" s="64">
        <v>2.85</v>
      </c>
      <c r="N2901" s="64">
        <v>0.22</v>
      </c>
      <c r="O2901" s="64">
        <v>1.74</v>
      </c>
      <c r="P2901" s="64">
        <v>2.59</v>
      </c>
      <c r="R2901" s="64">
        <v>1.72</v>
      </c>
      <c r="S2901" s="64">
        <v>1.49</v>
      </c>
      <c r="U2901" s="64">
        <v>2.71</v>
      </c>
      <c r="V2901" s="64">
        <v>2.5</v>
      </c>
      <c r="W2901" s="64">
        <v>3.93</v>
      </c>
      <c r="X2901" s="64">
        <v>3.77</v>
      </c>
      <c r="Z2901" s="64">
        <v>1.75</v>
      </c>
      <c r="AA2901" s="64">
        <v>1.49</v>
      </c>
      <c r="AB2901" s="64">
        <v>2.67</v>
      </c>
      <c r="AC2901" s="64">
        <v>2.85</v>
      </c>
    </row>
    <row r="2902" spans="1:29" hidden="1" x14ac:dyDescent="0.2">
      <c r="A2902" s="2">
        <v>42501</v>
      </c>
      <c r="B2902" s="64">
        <v>2.73</v>
      </c>
      <c r="C2902" s="64">
        <v>2.5099999999999998</v>
      </c>
      <c r="D2902" s="64">
        <v>3.95</v>
      </c>
      <c r="E2902" s="64">
        <v>3.77</v>
      </c>
      <c r="G2902" s="64">
        <v>1.74</v>
      </c>
      <c r="H2902" s="64">
        <v>1.48</v>
      </c>
      <c r="J2902" s="64">
        <v>2.69</v>
      </c>
      <c r="K2902" s="64">
        <v>2.83</v>
      </c>
      <c r="N2902" s="64">
        <v>0.23</v>
      </c>
      <c r="O2902" s="64">
        <v>1.71</v>
      </c>
      <c r="P2902" s="64">
        <v>2.56</v>
      </c>
      <c r="R2902" s="64">
        <v>1.74</v>
      </c>
      <c r="S2902" s="64">
        <v>1.5</v>
      </c>
      <c r="U2902" s="64">
        <v>2.73</v>
      </c>
      <c r="V2902" s="64">
        <v>2.5099999999999998</v>
      </c>
      <c r="W2902" s="64">
        <v>3.95</v>
      </c>
      <c r="X2902" s="64">
        <v>3.77</v>
      </c>
      <c r="Z2902" s="64">
        <v>1.74</v>
      </c>
      <c r="AA2902" s="64">
        <v>1.48</v>
      </c>
      <c r="AB2902" s="64">
        <v>2.69</v>
      </c>
      <c r="AC2902" s="64">
        <v>2.83</v>
      </c>
    </row>
    <row r="2903" spans="1:29" hidden="1" x14ac:dyDescent="0.2">
      <c r="A2903" s="2">
        <v>42502</v>
      </c>
      <c r="B2903" s="64">
        <v>2.74</v>
      </c>
      <c r="C2903" s="64">
        <v>2.5499999999999998</v>
      </c>
      <c r="D2903" s="64">
        <v>3.96</v>
      </c>
      <c r="E2903" s="64">
        <v>3.79</v>
      </c>
      <c r="G2903" s="64">
        <v>1.72</v>
      </c>
      <c r="H2903" s="64">
        <v>1.47</v>
      </c>
      <c r="J2903" s="64">
        <v>2.88</v>
      </c>
      <c r="K2903" s="64">
        <v>2.85</v>
      </c>
      <c r="N2903" s="64">
        <v>0.24</v>
      </c>
      <c r="O2903" s="64">
        <v>1.74</v>
      </c>
      <c r="P2903" s="64">
        <v>2.58</v>
      </c>
      <c r="R2903" s="64">
        <v>1.77</v>
      </c>
      <c r="S2903" s="64">
        <v>1.55</v>
      </c>
      <c r="U2903" s="64">
        <v>2.74</v>
      </c>
      <c r="V2903" s="64">
        <v>2.5499999999999998</v>
      </c>
      <c r="W2903" s="64">
        <v>3.96</v>
      </c>
      <c r="X2903" s="64">
        <v>3.79</v>
      </c>
      <c r="Z2903" s="64">
        <v>1.72</v>
      </c>
      <c r="AA2903" s="64">
        <v>1.47</v>
      </c>
      <c r="AB2903" s="64">
        <v>2.88</v>
      </c>
      <c r="AC2903" s="64">
        <v>2.85</v>
      </c>
    </row>
    <row r="2904" spans="1:29" hidden="1" x14ac:dyDescent="0.2">
      <c r="A2904" s="2">
        <v>42503</v>
      </c>
      <c r="B2904" s="64">
        <v>2.68</v>
      </c>
      <c r="C2904" s="64">
        <v>2.52</v>
      </c>
      <c r="D2904" s="64">
        <v>3.87</v>
      </c>
      <c r="E2904" s="64">
        <v>3.87</v>
      </c>
      <c r="G2904" s="64">
        <v>1.75</v>
      </c>
      <c r="H2904" s="64">
        <v>1.49</v>
      </c>
      <c r="J2904" s="64">
        <v>2.96</v>
      </c>
      <c r="K2904" s="64">
        <v>2.85</v>
      </c>
      <c r="N2904" s="64">
        <v>0.24</v>
      </c>
      <c r="O2904" s="64">
        <v>1.68</v>
      </c>
      <c r="P2904" s="64">
        <v>2.5299999999999998</v>
      </c>
      <c r="R2904" s="64">
        <v>1.75</v>
      </c>
      <c r="S2904" s="64">
        <v>1.53</v>
      </c>
      <c r="U2904" s="64">
        <v>2.68</v>
      </c>
      <c r="V2904" s="64">
        <v>2.52</v>
      </c>
      <c r="W2904" s="64">
        <v>3.87</v>
      </c>
      <c r="X2904" s="64">
        <v>3.87</v>
      </c>
      <c r="Z2904" s="64">
        <v>1.75</v>
      </c>
      <c r="AA2904" s="64">
        <v>1.49</v>
      </c>
      <c r="AB2904" s="64">
        <v>2.96</v>
      </c>
      <c r="AC2904" s="64">
        <v>2.85</v>
      </c>
    </row>
    <row r="2905" spans="1:29" hidden="1" x14ac:dyDescent="0.2">
      <c r="A2905" s="2">
        <v>42506</v>
      </c>
      <c r="B2905" s="64">
        <v>2.75</v>
      </c>
      <c r="C2905" s="64">
        <v>2.57</v>
      </c>
      <c r="D2905" s="64">
        <v>3.94</v>
      </c>
      <c r="E2905" s="64">
        <v>3.79</v>
      </c>
      <c r="G2905" s="64">
        <v>1.78</v>
      </c>
      <c r="H2905" s="64">
        <v>1.47</v>
      </c>
      <c r="J2905" s="64">
        <v>2.93</v>
      </c>
      <c r="K2905" s="64">
        <v>2.84</v>
      </c>
      <c r="N2905" s="64">
        <v>0.24</v>
      </c>
      <c r="O2905" s="64">
        <v>1.74</v>
      </c>
      <c r="P2905" s="64">
        <v>2.58</v>
      </c>
      <c r="R2905" s="64">
        <v>1.81</v>
      </c>
      <c r="S2905" s="64">
        <v>1.57</v>
      </c>
      <c r="U2905" s="64">
        <v>2.75</v>
      </c>
      <c r="V2905" s="64">
        <v>2.57</v>
      </c>
      <c r="W2905" s="64">
        <v>3.94</v>
      </c>
      <c r="X2905" s="64">
        <v>3.79</v>
      </c>
      <c r="Z2905" s="64">
        <v>1.78</v>
      </c>
      <c r="AA2905" s="64">
        <v>1.47</v>
      </c>
      <c r="AB2905" s="64">
        <v>2.93</v>
      </c>
      <c r="AC2905" s="64">
        <v>2.84</v>
      </c>
    </row>
    <row r="2906" spans="1:29" hidden="1" x14ac:dyDescent="0.2">
      <c r="A2906" s="2">
        <v>42507</v>
      </c>
      <c r="B2906" s="64">
        <v>2.74</v>
      </c>
      <c r="C2906" s="64">
        <v>2.58</v>
      </c>
      <c r="D2906" s="64">
        <v>3.94</v>
      </c>
      <c r="E2906" s="64">
        <v>3.78</v>
      </c>
      <c r="G2906" s="64">
        <v>1.77</v>
      </c>
      <c r="H2906" s="64">
        <v>1.48</v>
      </c>
      <c r="J2906" s="64">
        <v>2.88</v>
      </c>
      <c r="K2906" s="64">
        <v>2.83</v>
      </c>
      <c r="N2906" s="64">
        <v>0.25</v>
      </c>
      <c r="O2906" s="64">
        <v>1.75</v>
      </c>
      <c r="P2906" s="64">
        <v>2.58</v>
      </c>
      <c r="R2906" s="64">
        <v>1.83</v>
      </c>
      <c r="S2906" s="64">
        <v>1.6</v>
      </c>
      <c r="U2906" s="64">
        <v>2.74</v>
      </c>
      <c r="V2906" s="64">
        <v>2.58</v>
      </c>
      <c r="W2906" s="64">
        <v>3.94</v>
      </c>
      <c r="X2906" s="64">
        <v>3.78</v>
      </c>
      <c r="Z2906" s="64">
        <v>1.77</v>
      </c>
      <c r="AA2906" s="64">
        <v>1.48</v>
      </c>
      <c r="AB2906" s="64">
        <v>2.88</v>
      </c>
      <c r="AC2906" s="64">
        <v>2.83</v>
      </c>
    </row>
    <row r="2907" spans="1:29" hidden="1" x14ac:dyDescent="0.2">
      <c r="A2907" s="2">
        <v>42508</v>
      </c>
      <c r="B2907" s="64">
        <v>2.81</v>
      </c>
      <c r="C2907" s="64">
        <v>2.67</v>
      </c>
      <c r="D2907" s="64">
        <v>4</v>
      </c>
      <c r="E2907" s="64">
        <v>3.84</v>
      </c>
      <c r="G2907" s="64">
        <v>1.77</v>
      </c>
      <c r="H2907" s="64">
        <v>1.48</v>
      </c>
      <c r="J2907" s="64">
        <v>2.71</v>
      </c>
      <c r="K2907" s="64">
        <v>2.85</v>
      </c>
      <c r="N2907" s="64">
        <v>0.26</v>
      </c>
      <c r="O2907" s="64">
        <v>1.84</v>
      </c>
      <c r="P2907" s="64">
        <v>2.64</v>
      </c>
      <c r="R2907" s="64">
        <v>1.93</v>
      </c>
      <c r="S2907" s="64">
        <v>1.7</v>
      </c>
      <c r="U2907" s="64">
        <v>2.81</v>
      </c>
      <c r="V2907" s="64">
        <v>2.67</v>
      </c>
      <c r="W2907" s="64">
        <v>4</v>
      </c>
      <c r="X2907" s="64">
        <v>3.84</v>
      </c>
      <c r="Z2907" s="64">
        <v>1.77</v>
      </c>
      <c r="AA2907" s="64">
        <v>1.48</v>
      </c>
      <c r="AB2907" s="64">
        <v>2.71</v>
      </c>
      <c r="AC2907" s="64">
        <v>2.85</v>
      </c>
    </row>
    <row r="2908" spans="1:29" hidden="1" x14ac:dyDescent="0.2">
      <c r="A2908" s="2">
        <v>42509</v>
      </c>
      <c r="B2908" s="64">
        <v>2.83</v>
      </c>
      <c r="C2908" s="64">
        <v>2.66</v>
      </c>
      <c r="D2908" s="64">
        <v>3.98</v>
      </c>
      <c r="E2908" s="64">
        <v>3.84</v>
      </c>
      <c r="G2908" s="64">
        <v>1.7</v>
      </c>
      <c r="H2908" s="64">
        <v>1.51</v>
      </c>
      <c r="J2908" s="64">
        <v>2.85</v>
      </c>
      <c r="K2908" s="64">
        <v>2.9</v>
      </c>
      <c r="N2908" s="64">
        <v>0.27</v>
      </c>
      <c r="O2908" s="64">
        <v>1.82</v>
      </c>
      <c r="P2908" s="64">
        <v>2.62</v>
      </c>
      <c r="R2908" s="64">
        <v>1.93</v>
      </c>
      <c r="S2908" s="64">
        <v>1.69</v>
      </c>
      <c r="U2908" s="64">
        <v>2.83</v>
      </c>
      <c r="V2908" s="64">
        <v>2.66</v>
      </c>
      <c r="W2908" s="64">
        <v>3.98</v>
      </c>
      <c r="X2908" s="64">
        <v>3.84</v>
      </c>
      <c r="Z2908" s="64">
        <v>1.7</v>
      </c>
      <c r="AA2908" s="64">
        <v>1.51</v>
      </c>
      <c r="AB2908" s="64">
        <v>2.85</v>
      </c>
      <c r="AC2908" s="64">
        <v>2.9</v>
      </c>
    </row>
    <row r="2909" spans="1:29" hidden="1" x14ac:dyDescent="0.2">
      <c r="A2909" s="2">
        <v>42510</v>
      </c>
      <c r="B2909" s="64">
        <v>2.82</v>
      </c>
      <c r="C2909" s="64">
        <v>2.65</v>
      </c>
      <c r="D2909" s="64">
        <v>3.97</v>
      </c>
      <c r="E2909" s="64">
        <v>3.84</v>
      </c>
      <c r="G2909" s="64">
        <v>1.7</v>
      </c>
      <c r="H2909" s="64">
        <v>1.54</v>
      </c>
      <c r="J2909" s="64">
        <v>2.79</v>
      </c>
      <c r="K2909" s="64">
        <v>2.89</v>
      </c>
      <c r="N2909" s="64">
        <v>0.28000000000000003</v>
      </c>
      <c r="O2909" s="64">
        <v>1.82</v>
      </c>
      <c r="P2909" s="64">
        <v>2.61</v>
      </c>
      <c r="R2909" s="64">
        <v>1.92</v>
      </c>
      <c r="S2909" s="64">
        <v>1.7</v>
      </c>
      <c r="U2909" s="64">
        <v>2.82</v>
      </c>
      <c r="V2909" s="64">
        <v>2.65</v>
      </c>
      <c r="W2909" s="64">
        <v>3.97</v>
      </c>
      <c r="X2909" s="64">
        <v>3.84</v>
      </c>
      <c r="Z2909" s="64">
        <v>1.7</v>
      </c>
      <c r="AA2909" s="64">
        <v>1.54</v>
      </c>
      <c r="AB2909" s="64">
        <v>2.79</v>
      </c>
      <c r="AC2909" s="64">
        <v>2.89</v>
      </c>
    </row>
    <row r="2910" spans="1:29" hidden="1" x14ac:dyDescent="0.2">
      <c r="A2910" s="2">
        <v>42513</v>
      </c>
      <c r="B2910" s="64">
        <v>2.82</v>
      </c>
      <c r="C2910" s="64">
        <v>2.63</v>
      </c>
      <c r="D2910" s="64">
        <v>3.97</v>
      </c>
      <c r="E2910" s="64">
        <v>3.81</v>
      </c>
      <c r="G2910" s="64">
        <v>1.71</v>
      </c>
      <c r="H2910" s="64">
        <v>1.54</v>
      </c>
      <c r="J2910" s="64">
        <v>2.77</v>
      </c>
      <c r="K2910" s="64">
        <v>2.89</v>
      </c>
      <c r="N2910" s="64">
        <v>0.3</v>
      </c>
      <c r="O2910" s="64">
        <v>1.81</v>
      </c>
      <c r="P2910" s="64">
        <v>2.6</v>
      </c>
      <c r="R2910" s="64">
        <v>1.93</v>
      </c>
      <c r="S2910" s="64">
        <v>1.69</v>
      </c>
      <c r="U2910" s="64">
        <v>2.82</v>
      </c>
      <c r="V2910" s="64">
        <v>2.63</v>
      </c>
      <c r="W2910" s="64">
        <v>3.97</v>
      </c>
      <c r="X2910" s="64">
        <v>3.81</v>
      </c>
      <c r="Z2910" s="64">
        <v>1.71</v>
      </c>
      <c r="AA2910" s="64">
        <v>1.54</v>
      </c>
      <c r="AB2910" s="64">
        <v>2.77</v>
      </c>
      <c r="AC2910" s="64">
        <v>2.89</v>
      </c>
    </row>
    <row r="2911" spans="1:29" hidden="1" x14ac:dyDescent="0.2">
      <c r="A2911" s="2">
        <v>42514</v>
      </c>
      <c r="B2911" s="64">
        <v>2.82</v>
      </c>
      <c r="C2911" s="64">
        <v>2.65</v>
      </c>
      <c r="D2911" s="64">
        <v>3.98</v>
      </c>
      <c r="E2911" s="64">
        <v>2.73</v>
      </c>
      <c r="G2911" s="64">
        <v>1.76</v>
      </c>
      <c r="H2911" s="64">
        <v>1.54</v>
      </c>
      <c r="J2911" s="64">
        <v>2.91</v>
      </c>
      <c r="K2911" s="64">
        <v>2.89</v>
      </c>
      <c r="N2911" s="64">
        <v>0.32</v>
      </c>
      <c r="O2911" s="64">
        <v>1.84</v>
      </c>
      <c r="P2911" s="64">
        <v>2.62</v>
      </c>
      <c r="R2911" s="64">
        <v>1.96</v>
      </c>
      <c r="S2911" s="64">
        <v>1.72</v>
      </c>
      <c r="U2911" s="64">
        <v>2.82</v>
      </c>
      <c r="V2911" s="64">
        <v>2.65</v>
      </c>
      <c r="W2911" s="64">
        <v>3.98</v>
      </c>
      <c r="X2911" s="64">
        <v>2.73</v>
      </c>
      <c r="Z2911" s="64">
        <v>1.76</v>
      </c>
      <c r="AA2911" s="64">
        <v>1.54</v>
      </c>
      <c r="AB2911" s="64">
        <v>2.91</v>
      </c>
      <c r="AC2911" s="64">
        <v>2.89</v>
      </c>
    </row>
    <row r="2912" spans="1:29" hidden="1" x14ac:dyDescent="0.2">
      <c r="A2912" s="2">
        <v>42515</v>
      </c>
      <c r="B2912" s="64">
        <v>2.79</v>
      </c>
      <c r="C2912" s="64">
        <v>2.63</v>
      </c>
      <c r="D2912" s="64">
        <v>3.96</v>
      </c>
      <c r="E2912" s="64">
        <v>3.04</v>
      </c>
      <c r="G2912" s="64">
        <v>1.78</v>
      </c>
      <c r="H2912" s="64">
        <v>1.56</v>
      </c>
      <c r="J2912" s="64">
        <v>2.98</v>
      </c>
      <c r="K2912" s="64">
        <v>2.84</v>
      </c>
      <c r="N2912" s="64">
        <v>0.31</v>
      </c>
      <c r="O2912" s="64">
        <v>1.85</v>
      </c>
      <c r="P2912" s="64">
        <v>2.64</v>
      </c>
      <c r="R2912" s="64">
        <v>1.91</v>
      </c>
      <c r="S2912" s="64">
        <v>1.69</v>
      </c>
      <c r="U2912" s="64">
        <v>2.79</v>
      </c>
      <c r="V2912" s="64">
        <v>2.63</v>
      </c>
      <c r="W2912" s="64">
        <v>3.96</v>
      </c>
      <c r="X2912" s="64">
        <v>3.04</v>
      </c>
      <c r="Z2912" s="64">
        <v>1.78</v>
      </c>
      <c r="AA2912" s="64">
        <v>1.56</v>
      </c>
      <c r="AB2912" s="64">
        <v>2.98</v>
      </c>
      <c r="AC2912" s="64">
        <v>2.84</v>
      </c>
    </row>
    <row r="2913" spans="1:29" hidden="1" x14ac:dyDescent="0.2">
      <c r="A2913" s="2">
        <v>42516</v>
      </c>
      <c r="B2913" s="64">
        <v>2.76</v>
      </c>
      <c r="C2913" s="64">
        <v>2.57</v>
      </c>
      <c r="D2913" s="64">
        <v>3.96</v>
      </c>
      <c r="E2913" s="64">
        <v>3.92</v>
      </c>
      <c r="G2913" s="64">
        <v>1.83</v>
      </c>
      <c r="H2913" s="64">
        <v>1.58</v>
      </c>
      <c r="J2913" s="64">
        <v>2.94</v>
      </c>
      <c r="K2913" s="64">
        <v>2.79</v>
      </c>
      <c r="N2913" s="64">
        <v>0.26</v>
      </c>
      <c r="O2913" s="64">
        <v>1.81</v>
      </c>
      <c r="P2913" s="64">
        <v>2.62</v>
      </c>
      <c r="R2913" s="64">
        <v>1.85</v>
      </c>
      <c r="S2913" s="64">
        <v>1.63</v>
      </c>
      <c r="U2913" s="64">
        <v>2.76</v>
      </c>
      <c r="V2913" s="64">
        <v>2.57</v>
      </c>
      <c r="W2913" s="64">
        <v>3.96</v>
      </c>
      <c r="X2913" s="64">
        <v>3.92</v>
      </c>
      <c r="Z2913" s="64">
        <v>1.83</v>
      </c>
      <c r="AA2913" s="64">
        <v>1.58</v>
      </c>
      <c r="AB2913" s="64">
        <v>2.94</v>
      </c>
      <c r="AC2913" s="64">
        <v>2.79</v>
      </c>
    </row>
    <row r="2914" spans="1:29" hidden="1" x14ac:dyDescent="0.2">
      <c r="A2914" s="2">
        <v>42517</v>
      </c>
      <c r="B2914" s="64">
        <v>2.69</v>
      </c>
      <c r="C2914" s="64">
        <v>2.5499999999999998</v>
      </c>
      <c r="D2914" s="64">
        <v>3.95</v>
      </c>
      <c r="E2914" s="64">
        <v>3.92</v>
      </c>
      <c r="G2914" s="64">
        <v>1.96</v>
      </c>
      <c r="H2914" s="64">
        <v>1.57</v>
      </c>
      <c r="J2914" s="64">
        <v>2.75</v>
      </c>
      <c r="K2914" s="64">
        <v>2.88</v>
      </c>
      <c r="N2914" s="64">
        <v>0.28000000000000003</v>
      </c>
      <c r="O2914" s="64">
        <v>1.83</v>
      </c>
      <c r="P2914" s="64">
        <v>2.63</v>
      </c>
      <c r="R2914" s="64">
        <v>1.84</v>
      </c>
      <c r="S2914" s="64">
        <v>1.64</v>
      </c>
      <c r="U2914" s="64">
        <v>2.69</v>
      </c>
      <c r="V2914" s="64">
        <v>2.5499999999999998</v>
      </c>
      <c r="W2914" s="64">
        <v>3.95</v>
      </c>
      <c r="X2914" s="64">
        <v>3.92</v>
      </c>
      <c r="Z2914" s="64">
        <v>1.96</v>
      </c>
      <c r="AA2914" s="64">
        <v>1.57</v>
      </c>
      <c r="AB2914" s="64">
        <v>2.75</v>
      </c>
      <c r="AC2914" s="64">
        <v>2.88</v>
      </c>
    </row>
    <row r="2915" spans="1:29" hidden="1" x14ac:dyDescent="0.2">
      <c r="A2915" s="2">
        <v>42521</v>
      </c>
      <c r="B2915" s="64">
        <v>2.78</v>
      </c>
      <c r="C2915" s="64">
        <v>2.56</v>
      </c>
      <c r="D2915" s="64">
        <v>3.93</v>
      </c>
      <c r="E2915" s="64">
        <v>3.82</v>
      </c>
      <c r="G2915" s="64">
        <v>1.91</v>
      </c>
      <c r="H2915" s="64">
        <v>1.61</v>
      </c>
      <c r="J2915" s="64">
        <v>2.84</v>
      </c>
      <c r="K2915" s="64">
        <v>2.8</v>
      </c>
      <c r="N2915" s="64">
        <v>0.26</v>
      </c>
      <c r="O2915" s="64">
        <v>1.83</v>
      </c>
      <c r="P2915" s="64">
        <v>2.63</v>
      </c>
      <c r="R2915" s="64">
        <v>1.88</v>
      </c>
      <c r="S2915" s="64">
        <v>1.65</v>
      </c>
      <c r="U2915" s="64">
        <v>2.78</v>
      </c>
      <c r="V2915" s="64">
        <v>2.56</v>
      </c>
      <c r="W2915" s="64">
        <v>3.93</v>
      </c>
      <c r="X2915" s="64">
        <v>3.82</v>
      </c>
      <c r="Z2915" s="64">
        <v>1.91</v>
      </c>
      <c r="AA2915" s="64">
        <v>1.61</v>
      </c>
      <c r="AB2915" s="64">
        <v>2.84</v>
      </c>
      <c r="AC2915" s="64">
        <v>2.8</v>
      </c>
    </row>
    <row r="2916" spans="1:29" hidden="1" x14ac:dyDescent="0.2">
      <c r="R2916" s="64"/>
      <c r="S2916" s="64"/>
    </row>
    <row r="2917" spans="1:29" hidden="1" x14ac:dyDescent="0.2">
      <c r="A2917" s="3" t="s">
        <v>61</v>
      </c>
      <c r="B2917" s="64">
        <f>AVERAGE(B2895:B2915)</f>
        <v>2.7485714285714287</v>
      </c>
      <c r="C2917" s="64">
        <f>AVERAGE(C2895:C2915)</f>
        <v>2.5509523809523809</v>
      </c>
      <c r="D2917" s="64">
        <f>AVERAGE(D2895:D2915)</f>
        <v>3.9280952380952372</v>
      </c>
      <c r="E2917" s="64">
        <f>AVERAGE(E2895:E2915)</f>
        <v>3.7209523809523808</v>
      </c>
      <c r="G2917" s="64">
        <f>AVERAGE(G2895:G2915)</f>
        <v>1.7633333333333334</v>
      </c>
      <c r="H2917" s="64">
        <f>AVERAGE(H2895:H2915)</f>
        <v>1.5109523809523808</v>
      </c>
      <c r="J2917" s="64">
        <f>AVERAGE(J2895:J2915)</f>
        <v>2.7885714285714287</v>
      </c>
      <c r="K2917" s="64">
        <f>AVERAGE(K2895:K2915)</f>
        <v>2.8466666666666667</v>
      </c>
      <c r="N2917" s="64">
        <f>AVERAGE(N2895:N2915)</f>
        <v>0.2395238095238095</v>
      </c>
      <c r="O2917" s="64">
        <f>AVERAGE(O2895:O2915)</f>
        <v>1.7809523809523808</v>
      </c>
      <c r="P2917" s="64">
        <f>AVERAGE(P2895:P2915)</f>
        <v>2.6076190476190475</v>
      </c>
      <c r="R2917" s="64">
        <f>AVERAGE(R2895:R2915)</f>
        <v>1.8171428571428574</v>
      </c>
      <c r="S2917" s="64">
        <f>AVERAGE(S2895:S2915)</f>
        <v>1.5876190476190477</v>
      </c>
      <c r="U2917" s="64">
        <f>AVERAGE(U2895:U2915)</f>
        <v>2.7485714285714287</v>
      </c>
      <c r="V2917" s="64">
        <f>AVERAGE(V2895:V2915)</f>
        <v>2.5509523809523809</v>
      </c>
      <c r="W2917" s="64">
        <f>AVERAGE(W2895:W2915)</f>
        <v>3.9280952380952372</v>
      </c>
      <c r="X2917" s="64">
        <f>AVERAGE(X2895:X2915)</f>
        <v>3.7209523809523808</v>
      </c>
      <c r="Z2917" s="64">
        <f>AVERAGE(Z2895:Z2915)</f>
        <v>1.7633333333333334</v>
      </c>
      <c r="AA2917" s="64">
        <f>AVERAGE(AA2895:AA2915)</f>
        <v>1.5109523809523808</v>
      </c>
      <c r="AB2917" s="64">
        <f>AVERAGE(AB2895:AB2915)</f>
        <v>2.7885714285714287</v>
      </c>
      <c r="AC2917" s="64">
        <f>AVERAGE(AC2895:AC2915)</f>
        <v>2.8466666666666667</v>
      </c>
    </row>
    <row r="2918" spans="1:29" hidden="1" x14ac:dyDescent="0.2">
      <c r="A2918" s="3" t="s">
        <v>62</v>
      </c>
      <c r="B2918" s="312">
        <f>AVERAGE(B2917:C2917)</f>
        <v>2.6497619047619048</v>
      </c>
      <c r="C2918" s="312"/>
      <c r="D2918" s="312">
        <f>AVERAGE(D2917:E2917)</f>
        <v>3.824523809523809</v>
      </c>
      <c r="E2918" s="312"/>
      <c r="F2918" s="5"/>
      <c r="G2918" s="312">
        <f>AVERAGE(G2917:H2917)</f>
        <v>1.637142857142857</v>
      </c>
      <c r="H2918" s="312"/>
      <c r="I2918" s="118"/>
      <c r="J2918" s="312">
        <f>AVERAGE(J2917:K2917)</f>
        <v>2.8176190476190479</v>
      </c>
      <c r="K2918" s="312"/>
      <c r="L2918" s="118"/>
      <c r="M2918" s="5"/>
      <c r="N2918" s="5"/>
      <c r="O2918" s="5"/>
      <c r="P2918" s="5"/>
      <c r="Q2918" s="5"/>
      <c r="R2918" s="312">
        <f>AVERAGE(R2917:S2917)</f>
        <v>1.7023809523809526</v>
      </c>
      <c r="S2918" s="312"/>
      <c r="U2918" s="312">
        <f>AVERAGE(U2917:V2917)</f>
        <v>2.6497619047619048</v>
      </c>
      <c r="V2918" s="312"/>
      <c r="W2918" s="312">
        <f>AVERAGE(W2917:X2917)</f>
        <v>3.824523809523809</v>
      </c>
      <c r="X2918" s="312"/>
      <c r="Y2918" s="5"/>
      <c r="Z2918" s="312">
        <f>AVERAGE(Z2917:AA2917)</f>
        <v>1.637142857142857</v>
      </c>
      <c r="AA2918" s="312"/>
      <c r="AB2918" s="312">
        <f>AVERAGE(AB2917:AC2917)</f>
        <v>2.8176190476190479</v>
      </c>
      <c r="AC2918" s="312"/>
    </row>
    <row r="2919" spans="1:29" hidden="1" x14ac:dyDescent="0.2">
      <c r="A2919" s="3" t="s">
        <v>63</v>
      </c>
      <c r="B2919" s="312">
        <f>AVERAGE(B2866,B2892,B2918)</f>
        <v>2.6723015873015874</v>
      </c>
      <c r="C2919" s="312"/>
      <c r="D2919" s="312">
        <f>AVERAGE(D2866,D2892,D2918)</f>
        <v>3.9009271284271279</v>
      </c>
      <c r="E2919" s="312"/>
      <c r="F2919" s="5"/>
      <c r="G2919" s="312">
        <f>AVERAGE(G2866,G2892,G2918)</f>
        <v>1.8030266955266956</v>
      </c>
      <c r="H2919" s="312"/>
      <c r="I2919" s="118"/>
      <c r="J2919" s="312">
        <f>AVERAGE(J2866,J2892,J2918)</f>
        <v>2.779917027417028</v>
      </c>
      <c r="K2919" s="312"/>
      <c r="L2919" s="118"/>
      <c r="M2919" s="5"/>
      <c r="N2919" s="5"/>
      <c r="O2919" s="5"/>
      <c r="P2919" s="5"/>
      <c r="Q2919" s="5"/>
      <c r="R2919" s="312">
        <f>AVERAGE(R2866,R2892,R2918)</f>
        <v>1.7385064935064936</v>
      </c>
      <c r="S2919" s="312"/>
      <c r="U2919" s="312">
        <f>AVERAGE(U2866,U2892,U2918)</f>
        <v>2.6723015873015874</v>
      </c>
      <c r="V2919" s="312"/>
      <c r="W2919" s="312">
        <f>AVERAGE(W2866,W2892,W2918)</f>
        <v>3.9009271284271279</v>
      </c>
      <c r="X2919" s="312"/>
      <c r="Y2919" s="5"/>
      <c r="Z2919" s="312">
        <f>AVERAGE(Z2866,Z2892,Z2918)</f>
        <v>1.8030266955266956</v>
      </c>
      <c r="AA2919" s="312"/>
      <c r="AB2919" s="312">
        <f>AVERAGE(AB2866,AB2892,AB2918)</f>
        <v>2.779917027417028</v>
      </c>
      <c r="AC2919" s="312"/>
    </row>
    <row r="2920" spans="1:29" hidden="1" x14ac:dyDescent="0.2">
      <c r="R2920" s="64"/>
      <c r="S2920" s="64"/>
    </row>
    <row r="2921" spans="1:29" hidden="1" x14ac:dyDescent="0.2">
      <c r="A2921" s="2">
        <v>42522</v>
      </c>
      <c r="B2921" s="64">
        <v>2.81</v>
      </c>
      <c r="C2921" s="64">
        <v>2.6</v>
      </c>
      <c r="D2921" s="64">
        <v>3.93</v>
      </c>
      <c r="E2921" s="64">
        <v>3.82</v>
      </c>
      <c r="G2921" s="64">
        <v>1.83</v>
      </c>
      <c r="H2921" s="64">
        <v>1.62</v>
      </c>
      <c r="J2921" s="64">
        <v>2.92</v>
      </c>
      <c r="K2921" s="64">
        <v>2.64</v>
      </c>
      <c r="N2921" s="64">
        <v>0.22</v>
      </c>
      <c r="O2921" s="64">
        <v>1.82</v>
      </c>
      <c r="P2921" s="64">
        <v>2.6</v>
      </c>
      <c r="R2921" s="64">
        <v>1.9</v>
      </c>
      <c r="S2921" s="64">
        <v>1.66</v>
      </c>
      <c r="U2921" s="64">
        <v>2.81</v>
      </c>
      <c r="V2921" s="64">
        <v>2.6</v>
      </c>
      <c r="W2921" s="64">
        <v>3.93</v>
      </c>
      <c r="X2921" s="64">
        <v>3.82</v>
      </c>
      <c r="Z2921" s="64">
        <v>1.83</v>
      </c>
      <c r="AA2921" s="64">
        <v>1.62</v>
      </c>
      <c r="AB2921" s="64">
        <v>2.92</v>
      </c>
      <c r="AC2921" s="64">
        <v>2.64</v>
      </c>
    </row>
    <row r="2922" spans="1:29" hidden="1" x14ac:dyDescent="0.2">
      <c r="A2922" s="2">
        <v>42523</v>
      </c>
      <c r="B2922" s="64">
        <v>2.8</v>
      </c>
      <c r="C2922" s="64">
        <v>2.57</v>
      </c>
      <c r="D2922" s="64">
        <v>3.9</v>
      </c>
      <c r="E2922" s="64">
        <v>3.81</v>
      </c>
      <c r="G2922" s="64">
        <v>1.86</v>
      </c>
      <c r="H2922" s="64">
        <v>1.62</v>
      </c>
      <c r="J2922" s="64">
        <v>3.13</v>
      </c>
      <c r="K2922" s="64">
        <v>2.77</v>
      </c>
      <c r="N2922" s="64">
        <v>0.26</v>
      </c>
      <c r="O2922" s="64">
        <v>1.78</v>
      </c>
      <c r="P2922" s="64">
        <v>2.56</v>
      </c>
      <c r="R2922" s="64">
        <v>1.87</v>
      </c>
      <c r="S2922" s="64">
        <v>1.65</v>
      </c>
      <c r="U2922" s="64">
        <v>2.8</v>
      </c>
      <c r="V2922" s="64">
        <v>2.57</v>
      </c>
      <c r="W2922" s="64">
        <v>3.9</v>
      </c>
      <c r="X2922" s="64">
        <v>3.81</v>
      </c>
      <c r="Z2922" s="64">
        <v>1.86</v>
      </c>
      <c r="AA2922" s="64">
        <v>1.62</v>
      </c>
      <c r="AB2922" s="64">
        <v>3.13</v>
      </c>
      <c r="AC2922" s="64">
        <v>2.77</v>
      </c>
    </row>
    <row r="2923" spans="1:29" hidden="1" x14ac:dyDescent="0.2">
      <c r="A2923" s="2">
        <v>42524</v>
      </c>
      <c r="B2923" s="64">
        <v>2.7</v>
      </c>
      <c r="C2923" s="64">
        <v>2.48</v>
      </c>
      <c r="D2923" s="64">
        <v>3.82</v>
      </c>
      <c r="E2923" s="64">
        <v>3.71</v>
      </c>
      <c r="G2923" s="64">
        <v>1.83</v>
      </c>
      <c r="H2923" s="64">
        <v>1.62</v>
      </c>
      <c r="J2923" s="64">
        <v>3.13</v>
      </c>
      <c r="K2923" s="64">
        <v>2.78</v>
      </c>
      <c r="N2923" s="64">
        <v>0.26</v>
      </c>
      <c r="O2923" s="64">
        <v>1.68</v>
      </c>
      <c r="P2923" s="64">
        <v>2.4900000000000002</v>
      </c>
      <c r="R2923" s="64">
        <v>1.75</v>
      </c>
      <c r="S2923" s="64">
        <v>1.52</v>
      </c>
      <c r="U2923" s="64">
        <v>2.7</v>
      </c>
      <c r="V2923" s="64">
        <v>2.48</v>
      </c>
      <c r="W2923" s="64">
        <v>3.82</v>
      </c>
      <c r="X2923" s="64">
        <v>3.71</v>
      </c>
      <c r="Z2923" s="64">
        <v>1.83</v>
      </c>
      <c r="AA2923" s="64">
        <v>1.62</v>
      </c>
      <c r="AB2923" s="64">
        <v>3.13</v>
      </c>
      <c r="AC2923" s="64">
        <v>2.78</v>
      </c>
    </row>
    <row r="2924" spans="1:29" hidden="1" x14ac:dyDescent="0.2">
      <c r="A2924" s="2">
        <v>42527</v>
      </c>
      <c r="B2924" s="64">
        <v>2.71</v>
      </c>
      <c r="C2924" s="64">
        <v>2.5099999999999998</v>
      </c>
      <c r="D2924" s="64">
        <v>3.88</v>
      </c>
      <c r="E2924" s="64">
        <v>3.73</v>
      </c>
      <c r="G2924" s="64">
        <v>1.84</v>
      </c>
      <c r="H2924" s="64">
        <v>1.64</v>
      </c>
      <c r="J2924" s="64">
        <v>2.97</v>
      </c>
      <c r="K2924" s="64">
        <v>2.78</v>
      </c>
      <c r="N2924" s="64">
        <v>0.24</v>
      </c>
      <c r="O2924" s="64">
        <v>1.71</v>
      </c>
      <c r="P2924" s="64">
        <v>2.5299999999999998</v>
      </c>
      <c r="R2924" s="64">
        <v>1.77</v>
      </c>
      <c r="S2924" s="64">
        <v>1.54</v>
      </c>
      <c r="U2924" s="64">
        <v>2.71</v>
      </c>
      <c r="V2924" s="64">
        <v>2.5099999999999998</v>
      </c>
      <c r="W2924" s="64">
        <v>3.88</v>
      </c>
      <c r="X2924" s="64">
        <v>3.73</v>
      </c>
      <c r="Z2924" s="64">
        <v>1.84</v>
      </c>
      <c r="AA2924" s="64">
        <v>1.64</v>
      </c>
      <c r="AB2924" s="64">
        <v>2.97</v>
      </c>
      <c r="AC2924" s="64">
        <v>2.78</v>
      </c>
    </row>
    <row r="2925" spans="1:29" hidden="1" x14ac:dyDescent="0.2">
      <c r="A2925" s="2">
        <v>42528</v>
      </c>
      <c r="B2925" s="64">
        <v>2.73</v>
      </c>
      <c r="C2925" s="64">
        <v>2.4700000000000002</v>
      </c>
      <c r="D2925" s="64">
        <v>3.84</v>
      </c>
      <c r="E2925" s="64">
        <v>3.71</v>
      </c>
      <c r="G2925" s="64">
        <v>1.84</v>
      </c>
      <c r="H2925" s="64">
        <v>1.65</v>
      </c>
      <c r="J2925" s="64">
        <v>2.98</v>
      </c>
      <c r="K2925" s="64">
        <v>2.74</v>
      </c>
      <c r="N2925" s="64">
        <v>0.26</v>
      </c>
      <c r="O2925" s="64">
        <v>1.7</v>
      </c>
      <c r="P2925" s="64">
        <v>2.52</v>
      </c>
      <c r="R2925" s="64">
        <v>1.74</v>
      </c>
      <c r="S2925" s="64">
        <v>1.52</v>
      </c>
      <c r="U2925" s="64">
        <v>2.73</v>
      </c>
      <c r="V2925" s="64">
        <v>2.4700000000000002</v>
      </c>
      <c r="W2925" s="64">
        <v>3.84</v>
      </c>
      <c r="X2925" s="64">
        <v>3.71</v>
      </c>
      <c r="Z2925" s="64">
        <v>1.84</v>
      </c>
      <c r="AA2925" s="64">
        <v>1.65</v>
      </c>
      <c r="AB2925" s="64">
        <v>2.98</v>
      </c>
      <c r="AC2925" s="64">
        <v>2.74</v>
      </c>
    </row>
    <row r="2926" spans="1:29" hidden="1" x14ac:dyDescent="0.2">
      <c r="A2926" s="2">
        <v>42529</v>
      </c>
      <c r="B2926" s="64">
        <v>2.71</v>
      </c>
      <c r="C2926" s="64">
        <v>2.46</v>
      </c>
      <c r="D2926" s="64">
        <v>3.82</v>
      </c>
      <c r="E2926" s="64">
        <v>3.62</v>
      </c>
      <c r="G2926" s="64">
        <v>1.82</v>
      </c>
      <c r="H2926" s="64">
        <v>1.64</v>
      </c>
      <c r="J2926" s="64">
        <v>3.09</v>
      </c>
      <c r="K2926" s="64">
        <v>2.75</v>
      </c>
      <c r="N2926" s="64">
        <v>0.21</v>
      </c>
      <c r="O2926" s="64">
        <v>1.68</v>
      </c>
      <c r="P2926" s="64">
        <v>2.4900000000000002</v>
      </c>
      <c r="R2926" s="64">
        <v>1.75</v>
      </c>
      <c r="S2926" s="64">
        <v>1.52</v>
      </c>
      <c r="U2926" s="64">
        <v>2.71</v>
      </c>
      <c r="V2926" s="64">
        <v>2.46</v>
      </c>
      <c r="W2926" s="64">
        <v>3.82</v>
      </c>
      <c r="X2926" s="64">
        <v>3.62</v>
      </c>
      <c r="Z2926" s="64">
        <v>1.82</v>
      </c>
      <c r="AA2926" s="64">
        <v>1.64</v>
      </c>
      <c r="AB2926" s="64">
        <v>3.09</v>
      </c>
      <c r="AC2926" s="64">
        <v>2.75</v>
      </c>
    </row>
    <row r="2927" spans="1:29" hidden="1" x14ac:dyDescent="0.2">
      <c r="A2927" s="2">
        <v>42530</v>
      </c>
      <c r="B2927" s="64">
        <v>2.69</v>
      </c>
      <c r="C2927" s="64">
        <v>2.4300000000000002</v>
      </c>
      <c r="D2927" s="64">
        <v>3.8</v>
      </c>
      <c r="E2927" s="64">
        <v>3.58</v>
      </c>
      <c r="G2927" s="64">
        <v>1.82</v>
      </c>
      <c r="H2927" s="64">
        <v>1.62</v>
      </c>
      <c r="J2927" s="64">
        <v>3.13</v>
      </c>
      <c r="K2927" s="64">
        <v>2.7</v>
      </c>
      <c r="N2927" s="64">
        <v>0.23</v>
      </c>
      <c r="O2927" s="64">
        <v>1.66</v>
      </c>
      <c r="P2927" s="64">
        <v>2.4700000000000002</v>
      </c>
      <c r="R2927" s="64">
        <v>1.75</v>
      </c>
      <c r="S2927" s="64">
        <v>1.52</v>
      </c>
      <c r="U2927" s="64">
        <v>2.69</v>
      </c>
      <c r="V2927" s="64">
        <v>2.4300000000000002</v>
      </c>
      <c r="W2927" s="64">
        <v>3.8</v>
      </c>
      <c r="X2927" s="64">
        <v>3.58</v>
      </c>
      <c r="Z2927" s="64">
        <v>1.82</v>
      </c>
      <c r="AA2927" s="64">
        <v>1.62</v>
      </c>
      <c r="AB2927" s="64">
        <v>3.13</v>
      </c>
      <c r="AC2927" s="64">
        <v>2.7</v>
      </c>
    </row>
    <row r="2928" spans="1:29" hidden="1" x14ac:dyDescent="0.2">
      <c r="A2928" s="2">
        <v>42531</v>
      </c>
      <c r="B2928" s="64">
        <v>2.67</v>
      </c>
      <c r="C2928" s="64">
        <v>2.39</v>
      </c>
      <c r="D2928" s="64">
        <v>3.78</v>
      </c>
      <c r="E2928" s="64">
        <v>3.62</v>
      </c>
      <c r="G2928" s="64">
        <v>1.72</v>
      </c>
      <c r="H2928" s="64">
        <v>1.56</v>
      </c>
      <c r="J2928" s="64">
        <v>2.82</v>
      </c>
      <c r="K2928" s="64">
        <v>2.7</v>
      </c>
      <c r="N2928" s="64">
        <v>0.22</v>
      </c>
      <c r="O2928" s="64">
        <v>1.62</v>
      </c>
      <c r="P2928" s="64">
        <v>2.4300000000000002</v>
      </c>
      <c r="R2928" s="64">
        <v>1.71</v>
      </c>
      <c r="S2928" s="64">
        <v>1.47</v>
      </c>
      <c r="U2928" s="64">
        <v>2.67</v>
      </c>
      <c r="V2928" s="64">
        <v>2.39</v>
      </c>
      <c r="W2928" s="64">
        <v>3.78</v>
      </c>
      <c r="X2928" s="64">
        <v>3.62</v>
      </c>
      <c r="Z2928" s="64">
        <v>1.72</v>
      </c>
      <c r="AA2928" s="64">
        <v>1.56</v>
      </c>
      <c r="AB2928" s="64">
        <v>2.82</v>
      </c>
      <c r="AC2928" s="64">
        <v>2.7</v>
      </c>
    </row>
    <row r="2929" spans="1:29" hidden="1" x14ac:dyDescent="0.2">
      <c r="A2929" s="2">
        <v>42534</v>
      </c>
      <c r="B2929" s="64">
        <v>2.66</v>
      </c>
      <c r="C2929" s="64">
        <v>2.39</v>
      </c>
      <c r="D2929" s="64">
        <v>3.77</v>
      </c>
      <c r="E2929" s="64">
        <v>3.58</v>
      </c>
      <c r="G2929" s="64">
        <v>1.72</v>
      </c>
      <c r="H2929" s="64">
        <v>1.56</v>
      </c>
      <c r="J2929" s="64">
        <v>2.7</v>
      </c>
      <c r="K2929" s="64">
        <v>2.58</v>
      </c>
      <c r="N2929" s="64">
        <v>0.23</v>
      </c>
      <c r="O2929" s="64">
        <v>1.59</v>
      </c>
      <c r="P2929" s="64">
        <v>2.41</v>
      </c>
      <c r="R2929" s="64">
        <v>1.69</v>
      </c>
      <c r="S2929" s="64">
        <v>1.46</v>
      </c>
      <c r="U2929" s="64">
        <v>2.66</v>
      </c>
      <c r="V2929" s="64">
        <v>2.39</v>
      </c>
      <c r="W2929" s="64">
        <v>3.77</v>
      </c>
      <c r="X2929" s="64">
        <v>3.58</v>
      </c>
      <c r="Z2929" s="64">
        <v>1.72</v>
      </c>
      <c r="AA2929" s="64">
        <v>1.56</v>
      </c>
      <c r="AB2929" s="64">
        <v>2.7</v>
      </c>
      <c r="AC2929" s="64">
        <v>2.58</v>
      </c>
    </row>
    <row r="2930" spans="1:29" hidden="1" x14ac:dyDescent="0.2">
      <c r="A2930" s="2">
        <v>42535</v>
      </c>
      <c r="B2930" s="64">
        <v>2.71</v>
      </c>
      <c r="C2930" s="64">
        <v>2.44</v>
      </c>
      <c r="D2930" s="64">
        <v>3.81</v>
      </c>
      <c r="E2930" s="64">
        <v>3.57</v>
      </c>
      <c r="G2930" s="64">
        <v>1.73</v>
      </c>
      <c r="H2930" s="64">
        <v>1.53</v>
      </c>
      <c r="J2930" s="64">
        <v>2.67</v>
      </c>
      <c r="K2930" s="64">
        <v>2.59</v>
      </c>
      <c r="N2930" s="64">
        <v>0.23</v>
      </c>
      <c r="O2930" s="64">
        <v>1.59</v>
      </c>
      <c r="P2930" s="64">
        <v>2.4</v>
      </c>
      <c r="R2930" s="64">
        <v>1.72</v>
      </c>
      <c r="S2930" s="64">
        <v>1.51</v>
      </c>
      <c r="U2930" s="64">
        <v>2.71</v>
      </c>
      <c r="V2930" s="64">
        <v>2.44</v>
      </c>
      <c r="W2930" s="64">
        <v>3.81</v>
      </c>
      <c r="X2930" s="64">
        <v>3.57</v>
      </c>
      <c r="Z2930" s="64">
        <v>1.73</v>
      </c>
      <c r="AA2930" s="64">
        <v>1.53</v>
      </c>
      <c r="AB2930" s="64">
        <v>2.67</v>
      </c>
      <c r="AC2930" s="64">
        <v>2.59</v>
      </c>
    </row>
    <row r="2931" spans="1:29" hidden="1" x14ac:dyDescent="0.2">
      <c r="A2931" s="2">
        <v>42536</v>
      </c>
      <c r="B2931" s="64">
        <v>2.68</v>
      </c>
      <c r="C2931" s="64">
        <v>2.39</v>
      </c>
      <c r="D2931" s="64">
        <v>3.79</v>
      </c>
      <c r="E2931" s="64">
        <v>3.54</v>
      </c>
      <c r="G2931" s="64">
        <v>1.65</v>
      </c>
      <c r="H2931" s="64">
        <v>1.52</v>
      </c>
      <c r="J2931" s="64">
        <v>2.63</v>
      </c>
      <c r="K2931" s="64">
        <v>2.54</v>
      </c>
      <c r="N2931" s="64">
        <v>0.23</v>
      </c>
      <c r="O2931" s="64">
        <v>1.55</v>
      </c>
      <c r="P2931" s="64">
        <v>2.39</v>
      </c>
      <c r="R2931" s="64">
        <v>1.61</v>
      </c>
      <c r="S2931" s="64">
        <v>1.44</v>
      </c>
      <c r="U2931" s="64">
        <v>2.68</v>
      </c>
      <c r="V2931" s="64">
        <v>2.39</v>
      </c>
      <c r="W2931" s="64">
        <v>3.79</v>
      </c>
      <c r="X2931" s="64">
        <v>3.54</v>
      </c>
      <c r="Z2931" s="64">
        <v>1.65</v>
      </c>
      <c r="AA2931" s="64">
        <v>1.52</v>
      </c>
      <c r="AB2931" s="64">
        <v>2.63</v>
      </c>
      <c r="AC2931" s="64">
        <v>2.54</v>
      </c>
    </row>
    <row r="2932" spans="1:29" hidden="1" x14ac:dyDescent="0.2">
      <c r="A2932" s="2">
        <v>42537</v>
      </c>
      <c r="B2932" s="64">
        <v>2.65</v>
      </c>
      <c r="C2932" s="64">
        <v>2.37</v>
      </c>
      <c r="D2932" s="64">
        <v>3.85</v>
      </c>
      <c r="E2932" s="64">
        <v>2.65</v>
      </c>
      <c r="G2932" s="64">
        <v>1.67</v>
      </c>
      <c r="H2932" s="64">
        <v>1.47</v>
      </c>
      <c r="J2932" s="64">
        <v>2.65</v>
      </c>
      <c r="K2932" s="64">
        <v>2.5099999999999998</v>
      </c>
      <c r="N2932" s="64">
        <v>0.23</v>
      </c>
      <c r="O2932" s="64">
        <v>1.56</v>
      </c>
      <c r="P2932" s="64">
        <v>2.38</v>
      </c>
      <c r="R2932" s="64">
        <v>1.65</v>
      </c>
      <c r="S2932" s="64">
        <v>1.46</v>
      </c>
      <c r="U2932" s="64">
        <v>2.65</v>
      </c>
      <c r="V2932" s="64">
        <v>2.37</v>
      </c>
      <c r="W2932" s="64">
        <v>3.85</v>
      </c>
      <c r="X2932" s="64">
        <v>2.65</v>
      </c>
      <c r="Z2932" s="64">
        <v>1.67</v>
      </c>
      <c r="AA2932" s="64">
        <v>1.47</v>
      </c>
      <c r="AB2932" s="64">
        <v>2.65</v>
      </c>
      <c r="AC2932" s="64">
        <v>2.5099999999999998</v>
      </c>
    </row>
    <row r="2933" spans="1:29" hidden="1" x14ac:dyDescent="0.2">
      <c r="A2933" s="2">
        <v>42538</v>
      </c>
      <c r="B2933" s="64">
        <v>2.66</v>
      </c>
      <c r="C2933" s="64">
        <v>2.4</v>
      </c>
      <c r="D2933" s="64">
        <v>3.83</v>
      </c>
      <c r="E2933" s="64">
        <v>2.73</v>
      </c>
      <c r="G2933" s="64">
        <v>1.61</v>
      </c>
      <c r="H2933" s="64">
        <v>1.44</v>
      </c>
      <c r="J2933" s="64">
        <v>2.63</v>
      </c>
      <c r="K2933" s="64">
        <v>2.41</v>
      </c>
      <c r="N2933" s="64">
        <v>0.23</v>
      </c>
      <c r="O2933" s="64">
        <v>1.59</v>
      </c>
      <c r="P2933" s="64">
        <v>2.4</v>
      </c>
      <c r="R2933" s="64">
        <v>1.63</v>
      </c>
      <c r="S2933" s="64">
        <v>1.45</v>
      </c>
      <c r="U2933" s="64">
        <v>2.66</v>
      </c>
      <c r="V2933" s="64">
        <v>2.4</v>
      </c>
      <c r="W2933" s="64">
        <v>3.83</v>
      </c>
      <c r="X2933" s="64">
        <v>2.73</v>
      </c>
      <c r="Z2933" s="64">
        <v>1.61</v>
      </c>
      <c r="AA2933" s="64">
        <v>1.44</v>
      </c>
      <c r="AB2933" s="64">
        <v>2.63</v>
      </c>
      <c r="AC2933" s="64">
        <v>2.41</v>
      </c>
    </row>
    <row r="2934" spans="1:29" hidden="1" x14ac:dyDescent="0.2">
      <c r="A2934" s="2">
        <v>42541</v>
      </c>
      <c r="B2934" s="64">
        <v>2.66</v>
      </c>
      <c r="C2934" s="64">
        <v>2.42</v>
      </c>
      <c r="D2934" s="64">
        <v>3.91</v>
      </c>
      <c r="E2934" s="64">
        <v>3.67</v>
      </c>
      <c r="G2934" s="64">
        <v>1.56</v>
      </c>
      <c r="H2934" s="64">
        <v>1.45</v>
      </c>
      <c r="J2934" s="64">
        <v>2.56</v>
      </c>
      <c r="K2934" s="64">
        <v>2.46</v>
      </c>
      <c r="N2934" s="64">
        <v>0.23</v>
      </c>
      <c r="O2934" s="64">
        <v>1.66</v>
      </c>
      <c r="P2934" s="64">
        <v>2.4700000000000002</v>
      </c>
      <c r="R2934" s="64">
        <v>1.68</v>
      </c>
      <c r="S2934" s="64">
        <v>1.51</v>
      </c>
      <c r="U2934" s="64">
        <v>2.66</v>
      </c>
      <c r="V2934" s="64">
        <v>2.42</v>
      </c>
      <c r="W2934" s="64">
        <v>3.91</v>
      </c>
      <c r="X2934" s="64">
        <v>3.67</v>
      </c>
      <c r="Z2934" s="64">
        <v>1.56</v>
      </c>
      <c r="AA2934" s="64">
        <v>1.45</v>
      </c>
      <c r="AB2934" s="64">
        <v>2.56</v>
      </c>
      <c r="AC2934" s="64">
        <v>2.46</v>
      </c>
    </row>
    <row r="2935" spans="1:29" hidden="1" x14ac:dyDescent="0.2">
      <c r="A2935" s="2">
        <v>42542</v>
      </c>
      <c r="B2935" s="64">
        <v>2.71</v>
      </c>
      <c r="C2935" s="64">
        <v>2.46</v>
      </c>
      <c r="D2935" s="64">
        <v>3.9</v>
      </c>
      <c r="E2935" s="64">
        <v>3.7</v>
      </c>
      <c r="G2935" s="64">
        <v>1.59</v>
      </c>
      <c r="H2935" s="64">
        <v>1.48</v>
      </c>
      <c r="J2935" s="64">
        <v>2.64</v>
      </c>
      <c r="K2935" s="64">
        <v>2.46</v>
      </c>
      <c r="N2935" s="64">
        <v>0.24</v>
      </c>
      <c r="O2935" s="64">
        <v>1.69</v>
      </c>
      <c r="P2935" s="64">
        <v>2.4900000000000002</v>
      </c>
      <c r="R2935" s="64">
        <v>1.7</v>
      </c>
      <c r="S2935" s="64">
        <v>1.5</v>
      </c>
      <c r="U2935" s="64">
        <v>2.71</v>
      </c>
      <c r="V2935" s="64">
        <v>2.46</v>
      </c>
      <c r="W2935" s="64">
        <v>3.9</v>
      </c>
      <c r="X2935" s="64">
        <v>3.7</v>
      </c>
      <c r="Z2935" s="64">
        <v>1.59</v>
      </c>
      <c r="AA2935" s="64">
        <v>1.48</v>
      </c>
      <c r="AB2935" s="64">
        <v>2.64</v>
      </c>
      <c r="AC2935" s="64">
        <v>2.46</v>
      </c>
    </row>
    <row r="2936" spans="1:29" hidden="1" x14ac:dyDescent="0.2">
      <c r="A2936" s="2">
        <v>42543</v>
      </c>
      <c r="B2936" s="64">
        <v>2.68</v>
      </c>
      <c r="C2936" s="64">
        <v>2.4500000000000002</v>
      </c>
      <c r="D2936" s="64">
        <v>3.86</v>
      </c>
      <c r="E2936" s="64">
        <v>3.7</v>
      </c>
      <c r="G2936" s="64">
        <v>1.63</v>
      </c>
      <c r="H2936" s="64">
        <v>1.49</v>
      </c>
      <c r="J2936" s="64">
        <v>2.67</v>
      </c>
      <c r="K2936" s="64">
        <v>2.4700000000000002</v>
      </c>
      <c r="N2936" s="64">
        <v>0.24</v>
      </c>
      <c r="O2936" s="64">
        <v>1.67</v>
      </c>
      <c r="P2936" s="64">
        <v>2.48</v>
      </c>
      <c r="R2936" s="64">
        <v>1.67</v>
      </c>
      <c r="S2936" s="64">
        <v>1.49</v>
      </c>
      <c r="U2936" s="64">
        <v>2.68</v>
      </c>
      <c r="V2936" s="64">
        <v>2.4500000000000002</v>
      </c>
      <c r="W2936" s="64">
        <v>3.86</v>
      </c>
      <c r="X2936" s="64">
        <v>3.7</v>
      </c>
      <c r="Z2936" s="64">
        <v>1.63</v>
      </c>
      <c r="AA2936" s="64">
        <v>1.49</v>
      </c>
      <c r="AB2936" s="64">
        <v>2.67</v>
      </c>
      <c r="AC2936" s="64">
        <v>2.4700000000000002</v>
      </c>
    </row>
    <row r="2937" spans="1:29" hidden="1" x14ac:dyDescent="0.2">
      <c r="A2937" s="2">
        <v>42544</v>
      </c>
      <c r="B2937" s="64">
        <v>2.67</v>
      </c>
      <c r="C2937" s="64">
        <v>2.4900000000000002</v>
      </c>
      <c r="D2937" s="64">
        <v>3.9</v>
      </c>
      <c r="E2937" s="64">
        <v>3.72</v>
      </c>
      <c r="G2937" s="64">
        <v>1.62</v>
      </c>
      <c r="H2937" s="64">
        <v>1.52</v>
      </c>
      <c r="J2937" s="64">
        <v>2.59</v>
      </c>
      <c r="K2937" s="64">
        <v>2.4500000000000002</v>
      </c>
      <c r="N2937" s="64">
        <v>0.25</v>
      </c>
      <c r="O2937" s="64">
        <v>1.73</v>
      </c>
      <c r="P2937" s="64">
        <v>2.54</v>
      </c>
      <c r="R2937" s="64">
        <v>1.67</v>
      </c>
      <c r="S2937" s="64">
        <v>1.51</v>
      </c>
      <c r="U2937" s="64">
        <v>2.67</v>
      </c>
      <c r="V2937" s="64">
        <v>2.4900000000000002</v>
      </c>
      <c r="W2937" s="64">
        <v>3.9</v>
      </c>
      <c r="X2937" s="64">
        <v>3.72</v>
      </c>
      <c r="Z2937" s="64">
        <v>1.62</v>
      </c>
      <c r="AA2937" s="64">
        <v>1.52</v>
      </c>
      <c r="AB2937" s="64">
        <v>2.59</v>
      </c>
      <c r="AC2937" s="64">
        <v>2.4500000000000002</v>
      </c>
    </row>
    <row r="2938" spans="1:29" hidden="1" x14ac:dyDescent="0.2">
      <c r="A2938" s="2">
        <v>42545</v>
      </c>
      <c r="B2938" s="64">
        <v>2.58</v>
      </c>
      <c r="C2938" s="64">
        <v>2.38</v>
      </c>
      <c r="D2938" s="64">
        <v>3.77</v>
      </c>
      <c r="E2938" s="64">
        <v>3.63</v>
      </c>
      <c r="G2938" s="64">
        <v>1.66</v>
      </c>
      <c r="H2938" s="64">
        <v>1.42</v>
      </c>
      <c r="J2938" s="64">
        <v>2.4500000000000002</v>
      </c>
      <c r="K2938" s="64">
        <v>2.38</v>
      </c>
      <c r="N2938" s="64">
        <v>0.22</v>
      </c>
      <c r="O2938" s="64">
        <v>1.53</v>
      </c>
      <c r="P2938" s="64">
        <v>2.39</v>
      </c>
      <c r="R2938" s="64">
        <v>1.55</v>
      </c>
      <c r="S2938" s="64">
        <v>1.39</v>
      </c>
      <c r="U2938" s="64">
        <v>2.58</v>
      </c>
      <c r="V2938" s="64">
        <v>2.38</v>
      </c>
      <c r="W2938" s="64">
        <v>3.77</v>
      </c>
      <c r="X2938" s="64">
        <v>3.63</v>
      </c>
      <c r="Z2938" s="64">
        <v>1.66</v>
      </c>
      <c r="AA2938" s="64">
        <v>1.42</v>
      </c>
      <c r="AB2938" s="64">
        <v>2.4500000000000002</v>
      </c>
      <c r="AC2938" s="64">
        <v>2.38</v>
      </c>
    </row>
    <row r="2939" spans="1:29" hidden="1" x14ac:dyDescent="0.2">
      <c r="A2939" s="2">
        <v>42548</v>
      </c>
      <c r="B2939" s="64">
        <v>2.57</v>
      </c>
      <c r="C2939" s="64">
        <v>2.29</v>
      </c>
      <c r="D2939" s="64">
        <v>3.73</v>
      </c>
      <c r="E2939" s="64">
        <v>3.51</v>
      </c>
      <c r="G2939" s="64">
        <v>1.33</v>
      </c>
      <c r="H2939" s="64">
        <v>1.32</v>
      </c>
      <c r="J2939" s="64">
        <v>2.2799999999999998</v>
      </c>
      <c r="K2939" s="64">
        <v>2.16</v>
      </c>
      <c r="N2939" s="64">
        <v>0.22</v>
      </c>
      <c r="O2939" s="64">
        <v>1.42</v>
      </c>
      <c r="P2939" s="64">
        <v>2.25</v>
      </c>
      <c r="R2939" s="64">
        <v>1.54</v>
      </c>
      <c r="S2939" s="64">
        <v>1.32</v>
      </c>
      <c r="U2939" s="64">
        <v>2.57</v>
      </c>
      <c r="V2939" s="64">
        <v>2.29</v>
      </c>
      <c r="W2939" s="64">
        <v>3.73</v>
      </c>
      <c r="X2939" s="64">
        <v>3.51</v>
      </c>
      <c r="Z2939" s="64">
        <v>1.33</v>
      </c>
      <c r="AA2939" s="64">
        <v>1.32</v>
      </c>
      <c r="AB2939" s="64">
        <v>2.2799999999999998</v>
      </c>
      <c r="AC2939" s="64">
        <v>2.16</v>
      </c>
    </row>
    <row r="2940" spans="1:29" hidden="1" x14ac:dyDescent="0.2">
      <c r="A2940" s="2">
        <v>42549</v>
      </c>
      <c r="B2940" s="64">
        <v>2.5099999999999998</v>
      </c>
      <c r="C2940" s="64">
        <v>2.2999999999999998</v>
      </c>
      <c r="D2940" s="64">
        <v>3.67</v>
      </c>
      <c r="E2940" s="64">
        <v>3.48</v>
      </c>
      <c r="G2940" s="64">
        <v>1.41</v>
      </c>
      <c r="H2940" s="64">
        <v>1.35</v>
      </c>
      <c r="J2940" s="64">
        <v>2.27</v>
      </c>
      <c r="K2940" s="64">
        <v>2.2200000000000002</v>
      </c>
      <c r="N2940" s="64">
        <v>0.22</v>
      </c>
      <c r="O2940" s="64">
        <v>1.44</v>
      </c>
      <c r="P2940" s="64">
        <v>2.25</v>
      </c>
      <c r="R2940" s="64">
        <v>1.51</v>
      </c>
      <c r="S2940" s="64">
        <v>1.31</v>
      </c>
      <c r="U2940" s="64">
        <v>2.5099999999999998</v>
      </c>
      <c r="V2940" s="64">
        <v>2.2999999999999998</v>
      </c>
      <c r="W2940" s="64">
        <v>3.67</v>
      </c>
      <c r="X2940" s="64">
        <v>3.48</v>
      </c>
      <c r="Z2940" s="64">
        <v>1.41</v>
      </c>
      <c r="AA2940" s="64">
        <v>1.35</v>
      </c>
      <c r="AB2940" s="64">
        <v>2.27</v>
      </c>
      <c r="AC2940" s="64">
        <v>2.2200000000000002</v>
      </c>
    </row>
    <row r="2941" spans="1:29" hidden="1" x14ac:dyDescent="0.2">
      <c r="A2941" s="2">
        <v>42550</v>
      </c>
      <c r="B2941" s="64">
        <v>2.5099999999999998</v>
      </c>
      <c r="C2941" s="64">
        <v>2.31</v>
      </c>
      <c r="D2941" s="64">
        <v>3.72</v>
      </c>
      <c r="E2941" s="64">
        <v>3.52</v>
      </c>
      <c r="G2941" s="64">
        <v>1.43</v>
      </c>
      <c r="H2941" s="64">
        <v>1.41</v>
      </c>
      <c r="J2941" s="64">
        <v>2.35</v>
      </c>
      <c r="K2941" s="64">
        <v>2.41</v>
      </c>
      <c r="N2941" s="64">
        <v>0.23</v>
      </c>
      <c r="O2941" s="64">
        <v>1.49</v>
      </c>
      <c r="P2941" s="64">
        <v>2.2999999999999998</v>
      </c>
      <c r="R2941" s="64">
        <v>1.53</v>
      </c>
      <c r="S2941" s="64">
        <v>1.33</v>
      </c>
      <c r="U2941" s="64">
        <v>2.5099999999999998</v>
      </c>
      <c r="V2941" s="64">
        <v>2.31</v>
      </c>
      <c r="W2941" s="64">
        <v>3.72</v>
      </c>
      <c r="X2941" s="64">
        <v>3.52</v>
      </c>
      <c r="Z2941" s="64">
        <v>1.43</v>
      </c>
      <c r="AA2941" s="64">
        <v>1.41</v>
      </c>
      <c r="AB2941" s="64">
        <v>2.35</v>
      </c>
      <c r="AC2941" s="64">
        <v>2.41</v>
      </c>
    </row>
    <row r="2942" spans="1:29" hidden="1" x14ac:dyDescent="0.2">
      <c r="A2942" s="2">
        <v>42551</v>
      </c>
      <c r="B2942" s="64">
        <v>2.48</v>
      </c>
      <c r="C2942" s="64">
        <v>2.2999999999999998</v>
      </c>
      <c r="D2942" s="64">
        <v>3.71</v>
      </c>
      <c r="E2942" s="64">
        <v>3.51</v>
      </c>
      <c r="G2942" s="64">
        <v>1.4</v>
      </c>
      <c r="H2942" s="64">
        <v>1.4</v>
      </c>
      <c r="J2942" s="64">
        <v>2.4500000000000002</v>
      </c>
      <c r="K2942" s="64">
        <v>2.52</v>
      </c>
      <c r="N2942" s="64">
        <v>0.23</v>
      </c>
      <c r="O2942" s="64">
        <v>1.45</v>
      </c>
      <c r="P2942" s="64">
        <v>2.27</v>
      </c>
      <c r="R2942" s="64">
        <v>1.51</v>
      </c>
      <c r="S2942" s="64">
        <v>1.3</v>
      </c>
      <c r="U2942" s="64">
        <v>2.48</v>
      </c>
      <c r="V2942" s="64">
        <v>2.2999999999999998</v>
      </c>
      <c r="W2942" s="64">
        <v>3.71</v>
      </c>
      <c r="X2942" s="64">
        <v>3.51</v>
      </c>
      <c r="Z2942" s="64">
        <v>1.4</v>
      </c>
      <c r="AA2942" s="64">
        <v>1.4</v>
      </c>
      <c r="AB2942" s="64">
        <v>2.4500000000000002</v>
      </c>
      <c r="AC2942" s="64">
        <v>2.52</v>
      </c>
    </row>
    <row r="2943" spans="1:29" hidden="1" x14ac:dyDescent="0.2">
      <c r="R2943" s="64"/>
      <c r="S2943" s="64"/>
    </row>
    <row r="2944" spans="1:29" hidden="1" x14ac:dyDescent="0.2">
      <c r="A2944" s="3" t="s">
        <v>61</v>
      </c>
      <c r="B2944" s="64">
        <f>AVERAGE(B2921:B2942)</f>
        <v>2.6613636363636362</v>
      </c>
      <c r="C2944" s="64">
        <f>AVERAGE(C2921:C2942)</f>
        <v>2.4227272727272728</v>
      </c>
      <c r="D2944" s="64">
        <f>AVERAGE(D2921:D2942)</f>
        <v>3.8177272727272724</v>
      </c>
      <c r="E2944" s="64">
        <f>AVERAGE(E2921:E2942)</f>
        <v>3.5504545454545462</v>
      </c>
      <c r="G2944" s="64">
        <f>AVERAGE(G2921:G2942)</f>
        <v>1.6622727272727269</v>
      </c>
      <c r="H2944" s="64">
        <f>AVERAGE(H2921:H2942)</f>
        <v>1.5150000000000003</v>
      </c>
      <c r="J2944" s="64">
        <f>AVERAGE(J2921:J2942)</f>
        <v>2.7140909090909102</v>
      </c>
      <c r="K2944" s="64">
        <f>AVERAGE(K2921:K2942)</f>
        <v>2.5463636363636364</v>
      </c>
      <c r="N2944" s="64">
        <f>AVERAGE(N2921:N2942)</f>
        <v>0.23318181818181818</v>
      </c>
      <c r="O2944" s="64">
        <f>AVERAGE(O2921:O2942)</f>
        <v>1.6186363636363637</v>
      </c>
      <c r="P2944" s="64">
        <f>AVERAGE(P2921:P2942)</f>
        <v>2.4322727272727271</v>
      </c>
      <c r="R2944" s="64">
        <f>AVERAGE(R2921:R2942)</f>
        <v>1.6772727272727272</v>
      </c>
      <c r="S2944" s="64">
        <f>AVERAGE(S2921:S2942)</f>
        <v>1.4718181818181817</v>
      </c>
      <c r="U2944" s="64">
        <f>AVERAGE(U2921:U2942)</f>
        <v>2.6613636363636362</v>
      </c>
      <c r="V2944" s="64">
        <f>AVERAGE(V2921:V2942)</f>
        <v>2.4227272727272728</v>
      </c>
      <c r="W2944" s="64">
        <f>AVERAGE(W2921:W2942)</f>
        <v>3.8177272727272724</v>
      </c>
      <c r="X2944" s="64">
        <f>AVERAGE(X2921:X2942)</f>
        <v>3.5504545454545462</v>
      </c>
      <c r="Z2944" s="64">
        <f>AVERAGE(Z2921:Z2942)</f>
        <v>1.6622727272727269</v>
      </c>
      <c r="AA2944" s="64">
        <f>AVERAGE(AA2921:AA2942)</f>
        <v>1.5150000000000003</v>
      </c>
      <c r="AB2944" s="64">
        <f>AVERAGE(AB2921:AB2942)</f>
        <v>2.7140909090909102</v>
      </c>
      <c r="AC2944" s="64">
        <f>AVERAGE(AC2921:AC2942)</f>
        <v>2.5463636363636364</v>
      </c>
    </row>
    <row r="2945" spans="1:29" hidden="1" x14ac:dyDescent="0.2">
      <c r="A2945" s="3" t="s">
        <v>62</v>
      </c>
      <c r="B2945" s="312">
        <f>AVERAGE(B2944:C2944)</f>
        <v>2.5420454545454545</v>
      </c>
      <c r="C2945" s="312"/>
      <c r="D2945" s="312">
        <f>AVERAGE(D2944:E2944)</f>
        <v>3.6840909090909095</v>
      </c>
      <c r="E2945" s="312"/>
      <c r="F2945" s="5"/>
      <c r="G2945" s="312">
        <f>AVERAGE(G2944:H2944)</f>
        <v>1.5886363636363636</v>
      </c>
      <c r="H2945" s="312"/>
      <c r="I2945" s="118"/>
      <c r="J2945" s="312">
        <f>AVERAGE(J2944:K2944)</f>
        <v>2.6302272727272733</v>
      </c>
      <c r="K2945" s="312"/>
      <c r="L2945" s="118"/>
      <c r="M2945" s="5"/>
      <c r="N2945" s="5"/>
      <c r="O2945" s="5"/>
      <c r="P2945" s="5"/>
      <c r="Q2945" s="5"/>
      <c r="R2945" s="312">
        <f>AVERAGE(R2944:S2944)</f>
        <v>1.5745454545454545</v>
      </c>
      <c r="S2945" s="312"/>
      <c r="U2945" s="312">
        <f>AVERAGE(U2944:V2944)</f>
        <v>2.5420454545454545</v>
      </c>
      <c r="V2945" s="312"/>
      <c r="W2945" s="312">
        <f>AVERAGE(W2944:X2944)</f>
        <v>3.6840909090909095</v>
      </c>
      <c r="X2945" s="312"/>
      <c r="Y2945" s="5"/>
      <c r="Z2945" s="312">
        <f>AVERAGE(Z2944:AA2944)</f>
        <v>1.5886363636363636</v>
      </c>
      <c r="AA2945" s="312"/>
      <c r="AB2945" s="312">
        <f>AVERAGE(AB2944:AC2944)</f>
        <v>2.6302272727272733</v>
      </c>
      <c r="AC2945" s="312"/>
    </row>
    <row r="2946" spans="1:29" hidden="1" x14ac:dyDescent="0.2">
      <c r="A2946" s="3" t="s">
        <v>63</v>
      </c>
      <c r="B2946" s="312">
        <f>AVERAGE(B2892,B2918,B2945)</f>
        <v>2.5929834054834058</v>
      </c>
      <c r="C2946" s="312"/>
      <c r="D2946" s="312">
        <f>AVERAGE(D2892,D2918,D2945)</f>
        <v>3.7817604617604617</v>
      </c>
      <c r="E2946" s="312"/>
      <c r="F2946" s="5"/>
      <c r="G2946" s="312">
        <f>AVERAGE(G2892,G2918,G2945)</f>
        <v>1.6727994227994227</v>
      </c>
      <c r="H2946" s="312"/>
      <c r="I2946" s="118"/>
      <c r="J2946" s="312">
        <f>AVERAGE(J2892,J2918,J2945)</f>
        <v>2.6749170274170275</v>
      </c>
      <c r="K2946" s="312"/>
      <c r="L2946" s="118"/>
      <c r="M2946" s="5"/>
      <c r="N2946" s="5"/>
      <c r="O2946" s="5"/>
      <c r="P2946" s="5"/>
      <c r="Q2946" s="5"/>
      <c r="R2946" s="312">
        <f>AVERAGE(R2892,R2918,R2945)</f>
        <v>1.636991341991342</v>
      </c>
      <c r="S2946" s="312"/>
      <c r="U2946" s="312">
        <f>AVERAGE(U2892,U2918,U2945)</f>
        <v>2.5929834054834058</v>
      </c>
      <c r="V2946" s="312"/>
      <c r="W2946" s="312">
        <f>AVERAGE(W2892,W2918,W2945)</f>
        <v>3.7817604617604617</v>
      </c>
      <c r="X2946" s="312"/>
      <c r="Y2946" s="5"/>
      <c r="Z2946" s="312">
        <f>AVERAGE(Z2892,Z2918,Z2945)</f>
        <v>1.6727994227994227</v>
      </c>
      <c r="AA2946" s="312"/>
      <c r="AB2946" s="312">
        <f>AVERAGE(AB2892,AB2918,AB2945)</f>
        <v>2.6749170274170275</v>
      </c>
      <c r="AC2946" s="312"/>
    </row>
    <row r="2947" spans="1:29" hidden="1" x14ac:dyDescent="0.2">
      <c r="R2947" s="64"/>
      <c r="S2947" s="64"/>
    </row>
    <row r="2948" spans="1:29" hidden="1" x14ac:dyDescent="0.2">
      <c r="A2948" s="2">
        <v>42552</v>
      </c>
      <c r="B2948" s="64">
        <v>2.29</v>
      </c>
      <c r="C2948" s="64">
        <v>2.2000000000000002</v>
      </c>
      <c r="D2948" s="64">
        <v>3.46</v>
      </c>
      <c r="E2948" s="64">
        <v>3.39</v>
      </c>
      <c r="G2948" s="64">
        <v>1.61</v>
      </c>
      <c r="H2948" s="64">
        <v>1.42</v>
      </c>
      <c r="J2948" s="64">
        <v>2.85</v>
      </c>
      <c r="K2948" s="64">
        <v>2.5099999999999998</v>
      </c>
      <c r="N2948" s="64">
        <v>0.23</v>
      </c>
      <c r="O2948" s="64">
        <v>1.42</v>
      </c>
      <c r="P2948" s="64">
        <v>2.2000000000000002</v>
      </c>
      <c r="R2948" s="64">
        <v>1.39</v>
      </c>
      <c r="S2948" s="64">
        <v>1.26</v>
      </c>
      <c r="U2948" s="64">
        <v>2.29</v>
      </c>
      <c r="V2948" s="64">
        <v>2.2000000000000002</v>
      </c>
      <c r="W2948" s="64">
        <v>3.46</v>
      </c>
      <c r="X2948" s="64">
        <v>3.39</v>
      </c>
      <c r="Z2948" s="64">
        <v>1.61</v>
      </c>
      <c r="AA2948" s="64">
        <v>1.42</v>
      </c>
      <c r="AB2948" s="64">
        <v>2.85</v>
      </c>
      <c r="AC2948" s="64">
        <v>2.5099999999999998</v>
      </c>
    </row>
    <row r="2949" spans="1:29" hidden="1" x14ac:dyDescent="0.2">
      <c r="A2949" s="2">
        <v>42556</v>
      </c>
      <c r="B2949" s="64">
        <v>2.37</v>
      </c>
      <c r="C2949" s="64">
        <v>2.19</v>
      </c>
      <c r="D2949" s="64">
        <v>3.53</v>
      </c>
      <c r="E2949" s="64">
        <v>3.39</v>
      </c>
      <c r="G2949" s="64">
        <v>1.45</v>
      </c>
      <c r="H2949" s="64">
        <v>1.4</v>
      </c>
      <c r="J2949" s="64">
        <v>2.2599999999999998</v>
      </c>
      <c r="K2949" s="64">
        <v>2.4300000000000002</v>
      </c>
      <c r="N2949" s="64">
        <v>0.23</v>
      </c>
      <c r="O2949" s="64">
        <v>1.35</v>
      </c>
      <c r="P2949" s="64">
        <v>2.13</v>
      </c>
      <c r="R2949" s="64">
        <v>1.47</v>
      </c>
      <c r="S2949" s="64">
        <v>1.26</v>
      </c>
      <c r="U2949" s="64">
        <v>2.37</v>
      </c>
      <c r="V2949" s="64">
        <v>2.19</v>
      </c>
      <c r="W2949" s="64">
        <v>3.53</v>
      </c>
      <c r="X2949" s="64">
        <v>3.39</v>
      </c>
      <c r="Z2949" s="64">
        <v>1.45</v>
      </c>
      <c r="AA2949" s="64">
        <v>1.4</v>
      </c>
      <c r="AB2949" s="64">
        <v>2.2599999999999998</v>
      </c>
      <c r="AC2949" s="64">
        <v>2.4300000000000002</v>
      </c>
    </row>
    <row r="2950" spans="1:29" hidden="1" x14ac:dyDescent="0.2">
      <c r="A2950" s="2">
        <v>42557</v>
      </c>
      <c r="B2950" s="64">
        <v>2.38</v>
      </c>
      <c r="C2950" s="64">
        <v>2.1800000000000002</v>
      </c>
      <c r="D2950" s="64">
        <v>3.49</v>
      </c>
      <c r="E2950" s="64">
        <v>3.36</v>
      </c>
      <c r="G2950" s="64">
        <v>1.39</v>
      </c>
      <c r="H2950" s="64">
        <v>1.36</v>
      </c>
      <c r="J2950" s="64">
        <v>2.2799999999999998</v>
      </c>
      <c r="K2950" s="64">
        <v>2.4</v>
      </c>
      <c r="N2950" s="64">
        <v>0.22</v>
      </c>
      <c r="O2950" s="64">
        <v>1.35</v>
      </c>
      <c r="P2950" s="64">
        <v>2.12</v>
      </c>
      <c r="R2950" s="64">
        <v>1.47</v>
      </c>
      <c r="S2950" s="64">
        <v>1.29</v>
      </c>
      <c r="U2950" s="64">
        <v>2.38</v>
      </c>
      <c r="V2950" s="64">
        <v>2.1800000000000002</v>
      </c>
      <c r="W2950" s="64">
        <v>3.49</v>
      </c>
      <c r="X2950" s="64">
        <v>3.36</v>
      </c>
      <c r="Z2950" s="64">
        <v>1.39</v>
      </c>
      <c r="AA2950" s="64">
        <v>1.36</v>
      </c>
      <c r="AB2950" s="64">
        <v>2.2799999999999998</v>
      </c>
      <c r="AC2950" s="64">
        <v>2.4</v>
      </c>
    </row>
    <row r="2951" spans="1:29" hidden="1" x14ac:dyDescent="0.2">
      <c r="A2951" s="2">
        <v>42558</v>
      </c>
      <c r="B2951" s="64">
        <v>2.39</v>
      </c>
      <c r="C2951" s="64">
        <v>2.19</v>
      </c>
      <c r="D2951" s="64">
        <v>3.56</v>
      </c>
      <c r="E2951" s="64">
        <v>3.31</v>
      </c>
      <c r="G2951" s="64">
        <v>1.44</v>
      </c>
      <c r="H2951" s="64">
        <v>1.38</v>
      </c>
      <c r="J2951" s="64">
        <v>2.33</v>
      </c>
      <c r="K2951" s="64">
        <v>2.4</v>
      </c>
      <c r="N2951" s="64">
        <v>0.26</v>
      </c>
      <c r="O2951" s="64">
        <v>1.37</v>
      </c>
      <c r="P2951" s="64">
        <v>2.12</v>
      </c>
      <c r="R2951" s="64">
        <v>1.45</v>
      </c>
      <c r="S2951" s="64">
        <v>1.26</v>
      </c>
      <c r="U2951" s="64">
        <v>2.39</v>
      </c>
      <c r="V2951" s="64">
        <v>2.19</v>
      </c>
      <c r="W2951" s="64">
        <v>3.56</v>
      </c>
      <c r="X2951" s="64">
        <v>3.31</v>
      </c>
      <c r="Z2951" s="64">
        <v>1.44</v>
      </c>
      <c r="AA2951" s="64">
        <v>1.38</v>
      </c>
      <c r="AB2951" s="64">
        <v>2.33</v>
      </c>
      <c r="AC2951" s="64">
        <v>2.4</v>
      </c>
    </row>
    <row r="2952" spans="1:29" hidden="1" x14ac:dyDescent="0.2">
      <c r="A2952" s="2">
        <v>42559</v>
      </c>
      <c r="B2952" s="64">
        <v>2.35</v>
      </c>
      <c r="C2952" s="64">
        <v>2.15</v>
      </c>
      <c r="D2952" s="64">
        <v>3.46</v>
      </c>
      <c r="E2952" s="64">
        <v>3.29</v>
      </c>
      <c r="G2952" s="64">
        <v>1.48</v>
      </c>
      <c r="H2952" s="64">
        <v>1.37</v>
      </c>
      <c r="J2952" s="64">
        <v>2.34</v>
      </c>
      <c r="K2952" s="64">
        <v>2.4</v>
      </c>
      <c r="N2952" s="64">
        <v>0.26</v>
      </c>
      <c r="O2952" s="64">
        <v>1.34</v>
      </c>
      <c r="P2952" s="64">
        <v>2.08</v>
      </c>
      <c r="R2952" s="64">
        <v>1.46</v>
      </c>
      <c r="S2952" s="64">
        <v>1.24</v>
      </c>
      <c r="U2952" s="64">
        <v>2.35</v>
      </c>
      <c r="V2952" s="64">
        <v>2.15</v>
      </c>
      <c r="W2952" s="64">
        <v>3.46</v>
      </c>
      <c r="X2952" s="64">
        <v>3.29</v>
      </c>
      <c r="Z2952" s="64">
        <v>1.48</v>
      </c>
      <c r="AA2952" s="64">
        <v>1.37</v>
      </c>
      <c r="AB2952" s="64">
        <v>2.34</v>
      </c>
      <c r="AC2952" s="64">
        <v>2.4</v>
      </c>
    </row>
    <row r="2953" spans="1:29" hidden="1" x14ac:dyDescent="0.2">
      <c r="A2953" s="2">
        <v>42562</v>
      </c>
      <c r="B2953" s="64">
        <v>2.39</v>
      </c>
      <c r="C2953" s="64">
        <v>2.19</v>
      </c>
      <c r="D2953" s="64">
        <v>3.52</v>
      </c>
      <c r="E2953" s="64">
        <v>3.34</v>
      </c>
      <c r="G2953" s="64">
        <v>1.48</v>
      </c>
      <c r="H2953" s="64">
        <v>1.38</v>
      </c>
      <c r="J2953" s="64">
        <v>2.4</v>
      </c>
      <c r="K2953" s="64">
        <v>2.39</v>
      </c>
      <c r="N2953" s="64">
        <v>0.26</v>
      </c>
      <c r="O2953" s="64">
        <v>1.41</v>
      </c>
      <c r="P2953" s="64">
        <v>2.12</v>
      </c>
      <c r="R2953" s="64">
        <v>1.51</v>
      </c>
      <c r="S2953" s="64">
        <v>1.3</v>
      </c>
      <c r="U2953" s="64">
        <v>2.39</v>
      </c>
      <c r="V2953" s="64">
        <v>2.19</v>
      </c>
      <c r="W2953" s="64">
        <v>3.52</v>
      </c>
      <c r="X2953" s="64">
        <v>3.34</v>
      </c>
      <c r="Z2953" s="64">
        <v>1.48</v>
      </c>
      <c r="AA2953" s="64">
        <v>1.38</v>
      </c>
      <c r="AB2953" s="64">
        <v>2.4</v>
      </c>
      <c r="AC2953" s="64">
        <v>2.39</v>
      </c>
    </row>
    <row r="2954" spans="1:29" hidden="1" x14ac:dyDescent="0.2">
      <c r="A2954" s="2">
        <v>42563</v>
      </c>
      <c r="B2954" s="64">
        <v>2.4300000000000002</v>
      </c>
      <c r="C2954" s="64">
        <v>2.25</v>
      </c>
      <c r="D2954" s="64">
        <v>3.6</v>
      </c>
      <c r="E2954" s="64">
        <v>3.41</v>
      </c>
      <c r="G2954" s="64">
        <v>1.62</v>
      </c>
      <c r="H2954" s="64">
        <v>1.43</v>
      </c>
      <c r="J2954" s="64">
        <v>2.4300000000000002</v>
      </c>
      <c r="K2954" s="64">
        <v>2.4</v>
      </c>
      <c r="N2954" s="64">
        <v>0.28000000000000003</v>
      </c>
      <c r="O2954" s="64">
        <v>1.49</v>
      </c>
      <c r="P2954" s="64">
        <v>2.2000000000000002</v>
      </c>
      <c r="R2954" s="64">
        <v>1.55</v>
      </c>
      <c r="S2954" s="64">
        <v>1.37</v>
      </c>
      <c r="U2954" s="64">
        <v>2.4300000000000002</v>
      </c>
      <c r="V2954" s="64">
        <v>2.25</v>
      </c>
      <c r="W2954" s="64">
        <v>3.6</v>
      </c>
      <c r="X2954" s="64">
        <v>3.41</v>
      </c>
      <c r="Z2954" s="64">
        <v>1.62</v>
      </c>
      <c r="AA2954" s="64">
        <v>1.43</v>
      </c>
      <c r="AB2954" s="64">
        <v>2.4300000000000002</v>
      </c>
      <c r="AC2954" s="64">
        <v>2.4</v>
      </c>
    </row>
    <row r="2955" spans="1:29" hidden="1" x14ac:dyDescent="0.2">
      <c r="A2955" s="2">
        <v>42564</v>
      </c>
      <c r="B2955" s="64">
        <v>2.36</v>
      </c>
      <c r="C2955" s="64">
        <v>2.2000000000000002</v>
      </c>
      <c r="D2955" s="64">
        <v>3.53</v>
      </c>
      <c r="E2955" s="64">
        <v>3.34</v>
      </c>
      <c r="G2955" s="64">
        <v>1.64</v>
      </c>
      <c r="H2955" s="64">
        <v>1.48</v>
      </c>
      <c r="J2955" s="64">
        <v>2.42</v>
      </c>
      <c r="K2955" s="64">
        <v>2.4300000000000002</v>
      </c>
      <c r="N2955" s="64">
        <v>0.28000000000000003</v>
      </c>
      <c r="O2955" s="64">
        <v>1.45</v>
      </c>
      <c r="P2955" s="64">
        <v>2.15</v>
      </c>
      <c r="R2955" s="64">
        <v>1.51</v>
      </c>
      <c r="S2955" s="64">
        <v>1.34</v>
      </c>
      <c r="U2955" s="64">
        <v>2.36</v>
      </c>
      <c r="V2955" s="64">
        <v>2.2000000000000002</v>
      </c>
      <c r="W2955" s="64">
        <v>3.53</v>
      </c>
      <c r="X2955" s="64">
        <v>3.34</v>
      </c>
      <c r="Z2955" s="64">
        <v>1.64</v>
      </c>
      <c r="AA2955" s="64">
        <v>1.48</v>
      </c>
      <c r="AB2955" s="64">
        <v>2.42</v>
      </c>
      <c r="AC2955" s="64">
        <v>2.4300000000000002</v>
      </c>
    </row>
    <row r="2956" spans="1:29" hidden="1" x14ac:dyDescent="0.2">
      <c r="A2956" s="2">
        <v>42565</v>
      </c>
      <c r="B2956" s="64">
        <v>2.42</v>
      </c>
      <c r="C2956" s="64">
        <v>2.2400000000000002</v>
      </c>
      <c r="D2956" s="64">
        <v>3.58</v>
      </c>
      <c r="E2956" s="64">
        <v>3.42</v>
      </c>
      <c r="G2956" s="64">
        <v>1.7</v>
      </c>
      <c r="H2956" s="64">
        <v>1.5</v>
      </c>
      <c r="J2956" s="64">
        <v>2.5099999999999998</v>
      </c>
      <c r="K2956" s="64">
        <v>2.4300000000000002</v>
      </c>
      <c r="N2956" s="64">
        <v>0.28999999999999998</v>
      </c>
      <c r="O2956" s="64">
        <v>1.51</v>
      </c>
      <c r="P2956" s="64">
        <v>2.23</v>
      </c>
      <c r="R2956" s="64">
        <v>1.53</v>
      </c>
      <c r="S2956" s="64">
        <v>1.34</v>
      </c>
      <c r="U2956" s="64">
        <v>2.42</v>
      </c>
      <c r="V2956" s="64">
        <v>2.2400000000000002</v>
      </c>
      <c r="W2956" s="64">
        <v>3.58</v>
      </c>
      <c r="X2956" s="64">
        <v>3.42</v>
      </c>
      <c r="Z2956" s="64">
        <v>1.7</v>
      </c>
      <c r="AA2956" s="64">
        <v>1.5</v>
      </c>
      <c r="AB2956" s="64">
        <v>2.5099999999999998</v>
      </c>
      <c r="AC2956" s="64">
        <v>2.4300000000000002</v>
      </c>
    </row>
    <row r="2957" spans="1:29" hidden="1" x14ac:dyDescent="0.2">
      <c r="A2957" s="2">
        <v>42566</v>
      </c>
      <c r="B2957" s="64">
        <v>2.46</v>
      </c>
      <c r="C2957" s="64">
        <v>2.31</v>
      </c>
      <c r="D2957" s="64">
        <v>3.64</v>
      </c>
      <c r="E2957" s="64">
        <v>3.47</v>
      </c>
      <c r="G2957" s="64">
        <v>1.76</v>
      </c>
      <c r="H2957" s="64">
        <v>1.49</v>
      </c>
      <c r="J2957" s="64">
        <v>2.4300000000000002</v>
      </c>
      <c r="K2957" s="64">
        <v>2.41</v>
      </c>
      <c r="N2957" s="64">
        <v>0.28000000000000003</v>
      </c>
      <c r="O2957" s="64">
        <v>1.53</v>
      </c>
      <c r="P2957" s="64">
        <v>2.2400000000000002</v>
      </c>
      <c r="R2957" s="64">
        <v>1.59</v>
      </c>
      <c r="S2957" s="64">
        <v>1.37</v>
      </c>
      <c r="U2957" s="64">
        <v>2.46</v>
      </c>
      <c r="V2957" s="64">
        <v>2.31</v>
      </c>
      <c r="W2957" s="64">
        <v>3.64</v>
      </c>
      <c r="X2957" s="64">
        <v>3.47</v>
      </c>
      <c r="Z2957" s="64">
        <v>1.76</v>
      </c>
      <c r="AA2957" s="64">
        <v>1.49</v>
      </c>
      <c r="AB2957" s="64">
        <v>2.4300000000000002</v>
      </c>
      <c r="AC2957" s="64">
        <v>2.41</v>
      </c>
    </row>
    <row r="2958" spans="1:29" hidden="1" x14ac:dyDescent="0.2">
      <c r="A2958" s="2">
        <v>42569</v>
      </c>
      <c r="B2958" s="64">
        <v>2.5</v>
      </c>
      <c r="C2958" s="64">
        <v>2.2999999999999998</v>
      </c>
      <c r="D2958" s="64">
        <v>3.67</v>
      </c>
      <c r="E2958" s="64">
        <v>3.47</v>
      </c>
      <c r="G2958" s="64">
        <v>1.79</v>
      </c>
      <c r="H2958" s="64">
        <v>1.51</v>
      </c>
      <c r="J2958" s="64">
        <v>2.5</v>
      </c>
      <c r="K2958" s="64">
        <v>2.4500000000000002</v>
      </c>
      <c r="N2958" s="64">
        <v>0.27</v>
      </c>
      <c r="O2958" s="64">
        <v>1.57</v>
      </c>
      <c r="P2958" s="64">
        <v>2.2799999999999998</v>
      </c>
      <c r="R2958" s="64">
        <v>1.59</v>
      </c>
      <c r="S2958" s="64">
        <v>1.41</v>
      </c>
      <c r="U2958" s="64">
        <v>2.5</v>
      </c>
      <c r="V2958" s="64">
        <v>2.2999999999999998</v>
      </c>
      <c r="W2958" s="64">
        <v>3.67</v>
      </c>
      <c r="X2958" s="64">
        <v>3.47</v>
      </c>
      <c r="Z2958" s="64">
        <v>1.79</v>
      </c>
      <c r="AA2958" s="64">
        <v>1.51</v>
      </c>
      <c r="AB2958" s="64">
        <v>2.5</v>
      </c>
      <c r="AC2958" s="64">
        <v>2.4500000000000002</v>
      </c>
    </row>
    <row r="2959" spans="1:29" hidden="1" x14ac:dyDescent="0.2">
      <c r="A2959" s="2">
        <v>42570</v>
      </c>
      <c r="B2959" s="64">
        <v>2.5299999999999998</v>
      </c>
      <c r="C2959" s="64">
        <v>2.27</v>
      </c>
      <c r="D2959" s="64">
        <v>3.57</v>
      </c>
      <c r="E2959" s="64">
        <v>3.44</v>
      </c>
      <c r="G2959" s="64">
        <v>1.85</v>
      </c>
      <c r="H2959" s="64">
        <v>1.55</v>
      </c>
      <c r="J2959" s="64">
        <v>2.5</v>
      </c>
      <c r="K2959" s="64">
        <v>2.46</v>
      </c>
      <c r="N2959" s="64">
        <v>0.26</v>
      </c>
      <c r="O2959" s="64">
        <v>1.53</v>
      </c>
      <c r="P2959" s="64">
        <v>2.25</v>
      </c>
      <c r="R2959" s="64">
        <v>1.55</v>
      </c>
      <c r="S2959" s="64">
        <v>1.39</v>
      </c>
      <c r="U2959" s="64">
        <v>2.5299999999999998</v>
      </c>
      <c r="V2959" s="64">
        <v>2.27</v>
      </c>
      <c r="W2959" s="64">
        <v>3.57</v>
      </c>
      <c r="X2959" s="64">
        <v>3.44</v>
      </c>
      <c r="Z2959" s="64">
        <v>1.85</v>
      </c>
      <c r="AA2959" s="64">
        <v>1.55</v>
      </c>
      <c r="AB2959" s="64">
        <v>2.5</v>
      </c>
      <c r="AC2959" s="64">
        <v>2.46</v>
      </c>
    </row>
    <row r="2960" spans="1:29" hidden="1" x14ac:dyDescent="0.2">
      <c r="A2960" s="2">
        <v>42571</v>
      </c>
      <c r="B2960" s="64">
        <v>2.54</v>
      </c>
      <c r="C2960" s="64">
        <v>2.2799999999999998</v>
      </c>
      <c r="D2960" s="64">
        <v>3.68</v>
      </c>
      <c r="E2960" s="64">
        <v>3.48</v>
      </c>
      <c r="G2960" s="64">
        <v>1.82</v>
      </c>
      <c r="H2960" s="64">
        <v>1.54</v>
      </c>
      <c r="J2960" s="64">
        <v>2.48</v>
      </c>
      <c r="K2960" s="64">
        <v>2.48</v>
      </c>
      <c r="N2960" s="64">
        <v>0.28999999999999998</v>
      </c>
      <c r="O2960" s="64">
        <v>1.56</v>
      </c>
      <c r="P2960" s="64">
        <v>2.2799999999999998</v>
      </c>
      <c r="R2960" s="64">
        <v>1.57</v>
      </c>
      <c r="S2960" s="64">
        <v>1.39</v>
      </c>
      <c r="U2960" s="64">
        <v>2.54</v>
      </c>
      <c r="V2960" s="64">
        <v>2.2799999999999998</v>
      </c>
      <c r="W2960" s="64">
        <v>3.68</v>
      </c>
      <c r="X2960" s="64">
        <v>3.48</v>
      </c>
      <c r="Z2960" s="64">
        <v>1.82</v>
      </c>
      <c r="AA2960" s="64">
        <v>1.54</v>
      </c>
      <c r="AB2960" s="64">
        <v>2.48</v>
      </c>
      <c r="AC2960" s="64">
        <v>2.48</v>
      </c>
    </row>
    <row r="2961" spans="1:29" hidden="1" x14ac:dyDescent="0.2">
      <c r="A2961" s="2">
        <v>42572</v>
      </c>
      <c r="B2961" s="64">
        <v>2.4700000000000002</v>
      </c>
      <c r="C2961" s="64">
        <v>2.27</v>
      </c>
      <c r="D2961" s="64">
        <v>3.64</v>
      </c>
      <c r="E2961" s="64">
        <v>3.45</v>
      </c>
      <c r="G2961" s="64">
        <v>1.82</v>
      </c>
      <c r="H2961" s="64">
        <v>1.53</v>
      </c>
      <c r="J2961" s="64">
        <v>2.48</v>
      </c>
      <c r="K2961" s="64">
        <v>2.67</v>
      </c>
      <c r="N2961" s="64">
        <v>0.28000000000000003</v>
      </c>
      <c r="O2961" s="64">
        <v>1.53</v>
      </c>
      <c r="P2961" s="64">
        <v>2.27</v>
      </c>
      <c r="R2961" s="64">
        <v>1.53</v>
      </c>
      <c r="S2961" s="64">
        <v>1.36</v>
      </c>
      <c r="U2961" s="64">
        <v>2.4700000000000002</v>
      </c>
      <c r="V2961" s="64">
        <v>2.27</v>
      </c>
      <c r="W2961" s="64">
        <v>3.64</v>
      </c>
      <c r="X2961" s="64">
        <v>3.45</v>
      </c>
      <c r="Z2961" s="64">
        <v>1.82</v>
      </c>
      <c r="AA2961" s="64">
        <v>1.53</v>
      </c>
      <c r="AB2961" s="64">
        <v>2.48</v>
      </c>
      <c r="AC2961" s="64">
        <v>2.67</v>
      </c>
    </row>
    <row r="2962" spans="1:29" hidden="1" x14ac:dyDescent="0.2">
      <c r="A2962" s="2">
        <v>42573</v>
      </c>
      <c r="B2962" s="64">
        <v>2.48</v>
      </c>
      <c r="C2962" s="64">
        <v>2.25</v>
      </c>
      <c r="D2962" s="64">
        <v>3.61</v>
      </c>
      <c r="E2962" s="64">
        <v>3.43</v>
      </c>
      <c r="G2962" s="64">
        <v>1.76</v>
      </c>
      <c r="H2962" s="64">
        <v>1.52</v>
      </c>
      <c r="J2962" s="64">
        <v>2.6</v>
      </c>
      <c r="K2962" s="64">
        <v>2.64</v>
      </c>
      <c r="N2962" s="64">
        <v>0.28999999999999998</v>
      </c>
      <c r="O2962" s="64">
        <v>1.55</v>
      </c>
      <c r="P2962" s="64">
        <v>2.2599999999999998</v>
      </c>
      <c r="R2962" s="64">
        <v>1.51</v>
      </c>
      <c r="S2962" s="64">
        <v>1.35</v>
      </c>
      <c r="U2962" s="64">
        <v>2.48</v>
      </c>
      <c r="V2962" s="64">
        <v>2.25</v>
      </c>
      <c r="W2962" s="64">
        <v>3.61</v>
      </c>
      <c r="X2962" s="64">
        <v>3.43</v>
      </c>
      <c r="Z2962" s="64">
        <v>1.76</v>
      </c>
      <c r="AA2962" s="64">
        <v>1.52</v>
      </c>
      <c r="AB2962" s="64">
        <v>2.6</v>
      </c>
      <c r="AC2962" s="64">
        <v>2.64</v>
      </c>
    </row>
    <row r="2963" spans="1:29" hidden="1" x14ac:dyDescent="0.2">
      <c r="A2963" s="2">
        <v>42576</v>
      </c>
      <c r="B2963" s="64">
        <v>2.5</v>
      </c>
      <c r="C2963" s="64">
        <v>2.29</v>
      </c>
      <c r="D2963" s="64">
        <v>3.67</v>
      </c>
      <c r="E2963" s="64">
        <v>3.46</v>
      </c>
      <c r="G2963" s="64">
        <v>1.75</v>
      </c>
      <c r="H2963" s="64">
        <v>1.51</v>
      </c>
      <c r="J2963" s="64">
        <v>2.62</v>
      </c>
      <c r="K2963" s="64">
        <v>2.68</v>
      </c>
      <c r="N2963" s="64">
        <v>0.28000000000000003</v>
      </c>
      <c r="O2963" s="64">
        <v>1.55</v>
      </c>
      <c r="P2963" s="64">
        <v>2.27</v>
      </c>
      <c r="R2963" s="64">
        <v>1.55</v>
      </c>
      <c r="S2963" s="64">
        <v>1.4</v>
      </c>
      <c r="U2963" s="64">
        <v>2.5</v>
      </c>
      <c r="V2963" s="64">
        <v>2.29</v>
      </c>
      <c r="W2963" s="64">
        <v>3.67</v>
      </c>
      <c r="X2963" s="64">
        <v>3.46</v>
      </c>
      <c r="Z2963" s="64">
        <v>1.75</v>
      </c>
      <c r="AA2963" s="64">
        <v>1.51</v>
      </c>
      <c r="AB2963" s="64">
        <v>2.62</v>
      </c>
      <c r="AC2963" s="64">
        <v>2.68</v>
      </c>
    </row>
    <row r="2964" spans="1:29" hidden="1" x14ac:dyDescent="0.2">
      <c r="A2964" s="2">
        <v>42577</v>
      </c>
      <c r="B2964" s="64">
        <v>2.5099999999999998</v>
      </c>
      <c r="C2964" s="64">
        <v>2.2999999999999998</v>
      </c>
      <c r="D2964" s="64">
        <v>3.68</v>
      </c>
      <c r="E2964" s="64">
        <v>3.46</v>
      </c>
      <c r="G2964" s="64">
        <v>1.75</v>
      </c>
      <c r="H2964" s="64">
        <v>1.51</v>
      </c>
      <c r="J2964" s="64">
        <v>2.6</v>
      </c>
      <c r="K2964" s="64">
        <v>2.68</v>
      </c>
      <c r="N2964" s="64">
        <v>0.27</v>
      </c>
      <c r="O2964" s="64">
        <v>1.54</v>
      </c>
      <c r="P2964" s="64">
        <v>2.27</v>
      </c>
      <c r="R2964" s="64">
        <v>1.55</v>
      </c>
      <c r="S2964" s="64">
        <v>1.42</v>
      </c>
      <c r="U2964" s="64">
        <v>2.5099999999999998</v>
      </c>
      <c r="V2964" s="64">
        <v>2.2999999999999998</v>
      </c>
      <c r="W2964" s="64">
        <v>3.68</v>
      </c>
      <c r="X2964" s="64">
        <v>3.46</v>
      </c>
      <c r="Z2964" s="64">
        <v>1.75</v>
      </c>
      <c r="AA2964" s="64">
        <v>1.51</v>
      </c>
      <c r="AB2964" s="64">
        <v>2.6</v>
      </c>
      <c r="AC2964" s="64">
        <v>2.68</v>
      </c>
    </row>
    <row r="2965" spans="1:29" hidden="1" x14ac:dyDescent="0.2">
      <c r="A2965" s="2">
        <v>42578</v>
      </c>
      <c r="B2965" s="64">
        <v>2.4700000000000002</v>
      </c>
      <c r="C2965" s="64">
        <v>2.2599999999999998</v>
      </c>
      <c r="D2965" s="64">
        <v>3.61</v>
      </c>
      <c r="E2965" s="64">
        <v>3.4</v>
      </c>
      <c r="G2965" s="64">
        <v>1.75</v>
      </c>
      <c r="H2965" s="64">
        <v>1.5</v>
      </c>
      <c r="J2965" s="64">
        <v>2.59</v>
      </c>
      <c r="K2965" s="64">
        <v>2.65</v>
      </c>
      <c r="N2965" s="64">
        <v>0.26</v>
      </c>
      <c r="O2965" s="64">
        <v>1.48</v>
      </c>
      <c r="P2965" s="64">
        <v>2.19</v>
      </c>
      <c r="R2965" s="64">
        <v>1.51</v>
      </c>
      <c r="S2965" s="64">
        <v>1.38</v>
      </c>
      <c r="U2965" s="64">
        <v>2.4700000000000002</v>
      </c>
      <c r="V2965" s="64">
        <v>2.2599999999999998</v>
      </c>
      <c r="W2965" s="64">
        <v>3.61</v>
      </c>
      <c r="X2965" s="64">
        <v>3.4</v>
      </c>
      <c r="Z2965" s="64">
        <v>1.75</v>
      </c>
      <c r="AA2965" s="64">
        <v>1.5</v>
      </c>
      <c r="AB2965" s="64">
        <v>2.59</v>
      </c>
      <c r="AC2965" s="64">
        <v>2.65</v>
      </c>
    </row>
    <row r="2966" spans="1:29" hidden="1" x14ac:dyDescent="0.2">
      <c r="A2966" s="2">
        <v>42579</v>
      </c>
      <c r="B2966" s="64">
        <v>2.46</v>
      </c>
      <c r="C2966" s="64">
        <v>2.25</v>
      </c>
      <c r="D2966" s="64">
        <v>3.64</v>
      </c>
      <c r="E2966" s="64">
        <v>3.41</v>
      </c>
      <c r="G2966" s="64">
        <v>1.67</v>
      </c>
      <c r="H2966" s="64">
        <v>1.5</v>
      </c>
      <c r="J2966" s="64">
        <v>2.56</v>
      </c>
      <c r="K2966" s="64">
        <v>2.59</v>
      </c>
      <c r="N2966" s="64">
        <v>0.22</v>
      </c>
      <c r="O2966" s="64">
        <v>1.49</v>
      </c>
      <c r="P2966" s="64">
        <v>2.21</v>
      </c>
      <c r="R2966" s="64">
        <v>1.5</v>
      </c>
      <c r="S2966" s="64">
        <v>1.37</v>
      </c>
      <c r="U2966" s="64">
        <v>2.46</v>
      </c>
      <c r="V2966" s="64">
        <v>2.25</v>
      </c>
      <c r="W2966" s="64">
        <v>3.64</v>
      </c>
      <c r="X2966" s="64">
        <v>3.41</v>
      </c>
      <c r="Z2966" s="64">
        <v>1.67</v>
      </c>
      <c r="AA2966" s="64">
        <v>1.5</v>
      </c>
      <c r="AB2966" s="64">
        <v>2.56</v>
      </c>
      <c r="AC2966" s="64">
        <v>2.59</v>
      </c>
    </row>
    <row r="2967" spans="1:29" hidden="1" x14ac:dyDescent="0.2">
      <c r="A2967" s="2">
        <v>42580</v>
      </c>
      <c r="B2967" s="64">
        <v>2.41</v>
      </c>
      <c r="C2967" s="64">
        <v>2.1800000000000002</v>
      </c>
      <c r="D2967" s="64">
        <v>3.58</v>
      </c>
      <c r="E2967" s="64">
        <v>3.35</v>
      </c>
      <c r="G2967" s="64">
        <v>1.64</v>
      </c>
      <c r="H2967" s="64">
        <v>1.46</v>
      </c>
      <c r="J2967" s="64">
        <v>2.5299999999999998</v>
      </c>
      <c r="K2967" s="64">
        <v>2.56</v>
      </c>
      <c r="N2967" s="64">
        <v>0.23</v>
      </c>
      <c r="O2967" s="64">
        <v>1.43</v>
      </c>
      <c r="P2967" s="64">
        <v>2.16</v>
      </c>
      <c r="R2967" s="64">
        <v>1.42</v>
      </c>
      <c r="S2967" s="64">
        <v>1.3</v>
      </c>
      <c r="U2967" s="64">
        <v>2.41</v>
      </c>
      <c r="V2967" s="64">
        <v>2.1800000000000002</v>
      </c>
      <c r="W2967" s="64">
        <v>3.58</v>
      </c>
      <c r="X2967" s="64">
        <v>3.35</v>
      </c>
      <c r="Z2967" s="64">
        <v>1.64</v>
      </c>
      <c r="AA2967" s="64">
        <v>1.46</v>
      </c>
      <c r="AB2967" s="64">
        <v>2.5299999999999998</v>
      </c>
      <c r="AC2967" s="64">
        <v>2.56</v>
      </c>
    </row>
    <row r="2968" spans="1:29" hidden="1" x14ac:dyDescent="0.2">
      <c r="R2968" s="64"/>
      <c r="S2968" s="64"/>
    </row>
    <row r="2969" spans="1:29" hidden="1" x14ac:dyDescent="0.2">
      <c r="A2969" s="3" t="s">
        <v>61</v>
      </c>
      <c r="B2969" s="64">
        <f>AVERAGE(B2948:B2967)</f>
        <v>2.4354999999999998</v>
      </c>
      <c r="C2969" s="64">
        <f>AVERAGE(C2948:C2967)</f>
        <v>2.2374999999999998</v>
      </c>
      <c r="D2969" s="64">
        <f>AVERAGE(D2948:D2967)</f>
        <v>3.5860000000000007</v>
      </c>
      <c r="E2969" s="64">
        <f>AVERAGE(E2948:E2967)</f>
        <v>3.4034999999999997</v>
      </c>
      <c r="G2969" s="64">
        <f>AVERAGE(G2948:G2967)</f>
        <v>1.6585000000000005</v>
      </c>
      <c r="H2969" s="64">
        <f>AVERAGE(H2948:H2967)</f>
        <v>1.4670000000000001</v>
      </c>
      <c r="J2969" s="64">
        <f>AVERAGE(J2948:J2967)</f>
        <v>2.4855000000000005</v>
      </c>
      <c r="K2969" s="64">
        <f>AVERAGE(K2948:K2967)</f>
        <v>2.5030000000000001</v>
      </c>
      <c r="N2969" s="64">
        <f>AVERAGE(N2948:N2967)</f>
        <v>0.26200000000000007</v>
      </c>
      <c r="O2969" s="64">
        <f>AVERAGE(O2948:O2967)</f>
        <v>1.4724999999999999</v>
      </c>
      <c r="P2969" s="64">
        <f>AVERAGE(P2948:P2967)</f>
        <v>2.2015000000000002</v>
      </c>
      <c r="R2969" s="64">
        <f>AVERAGE(R2948:R2967)</f>
        <v>1.5105000000000004</v>
      </c>
      <c r="S2969" s="64">
        <f>AVERAGE(S2948:S2967)</f>
        <v>1.34</v>
      </c>
      <c r="U2969" s="64">
        <f>AVERAGE(U2948:U2967)</f>
        <v>2.4354999999999998</v>
      </c>
      <c r="V2969" s="64">
        <f>AVERAGE(V2948:V2967)</f>
        <v>2.2374999999999998</v>
      </c>
      <c r="W2969" s="64">
        <f>AVERAGE(W2948:W2967)</f>
        <v>3.5860000000000007</v>
      </c>
      <c r="X2969" s="64">
        <f>AVERAGE(X2948:X2967)</f>
        <v>3.4034999999999997</v>
      </c>
      <c r="Z2969" s="64">
        <f>AVERAGE(Z2948:Z2967)</f>
        <v>1.6585000000000005</v>
      </c>
      <c r="AA2969" s="64">
        <f>AVERAGE(AA2948:AA2967)</f>
        <v>1.4670000000000001</v>
      </c>
      <c r="AB2969" s="64">
        <f>AVERAGE(AB2948:AB2967)</f>
        <v>2.4855000000000005</v>
      </c>
      <c r="AC2969" s="64">
        <f>AVERAGE(AC2948:AC2967)</f>
        <v>2.5030000000000001</v>
      </c>
    </row>
    <row r="2970" spans="1:29" hidden="1" x14ac:dyDescent="0.2">
      <c r="A2970" s="3" t="s">
        <v>62</v>
      </c>
      <c r="B2970" s="312">
        <f>AVERAGE(B2969:C2969)</f>
        <v>2.3365</v>
      </c>
      <c r="C2970" s="312"/>
      <c r="D2970" s="312">
        <f>AVERAGE(D2969:E2969)</f>
        <v>3.4947500000000002</v>
      </c>
      <c r="E2970" s="312"/>
      <c r="F2970" s="5"/>
      <c r="G2970" s="312">
        <f>AVERAGE(G2969:H2969)</f>
        <v>1.5627500000000003</v>
      </c>
      <c r="H2970" s="312"/>
      <c r="I2970" s="118"/>
      <c r="J2970" s="312">
        <f>AVERAGE(J2969:K2969)</f>
        <v>2.4942500000000001</v>
      </c>
      <c r="K2970" s="312"/>
      <c r="L2970" s="118"/>
      <c r="M2970" s="5"/>
      <c r="N2970" s="5"/>
      <c r="O2970" s="5"/>
      <c r="P2970" s="5"/>
      <c r="Q2970" s="5"/>
      <c r="R2970" s="312">
        <f>AVERAGE(R2969:S2969)</f>
        <v>1.4252500000000001</v>
      </c>
      <c r="S2970" s="312"/>
      <c r="U2970" s="312">
        <f>AVERAGE(U2969:V2969)</f>
        <v>2.3365</v>
      </c>
      <c r="V2970" s="312"/>
      <c r="W2970" s="312">
        <f>AVERAGE(W2969:X2969)</f>
        <v>3.4947500000000002</v>
      </c>
      <c r="X2970" s="312"/>
      <c r="Y2970" s="5"/>
      <c r="Z2970" s="312">
        <f>AVERAGE(Z2969:AA2969)</f>
        <v>1.5627500000000003</v>
      </c>
      <c r="AA2970" s="312"/>
      <c r="AB2970" s="312">
        <f>AVERAGE(AB2969:AC2969)</f>
        <v>2.4942500000000001</v>
      </c>
      <c r="AC2970" s="312"/>
    </row>
    <row r="2971" spans="1:29" hidden="1" x14ac:dyDescent="0.2">
      <c r="A2971" s="3" t="s">
        <v>63</v>
      </c>
      <c r="B2971" s="312">
        <f>AVERAGE(B2918,B2945,B2970)</f>
        <v>2.5094357864357866</v>
      </c>
      <c r="C2971" s="312"/>
      <c r="D2971" s="312">
        <f>AVERAGE(D2918,D2945,D2970)</f>
        <v>3.6677882395382397</v>
      </c>
      <c r="E2971" s="312"/>
      <c r="F2971" s="5"/>
      <c r="G2971" s="312">
        <f>AVERAGE(G2918,G2945,G2970)</f>
        <v>1.5961764069264071</v>
      </c>
      <c r="H2971" s="312"/>
      <c r="I2971" s="118"/>
      <c r="J2971" s="312">
        <f>AVERAGE(J2918,J2945,J2970)</f>
        <v>2.6473654401154403</v>
      </c>
      <c r="K2971" s="312"/>
      <c r="L2971" s="118"/>
      <c r="M2971" s="5"/>
      <c r="N2971" s="5"/>
      <c r="O2971" s="5"/>
      <c r="P2971" s="5"/>
      <c r="Q2971" s="5"/>
      <c r="R2971" s="312">
        <f>AVERAGE(R2918,R2945,R2970)</f>
        <v>1.5673921356421356</v>
      </c>
      <c r="S2971" s="312"/>
      <c r="U2971" s="312">
        <f>AVERAGE(U2918,U2945,U2970)</f>
        <v>2.5094357864357866</v>
      </c>
      <c r="V2971" s="312"/>
      <c r="W2971" s="312">
        <f>AVERAGE(W2918,W2945,W2970)</f>
        <v>3.6677882395382397</v>
      </c>
      <c r="X2971" s="312"/>
      <c r="Y2971" s="5"/>
      <c r="Z2971" s="312">
        <f>AVERAGE(Z2918,Z2945,Z2970)</f>
        <v>1.5961764069264071</v>
      </c>
      <c r="AA2971" s="312"/>
      <c r="AB2971" s="312">
        <f>AVERAGE(AB2918,AB2945,AB2970)</f>
        <v>2.6473654401154403</v>
      </c>
      <c r="AC2971" s="312"/>
    </row>
    <row r="2972" spans="1:29" hidden="1" x14ac:dyDescent="0.2">
      <c r="R2972" s="64"/>
      <c r="S2972" s="64"/>
    </row>
    <row r="2973" spans="1:29" hidden="1" x14ac:dyDescent="0.2">
      <c r="A2973" s="2">
        <v>42583</v>
      </c>
      <c r="B2973" s="64">
        <v>2.4900000000000002</v>
      </c>
      <c r="C2973" s="64">
        <v>2.27</v>
      </c>
      <c r="D2973" s="64">
        <v>3.63</v>
      </c>
      <c r="E2973" s="64">
        <v>3.41</v>
      </c>
      <c r="G2973" s="64">
        <v>1.64</v>
      </c>
      <c r="H2973" s="64">
        <v>1.49</v>
      </c>
      <c r="J2973" s="64">
        <v>2.52</v>
      </c>
      <c r="K2973" s="64">
        <v>2.5299999999999998</v>
      </c>
      <c r="N2973" s="64">
        <v>0.23</v>
      </c>
      <c r="O2973" s="64">
        <v>1.5</v>
      </c>
      <c r="P2973" s="64">
        <v>2.25</v>
      </c>
      <c r="R2973" s="64">
        <v>1.48</v>
      </c>
      <c r="S2973" s="64">
        <v>1.36</v>
      </c>
      <c r="U2973" s="64">
        <v>2.4900000000000002</v>
      </c>
      <c r="V2973" s="64">
        <v>2.27</v>
      </c>
      <c r="W2973" s="64">
        <v>3.63</v>
      </c>
      <c r="X2973" s="64">
        <v>3.41</v>
      </c>
      <c r="Z2973" s="64">
        <v>1.64</v>
      </c>
      <c r="AA2973" s="64">
        <v>1.49</v>
      </c>
      <c r="AB2973" s="64">
        <v>2.52</v>
      </c>
      <c r="AC2973" s="64">
        <v>2.5299999999999998</v>
      </c>
    </row>
    <row r="2974" spans="1:29" hidden="1" x14ac:dyDescent="0.2">
      <c r="A2974" s="2">
        <v>42584</v>
      </c>
      <c r="B2974" s="64">
        <v>2.5499999999999998</v>
      </c>
      <c r="C2974" s="64">
        <v>2.31</v>
      </c>
      <c r="D2974" s="64">
        <v>3.68</v>
      </c>
      <c r="E2974" s="64">
        <v>3.47</v>
      </c>
      <c r="G2974" s="64">
        <v>1.64</v>
      </c>
      <c r="H2974" s="64">
        <v>1.53</v>
      </c>
      <c r="J2974" s="64">
        <v>2.65</v>
      </c>
      <c r="K2974" s="64">
        <v>2.38</v>
      </c>
      <c r="N2974" s="64">
        <v>0.26</v>
      </c>
      <c r="O2974" s="64">
        <v>1.53</v>
      </c>
      <c r="P2974" s="64">
        <v>2.2799999999999998</v>
      </c>
      <c r="R2974" s="64">
        <v>1.51</v>
      </c>
      <c r="S2974" s="64">
        <v>1.38</v>
      </c>
      <c r="U2974" s="64">
        <v>2.5499999999999998</v>
      </c>
      <c r="V2974" s="64">
        <v>2.31</v>
      </c>
      <c r="W2974" s="64">
        <v>3.68</v>
      </c>
      <c r="X2974" s="64">
        <v>3.47</v>
      </c>
      <c r="Z2974" s="64">
        <v>1.64</v>
      </c>
      <c r="AA2974" s="64">
        <v>1.53</v>
      </c>
      <c r="AB2974" s="64">
        <v>2.65</v>
      </c>
      <c r="AC2974" s="64">
        <v>2.38</v>
      </c>
    </row>
    <row r="2975" spans="1:29" hidden="1" x14ac:dyDescent="0.2">
      <c r="A2975" s="2">
        <v>42585</v>
      </c>
      <c r="B2975" s="64">
        <v>2.57</v>
      </c>
      <c r="C2975" s="64">
        <v>2.2799999999999998</v>
      </c>
      <c r="D2975" s="64">
        <v>3.62</v>
      </c>
      <c r="E2975" s="64">
        <v>3.46</v>
      </c>
      <c r="G2975" s="64">
        <v>1.71</v>
      </c>
      <c r="H2975" s="64">
        <v>1.57</v>
      </c>
      <c r="J2975" s="64">
        <v>2.58</v>
      </c>
      <c r="K2975" s="64">
        <v>2.34</v>
      </c>
      <c r="N2975" s="64">
        <v>0.24</v>
      </c>
      <c r="O2975" s="64">
        <v>1.52</v>
      </c>
      <c r="P2975" s="64">
        <v>2.2799999999999998</v>
      </c>
      <c r="R2975" s="64">
        <v>1.5</v>
      </c>
      <c r="S2975" s="64">
        <v>1.35</v>
      </c>
      <c r="U2975" s="64">
        <v>2.57</v>
      </c>
      <c r="V2975" s="64">
        <v>2.2799999999999998</v>
      </c>
      <c r="W2975" s="64">
        <v>3.62</v>
      </c>
      <c r="X2975" s="64">
        <v>3.46</v>
      </c>
      <c r="Z2975" s="64">
        <v>1.71</v>
      </c>
      <c r="AA2975" s="64">
        <v>1.57</v>
      </c>
      <c r="AB2975" s="64">
        <v>2.58</v>
      </c>
      <c r="AC2975" s="64">
        <v>2.34</v>
      </c>
    </row>
    <row r="2976" spans="1:29" hidden="1" x14ac:dyDescent="0.2">
      <c r="A2976" s="2">
        <v>42586</v>
      </c>
      <c r="B2976" s="64">
        <v>2.48</v>
      </c>
      <c r="C2976" s="64">
        <v>2.2000000000000002</v>
      </c>
      <c r="D2976" s="64">
        <v>3.59</v>
      </c>
      <c r="E2976" s="64">
        <v>3.42</v>
      </c>
      <c r="G2976" s="64">
        <v>1.73</v>
      </c>
      <c r="H2976" s="64">
        <v>1.58</v>
      </c>
      <c r="J2976" s="64">
        <v>2.5099999999999998</v>
      </c>
      <c r="K2976" s="64">
        <v>2.35</v>
      </c>
      <c r="N2976" s="64">
        <v>0.24</v>
      </c>
      <c r="O2976" s="64">
        <v>1.48</v>
      </c>
      <c r="P2976" s="64">
        <v>2.23</v>
      </c>
      <c r="R2976" s="64">
        <v>1.46</v>
      </c>
      <c r="S2976" s="64">
        <v>1.31</v>
      </c>
      <c r="U2976" s="64">
        <v>2.48</v>
      </c>
      <c r="V2976" s="64">
        <v>2.2000000000000002</v>
      </c>
      <c r="W2976" s="64">
        <v>3.59</v>
      </c>
      <c r="X2976" s="64">
        <v>3.42</v>
      </c>
      <c r="Z2976" s="64">
        <v>1.73</v>
      </c>
      <c r="AA2976" s="64">
        <v>1.58</v>
      </c>
      <c r="AB2976" s="64">
        <v>2.5099999999999998</v>
      </c>
      <c r="AC2976" s="64">
        <v>2.35</v>
      </c>
    </row>
    <row r="2977" spans="1:29" hidden="1" x14ac:dyDescent="0.2">
      <c r="A2977" s="2">
        <v>42587</v>
      </c>
      <c r="B2977" s="64">
        <v>2.54</v>
      </c>
      <c r="C2977" s="64">
        <v>2.25</v>
      </c>
      <c r="D2977" s="64">
        <v>3.62</v>
      </c>
      <c r="E2977" s="64">
        <v>3.44</v>
      </c>
      <c r="G2977" s="64">
        <v>1.66</v>
      </c>
      <c r="H2977" s="64">
        <v>1.58</v>
      </c>
      <c r="J2977" s="64">
        <v>2.52</v>
      </c>
      <c r="K2977" s="64">
        <v>2.4</v>
      </c>
      <c r="N2977" s="64">
        <v>0.24</v>
      </c>
      <c r="O2977" s="64">
        <v>1.57</v>
      </c>
      <c r="P2977" s="64">
        <v>2.29</v>
      </c>
      <c r="R2977" s="64">
        <v>1.53</v>
      </c>
      <c r="S2977" s="64">
        <v>1.4</v>
      </c>
      <c r="U2977" s="64">
        <v>2.54</v>
      </c>
      <c r="V2977" s="64">
        <v>2.25</v>
      </c>
      <c r="W2977" s="64">
        <v>3.62</v>
      </c>
      <c r="X2977" s="64">
        <v>3.44</v>
      </c>
      <c r="Z2977" s="64">
        <v>1.66</v>
      </c>
      <c r="AA2977" s="64">
        <v>1.58</v>
      </c>
      <c r="AB2977" s="64">
        <v>2.52</v>
      </c>
      <c r="AC2977" s="64">
        <v>2.4</v>
      </c>
    </row>
    <row r="2978" spans="1:29" hidden="1" x14ac:dyDescent="0.2">
      <c r="A2978" s="2">
        <v>42590</v>
      </c>
      <c r="B2978" s="64">
        <v>2.48</v>
      </c>
      <c r="C2978" s="64">
        <v>2.2400000000000002</v>
      </c>
      <c r="D2978" s="64">
        <v>3.6</v>
      </c>
      <c r="E2978" s="64">
        <v>3.39</v>
      </c>
      <c r="G2978" s="64">
        <v>1.73</v>
      </c>
      <c r="H2978" s="64">
        <v>1.58</v>
      </c>
      <c r="J2978" s="64">
        <v>2.4900000000000002</v>
      </c>
      <c r="K2978" s="64">
        <v>2.52</v>
      </c>
      <c r="N2978" s="64">
        <v>0.24</v>
      </c>
      <c r="O2978" s="64">
        <v>1.57</v>
      </c>
      <c r="P2978" s="64">
        <v>2.29</v>
      </c>
      <c r="R2978" s="64">
        <v>1.54</v>
      </c>
      <c r="S2978" s="64">
        <v>1.4</v>
      </c>
      <c r="U2978" s="64">
        <v>2.48</v>
      </c>
      <c r="V2978" s="64">
        <v>2.2400000000000002</v>
      </c>
      <c r="W2978" s="64">
        <v>3.6</v>
      </c>
      <c r="X2978" s="64">
        <v>3.39</v>
      </c>
      <c r="Z2978" s="64">
        <v>1.73</v>
      </c>
      <c r="AA2978" s="64">
        <v>1.58</v>
      </c>
      <c r="AB2978" s="64">
        <v>2.4900000000000002</v>
      </c>
      <c r="AC2978" s="64">
        <v>2.52</v>
      </c>
    </row>
    <row r="2979" spans="1:29" hidden="1" x14ac:dyDescent="0.2">
      <c r="A2979" s="2">
        <v>42591</v>
      </c>
      <c r="B2979" s="64">
        <v>2.44</v>
      </c>
      <c r="C2979" s="64">
        <v>2.19</v>
      </c>
      <c r="D2979" s="64">
        <v>3.54</v>
      </c>
      <c r="E2979" s="64">
        <v>3.33</v>
      </c>
      <c r="G2979" s="64">
        <v>1.75</v>
      </c>
      <c r="H2979" s="64">
        <v>1.6</v>
      </c>
      <c r="J2979" s="64">
        <v>2.37</v>
      </c>
      <c r="K2979" s="64">
        <v>2.48</v>
      </c>
      <c r="N2979" s="64">
        <v>0.26</v>
      </c>
      <c r="O2979" s="64">
        <v>1.53</v>
      </c>
      <c r="P2979" s="64">
        <v>2.2400000000000002</v>
      </c>
      <c r="R2979" s="64">
        <v>1.5</v>
      </c>
      <c r="S2979" s="64">
        <v>1.36</v>
      </c>
      <c r="U2979" s="64">
        <v>2.44</v>
      </c>
      <c r="V2979" s="64">
        <v>2.19</v>
      </c>
      <c r="W2979" s="64">
        <v>3.54</v>
      </c>
      <c r="X2979" s="64">
        <v>3.33</v>
      </c>
      <c r="Z2979" s="64">
        <v>1.75</v>
      </c>
      <c r="AA2979" s="64">
        <v>1.6</v>
      </c>
      <c r="AB2979" s="64">
        <v>2.37</v>
      </c>
      <c r="AC2979" s="64">
        <v>2.48</v>
      </c>
    </row>
    <row r="2980" spans="1:29" hidden="1" x14ac:dyDescent="0.2">
      <c r="A2980" s="2">
        <v>42592</v>
      </c>
      <c r="B2980" s="64">
        <v>2.4300000000000002</v>
      </c>
      <c r="C2980" s="64">
        <v>2.17</v>
      </c>
      <c r="D2980" s="64">
        <v>3.51</v>
      </c>
      <c r="E2980" s="64">
        <v>3.32</v>
      </c>
      <c r="G2980" s="64">
        <v>1.77</v>
      </c>
      <c r="H2980" s="64">
        <v>1.6</v>
      </c>
      <c r="J2980" s="64">
        <v>2.5099999999999998</v>
      </c>
      <c r="K2980" s="64">
        <v>2.57</v>
      </c>
      <c r="N2980" s="64">
        <v>0.26</v>
      </c>
      <c r="O2980" s="64">
        <v>1.48</v>
      </c>
      <c r="P2980" s="64">
        <v>2.21</v>
      </c>
      <c r="R2980" s="64">
        <v>1.48</v>
      </c>
      <c r="S2980" s="64">
        <v>1.33</v>
      </c>
      <c r="U2980" s="64">
        <v>2.4300000000000002</v>
      </c>
      <c r="V2980" s="64">
        <v>2.17</v>
      </c>
      <c r="W2980" s="64">
        <v>3.51</v>
      </c>
      <c r="X2980" s="64">
        <v>3.32</v>
      </c>
      <c r="Z2980" s="64">
        <v>1.77</v>
      </c>
      <c r="AA2980" s="64">
        <v>1.6</v>
      </c>
      <c r="AB2980" s="64">
        <v>2.5099999999999998</v>
      </c>
      <c r="AC2980" s="64">
        <v>2.57</v>
      </c>
    </row>
    <row r="2981" spans="1:29" hidden="1" x14ac:dyDescent="0.2">
      <c r="A2981" s="2">
        <v>42593</v>
      </c>
      <c r="B2981" s="64">
        <v>2.4900000000000002</v>
      </c>
      <c r="C2981" s="64">
        <v>2.2200000000000002</v>
      </c>
      <c r="D2981" s="64">
        <v>3.57</v>
      </c>
      <c r="E2981" s="64">
        <v>3.36</v>
      </c>
      <c r="G2981" s="64">
        <v>1.76</v>
      </c>
      <c r="H2981" s="64">
        <v>1.61</v>
      </c>
      <c r="J2981" s="64">
        <v>2.58</v>
      </c>
      <c r="K2981" s="64">
        <v>2.56</v>
      </c>
      <c r="N2981" s="64">
        <v>0.26</v>
      </c>
      <c r="O2981" s="64">
        <v>1.55</v>
      </c>
      <c r="P2981" s="64">
        <v>2.25</v>
      </c>
      <c r="R2981" s="64">
        <v>1.55</v>
      </c>
      <c r="S2981" s="64">
        <v>1.4</v>
      </c>
      <c r="U2981" s="64">
        <v>2.4900000000000002</v>
      </c>
      <c r="V2981" s="64">
        <v>2.2200000000000002</v>
      </c>
      <c r="W2981" s="64">
        <v>3.57</v>
      </c>
      <c r="X2981" s="64">
        <v>3.36</v>
      </c>
      <c r="Z2981" s="64">
        <v>1.76</v>
      </c>
      <c r="AA2981" s="64">
        <v>1.61</v>
      </c>
      <c r="AB2981" s="64">
        <v>2.58</v>
      </c>
      <c r="AC2981" s="64">
        <v>2.56</v>
      </c>
    </row>
    <row r="2982" spans="1:29" hidden="1" x14ac:dyDescent="0.2">
      <c r="A2982" s="2">
        <v>42594</v>
      </c>
      <c r="B2982" s="64">
        <v>2.41</v>
      </c>
      <c r="C2982" s="64">
        <v>2.16</v>
      </c>
      <c r="D2982" s="64">
        <v>3.52</v>
      </c>
      <c r="E2982" s="64">
        <v>3.33</v>
      </c>
      <c r="G2982" s="64">
        <v>1.71</v>
      </c>
      <c r="H2982" s="64">
        <v>1.58</v>
      </c>
      <c r="J2982" s="64">
        <v>2.2799999999999998</v>
      </c>
      <c r="K2982" s="64">
        <v>2.4700000000000002</v>
      </c>
      <c r="N2982" s="64">
        <v>0.25</v>
      </c>
      <c r="O2982" s="64">
        <v>1.49</v>
      </c>
      <c r="P2982" s="64">
        <v>2.21</v>
      </c>
      <c r="R2982" s="64">
        <v>1.51</v>
      </c>
      <c r="S2982" s="64">
        <v>1.34</v>
      </c>
      <c r="U2982" s="64">
        <v>2.41</v>
      </c>
      <c r="V2982" s="64">
        <v>2.16</v>
      </c>
      <c r="W2982" s="64">
        <v>3.52</v>
      </c>
      <c r="X2982" s="64">
        <v>3.33</v>
      </c>
      <c r="Z2982" s="64">
        <v>1.71</v>
      </c>
      <c r="AA2982" s="64">
        <v>1.58</v>
      </c>
      <c r="AB2982" s="64">
        <v>2.2799999999999998</v>
      </c>
      <c r="AC2982" s="64">
        <v>2.4700000000000002</v>
      </c>
    </row>
    <row r="2983" spans="1:29" hidden="1" x14ac:dyDescent="0.2">
      <c r="A2983" s="2">
        <v>42597</v>
      </c>
      <c r="B2983" s="64">
        <v>2.4300000000000002</v>
      </c>
      <c r="C2983" s="64">
        <v>2.2000000000000002</v>
      </c>
      <c r="D2983" s="64">
        <v>3.53</v>
      </c>
      <c r="E2983" s="64">
        <v>3.33</v>
      </c>
      <c r="G2983" s="64">
        <v>1.77</v>
      </c>
      <c r="H2983" s="64">
        <v>1.62</v>
      </c>
      <c r="J2983" s="64">
        <v>2.3199999999999998</v>
      </c>
      <c r="K2983" s="64">
        <v>2.54</v>
      </c>
      <c r="N2983" s="64">
        <v>0.26</v>
      </c>
      <c r="O2983" s="64">
        <v>1.54</v>
      </c>
      <c r="P2983" s="64">
        <v>2.2599999999999998</v>
      </c>
      <c r="R2983" s="64">
        <v>1.53</v>
      </c>
      <c r="S2983" s="64">
        <v>1.36</v>
      </c>
      <c r="U2983" s="64">
        <v>2.4300000000000002</v>
      </c>
      <c r="V2983" s="64">
        <v>2.2000000000000002</v>
      </c>
      <c r="W2983" s="64">
        <v>3.53</v>
      </c>
      <c r="X2983" s="64">
        <v>3.33</v>
      </c>
      <c r="Z2983" s="64">
        <v>1.77</v>
      </c>
      <c r="AA2983" s="64">
        <v>1.62</v>
      </c>
      <c r="AB2983" s="64">
        <v>2.3199999999999998</v>
      </c>
      <c r="AC2983" s="64">
        <v>2.54</v>
      </c>
    </row>
    <row r="2984" spans="1:29" hidden="1" x14ac:dyDescent="0.2">
      <c r="A2984" s="2">
        <v>42598</v>
      </c>
      <c r="B2984" s="64">
        <v>2.4500000000000002</v>
      </c>
      <c r="C2984" s="64">
        <v>2.23</v>
      </c>
      <c r="D2984" s="64">
        <v>3.52</v>
      </c>
      <c r="E2984" s="64">
        <v>3.34</v>
      </c>
      <c r="G2984" s="64">
        <v>1.71</v>
      </c>
      <c r="H2984" s="64">
        <v>1.57</v>
      </c>
      <c r="J2984" s="64">
        <v>2.42</v>
      </c>
      <c r="K2984" s="64">
        <v>2.5099999999999998</v>
      </c>
      <c r="N2984" s="64">
        <v>0.25</v>
      </c>
      <c r="O2984" s="64">
        <v>1.56</v>
      </c>
      <c r="P2984" s="64">
        <v>2.27</v>
      </c>
      <c r="R2984" s="64">
        <v>1.55</v>
      </c>
      <c r="S2984" s="64">
        <v>1.4</v>
      </c>
      <c r="U2984" s="64">
        <v>2.4500000000000002</v>
      </c>
      <c r="V2984" s="64">
        <v>2.23</v>
      </c>
      <c r="W2984" s="64">
        <v>3.52</v>
      </c>
      <c r="X2984" s="64">
        <v>3.34</v>
      </c>
      <c r="Z2984" s="64">
        <v>1.71</v>
      </c>
      <c r="AA2984" s="64">
        <v>1.57</v>
      </c>
      <c r="AB2984" s="64">
        <v>2.42</v>
      </c>
      <c r="AC2984" s="64">
        <v>2.5099999999999998</v>
      </c>
    </row>
    <row r="2985" spans="1:29" hidden="1" x14ac:dyDescent="0.2">
      <c r="A2985" s="2">
        <v>42599</v>
      </c>
      <c r="B2985" s="64">
        <v>2.42</v>
      </c>
      <c r="C2985" s="64">
        <v>2.23</v>
      </c>
      <c r="D2985" s="64">
        <v>3.49</v>
      </c>
      <c r="E2985" s="64">
        <v>3.31</v>
      </c>
      <c r="G2985" s="64">
        <v>1.71</v>
      </c>
      <c r="H2985" s="64">
        <v>1.53</v>
      </c>
      <c r="J2985" s="64">
        <v>2.4700000000000002</v>
      </c>
      <c r="K2985" s="64">
        <v>2.63</v>
      </c>
      <c r="N2985" s="64">
        <v>0.27</v>
      </c>
      <c r="O2985" s="64">
        <v>1.53</v>
      </c>
      <c r="P2985" s="64">
        <v>2.23</v>
      </c>
      <c r="R2985" s="64">
        <v>1.54</v>
      </c>
      <c r="S2985" s="64">
        <v>1.38</v>
      </c>
      <c r="U2985" s="64">
        <v>2.42</v>
      </c>
      <c r="V2985" s="64">
        <v>2.23</v>
      </c>
      <c r="W2985" s="64">
        <v>3.49</v>
      </c>
      <c r="X2985" s="64">
        <v>3.31</v>
      </c>
      <c r="Z2985" s="64">
        <v>1.71</v>
      </c>
      <c r="AA2985" s="64">
        <v>1.53</v>
      </c>
      <c r="AB2985" s="64">
        <v>2.4700000000000002</v>
      </c>
      <c r="AC2985" s="64">
        <v>2.63</v>
      </c>
    </row>
    <row r="2986" spans="1:29" hidden="1" x14ac:dyDescent="0.2">
      <c r="A2986" s="2">
        <v>42600</v>
      </c>
      <c r="B2986" s="64">
        <v>2.38</v>
      </c>
      <c r="C2986" s="64">
        <v>2.2000000000000002</v>
      </c>
      <c r="D2986" s="64">
        <v>3.47</v>
      </c>
      <c r="E2986" s="64">
        <v>3.31</v>
      </c>
      <c r="G2986" s="64">
        <v>1.73</v>
      </c>
      <c r="H2986" s="64">
        <v>1.53</v>
      </c>
      <c r="J2986" s="64">
        <v>2.4500000000000002</v>
      </c>
      <c r="K2986" s="64">
        <v>2.64</v>
      </c>
      <c r="N2986" s="64">
        <v>0.25</v>
      </c>
      <c r="O2986" s="64">
        <v>1.52</v>
      </c>
      <c r="P2986" s="64">
        <v>2.23</v>
      </c>
      <c r="R2986" s="64">
        <v>1.49</v>
      </c>
      <c r="S2986" s="64">
        <v>1.34</v>
      </c>
      <c r="U2986" s="64">
        <v>2.38</v>
      </c>
      <c r="V2986" s="64">
        <v>2.2000000000000002</v>
      </c>
      <c r="W2986" s="64">
        <v>3.47</v>
      </c>
      <c r="X2986" s="64">
        <v>3.31</v>
      </c>
      <c r="Z2986" s="64">
        <v>1.73</v>
      </c>
      <c r="AA2986" s="64">
        <v>1.53</v>
      </c>
      <c r="AB2986" s="64">
        <v>2.4500000000000002</v>
      </c>
      <c r="AC2986" s="64">
        <v>2.64</v>
      </c>
    </row>
    <row r="2987" spans="1:29" hidden="1" x14ac:dyDescent="0.2">
      <c r="A2987" s="2">
        <v>42601</v>
      </c>
      <c r="B2987" s="64">
        <v>2.42</v>
      </c>
      <c r="C2987" s="64">
        <v>2.23</v>
      </c>
      <c r="D2987" s="64">
        <v>3.48</v>
      </c>
      <c r="E2987" s="64">
        <v>3.29</v>
      </c>
      <c r="G2987" s="64">
        <v>1.82</v>
      </c>
      <c r="H2987" s="64">
        <v>1.57</v>
      </c>
      <c r="J2987" s="64">
        <v>2.48</v>
      </c>
      <c r="K2987" s="64">
        <v>2.63</v>
      </c>
      <c r="N2987" s="64">
        <v>0.26</v>
      </c>
      <c r="O2987" s="64">
        <v>1.56</v>
      </c>
      <c r="P2987" s="64">
        <v>2.2599999999999998</v>
      </c>
      <c r="R2987" s="64">
        <v>1.53</v>
      </c>
      <c r="S2987" s="64">
        <v>1.39</v>
      </c>
      <c r="U2987" s="64">
        <v>2.42</v>
      </c>
      <c r="V2987" s="64">
        <v>2.23</v>
      </c>
      <c r="W2987" s="64">
        <v>3.48</v>
      </c>
      <c r="X2987" s="64">
        <v>3.29</v>
      </c>
      <c r="Z2987" s="64">
        <v>1.82</v>
      </c>
      <c r="AA2987" s="64">
        <v>1.57</v>
      </c>
      <c r="AB2987" s="64">
        <v>2.48</v>
      </c>
      <c r="AC2987" s="64">
        <v>2.63</v>
      </c>
    </row>
    <row r="2988" spans="1:29" hidden="1" x14ac:dyDescent="0.2">
      <c r="A2988" s="2">
        <v>42604</v>
      </c>
      <c r="B2988" s="64">
        <v>2.37</v>
      </c>
      <c r="C2988" s="64">
        <v>2.2000000000000002</v>
      </c>
      <c r="D2988" s="64">
        <v>3.42</v>
      </c>
      <c r="E2988" s="64">
        <v>3.26</v>
      </c>
      <c r="G2988" s="64">
        <v>1.74</v>
      </c>
      <c r="H2988" s="64">
        <v>1.53</v>
      </c>
      <c r="J2988" s="64">
        <v>2.31</v>
      </c>
      <c r="K2988" s="64">
        <v>2.67</v>
      </c>
      <c r="N2988" s="64">
        <v>0.26</v>
      </c>
      <c r="O2988" s="64">
        <v>1.52</v>
      </c>
      <c r="P2988" s="64">
        <v>2.21</v>
      </c>
      <c r="R2988" s="64">
        <v>1.5</v>
      </c>
      <c r="S2988" s="64">
        <v>1.37</v>
      </c>
      <c r="U2988" s="64">
        <v>2.37</v>
      </c>
      <c r="V2988" s="64">
        <v>2.2000000000000002</v>
      </c>
      <c r="W2988" s="64">
        <v>3.42</v>
      </c>
      <c r="X2988" s="64">
        <v>3.26</v>
      </c>
      <c r="Z2988" s="64">
        <v>1.74</v>
      </c>
      <c r="AA2988" s="64">
        <v>1.53</v>
      </c>
      <c r="AB2988" s="64">
        <v>2.31</v>
      </c>
      <c r="AC2988" s="64">
        <v>2.67</v>
      </c>
    </row>
    <row r="2989" spans="1:29" hidden="1" x14ac:dyDescent="0.2">
      <c r="A2989" s="2">
        <v>42605</v>
      </c>
      <c r="B2989" s="64">
        <v>2.37</v>
      </c>
      <c r="C2989" s="64">
        <v>2.21</v>
      </c>
      <c r="D2989" s="64">
        <v>3.42</v>
      </c>
      <c r="E2989" s="64">
        <v>3.29</v>
      </c>
      <c r="G2989" s="64">
        <v>1.71</v>
      </c>
      <c r="H2989" s="64">
        <v>1.52</v>
      </c>
      <c r="J2989" s="64">
        <v>2.21</v>
      </c>
      <c r="K2989" s="64">
        <v>2.57</v>
      </c>
      <c r="N2989" s="64">
        <v>0.27</v>
      </c>
      <c r="O2989" s="64">
        <v>1.53</v>
      </c>
      <c r="P2989" s="64">
        <v>2.2000000000000002</v>
      </c>
      <c r="R2989" s="64">
        <v>1.5</v>
      </c>
      <c r="S2989" s="64">
        <v>1.37</v>
      </c>
      <c r="U2989" s="64">
        <v>2.37</v>
      </c>
      <c r="V2989" s="64">
        <v>2.21</v>
      </c>
      <c r="W2989" s="64">
        <v>3.42</v>
      </c>
      <c r="X2989" s="64">
        <v>3.29</v>
      </c>
      <c r="Z2989" s="64">
        <v>1.71</v>
      </c>
      <c r="AA2989" s="64">
        <v>1.52</v>
      </c>
      <c r="AB2989" s="64">
        <v>2.21</v>
      </c>
      <c r="AC2989" s="64">
        <v>2.57</v>
      </c>
    </row>
    <row r="2990" spans="1:29" hidden="1" x14ac:dyDescent="0.2">
      <c r="A2990" s="2">
        <v>42606</v>
      </c>
      <c r="B2990" s="64">
        <v>2.39</v>
      </c>
      <c r="C2990" s="64">
        <v>2.25</v>
      </c>
      <c r="D2990" s="64">
        <v>3.44</v>
      </c>
      <c r="E2990" s="64">
        <v>3.32</v>
      </c>
      <c r="G2990" s="64">
        <v>1.69</v>
      </c>
      <c r="H2990" s="64">
        <v>1.52</v>
      </c>
      <c r="J2990" s="64">
        <v>2.36</v>
      </c>
      <c r="K2990" s="64">
        <v>2.61</v>
      </c>
      <c r="N2990" s="64">
        <v>0.27</v>
      </c>
      <c r="O2990" s="64">
        <v>1.54</v>
      </c>
      <c r="P2990" s="64">
        <v>2.2200000000000002</v>
      </c>
      <c r="R2990" s="64">
        <v>1.51</v>
      </c>
      <c r="S2990" s="64">
        <v>1.37</v>
      </c>
      <c r="U2990" s="64">
        <v>2.39</v>
      </c>
      <c r="V2990" s="64">
        <v>2.25</v>
      </c>
      <c r="W2990" s="64">
        <v>3.44</v>
      </c>
      <c r="X2990" s="64">
        <v>3.32</v>
      </c>
      <c r="Z2990" s="64">
        <v>1.69</v>
      </c>
      <c r="AA2990" s="64">
        <v>1.52</v>
      </c>
      <c r="AB2990" s="64">
        <v>2.36</v>
      </c>
      <c r="AC2990" s="64">
        <v>2.61</v>
      </c>
    </row>
    <row r="2991" spans="1:29" hidden="1" x14ac:dyDescent="0.2">
      <c r="A2991" s="2">
        <v>42607</v>
      </c>
      <c r="B2991" s="64">
        <v>2.41</v>
      </c>
      <c r="C2991" s="64">
        <v>2.2400000000000002</v>
      </c>
      <c r="D2991" s="64">
        <v>3.47</v>
      </c>
      <c r="E2991" s="64">
        <v>3.35</v>
      </c>
      <c r="G2991" s="64">
        <v>1.76</v>
      </c>
      <c r="H2991" s="64">
        <v>1.5</v>
      </c>
      <c r="J2991" s="64">
        <v>2.31</v>
      </c>
      <c r="K2991" s="64">
        <v>2.4500000000000002</v>
      </c>
      <c r="N2991" s="64">
        <v>0.3</v>
      </c>
      <c r="O2991" s="64">
        <v>1.56</v>
      </c>
      <c r="P2991" s="64">
        <v>2.2400000000000002</v>
      </c>
      <c r="R2991" s="64">
        <v>1.53</v>
      </c>
      <c r="S2991" s="64">
        <v>1.41</v>
      </c>
      <c r="U2991" s="64">
        <v>2.41</v>
      </c>
      <c r="V2991" s="64">
        <v>2.2400000000000002</v>
      </c>
      <c r="W2991" s="64">
        <v>3.47</v>
      </c>
      <c r="X2991" s="64">
        <v>3.35</v>
      </c>
      <c r="Z2991" s="64">
        <v>1.76</v>
      </c>
      <c r="AA2991" s="64">
        <v>1.5</v>
      </c>
      <c r="AB2991" s="64">
        <v>2.31</v>
      </c>
      <c r="AC2991" s="64">
        <v>2.4500000000000002</v>
      </c>
    </row>
    <row r="2992" spans="1:29" hidden="1" x14ac:dyDescent="0.2">
      <c r="A2992" s="2">
        <v>42608</v>
      </c>
      <c r="B2992" s="64">
        <v>2.42</v>
      </c>
      <c r="C2992" s="64">
        <v>2.2799999999999998</v>
      </c>
      <c r="D2992" s="64">
        <v>3.48</v>
      </c>
      <c r="E2992" s="64">
        <v>3.32</v>
      </c>
      <c r="G2992" s="64">
        <v>1.74</v>
      </c>
      <c r="H2992" s="64">
        <v>1.49</v>
      </c>
      <c r="J2992" s="64">
        <v>2.35</v>
      </c>
      <c r="K2992" s="64">
        <v>2.44</v>
      </c>
      <c r="N2992" s="64">
        <v>0.28999999999999998</v>
      </c>
      <c r="O2992" s="64">
        <v>1.61</v>
      </c>
      <c r="P2992" s="64">
        <v>2.2599999999999998</v>
      </c>
      <c r="R2992" s="64">
        <v>1.58</v>
      </c>
      <c r="S2992" s="64">
        <v>1.46</v>
      </c>
      <c r="U2992" s="64">
        <v>2.42</v>
      </c>
      <c r="V2992" s="64">
        <v>2.2799999999999998</v>
      </c>
      <c r="W2992" s="64">
        <v>3.48</v>
      </c>
      <c r="X2992" s="64">
        <v>3.32</v>
      </c>
      <c r="Z2992" s="64">
        <v>1.74</v>
      </c>
      <c r="AA2992" s="64">
        <v>1.49</v>
      </c>
      <c r="AB2992" s="64">
        <v>2.35</v>
      </c>
      <c r="AC2992" s="64">
        <v>2.44</v>
      </c>
    </row>
    <row r="2993" spans="1:29" hidden="1" x14ac:dyDescent="0.2">
      <c r="A2993" s="2">
        <v>42611</v>
      </c>
      <c r="B2993" s="64">
        <v>2.42</v>
      </c>
      <c r="C2993" s="64">
        <v>2.23</v>
      </c>
      <c r="D2993" s="64">
        <v>3.42</v>
      </c>
      <c r="E2993" s="64">
        <v>3.3</v>
      </c>
      <c r="G2993" s="64">
        <v>1.71</v>
      </c>
      <c r="H2993" s="64">
        <v>1.5</v>
      </c>
      <c r="J2993" s="64">
        <v>2.35</v>
      </c>
      <c r="K2993" s="64">
        <v>2.3199999999999998</v>
      </c>
      <c r="N2993" s="64">
        <v>0.28999999999999998</v>
      </c>
      <c r="O2993" s="64">
        <v>1.54</v>
      </c>
      <c r="P2993" s="64">
        <v>2.19</v>
      </c>
      <c r="R2993" s="64">
        <v>1.57</v>
      </c>
      <c r="S2993" s="64">
        <v>1.42</v>
      </c>
      <c r="U2993" s="64">
        <v>2.42</v>
      </c>
      <c r="V2993" s="64">
        <v>2.23</v>
      </c>
      <c r="W2993" s="64">
        <v>3.42</v>
      </c>
      <c r="X2993" s="64">
        <v>3.3</v>
      </c>
      <c r="Z2993" s="64">
        <v>1.71</v>
      </c>
      <c r="AA2993" s="64">
        <v>1.5</v>
      </c>
      <c r="AB2993" s="64">
        <v>2.35</v>
      </c>
      <c r="AC2993" s="64">
        <v>2.3199999999999998</v>
      </c>
    </row>
    <row r="2994" spans="1:29" hidden="1" x14ac:dyDescent="0.2">
      <c r="A2994" s="2">
        <v>42612</v>
      </c>
      <c r="B2994" s="64">
        <v>2.42</v>
      </c>
      <c r="C2994" s="64">
        <v>2.23</v>
      </c>
      <c r="D2994" s="64">
        <v>3.43</v>
      </c>
      <c r="E2994" s="64">
        <v>3.31</v>
      </c>
      <c r="G2994" s="64">
        <v>1.73</v>
      </c>
      <c r="H2994" s="64">
        <v>1.5</v>
      </c>
      <c r="J2994" s="64">
        <v>2.19</v>
      </c>
      <c r="K2994" s="64">
        <v>2.31</v>
      </c>
      <c r="N2994" s="64">
        <v>0.27</v>
      </c>
      <c r="O2994" s="64">
        <v>1.55</v>
      </c>
      <c r="P2994" s="64">
        <v>2.21</v>
      </c>
      <c r="R2994" s="64">
        <v>1.57</v>
      </c>
      <c r="S2994" s="64">
        <v>1.43</v>
      </c>
      <c r="U2994" s="64">
        <v>2.42</v>
      </c>
      <c r="V2994" s="64">
        <v>2.23</v>
      </c>
      <c r="W2994" s="64">
        <v>3.43</v>
      </c>
      <c r="X2994" s="64">
        <v>3.31</v>
      </c>
      <c r="Z2994" s="64">
        <v>1.73</v>
      </c>
      <c r="AA2994" s="64">
        <v>1.5</v>
      </c>
      <c r="AB2994" s="64">
        <v>2.19</v>
      </c>
      <c r="AC2994" s="64">
        <v>2.31</v>
      </c>
    </row>
    <row r="2995" spans="1:29" hidden="1" x14ac:dyDescent="0.2">
      <c r="A2995" s="2">
        <v>42613</v>
      </c>
      <c r="B2995" s="64">
        <v>2.4500000000000002</v>
      </c>
      <c r="C2995" s="64">
        <v>2.23</v>
      </c>
      <c r="D2995" s="64">
        <v>3.44</v>
      </c>
      <c r="E2995" s="64">
        <v>3.36</v>
      </c>
      <c r="G2995" s="64">
        <v>1.77</v>
      </c>
      <c r="H2995" s="64">
        <v>1.52</v>
      </c>
      <c r="J2995" s="64">
        <v>2.2000000000000002</v>
      </c>
      <c r="K2995" s="64">
        <v>2.39</v>
      </c>
      <c r="N2995" s="64">
        <v>0.27</v>
      </c>
      <c r="O2995" s="64">
        <v>1.56</v>
      </c>
      <c r="P2995" s="64">
        <v>2.21</v>
      </c>
      <c r="R2995" s="64">
        <v>1.58</v>
      </c>
      <c r="S2995" s="64">
        <v>1.44</v>
      </c>
      <c r="U2995" s="64">
        <v>2.4500000000000002</v>
      </c>
      <c r="V2995" s="64">
        <v>2.23</v>
      </c>
      <c r="W2995" s="64">
        <v>3.44</v>
      </c>
      <c r="X2995" s="64">
        <v>3.36</v>
      </c>
      <c r="Z2995" s="64">
        <v>1.77</v>
      </c>
      <c r="AA2995" s="64">
        <v>1.52</v>
      </c>
      <c r="AB2995" s="64">
        <v>2.2000000000000002</v>
      </c>
      <c r="AC2995" s="64">
        <v>2.39</v>
      </c>
    </row>
    <row r="2996" spans="1:29" hidden="1" x14ac:dyDescent="0.2">
      <c r="R2996" s="64"/>
      <c r="S2996" s="64"/>
    </row>
    <row r="2997" spans="1:29" hidden="1" x14ac:dyDescent="0.2">
      <c r="A2997" s="3" t="s">
        <v>61</v>
      </c>
      <c r="B2997" s="64">
        <f>AVERAGE(B2973:B2995)</f>
        <v>2.4447826086956526</v>
      </c>
      <c r="C2997" s="64">
        <f>AVERAGE(C2973:C2995)</f>
        <v>2.2282608695652173</v>
      </c>
      <c r="D2997" s="64">
        <f>AVERAGE(D2973:D2995)</f>
        <v>3.516956521739131</v>
      </c>
      <c r="E2997" s="64">
        <f>AVERAGE(E2973:E2995)</f>
        <v>3.3486956521739129</v>
      </c>
      <c r="G2997" s="64">
        <f>AVERAGE(G2973:G2995)</f>
        <v>1.7256521739130437</v>
      </c>
      <c r="H2997" s="64">
        <f>AVERAGE(H2973:H2995)</f>
        <v>1.5486956521739133</v>
      </c>
      <c r="J2997" s="64">
        <f>AVERAGE(J2973:J2995)</f>
        <v>2.41</v>
      </c>
      <c r="K2997" s="64">
        <f>AVERAGE(K2973:K2995)</f>
        <v>2.4917391304347829</v>
      </c>
      <c r="N2997" s="64">
        <f>AVERAGE(N2973:N2995)</f>
        <v>0.26043478260869568</v>
      </c>
      <c r="O2997" s="64">
        <f>AVERAGE(O2973:O2995)</f>
        <v>1.5365217391304347</v>
      </c>
      <c r="P2997" s="64">
        <f>AVERAGE(P2973:P2995)</f>
        <v>2.2400000000000002</v>
      </c>
      <c r="R2997" s="64">
        <f>AVERAGE(R2973:R2995)</f>
        <v>1.5234782608695652</v>
      </c>
      <c r="S2997" s="64">
        <f>AVERAGE(S2973:S2995)</f>
        <v>1.3813043478260874</v>
      </c>
      <c r="U2997" s="64">
        <f>AVERAGE(U2973:U2995)</f>
        <v>2.4447826086956526</v>
      </c>
      <c r="V2997" s="64">
        <f>AVERAGE(V2973:V2995)</f>
        <v>2.2282608695652173</v>
      </c>
      <c r="W2997" s="64">
        <f>AVERAGE(W2973:W2995)</f>
        <v>3.516956521739131</v>
      </c>
      <c r="X2997" s="64">
        <f>AVERAGE(X2973:X2995)</f>
        <v>3.3486956521739129</v>
      </c>
      <c r="Z2997" s="64">
        <f>AVERAGE(Z2973:Z2995)</f>
        <v>1.7256521739130437</v>
      </c>
      <c r="AA2997" s="64">
        <f>AVERAGE(AA2973:AA2995)</f>
        <v>1.5486956521739133</v>
      </c>
      <c r="AB2997" s="64">
        <f>AVERAGE(AB2973:AB2995)</f>
        <v>2.41</v>
      </c>
      <c r="AC2997" s="64">
        <f>AVERAGE(AC2973:AC2995)</f>
        <v>2.4917391304347829</v>
      </c>
    </row>
    <row r="2998" spans="1:29" hidden="1" x14ac:dyDescent="0.2">
      <c r="A2998" s="3" t="s">
        <v>62</v>
      </c>
      <c r="B2998" s="312">
        <f>AVERAGE(B2997:C2997)</f>
        <v>2.3365217391304349</v>
      </c>
      <c r="C2998" s="312"/>
      <c r="D2998" s="312">
        <f>AVERAGE(D2997:E2997)</f>
        <v>3.4328260869565219</v>
      </c>
      <c r="E2998" s="312"/>
      <c r="F2998" s="5"/>
      <c r="G2998" s="312">
        <f>AVERAGE(G2997:H2997)</f>
        <v>1.6371739130434784</v>
      </c>
      <c r="H2998" s="312"/>
      <c r="I2998" s="118"/>
      <c r="J2998" s="312">
        <f>AVERAGE(J2997:K2997)</f>
        <v>2.4508695652173915</v>
      </c>
      <c r="K2998" s="312"/>
      <c r="L2998" s="118"/>
      <c r="M2998" s="5"/>
      <c r="N2998" s="5"/>
      <c r="O2998" s="5"/>
      <c r="P2998" s="5"/>
      <c r="Q2998" s="5"/>
      <c r="R2998" s="312">
        <f>AVERAGE(R2997:S2997)</f>
        <v>1.4523913043478263</v>
      </c>
      <c r="S2998" s="312"/>
      <c r="U2998" s="312">
        <f>AVERAGE(U2997:V2997)</f>
        <v>2.3365217391304349</v>
      </c>
      <c r="V2998" s="312"/>
      <c r="W2998" s="312">
        <f>AVERAGE(W2997:X2997)</f>
        <v>3.4328260869565219</v>
      </c>
      <c r="X2998" s="312"/>
      <c r="Y2998" s="5"/>
      <c r="Z2998" s="312">
        <f>AVERAGE(Z2997:AA2997)</f>
        <v>1.6371739130434784</v>
      </c>
      <c r="AA2998" s="312"/>
      <c r="AB2998" s="312">
        <f>AVERAGE(AB2997:AC2997)</f>
        <v>2.4508695652173915</v>
      </c>
      <c r="AC2998" s="312"/>
    </row>
    <row r="2999" spans="1:29" hidden="1" x14ac:dyDescent="0.2">
      <c r="A2999" s="3" t="s">
        <v>63</v>
      </c>
      <c r="B2999" s="312">
        <f>AVERAGE(B2945,B2970,B2998)</f>
        <v>2.4050223978919631</v>
      </c>
      <c r="C2999" s="312"/>
      <c r="D2999" s="312">
        <f>AVERAGE(D2945,D2970,D2998)</f>
        <v>3.5372223320158107</v>
      </c>
      <c r="E2999" s="312"/>
      <c r="F2999" s="5"/>
      <c r="G2999" s="312">
        <f>AVERAGE(G2945,G2970,G2998)</f>
        <v>1.5961867588932808</v>
      </c>
      <c r="H2999" s="312"/>
      <c r="I2999" s="118"/>
      <c r="J2999" s="312">
        <f>AVERAGE(J2945,J2970,J2998)</f>
        <v>2.5251156126482215</v>
      </c>
      <c r="K2999" s="312"/>
      <c r="L2999" s="118"/>
      <c r="M2999" s="5"/>
      <c r="N2999" s="5"/>
      <c r="O2999" s="5"/>
      <c r="P2999" s="5"/>
      <c r="Q2999" s="5"/>
      <c r="R2999" s="312">
        <f>AVERAGE(R2945,R2970,R2998)</f>
        <v>1.484062252964427</v>
      </c>
      <c r="S2999" s="312"/>
      <c r="U2999" s="312">
        <f>AVERAGE(U2945,U2970,U2998)</f>
        <v>2.4050223978919631</v>
      </c>
      <c r="V2999" s="312"/>
      <c r="W2999" s="312">
        <f>AVERAGE(W2945,W2970,W2998)</f>
        <v>3.5372223320158107</v>
      </c>
      <c r="X2999" s="312"/>
      <c r="Y2999" s="5"/>
      <c r="Z2999" s="312">
        <f>AVERAGE(Z2945,Z2970,Z2998)</f>
        <v>1.5961867588932808</v>
      </c>
      <c r="AA2999" s="312"/>
      <c r="AB2999" s="312">
        <f>AVERAGE(AB2945,AB2970,AB2998)</f>
        <v>2.5251156126482215</v>
      </c>
      <c r="AC2999" s="312"/>
    </row>
    <row r="3000" spans="1:29" hidden="1" x14ac:dyDescent="0.2">
      <c r="R3000" s="64"/>
      <c r="S3000" s="64"/>
    </row>
    <row r="3001" spans="1:29" hidden="1" x14ac:dyDescent="0.2">
      <c r="A3001" s="2">
        <v>42614</v>
      </c>
      <c r="B3001" s="64">
        <v>2.41</v>
      </c>
      <c r="C3001" s="64">
        <v>2.21</v>
      </c>
      <c r="D3001" s="64">
        <v>3.45</v>
      </c>
      <c r="E3001" s="64">
        <v>3.35</v>
      </c>
      <c r="G3001" s="64">
        <v>1.8</v>
      </c>
      <c r="H3001" s="64">
        <v>1.5</v>
      </c>
      <c r="J3001" s="64">
        <v>2.37</v>
      </c>
      <c r="K3001" s="64">
        <v>2.2999999999999998</v>
      </c>
      <c r="N3001" s="64">
        <v>0.28000000000000003</v>
      </c>
      <c r="O3001" s="64">
        <v>1.55</v>
      </c>
      <c r="P3001" s="64">
        <v>2.2000000000000002</v>
      </c>
      <c r="R3001" s="64">
        <v>1.56</v>
      </c>
      <c r="S3001" s="64">
        <v>1.42</v>
      </c>
      <c r="U3001" s="64">
        <v>2.41</v>
      </c>
      <c r="V3001" s="64">
        <v>2.21</v>
      </c>
      <c r="W3001" s="64">
        <v>3.45</v>
      </c>
      <c r="X3001" s="64">
        <v>3.35</v>
      </c>
      <c r="Z3001" s="64">
        <v>1.8</v>
      </c>
      <c r="AA3001" s="64">
        <v>1.5</v>
      </c>
      <c r="AB3001" s="64">
        <v>2.37</v>
      </c>
      <c r="AC3001" s="64">
        <v>2.2999999999999998</v>
      </c>
    </row>
    <row r="3002" spans="1:29" hidden="1" x14ac:dyDescent="0.2">
      <c r="A3002" s="2">
        <v>42615</v>
      </c>
      <c r="B3002" s="64">
        <v>2.48</v>
      </c>
      <c r="C3002" s="64">
        <v>2.27</v>
      </c>
      <c r="D3002" s="64">
        <v>3.53</v>
      </c>
      <c r="E3002" s="64">
        <v>3.44</v>
      </c>
      <c r="G3002" s="64">
        <v>1.92</v>
      </c>
      <c r="H3002" s="64">
        <v>1.56</v>
      </c>
      <c r="J3002" s="64">
        <v>2.81</v>
      </c>
      <c r="K3002" s="64">
        <v>2.4700000000000002</v>
      </c>
      <c r="N3002" s="64">
        <v>0.24</v>
      </c>
      <c r="O3002" s="64">
        <v>1.58</v>
      </c>
      <c r="P3002" s="64">
        <v>2.25</v>
      </c>
      <c r="R3002" s="64">
        <v>1.59</v>
      </c>
      <c r="S3002" s="64">
        <v>1.49</v>
      </c>
      <c r="U3002" s="64">
        <v>2.48</v>
      </c>
      <c r="V3002" s="64">
        <v>2.27</v>
      </c>
      <c r="W3002" s="64">
        <v>3.53</v>
      </c>
      <c r="X3002" s="64">
        <v>3.44</v>
      </c>
      <c r="Z3002" s="64">
        <v>1.92</v>
      </c>
      <c r="AA3002" s="64">
        <v>1.56</v>
      </c>
      <c r="AB3002" s="64">
        <v>2.81</v>
      </c>
      <c r="AC3002" s="64">
        <v>2.4700000000000002</v>
      </c>
    </row>
    <row r="3003" spans="1:29" hidden="1" x14ac:dyDescent="0.2">
      <c r="A3003" s="2">
        <v>42619</v>
      </c>
      <c r="B3003" s="64">
        <v>2.41</v>
      </c>
      <c r="C3003" s="64">
        <v>2.23</v>
      </c>
      <c r="D3003" s="64">
        <v>3.52</v>
      </c>
      <c r="E3003" s="64">
        <v>3.42</v>
      </c>
      <c r="G3003" s="64">
        <v>1.88</v>
      </c>
      <c r="H3003" s="64">
        <v>1.54</v>
      </c>
      <c r="J3003" s="64">
        <v>2.35</v>
      </c>
      <c r="K3003" s="64">
        <v>2.39</v>
      </c>
      <c r="N3003" s="64">
        <v>0.28000000000000003</v>
      </c>
      <c r="O3003" s="64">
        <v>1.51</v>
      </c>
      <c r="P3003" s="64">
        <v>2.2000000000000002</v>
      </c>
      <c r="R3003" s="64">
        <v>1.52</v>
      </c>
      <c r="S3003" s="64">
        <v>1.39</v>
      </c>
      <c r="U3003" s="64">
        <v>2.41</v>
      </c>
      <c r="V3003" s="64">
        <v>2.23</v>
      </c>
      <c r="W3003" s="64">
        <v>3.52</v>
      </c>
      <c r="X3003" s="64">
        <v>3.42</v>
      </c>
      <c r="Z3003" s="64">
        <v>1.88</v>
      </c>
      <c r="AA3003" s="64">
        <v>1.54</v>
      </c>
      <c r="AB3003" s="64">
        <v>2.35</v>
      </c>
      <c r="AC3003" s="64">
        <v>2.39</v>
      </c>
    </row>
    <row r="3004" spans="1:29" hidden="1" x14ac:dyDescent="0.2">
      <c r="A3004" s="2">
        <v>42620</v>
      </c>
      <c r="B3004" s="64">
        <v>2.41</v>
      </c>
      <c r="C3004" s="64">
        <v>2.25</v>
      </c>
      <c r="D3004" s="64">
        <v>3.53</v>
      </c>
      <c r="E3004" s="64">
        <v>3.42</v>
      </c>
      <c r="G3004" s="64">
        <v>1.88</v>
      </c>
      <c r="H3004" s="64">
        <v>1.57</v>
      </c>
      <c r="J3004" s="64">
        <v>2.36</v>
      </c>
      <c r="K3004" s="64">
        <v>2.35</v>
      </c>
      <c r="N3004" s="64">
        <v>0.28999999999999998</v>
      </c>
      <c r="O3004" s="64">
        <v>1.52</v>
      </c>
      <c r="P3004" s="64">
        <v>2.21</v>
      </c>
      <c r="R3004" s="64">
        <v>1.54</v>
      </c>
      <c r="S3004" s="64">
        <v>1.42</v>
      </c>
      <c r="U3004" s="64">
        <v>2.41</v>
      </c>
      <c r="V3004" s="64">
        <v>2.25</v>
      </c>
      <c r="W3004" s="64">
        <v>3.53</v>
      </c>
      <c r="X3004" s="64">
        <v>3.42</v>
      </c>
      <c r="Z3004" s="64">
        <v>1.88</v>
      </c>
      <c r="AA3004" s="64">
        <v>1.57</v>
      </c>
      <c r="AB3004" s="64">
        <v>2.36</v>
      </c>
      <c r="AC3004" s="64">
        <v>2.35</v>
      </c>
    </row>
    <row r="3005" spans="1:29" hidden="1" x14ac:dyDescent="0.2">
      <c r="A3005" s="2">
        <v>42621</v>
      </c>
      <c r="B3005" s="64">
        <v>2.46</v>
      </c>
      <c r="C3005" s="64">
        <v>2.31</v>
      </c>
      <c r="D3005" s="64">
        <v>3.61</v>
      </c>
      <c r="E3005" s="64">
        <v>3.47</v>
      </c>
      <c r="G3005" s="64">
        <v>1.82</v>
      </c>
      <c r="H3005" s="64">
        <v>1.53</v>
      </c>
      <c r="J3005" s="64">
        <v>2.17</v>
      </c>
      <c r="K3005" s="64">
        <v>2.29</v>
      </c>
      <c r="N3005" s="64">
        <v>0.31</v>
      </c>
      <c r="O3005" s="64">
        <v>1.58</v>
      </c>
      <c r="P3005" s="64">
        <v>2.2799999999999998</v>
      </c>
      <c r="R3005" s="64">
        <v>1.6</v>
      </c>
      <c r="S3005" s="64">
        <v>1.48</v>
      </c>
      <c r="U3005" s="64">
        <v>2.46</v>
      </c>
      <c r="V3005" s="64">
        <v>2.31</v>
      </c>
      <c r="W3005" s="64">
        <v>3.61</v>
      </c>
      <c r="X3005" s="64">
        <v>3.47</v>
      </c>
      <c r="Z3005" s="64">
        <v>1.82</v>
      </c>
      <c r="AA3005" s="64">
        <v>1.53</v>
      </c>
      <c r="AB3005" s="64">
        <v>2.17</v>
      </c>
      <c r="AC3005" s="64">
        <v>2.29</v>
      </c>
    </row>
    <row r="3006" spans="1:29" hidden="1" x14ac:dyDescent="0.2">
      <c r="A3006" s="2">
        <v>42622</v>
      </c>
      <c r="B3006" s="64">
        <v>2.5099999999999998</v>
      </c>
      <c r="C3006" s="64">
        <v>2.37</v>
      </c>
      <c r="D3006" s="64">
        <v>3.68</v>
      </c>
      <c r="E3006" s="64">
        <v>3.5</v>
      </c>
      <c r="G3006" s="64">
        <v>1.88</v>
      </c>
      <c r="H3006" s="64">
        <v>1.58</v>
      </c>
      <c r="J3006" s="64">
        <v>2.1800000000000002</v>
      </c>
      <c r="K3006" s="64">
        <v>2.34</v>
      </c>
      <c r="N3006" s="64">
        <v>0.32</v>
      </c>
      <c r="O3006" s="64">
        <v>1.65</v>
      </c>
      <c r="P3006" s="64">
        <v>2.37</v>
      </c>
      <c r="R3006" s="64">
        <v>1.65</v>
      </c>
      <c r="S3006" s="64">
        <v>1.52</v>
      </c>
      <c r="U3006" s="64">
        <v>2.5099999999999998</v>
      </c>
      <c r="V3006" s="64">
        <v>2.37</v>
      </c>
      <c r="W3006" s="64">
        <v>3.68</v>
      </c>
      <c r="X3006" s="64">
        <v>3.5</v>
      </c>
      <c r="Z3006" s="64">
        <v>1.88</v>
      </c>
      <c r="AA3006" s="64">
        <v>1.58</v>
      </c>
      <c r="AB3006" s="64">
        <v>2.1800000000000002</v>
      </c>
      <c r="AC3006" s="64">
        <v>2.34</v>
      </c>
    </row>
    <row r="3007" spans="1:29" hidden="1" x14ac:dyDescent="0.2">
      <c r="A3007" s="2">
        <v>42625</v>
      </c>
      <c r="B3007" s="64">
        <v>2.5299999999999998</v>
      </c>
      <c r="C3007" s="64">
        <v>2.38</v>
      </c>
      <c r="D3007" s="64">
        <v>3.68</v>
      </c>
      <c r="E3007" s="64">
        <v>3.55</v>
      </c>
      <c r="G3007" s="64">
        <v>1.91</v>
      </c>
      <c r="H3007" s="64">
        <v>1.61</v>
      </c>
      <c r="J3007" s="64">
        <v>2.16</v>
      </c>
      <c r="K3007" s="64">
        <v>2.3199999999999998</v>
      </c>
      <c r="N3007" s="64">
        <v>0.34</v>
      </c>
      <c r="O3007" s="64">
        <v>1.64</v>
      </c>
      <c r="P3007" s="64">
        <v>2.37</v>
      </c>
      <c r="R3007" s="64">
        <v>1.65</v>
      </c>
      <c r="S3007" s="64">
        <v>1.51</v>
      </c>
      <c r="U3007" s="64">
        <v>2.5299999999999998</v>
      </c>
      <c r="V3007" s="64">
        <v>2.38</v>
      </c>
      <c r="W3007" s="64">
        <v>3.68</v>
      </c>
      <c r="X3007" s="64">
        <v>3.55</v>
      </c>
      <c r="Z3007" s="64">
        <v>1.91</v>
      </c>
      <c r="AA3007" s="64">
        <v>1.61</v>
      </c>
      <c r="AB3007" s="64">
        <v>2.16</v>
      </c>
      <c r="AC3007" s="64">
        <v>2.3199999999999998</v>
      </c>
    </row>
    <row r="3008" spans="1:29" hidden="1" x14ac:dyDescent="0.2">
      <c r="A3008" s="2">
        <v>42626</v>
      </c>
      <c r="B3008" s="64">
        <v>2.58</v>
      </c>
      <c r="C3008" s="64">
        <v>2.44</v>
      </c>
      <c r="D3008" s="64">
        <v>3.78</v>
      </c>
      <c r="E3008" s="64">
        <v>3.57</v>
      </c>
      <c r="G3008" s="64">
        <v>1.86</v>
      </c>
      <c r="H3008" s="64">
        <v>1.64</v>
      </c>
      <c r="J3008" s="64">
        <v>2.09</v>
      </c>
      <c r="K3008" s="64">
        <v>2.31</v>
      </c>
      <c r="N3008" s="64">
        <v>0.31</v>
      </c>
      <c r="O3008" s="64">
        <v>1.71</v>
      </c>
      <c r="P3008" s="64">
        <v>2.44</v>
      </c>
      <c r="R3008" s="64">
        <v>1.69</v>
      </c>
      <c r="S3008" s="64">
        <v>1.55</v>
      </c>
      <c r="U3008" s="64">
        <v>2.58</v>
      </c>
      <c r="V3008" s="64">
        <v>2.44</v>
      </c>
      <c r="W3008" s="64">
        <v>3.78</v>
      </c>
      <c r="X3008" s="64">
        <v>3.57</v>
      </c>
      <c r="Z3008" s="64">
        <v>1.86</v>
      </c>
      <c r="AA3008" s="64">
        <v>1.64</v>
      </c>
      <c r="AB3008" s="64">
        <v>2.09</v>
      </c>
      <c r="AC3008" s="64">
        <v>2.31</v>
      </c>
    </row>
    <row r="3009" spans="1:29" hidden="1" x14ac:dyDescent="0.2">
      <c r="A3009" s="2">
        <v>42627</v>
      </c>
      <c r="B3009" s="64">
        <v>2.5499999999999998</v>
      </c>
      <c r="C3009" s="64">
        <v>2.42</v>
      </c>
      <c r="D3009" s="64">
        <v>3.83</v>
      </c>
      <c r="E3009" s="64">
        <v>3.6</v>
      </c>
      <c r="G3009" s="64">
        <v>2</v>
      </c>
      <c r="H3009" s="64">
        <v>1.69</v>
      </c>
      <c r="J3009" s="64">
        <v>2.36</v>
      </c>
      <c r="K3009" s="64">
        <v>2.4</v>
      </c>
      <c r="N3009" s="64">
        <v>0.28999999999999998</v>
      </c>
      <c r="O3009" s="64">
        <v>1.68</v>
      </c>
      <c r="P3009" s="64">
        <v>2.4300000000000002</v>
      </c>
      <c r="R3009" s="64">
        <v>1.66</v>
      </c>
      <c r="S3009" s="64">
        <v>1.52</v>
      </c>
      <c r="U3009" s="64">
        <v>2.5499999999999998</v>
      </c>
      <c r="V3009" s="64">
        <v>2.42</v>
      </c>
      <c r="W3009" s="64">
        <v>3.83</v>
      </c>
      <c r="X3009" s="64">
        <v>3.6</v>
      </c>
      <c r="Z3009" s="64">
        <v>2</v>
      </c>
      <c r="AA3009" s="64">
        <v>1.69</v>
      </c>
      <c r="AB3009" s="64">
        <v>2.36</v>
      </c>
      <c r="AC3009" s="64">
        <v>2.4</v>
      </c>
    </row>
    <row r="3010" spans="1:29" hidden="1" x14ac:dyDescent="0.2">
      <c r="A3010" s="2">
        <v>42628</v>
      </c>
      <c r="B3010" s="64">
        <v>2.52</v>
      </c>
      <c r="C3010" s="64">
        <v>2.4300000000000002</v>
      </c>
      <c r="D3010" s="64">
        <v>3.84</v>
      </c>
      <c r="E3010" s="64">
        <v>3.56</v>
      </c>
      <c r="G3010" s="64">
        <v>2.0499999999999998</v>
      </c>
      <c r="H3010" s="64">
        <v>1.7</v>
      </c>
      <c r="J3010" s="64">
        <v>2.2599999999999998</v>
      </c>
      <c r="K3010" s="64">
        <v>2.44</v>
      </c>
      <c r="N3010" s="64">
        <v>0.26</v>
      </c>
      <c r="O3010" s="64">
        <v>1.67</v>
      </c>
      <c r="P3010" s="64">
        <v>2.44</v>
      </c>
      <c r="R3010" s="64">
        <v>1.63</v>
      </c>
      <c r="S3010" s="64">
        <v>1.51</v>
      </c>
      <c r="U3010" s="64">
        <v>2.52</v>
      </c>
      <c r="V3010" s="64">
        <v>2.4300000000000002</v>
      </c>
      <c r="W3010" s="64">
        <v>3.84</v>
      </c>
      <c r="X3010" s="64">
        <v>3.56</v>
      </c>
      <c r="Z3010" s="64">
        <v>2.0499999999999998</v>
      </c>
      <c r="AA3010" s="64">
        <v>1.7</v>
      </c>
      <c r="AB3010" s="64">
        <v>2.2599999999999998</v>
      </c>
      <c r="AC3010" s="64">
        <v>2.44</v>
      </c>
    </row>
    <row r="3011" spans="1:29" hidden="1" x14ac:dyDescent="0.2">
      <c r="A3011" s="2">
        <v>42629</v>
      </c>
      <c r="B3011" s="64">
        <v>2.5299999999999998</v>
      </c>
      <c r="C3011" s="64">
        <v>2.4</v>
      </c>
      <c r="D3011" s="64">
        <v>3.75</v>
      </c>
      <c r="E3011" s="64">
        <v>3.57</v>
      </c>
      <c r="G3011" s="64">
        <v>1.85</v>
      </c>
      <c r="H3011" s="64">
        <v>1.71</v>
      </c>
      <c r="J3011" s="64">
        <v>2.4900000000000002</v>
      </c>
      <c r="K3011" s="64">
        <v>2.42</v>
      </c>
      <c r="N3011" s="64">
        <v>0.26</v>
      </c>
      <c r="O3011" s="64">
        <v>1.67</v>
      </c>
      <c r="P3011" s="64">
        <v>2.42</v>
      </c>
      <c r="R3011" s="64">
        <v>1.66</v>
      </c>
      <c r="S3011" s="64">
        <v>1.53</v>
      </c>
      <c r="U3011" s="64">
        <v>2.5299999999999998</v>
      </c>
      <c r="V3011" s="64">
        <v>2.4</v>
      </c>
      <c r="W3011" s="64">
        <v>3.75</v>
      </c>
      <c r="X3011" s="64">
        <v>3.57</v>
      </c>
      <c r="Z3011" s="64">
        <v>1.85</v>
      </c>
      <c r="AA3011" s="64">
        <v>1.71</v>
      </c>
      <c r="AB3011" s="64">
        <v>2.4900000000000002</v>
      </c>
      <c r="AC3011" s="64">
        <v>2.42</v>
      </c>
    </row>
    <row r="3012" spans="1:29" hidden="1" x14ac:dyDescent="0.2">
      <c r="A3012" s="2">
        <v>42632</v>
      </c>
      <c r="B3012" s="64">
        <v>2.5099999999999998</v>
      </c>
      <c r="C3012" s="64">
        <v>2.41</v>
      </c>
      <c r="D3012" s="64">
        <v>3.76</v>
      </c>
      <c r="E3012" s="64">
        <v>3.58</v>
      </c>
      <c r="G3012" s="64">
        <v>1.87</v>
      </c>
      <c r="H3012" s="64">
        <v>1.71</v>
      </c>
      <c r="J3012" s="64">
        <v>2.37</v>
      </c>
      <c r="K3012" s="64">
        <v>2.4</v>
      </c>
      <c r="N3012" s="64">
        <v>0.22</v>
      </c>
      <c r="O3012" s="64">
        <v>1.69</v>
      </c>
      <c r="P3012" s="64">
        <v>2.4300000000000002</v>
      </c>
      <c r="R3012" s="64">
        <v>1.66</v>
      </c>
      <c r="S3012" s="64">
        <v>1.54</v>
      </c>
      <c r="U3012" s="64">
        <v>2.5099999999999998</v>
      </c>
      <c r="V3012" s="64">
        <v>2.41</v>
      </c>
      <c r="W3012" s="64">
        <v>3.76</v>
      </c>
      <c r="X3012" s="64">
        <v>3.58</v>
      </c>
      <c r="Z3012" s="64">
        <v>1.87</v>
      </c>
      <c r="AA3012" s="64">
        <v>1.71</v>
      </c>
      <c r="AB3012" s="64">
        <v>2.37</v>
      </c>
      <c r="AC3012" s="64">
        <v>2.4</v>
      </c>
    </row>
    <row r="3013" spans="1:29" hidden="1" x14ac:dyDescent="0.2">
      <c r="A3013" s="2">
        <v>42633</v>
      </c>
      <c r="B3013" s="64">
        <v>2.5</v>
      </c>
      <c r="C3013" s="64">
        <v>2.4</v>
      </c>
      <c r="D3013" s="64">
        <v>3.74</v>
      </c>
      <c r="E3013" s="64">
        <v>3.57</v>
      </c>
      <c r="G3013" s="64">
        <v>1.88</v>
      </c>
      <c r="H3013" s="64">
        <v>1.69</v>
      </c>
      <c r="J3013" s="64">
        <v>2.36</v>
      </c>
      <c r="K3013" s="64">
        <v>2.37</v>
      </c>
      <c r="N3013" s="64">
        <v>0.27</v>
      </c>
      <c r="O3013" s="64">
        <v>1.67</v>
      </c>
      <c r="P3013" s="64">
        <v>2.41</v>
      </c>
      <c r="R3013" s="64">
        <v>1.65</v>
      </c>
      <c r="S3013" s="64">
        <v>1.54</v>
      </c>
      <c r="U3013" s="64">
        <v>2.5</v>
      </c>
      <c r="V3013" s="64">
        <v>2.4</v>
      </c>
      <c r="W3013" s="64">
        <v>3.74</v>
      </c>
      <c r="X3013" s="64">
        <v>3.57</v>
      </c>
      <c r="Z3013" s="64">
        <v>1.88</v>
      </c>
      <c r="AA3013" s="64">
        <v>1.69</v>
      </c>
      <c r="AB3013" s="64">
        <v>2.36</v>
      </c>
      <c r="AC3013" s="64">
        <v>2.37</v>
      </c>
    </row>
    <row r="3014" spans="1:29" hidden="1" x14ac:dyDescent="0.2">
      <c r="A3014" s="2">
        <v>42634</v>
      </c>
      <c r="B3014" s="64">
        <v>2.46</v>
      </c>
      <c r="C3014" s="64">
        <v>2.37</v>
      </c>
      <c r="D3014" s="64">
        <v>3.71</v>
      </c>
      <c r="E3014" s="64">
        <v>3.5</v>
      </c>
      <c r="G3014" s="64">
        <v>1.86</v>
      </c>
      <c r="H3014" s="64">
        <v>1.69</v>
      </c>
      <c r="J3014" s="64">
        <v>1.84</v>
      </c>
      <c r="K3014" s="64">
        <v>2.29</v>
      </c>
      <c r="N3014" s="64">
        <v>0.18</v>
      </c>
      <c r="O3014" s="64">
        <v>1.63</v>
      </c>
      <c r="P3014" s="64">
        <v>2.36</v>
      </c>
      <c r="R3014" s="64">
        <v>1.63</v>
      </c>
      <c r="S3014" s="64">
        <v>1.53</v>
      </c>
      <c r="U3014" s="64">
        <v>2.46</v>
      </c>
      <c r="V3014" s="64">
        <v>2.37</v>
      </c>
      <c r="W3014" s="64">
        <v>3.71</v>
      </c>
      <c r="X3014" s="64">
        <v>3.5</v>
      </c>
      <c r="Z3014" s="64">
        <v>1.86</v>
      </c>
      <c r="AA3014" s="64">
        <v>1.69</v>
      </c>
      <c r="AB3014" s="64">
        <v>1.84</v>
      </c>
      <c r="AC3014" s="64">
        <v>2.29</v>
      </c>
    </row>
    <row r="3015" spans="1:29" hidden="1" x14ac:dyDescent="0.2">
      <c r="A3015" s="2">
        <v>42635</v>
      </c>
      <c r="B3015" s="64">
        <v>2.42</v>
      </c>
      <c r="C3015" s="64">
        <v>2.33</v>
      </c>
      <c r="D3015" s="64">
        <v>3.66</v>
      </c>
      <c r="E3015" s="64">
        <v>3.45</v>
      </c>
      <c r="G3015" s="64">
        <v>1.88</v>
      </c>
      <c r="H3015" s="64">
        <v>1.7</v>
      </c>
      <c r="J3015" s="64">
        <v>1.98</v>
      </c>
      <c r="K3015" s="64">
        <v>2.38</v>
      </c>
      <c r="N3015" s="64">
        <v>0.16</v>
      </c>
      <c r="O3015" s="64">
        <v>1.6</v>
      </c>
      <c r="P3015" s="64">
        <v>2.3199999999999998</v>
      </c>
      <c r="R3015" s="64">
        <v>1.61</v>
      </c>
      <c r="S3015" s="64">
        <v>1.49</v>
      </c>
      <c r="U3015" s="64">
        <v>2.42</v>
      </c>
      <c r="V3015" s="64">
        <v>2.33</v>
      </c>
      <c r="W3015" s="64">
        <v>3.66</v>
      </c>
      <c r="X3015" s="64">
        <v>3.45</v>
      </c>
      <c r="Z3015" s="64">
        <v>1.88</v>
      </c>
      <c r="AA3015" s="64">
        <v>1.7</v>
      </c>
      <c r="AB3015" s="64">
        <v>1.98</v>
      </c>
      <c r="AC3015" s="64">
        <v>2.38</v>
      </c>
    </row>
    <row r="3016" spans="1:29" hidden="1" x14ac:dyDescent="0.2">
      <c r="A3016" s="2">
        <v>42636</v>
      </c>
      <c r="B3016" s="64">
        <v>2.41</v>
      </c>
      <c r="C3016" s="64">
        <v>2.31</v>
      </c>
      <c r="D3016" s="64">
        <v>3.69</v>
      </c>
      <c r="E3016" s="64">
        <v>3.45</v>
      </c>
      <c r="G3016" s="64">
        <v>1.87</v>
      </c>
      <c r="H3016" s="64">
        <v>1.7</v>
      </c>
      <c r="J3016" s="64">
        <v>2.2000000000000002</v>
      </c>
      <c r="K3016" s="64">
        <v>2.39</v>
      </c>
      <c r="N3016" s="64">
        <v>0.14000000000000001</v>
      </c>
      <c r="O3016" s="64">
        <v>1.6</v>
      </c>
      <c r="P3016" s="64">
        <v>2.33</v>
      </c>
      <c r="R3016" s="64">
        <v>1.6</v>
      </c>
      <c r="S3016" s="64">
        <v>1.48</v>
      </c>
      <c r="U3016" s="64">
        <v>2.41</v>
      </c>
      <c r="V3016" s="64">
        <v>2.31</v>
      </c>
      <c r="W3016" s="64">
        <v>3.69</v>
      </c>
      <c r="X3016" s="64">
        <v>3.45</v>
      </c>
      <c r="Z3016" s="64">
        <v>1.87</v>
      </c>
      <c r="AA3016" s="64">
        <v>1.7</v>
      </c>
      <c r="AB3016" s="64">
        <v>2.2000000000000002</v>
      </c>
      <c r="AC3016" s="64">
        <v>2.39</v>
      </c>
    </row>
    <row r="3017" spans="1:29" hidden="1" x14ac:dyDescent="0.2">
      <c r="A3017" s="2">
        <v>42639</v>
      </c>
      <c r="B3017" s="64">
        <v>2.38</v>
      </c>
      <c r="C3017" s="64">
        <v>2.2599999999999998</v>
      </c>
      <c r="D3017" s="64">
        <v>3.64</v>
      </c>
      <c r="E3017" s="64">
        <v>3.43</v>
      </c>
      <c r="G3017" s="64">
        <v>1.82</v>
      </c>
      <c r="H3017" s="64">
        <v>1.69</v>
      </c>
      <c r="J3017" s="64">
        <v>2.17</v>
      </c>
      <c r="K3017" s="64">
        <v>2.2799999999999998</v>
      </c>
      <c r="N3017" s="64">
        <v>0.17</v>
      </c>
      <c r="O3017" s="64">
        <v>1.56</v>
      </c>
      <c r="P3017" s="64">
        <v>2.2999999999999998</v>
      </c>
      <c r="R3017" s="64">
        <v>1.56</v>
      </c>
      <c r="S3017" s="64">
        <v>1.45</v>
      </c>
      <c r="U3017" s="64">
        <v>2.38</v>
      </c>
      <c r="V3017" s="64">
        <v>2.2599999999999998</v>
      </c>
      <c r="W3017" s="64">
        <v>3.64</v>
      </c>
      <c r="X3017" s="64">
        <v>3.43</v>
      </c>
      <c r="Z3017" s="64">
        <v>1.82</v>
      </c>
      <c r="AA3017" s="64">
        <v>1.69</v>
      </c>
      <c r="AB3017" s="64">
        <v>2.17</v>
      </c>
      <c r="AC3017" s="64">
        <v>2.2799999999999998</v>
      </c>
    </row>
    <row r="3018" spans="1:29" hidden="1" x14ac:dyDescent="0.2">
      <c r="A3018" s="2">
        <v>42640</v>
      </c>
      <c r="B3018" s="64">
        <v>2.35</v>
      </c>
      <c r="C3018" s="64">
        <v>2.23</v>
      </c>
      <c r="D3018" s="64">
        <v>3.61</v>
      </c>
      <c r="E3018" s="64">
        <v>3.4</v>
      </c>
      <c r="G3018" s="64">
        <v>1.81</v>
      </c>
      <c r="H3018" s="64">
        <v>1.69</v>
      </c>
      <c r="J3018" s="64">
        <v>2.23</v>
      </c>
      <c r="K3018" s="64">
        <v>2.3199999999999998</v>
      </c>
      <c r="N3018" s="64">
        <v>0.19</v>
      </c>
      <c r="O3018" s="64">
        <v>1.54</v>
      </c>
      <c r="P3018" s="64">
        <v>2.2599999999999998</v>
      </c>
      <c r="R3018" s="64">
        <v>1.56</v>
      </c>
      <c r="S3018" s="64">
        <v>1.44</v>
      </c>
      <c r="U3018" s="64">
        <v>2.35</v>
      </c>
      <c r="V3018" s="64">
        <v>2.23</v>
      </c>
      <c r="W3018" s="64">
        <v>3.61</v>
      </c>
      <c r="X3018" s="64">
        <v>3.4</v>
      </c>
      <c r="Z3018" s="64">
        <v>1.81</v>
      </c>
      <c r="AA3018" s="64">
        <v>1.69</v>
      </c>
      <c r="AB3018" s="64">
        <v>2.23</v>
      </c>
      <c r="AC3018" s="64">
        <v>2.3199999999999998</v>
      </c>
    </row>
    <row r="3019" spans="1:29" hidden="1" x14ac:dyDescent="0.2">
      <c r="A3019" s="2">
        <v>42641</v>
      </c>
      <c r="B3019" s="64">
        <v>2.36</v>
      </c>
      <c r="C3019" s="64">
        <v>2.2400000000000002</v>
      </c>
      <c r="D3019" s="64">
        <v>3.63</v>
      </c>
      <c r="E3019" s="64">
        <v>3.4</v>
      </c>
      <c r="G3019" s="64">
        <v>1.79</v>
      </c>
      <c r="H3019" s="64">
        <v>1.67</v>
      </c>
      <c r="J3019" s="64">
        <v>2.2999999999999998</v>
      </c>
      <c r="K3019" s="64">
        <v>2.33</v>
      </c>
      <c r="N3019" s="64">
        <v>0.2</v>
      </c>
      <c r="O3019" s="64">
        <v>1.55</v>
      </c>
      <c r="P3019" s="64">
        <v>2.27</v>
      </c>
      <c r="R3019" s="64">
        <v>1.54</v>
      </c>
      <c r="S3019" s="64">
        <v>1.45</v>
      </c>
      <c r="U3019" s="64">
        <v>2.36</v>
      </c>
      <c r="V3019" s="64">
        <v>2.2400000000000002</v>
      </c>
      <c r="W3019" s="64">
        <v>3.63</v>
      </c>
      <c r="X3019" s="64">
        <v>3.4</v>
      </c>
      <c r="Z3019" s="64">
        <v>1.79</v>
      </c>
      <c r="AA3019" s="64">
        <v>1.67</v>
      </c>
      <c r="AB3019" s="64">
        <v>2.2999999999999998</v>
      </c>
      <c r="AC3019" s="64">
        <v>2.33</v>
      </c>
    </row>
    <row r="3020" spans="1:29" hidden="1" x14ac:dyDescent="0.2">
      <c r="A3020" s="2">
        <v>42642</v>
      </c>
      <c r="B3020" s="64">
        <v>2.36</v>
      </c>
      <c r="C3020" s="64">
        <v>2.2400000000000002</v>
      </c>
      <c r="D3020" s="64">
        <v>3.61</v>
      </c>
      <c r="E3020" s="64">
        <v>3.39</v>
      </c>
      <c r="G3020" s="64">
        <v>1.79</v>
      </c>
      <c r="H3020" s="64">
        <v>1.68</v>
      </c>
      <c r="J3020" s="64">
        <v>2.4700000000000002</v>
      </c>
      <c r="K3020" s="64">
        <v>2.42</v>
      </c>
      <c r="N3020" s="64">
        <v>0.18</v>
      </c>
      <c r="O3020" s="64">
        <v>1.54</v>
      </c>
      <c r="P3020" s="64">
        <v>2.25</v>
      </c>
      <c r="R3020" s="64">
        <v>1.56</v>
      </c>
      <c r="S3020" s="64">
        <v>1.44</v>
      </c>
      <c r="U3020" s="64">
        <v>2.36</v>
      </c>
      <c r="V3020" s="64">
        <v>2.2400000000000002</v>
      </c>
      <c r="W3020" s="64">
        <v>3.61</v>
      </c>
      <c r="X3020" s="64">
        <v>3.39</v>
      </c>
      <c r="Z3020" s="64">
        <v>1.79</v>
      </c>
      <c r="AA3020" s="64">
        <v>1.68</v>
      </c>
      <c r="AB3020" s="64">
        <v>2.4700000000000002</v>
      </c>
      <c r="AC3020" s="64">
        <v>2.42</v>
      </c>
    </row>
    <row r="3021" spans="1:29" hidden="1" x14ac:dyDescent="0.2">
      <c r="A3021" s="2">
        <v>42643</v>
      </c>
      <c r="B3021" s="64">
        <v>2.42</v>
      </c>
      <c r="C3021" s="64">
        <v>2.27</v>
      </c>
      <c r="D3021" s="64">
        <v>3.65</v>
      </c>
      <c r="E3021" s="64">
        <v>3.39</v>
      </c>
      <c r="G3021" s="64">
        <v>1.8</v>
      </c>
      <c r="H3021" s="64">
        <v>1.65</v>
      </c>
      <c r="J3021" s="64">
        <v>2.5499999999999998</v>
      </c>
      <c r="K3021" s="64">
        <v>2.4700000000000002</v>
      </c>
      <c r="N3021" s="64">
        <v>0.21</v>
      </c>
      <c r="O3021" s="64">
        <v>1.58</v>
      </c>
      <c r="P3021" s="64">
        <v>2.29</v>
      </c>
      <c r="R3021" s="64">
        <v>1.59</v>
      </c>
      <c r="S3021" s="64">
        <v>1.47</v>
      </c>
      <c r="U3021" s="64">
        <v>2.42</v>
      </c>
      <c r="V3021" s="64">
        <v>2.27</v>
      </c>
      <c r="W3021" s="64">
        <v>3.65</v>
      </c>
      <c r="X3021" s="64">
        <v>3.39</v>
      </c>
      <c r="Z3021" s="64">
        <v>1.8</v>
      </c>
      <c r="AA3021" s="64">
        <v>1.65</v>
      </c>
      <c r="AB3021" s="64">
        <v>2.5499999999999998</v>
      </c>
      <c r="AC3021" s="64">
        <v>2.4700000000000002</v>
      </c>
    </row>
    <row r="3022" spans="1:29" hidden="1" x14ac:dyDescent="0.2">
      <c r="R3022" s="64"/>
      <c r="S3022" s="64"/>
    </row>
    <row r="3023" spans="1:29" hidden="1" x14ac:dyDescent="0.2">
      <c r="A3023" s="3" t="s">
        <v>61</v>
      </c>
      <c r="B3023" s="64">
        <f>AVERAGE(B3001:B3021)</f>
        <v>2.4552380952380952</v>
      </c>
      <c r="C3023" s="64">
        <f>AVERAGE(C3001:C3021)</f>
        <v>2.3223809523809527</v>
      </c>
      <c r="D3023" s="64">
        <f>AVERAGE(D3001:D3021)</f>
        <v>3.6619047619047622</v>
      </c>
      <c r="E3023" s="64">
        <f>AVERAGE(E3001:E3021)</f>
        <v>3.476666666666667</v>
      </c>
      <c r="G3023" s="64">
        <f>AVERAGE(G3001:G3021)</f>
        <v>1.8676190476190475</v>
      </c>
      <c r="H3023" s="64">
        <f>AVERAGE(H3001:H3021)</f>
        <v>1.6428571428571428</v>
      </c>
      <c r="J3023" s="64">
        <f>AVERAGE(J3001:J3021)</f>
        <v>2.2890476190476186</v>
      </c>
      <c r="K3023" s="64">
        <f>AVERAGE(K3001:K3021)</f>
        <v>2.3657142857142861</v>
      </c>
      <c r="N3023" s="64">
        <f>AVERAGE(N3001:N3021)</f>
        <v>0.24285714285714283</v>
      </c>
      <c r="O3023" s="64">
        <f>AVERAGE(O3001:O3021)</f>
        <v>1.6057142857142861</v>
      </c>
      <c r="P3023" s="64">
        <f>AVERAGE(P3001:P3021)</f>
        <v>2.3252380952380953</v>
      </c>
      <c r="R3023" s="64">
        <f>AVERAGE(R3001:R3021)</f>
        <v>1.6052380952380954</v>
      </c>
      <c r="S3023" s="64">
        <f>AVERAGE(S3001:S3021)</f>
        <v>1.4842857142857142</v>
      </c>
      <c r="U3023" s="64">
        <f>AVERAGE(U3001:U3021)</f>
        <v>2.4552380952380952</v>
      </c>
      <c r="V3023" s="64">
        <f>AVERAGE(V3001:V3021)</f>
        <v>2.3223809523809527</v>
      </c>
      <c r="W3023" s="64">
        <f>AVERAGE(W3001:W3021)</f>
        <v>3.6619047619047622</v>
      </c>
      <c r="X3023" s="64">
        <f>AVERAGE(X3001:X3021)</f>
        <v>3.476666666666667</v>
      </c>
      <c r="Z3023" s="64">
        <f>AVERAGE(Z3001:Z3021)</f>
        <v>1.8676190476190475</v>
      </c>
      <c r="AA3023" s="64">
        <f>AVERAGE(AA3001:AA3021)</f>
        <v>1.6428571428571428</v>
      </c>
      <c r="AB3023" s="64">
        <f>AVERAGE(AB3001:AB3021)</f>
        <v>2.2890476190476186</v>
      </c>
      <c r="AC3023" s="64">
        <f>AVERAGE(AC3001:AC3021)</f>
        <v>2.3657142857142861</v>
      </c>
    </row>
    <row r="3024" spans="1:29" hidden="1" x14ac:dyDescent="0.2">
      <c r="A3024" s="3" t="s">
        <v>62</v>
      </c>
      <c r="B3024" s="312">
        <f>AVERAGE(B3023:C3023)</f>
        <v>2.3888095238095239</v>
      </c>
      <c r="C3024" s="312"/>
      <c r="D3024" s="312">
        <f>AVERAGE(D3023:E3023)</f>
        <v>3.5692857142857148</v>
      </c>
      <c r="E3024" s="312"/>
      <c r="F3024" s="5"/>
      <c r="G3024" s="312">
        <f>AVERAGE(G3023:H3023)</f>
        <v>1.755238095238095</v>
      </c>
      <c r="H3024" s="312"/>
      <c r="I3024" s="118"/>
      <c r="J3024" s="312">
        <f>AVERAGE(J3023:K3023)</f>
        <v>2.3273809523809526</v>
      </c>
      <c r="K3024" s="312"/>
      <c r="L3024" s="118"/>
      <c r="M3024" s="5"/>
      <c r="N3024" s="5"/>
      <c r="O3024" s="5"/>
      <c r="P3024" s="5"/>
      <c r="Q3024" s="5"/>
      <c r="R3024" s="312">
        <f>AVERAGE(R3023:S3023)</f>
        <v>1.5447619047619048</v>
      </c>
      <c r="S3024" s="312"/>
      <c r="U3024" s="312">
        <f>AVERAGE(U3023:V3023)</f>
        <v>2.3888095238095239</v>
      </c>
      <c r="V3024" s="312"/>
      <c r="W3024" s="312">
        <f>AVERAGE(W3023:X3023)</f>
        <v>3.5692857142857148</v>
      </c>
      <c r="X3024" s="312"/>
      <c r="Y3024" s="5"/>
      <c r="Z3024" s="312">
        <f>AVERAGE(Z3023:AA3023)</f>
        <v>1.755238095238095</v>
      </c>
      <c r="AA3024" s="312"/>
      <c r="AB3024" s="312">
        <f>AVERAGE(AB3023:AC3023)</f>
        <v>2.3273809523809526</v>
      </c>
      <c r="AC3024" s="312"/>
    </row>
    <row r="3025" spans="1:29" hidden="1" x14ac:dyDescent="0.2">
      <c r="A3025" s="3" t="s">
        <v>63</v>
      </c>
      <c r="B3025" s="312">
        <f>AVERAGE(B2970,B2998,B3024)</f>
        <v>2.3539437543133199</v>
      </c>
      <c r="C3025" s="312"/>
      <c r="D3025" s="312">
        <f>AVERAGE(D2970,D2998,D3024)</f>
        <v>3.498953933747412</v>
      </c>
      <c r="E3025" s="312"/>
      <c r="F3025" s="5"/>
      <c r="G3025" s="312">
        <f>AVERAGE(G2970,G2998,G3024)</f>
        <v>1.6517206694271913</v>
      </c>
      <c r="H3025" s="312"/>
      <c r="I3025" s="118"/>
      <c r="J3025" s="312">
        <f>AVERAGE(J2970,J2998,J3024)</f>
        <v>2.4241668391994478</v>
      </c>
      <c r="K3025" s="312"/>
      <c r="L3025" s="118"/>
      <c r="M3025" s="5"/>
      <c r="N3025" s="5"/>
      <c r="O3025" s="5"/>
      <c r="P3025" s="5"/>
      <c r="Q3025" s="5"/>
      <c r="R3025" s="312">
        <f>AVERAGE(R2970,R2998,R3024)</f>
        <v>1.4741344030365771</v>
      </c>
      <c r="S3025" s="312"/>
      <c r="U3025" s="312">
        <f>AVERAGE(U2970,U2998,U3024)</f>
        <v>2.3539437543133199</v>
      </c>
      <c r="V3025" s="312"/>
      <c r="W3025" s="312">
        <f>AVERAGE(W2970,W2998,W3024)</f>
        <v>3.498953933747412</v>
      </c>
      <c r="X3025" s="312"/>
      <c r="Y3025" s="5"/>
      <c r="Z3025" s="312">
        <f>AVERAGE(Z2970,Z2998,Z3024)</f>
        <v>1.6517206694271913</v>
      </c>
      <c r="AA3025" s="312"/>
      <c r="AB3025" s="312">
        <f>AVERAGE(AB2970,AB2998,AB3024)</f>
        <v>2.4241668391994478</v>
      </c>
      <c r="AC3025" s="312"/>
    </row>
    <row r="3026" spans="1:29" hidden="1" x14ac:dyDescent="0.2">
      <c r="R3026" s="64"/>
      <c r="S3026" s="64"/>
    </row>
    <row r="3027" spans="1:29" hidden="1" x14ac:dyDescent="0.2">
      <c r="A3027" s="2">
        <v>42646</v>
      </c>
      <c r="B3027" s="64">
        <v>2.44</v>
      </c>
      <c r="C3027" s="64">
        <v>2.2999999999999998</v>
      </c>
      <c r="D3027" s="64">
        <v>3.66</v>
      </c>
      <c r="E3027" s="64">
        <v>3.45</v>
      </c>
      <c r="G3027" s="64">
        <v>1.91</v>
      </c>
      <c r="H3027" s="64">
        <v>1.66</v>
      </c>
      <c r="J3027" s="64">
        <v>2.62</v>
      </c>
      <c r="K3027" s="64">
        <v>2.5299999999999998</v>
      </c>
      <c r="N3027" s="64">
        <v>0.24</v>
      </c>
      <c r="O3027" s="64">
        <v>1.6</v>
      </c>
      <c r="P3027" s="64">
        <v>2.3199999999999998</v>
      </c>
      <c r="R3027" s="64">
        <v>1.62</v>
      </c>
      <c r="S3027" s="64">
        <v>1.5</v>
      </c>
      <c r="U3027" s="64">
        <v>2.44</v>
      </c>
      <c r="V3027" s="64">
        <v>2.2999999999999998</v>
      </c>
      <c r="W3027" s="64">
        <v>3.66</v>
      </c>
      <c r="X3027" s="64">
        <v>3.45</v>
      </c>
      <c r="Z3027" s="64">
        <v>1.91</v>
      </c>
      <c r="AA3027" s="64">
        <v>1.66</v>
      </c>
      <c r="AB3027" s="64">
        <v>2.62</v>
      </c>
      <c r="AC3027" s="64">
        <v>2.5299999999999998</v>
      </c>
    </row>
    <row r="3028" spans="1:29" hidden="1" x14ac:dyDescent="0.2">
      <c r="A3028" s="2">
        <v>42647</v>
      </c>
      <c r="B3028" s="64">
        <v>2.4900000000000002</v>
      </c>
      <c r="C3028" s="64">
        <v>2.33</v>
      </c>
      <c r="D3028" s="64">
        <v>3.7</v>
      </c>
      <c r="E3028" s="64">
        <v>3.51</v>
      </c>
      <c r="G3028" s="64">
        <v>1.93</v>
      </c>
      <c r="H3028" s="64">
        <v>1.69</v>
      </c>
      <c r="J3028" s="64">
        <v>2.78</v>
      </c>
      <c r="K3028" s="64">
        <v>2.4300000000000002</v>
      </c>
      <c r="N3028" s="64">
        <v>0.27</v>
      </c>
      <c r="O3028" s="64">
        <v>1.67</v>
      </c>
      <c r="P3028" s="64">
        <v>2.39</v>
      </c>
      <c r="R3028" s="64">
        <v>1.66</v>
      </c>
      <c r="S3028" s="64">
        <v>1.54</v>
      </c>
      <c r="U3028" s="64">
        <v>2.4900000000000002</v>
      </c>
      <c r="V3028" s="64">
        <v>2.33</v>
      </c>
      <c r="W3028" s="64">
        <v>3.7</v>
      </c>
      <c r="X3028" s="64">
        <v>3.51</v>
      </c>
      <c r="Z3028" s="64">
        <v>1.93</v>
      </c>
      <c r="AA3028" s="64">
        <v>1.69</v>
      </c>
      <c r="AB3028" s="64">
        <v>2.78</v>
      </c>
      <c r="AC3028" s="64">
        <v>2.4300000000000002</v>
      </c>
    </row>
    <row r="3029" spans="1:29" hidden="1" x14ac:dyDescent="0.2">
      <c r="A3029" s="2">
        <v>42648</v>
      </c>
      <c r="B3029" s="64">
        <v>2.5</v>
      </c>
      <c r="C3029" s="64">
        <v>2.35</v>
      </c>
      <c r="D3029" s="64">
        <v>3.7</v>
      </c>
      <c r="E3029" s="64">
        <v>3.52</v>
      </c>
      <c r="G3029" s="64">
        <v>1.98</v>
      </c>
      <c r="H3029" s="64">
        <v>1.73</v>
      </c>
      <c r="J3029" s="64">
        <v>2.71</v>
      </c>
      <c r="K3029" s="64">
        <v>2.48</v>
      </c>
      <c r="N3029" s="64">
        <v>0.27</v>
      </c>
      <c r="O3029" s="64">
        <v>1.68</v>
      </c>
      <c r="P3029" s="64">
        <v>2.4</v>
      </c>
      <c r="R3029" s="64">
        <v>1.69</v>
      </c>
      <c r="S3029" s="64">
        <v>1.57</v>
      </c>
      <c r="U3029" s="64">
        <v>2.5</v>
      </c>
      <c r="V3029" s="64">
        <v>2.35</v>
      </c>
      <c r="W3029" s="64">
        <v>3.7</v>
      </c>
      <c r="X3029" s="64">
        <v>3.52</v>
      </c>
      <c r="Z3029" s="64">
        <v>1.98</v>
      </c>
      <c r="AA3029" s="64">
        <v>1.73</v>
      </c>
      <c r="AB3029" s="64">
        <v>2.71</v>
      </c>
      <c r="AC3029" s="64">
        <v>2.48</v>
      </c>
    </row>
    <row r="3030" spans="1:29" hidden="1" x14ac:dyDescent="0.2">
      <c r="A3030" s="2">
        <v>42649</v>
      </c>
      <c r="B3030" s="64">
        <v>2.5099999999999998</v>
      </c>
      <c r="C3030" s="64">
        <v>2.36</v>
      </c>
      <c r="D3030" s="64">
        <v>3.72</v>
      </c>
      <c r="E3030" s="64">
        <v>3.52</v>
      </c>
      <c r="G3030" s="64">
        <v>2.11</v>
      </c>
      <c r="H3030" s="64">
        <v>1.78</v>
      </c>
      <c r="J3030" s="64">
        <v>2.76</v>
      </c>
      <c r="K3030" s="64">
        <v>2.46</v>
      </c>
      <c r="N3030" s="64">
        <v>0.26</v>
      </c>
      <c r="O3030" s="64">
        <v>1.72</v>
      </c>
      <c r="P3030" s="64">
        <v>2.4300000000000002</v>
      </c>
      <c r="R3030" s="64">
        <v>1.69</v>
      </c>
      <c r="S3030" s="64">
        <v>1.58</v>
      </c>
      <c r="U3030" s="64">
        <v>2.5099999999999998</v>
      </c>
      <c r="V3030" s="64">
        <v>2.36</v>
      </c>
      <c r="W3030" s="64">
        <v>3.72</v>
      </c>
      <c r="X3030" s="64">
        <v>3.52</v>
      </c>
      <c r="Z3030" s="64">
        <v>2.11</v>
      </c>
      <c r="AA3030" s="64">
        <v>1.78</v>
      </c>
      <c r="AB3030" s="64">
        <v>2.76</v>
      </c>
      <c r="AC3030" s="64">
        <v>2.46</v>
      </c>
    </row>
    <row r="3031" spans="1:29" hidden="1" x14ac:dyDescent="0.2">
      <c r="A3031" s="2">
        <v>42650</v>
      </c>
      <c r="B3031" s="64">
        <v>2.4900000000000002</v>
      </c>
      <c r="C3031" s="64">
        <v>2.36</v>
      </c>
      <c r="D3031" s="64">
        <v>3.73</v>
      </c>
      <c r="E3031" s="64">
        <v>3.5</v>
      </c>
      <c r="G3031" s="64">
        <v>2.1</v>
      </c>
      <c r="H3031" s="64">
        <v>1.79</v>
      </c>
      <c r="J3031" s="64">
        <v>2.92</v>
      </c>
      <c r="K3031" s="64">
        <v>2.46</v>
      </c>
      <c r="N3031" s="64">
        <v>0.25</v>
      </c>
      <c r="O3031" s="64">
        <v>1.7</v>
      </c>
      <c r="P3031" s="64">
        <v>2.4300000000000002</v>
      </c>
      <c r="R3031" s="64">
        <v>1.64</v>
      </c>
      <c r="S3031" s="64">
        <v>1.56</v>
      </c>
      <c r="U3031" s="64">
        <v>2.4900000000000002</v>
      </c>
      <c r="V3031" s="64">
        <v>2.36</v>
      </c>
      <c r="W3031" s="64">
        <v>3.73</v>
      </c>
      <c r="X3031" s="64">
        <v>3.5</v>
      </c>
      <c r="Z3031" s="64">
        <v>2.1</v>
      </c>
      <c r="AA3031" s="64">
        <v>1.79</v>
      </c>
      <c r="AB3031" s="64">
        <v>2.92</v>
      </c>
      <c r="AC3031" s="64">
        <v>2.46</v>
      </c>
    </row>
    <row r="3032" spans="1:29" hidden="1" x14ac:dyDescent="0.2">
      <c r="A3032" s="2">
        <v>42653</v>
      </c>
    </row>
    <row r="3033" spans="1:29" hidden="1" x14ac:dyDescent="0.2">
      <c r="A3033" s="2">
        <v>42654</v>
      </c>
      <c r="B3033" s="64">
        <v>2.5299999999999998</v>
      </c>
      <c r="C3033" s="64">
        <v>2.38</v>
      </c>
      <c r="D3033" s="64">
        <v>3.76</v>
      </c>
      <c r="E3033" s="64">
        <v>3.52</v>
      </c>
      <c r="G3033" s="64">
        <v>2.1</v>
      </c>
      <c r="H3033" s="64">
        <v>1.83</v>
      </c>
      <c r="J3033" s="64">
        <v>2.74</v>
      </c>
      <c r="K3033" s="64">
        <v>2.52</v>
      </c>
      <c r="N3033" s="64">
        <v>0.26</v>
      </c>
      <c r="O3033" s="64">
        <v>1.75</v>
      </c>
      <c r="P3033" s="64">
        <v>2.48</v>
      </c>
      <c r="R3033" s="64">
        <v>1.68</v>
      </c>
      <c r="S3033" s="64">
        <v>1.6</v>
      </c>
      <c r="U3033" s="64">
        <v>2.5299999999999998</v>
      </c>
      <c r="V3033" s="64">
        <v>2.38</v>
      </c>
      <c r="W3033" s="64">
        <v>3.76</v>
      </c>
      <c r="X3033" s="64">
        <v>3.52</v>
      </c>
      <c r="Z3033" s="64">
        <v>2.1</v>
      </c>
      <c r="AA3033" s="64">
        <v>1.83</v>
      </c>
      <c r="AB3033" s="64">
        <v>2.74</v>
      </c>
      <c r="AC3033" s="64">
        <v>2.52</v>
      </c>
    </row>
    <row r="3034" spans="1:29" hidden="1" x14ac:dyDescent="0.2">
      <c r="A3034" s="2">
        <v>42655</v>
      </c>
      <c r="B3034" s="64">
        <v>2.52</v>
      </c>
      <c r="C3034" s="64">
        <v>2.38</v>
      </c>
      <c r="D3034" s="64">
        <v>3.77</v>
      </c>
      <c r="E3034" s="64">
        <v>2.86</v>
      </c>
      <c r="G3034" s="64">
        <v>2.1800000000000002</v>
      </c>
      <c r="H3034" s="64">
        <v>1.81</v>
      </c>
      <c r="J3034" s="64">
        <v>2.69</v>
      </c>
      <c r="K3034" s="64">
        <v>2.54</v>
      </c>
      <c r="N3034" s="64">
        <v>0.24</v>
      </c>
      <c r="O3034" s="64">
        <v>1.75</v>
      </c>
      <c r="P3034" s="64">
        <v>2.48</v>
      </c>
      <c r="R3034" s="64">
        <v>1.71</v>
      </c>
      <c r="S3034" s="64">
        <v>1.6</v>
      </c>
      <c r="U3034" s="64">
        <v>2.52</v>
      </c>
      <c r="V3034" s="64">
        <v>2.38</v>
      </c>
      <c r="W3034" s="64">
        <v>3.77</v>
      </c>
      <c r="X3034" s="64">
        <v>2.86</v>
      </c>
      <c r="Z3034" s="64">
        <v>2.1800000000000002</v>
      </c>
      <c r="AA3034" s="64">
        <v>1.81</v>
      </c>
      <c r="AB3034" s="64">
        <v>2.69</v>
      </c>
      <c r="AC3034" s="64">
        <v>2.54</v>
      </c>
    </row>
    <row r="3035" spans="1:29" hidden="1" x14ac:dyDescent="0.2">
      <c r="A3035" s="2">
        <v>42656</v>
      </c>
      <c r="B3035" s="64">
        <v>2.4900000000000002</v>
      </c>
      <c r="C3035" s="64">
        <v>2.33</v>
      </c>
      <c r="D3035" s="64">
        <v>3.73</v>
      </c>
      <c r="E3035" s="64">
        <v>3.49</v>
      </c>
      <c r="G3035" s="64">
        <v>2.17</v>
      </c>
      <c r="H3035" s="64">
        <v>1.82</v>
      </c>
      <c r="J3035" s="64">
        <v>2.78</v>
      </c>
      <c r="K3035" s="64">
        <v>2.5499999999999998</v>
      </c>
      <c r="N3035" s="64">
        <v>0.25</v>
      </c>
      <c r="O3035" s="64">
        <v>1.72</v>
      </c>
      <c r="P3035" s="64">
        <v>2.46</v>
      </c>
      <c r="R3035" s="64">
        <v>1.65</v>
      </c>
      <c r="S3035" s="64">
        <v>1.56</v>
      </c>
      <c r="U3035" s="64">
        <v>2.4900000000000002</v>
      </c>
      <c r="V3035" s="64">
        <v>2.33</v>
      </c>
      <c r="W3035" s="64">
        <v>3.73</v>
      </c>
      <c r="X3035" s="64">
        <v>3.49</v>
      </c>
      <c r="Z3035" s="64">
        <v>2.17</v>
      </c>
      <c r="AA3035" s="64">
        <v>1.82</v>
      </c>
      <c r="AB3035" s="64">
        <v>2.78</v>
      </c>
      <c r="AC3035" s="64">
        <v>2.5499999999999998</v>
      </c>
    </row>
    <row r="3036" spans="1:29" hidden="1" x14ac:dyDescent="0.2">
      <c r="A3036" s="2">
        <v>42657</v>
      </c>
      <c r="B3036" s="64">
        <v>2.5299999999999998</v>
      </c>
      <c r="C3036" s="64">
        <v>2.38</v>
      </c>
      <c r="D3036" s="64">
        <v>3.77</v>
      </c>
      <c r="E3036" s="64">
        <v>3.55</v>
      </c>
      <c r="G3036" s="64">
        <v>2.1800000000000002</v>
      </c>
      <c r="H3036" s="64">
        <v>1.81</v>
      </c>
      <c r="J3036" s="64">
        <v>2.75</v>
      </c>
      <c r="K3036" s="64">
        <v>2.5099999999999998</v>
      </c>
      <c r="N3036" s="64">
        <v>0.28000000000000003</v>
      </c>
      <c r="O3036" s="64">
        <v>1.78</v>
      </c>
      <c r="P3036" s="64">
        <v>2.54</v>
      </c>
      <c r="R3036" s="64">
        <v>1.7</v>
      </c>
      <c r="S3036" s="64">
        <v>1.58</v>
      </c>
      <c r="U3036" s="64">
        <v>2.5299999999999998</v>
      </c>
      <c r="V3036" s="64">
        <v>2.38</v>
      </c>
      <c r="W3036" s="64">
        <v>3.77</v>
      </c>
      <c r="X3036" s="64">
        <v>3.55</v>
      </c>
      <c r="Z3036" s="64">
        <v>2.1800000000000002</v>
      </c>
      <c r="AA3036" s="64">
        <v>1.81</v>
      </c>
      <c r="AB3036" s="64">
        <v>2.75</v>
      </c>
      <c r="AC3036" s="64">
        <v>2.5099999999999998</v>
      </c>
    </row>
    <row r="3037" spans="1:29" hidden="1" x14ac:dyDescent="0.2">
      <c r="A3037" s="2">
        <v>42660</v>
      </c>
      <c r="B3037" s="64">
        <v>2.4900000000000002</v>
      </c>
      <c r="C3037" s="64">
        <v>2.34</v>
      </c>
      <c r="D3037" s="64">
        <v>3.69</v>
      </c>
      <c r="E3037" s="64">
        <v>0.62</v>
      </c>
      <c r="G3037" s="64">
        <v>2.2400000000000002</v>
      </c>
      <c r="H3037" s="64">
        <v>1.85</v>
      </c>
      <c r="J3037" s="64">
        <v>2.78</v>
      </c>
      <c r="K3037" s="64">
        <v>2.48</v>
      </c>
      <c r="N3037" s="64">
        <v>0.28000000000000003</v>
      </c>
      <c r="O3037" s="64">
        <v>1.75</v>
      </c>
      <c r="P3037" s="64">
        <v>2.5</v>
      </c>
      <c r="R3037" s="64">
        <v>1.64</v>
      </c>
      <c r="S3037" s="64">
        <v>1.55</v>
      </c>
      <c r="U3037" s="64">
        <v>2.4900000000000002</v>
      </c>
      <c r="V3037" s="64">
        <v>2.34</v>
      </c>
      <c r="W3037" s="64">
        <v>3.69</v>
      </c>
      <c r="X3037" s="64">
        <v>0.62</v>
      </c>
      <c r="Z3037" s="64">
        <v>2.2400000000000002</v>
      </c>
      <c r="AA3037" s="64">
        <v>1.85</v>
      </c>
      <c r="AB3037" s="64">
        <v>2.78</v>
      </c>
      <c r="AC3037" s="64">
        <v>2.48</v>
      </c>
    </row>
    <row r="3038" spans="1:29" hidden="1" x14ac:dyDescent="0.2">
      <c r="A3038" s="2">
        <v>42661</v>
      </c>
      <c r="B3038" s="64">
        <v>2.46</v>
      </c>
      <c r="C3038" s="64">
        <v>2.2999999999999998</v>
      </c>
      <c r="D3038" s="64">
        <v>3.81</v>
      </c>
      <c r="E3038" s="64">
        <v>2.84</v>
      </c>
      <c r="G3038" s="64">
        <v>2.33</v>
      </c>
      <c r="H3038" s="64">
        <v>1.83</v>
      </c>
      <c r="J3038" s="64">
        <v>2.8</v>
      </c>
      <c r="K3038" s="64">
        <v>2.61</v>
      </c>
      <c r="N3038" s="64">
        <v>0.28000000000000003</v>
      </c>
      <c r="O3038" s="64">
        <v>1.71</v>
      </c>
      <c r="P3038" s="64">
        <v>2.4900000000000002</v>
      </c>
      <c r="R3038" s="64">
        <v>1.6</v>
      </c>
      <c r="S3038" s="64">
        <v>1.53</v>
      </c>
      <c r="U3038" s="64">
        <v>2.46</v>
      </c>
      <c r="V3038" s="64">
        <v>2.2999999999999998</v>
      </c>
      <c r="W3038" s="64">
        <v>3.81</v>
      </c>
      <c r="X3038" s="64">
        <v>2.84</v>
      </c>
      <c r="Z3038" s="64">
        <v>2.33</v>
      </c>
      <c r="AA3038" s="64">
        <v>1.83</v>
      </c>
      <c r="AB3038" s="64">
        <v>2.8</v>
      </c>
      <c r="AC3038" s="64">
        <v>2.61</v>
      </c>
    </row>
    <row r="3039" spans="1:29" hidden="1" x14ac:dyDescent="0.2">
      <c r="A3039" s="2">
        <v>42662</v>
      </c>
      <c r="B3039" s="64">
        <v>2.46</v>
      </c>
      <c r="C3039" s="64">
        <v>2.31</v>
      </c>
      <c r="D3039" s="64">
        <v>3.75</v>
      </c>
      <c r="E3039" s="64">
        <v>2.83</v>
      </c>
      <c r="G3039" s="64">
        <v>2.2999999999999998</v>
      </c>
      <c r="H3039" s="64">
        <v>1.82</v>
      </c>
      <c r="J3039" s="64">
        <v>2.7</v>
      </c>
      <c r="K3039" s="64">
        <v>2.5299999999999998</v>
      </c>
      <c r="N3039" s="64">
        <v>0.27</v>
      </c>
      <c r="O3039" s="64">
        <v>1.72</v>
      </c>
      <c r="P3039" s="64">
        <v>2.48</v>
      </c>
      <c r="R3039" s="64">
        <v>1.61</v>
      </c>
      <c r="S3039" s="64">
        <v>1.52</v>
      </c>
      <c r="U3039" s="64">
        <v>2.46</v>
      </c>
      <c r="V3039" s="64">
        <v>2.31</v>
      </c>
      <c r="W3039" s="64">
        <v>3.75</v>
      </c>
      <c r="X3039" s="64">
        <v>2.83</v>
      </c>
      <c r="Z3039" s="64">
        <v>2.2999999999999998</v>
      </c>
      <c r="AA3039" s="64">
        <v>1.82</v>
      </c>
      <c r="AB3039" s="64">
        <v>2.7</v>
      </c>
      <c r="AC3039" s="64">
        <v>2.5299999999999998</v>
      </c>
    </row>
    <row r="3040" spans="1:29" hidden="1" x14ac:dyDescent="0.2">
      <c r="A3040" s="2">
        <v>42663</v>
      </c>
      <c r="B3040" s="64">
        <v>2.4700000000000002</v>
      </c>
      <c r="C3040" s="64">
        <v>2.29</v>
      </c>
      <c r="D3040" s="64">
        <v>3.77</v>
      </c>
      <c r="E3040" s="64">
        <v>2.83</v>
      </c>
      <c r="G3040" s="64">
        <v>2.2000000000000002</v>
      </c>
      <c r="H3040" s="64">
        <v>1.84</v>
      </c>
      <c r="J3040" s="64">
        <v>2.83</v>
      </c>
      <c r="K3040" s="64">
        <v>2.72</v>
      </c>
      <c r="N3040" s="64">
        <v>0.3</v>
      </c>
      <c r="O3040" s="64">
        <v>1.74</v>
      </c>
      <c r="P3040" s="64">
        <v>2.4900000000000002</v>
      </c>
      <c r="R3040" s="64">
        <v>1.6</v>
      </c>
      <c r="S3040" s="64">
        <v>1.53</v>
      </c>
      <c r="U3040" s="64">
        <v>2.4700000000000002</v>
      </c>
      <c r="V3040" s="64">
        <v>2.29</v>
      </c>
      <c r="W3040" s="64">
        <v>3.77</v>
      </c>
      <c r="X3040" s="64">
        <v>2.83</v>
      </c>
      <c r="Z3040" s="64">
        <v>2.2000000000000002</v>
      </c>
      <c r="AA3040" s="64">
        <v>1.84</v>
      </c>
      <c r="AB3040" s="64">
        <v>2.83</v>
      </c>
      <c r="AC3040" s="64">
        <v>2.72</v>
      </c>
    </row>
    <row r="3041" spans="1:29" hidden="1" x14ac:dyDescent="0.2">
      <c r="A3041" s="2">
        <v>42664</v>
      </c>
      <c r="B3041" s="64">
        <v>2.46</v>
      </c>
      <c r="C3041" s="64">
        <v>2.29</v>
      </c>
      <c r="D3041" s="64">
        <v>3.76</v>
      </c>
      <c r="E3041" s="64">
        <v>2.37</v>
      </c>
      <c r="G3041" s="64">
        <v>2.1800000000000002</v>
      </c>
      <c r="H3041" s="64">
        <v>1.86</v>
      </c>
      <c r="J3041" s="64">
        <v>2.67</v>
      </c>
      <c r="K3041" s="64">
        <v>2.72</v>
      </c>
      <c r="N3041" s="64">
        <v>0.3</v>
      </c>
      <c r="O3041" s="64">
        <v>1.72</v>
      </c>
      <c r="P3041" s="64">
        <v>2.4700000000000002</v>
      </c>
      <c r="R3041" s="64">
        <v>1.62</v>
      </c>
      <c r="S3041" s="64">
        <v>1.54</v>
      </c>
      <c r="U3041" s="64">
        <v>2.46</v>
      </c>
      <c r="V3041" s="64">
        <v>2.29</v>
      </c>
      <c r="W3041" s="64">
        <v>3.76</v>
      </c>
      <c r="X3041" s="64">
        <v>2.37</v>
      </c>
      <c r="Z3041" s="64">
        <v>2.1800000000000002</v>
      </c>
      <c r="AA3041" s="64">
        <v>1.86</v>
      </c>
      <c r="AB3041" s="64">
        <v>2.67</v>
      </c>
      <c r="AC3041" s="64">
        <v>2.72</v>
      </c>
    </row>
    <row r="3042" spans="1:29" hidden="1" x14ac:dyDescent="0.2">
      <c r="A3042" s="2">
        <v>42667</v>
      </c>
      <c r="B3042" s="64">
        <v>2.4900000000000002</v>
      </c>
      <c r="C3042" s="64">
        <v>2.34</v>
      </c>
      <c r="D3042" s="64">
        <v>3.77</v>
      </c>
      <c r="E3042" s="64">
        <v>2.06</v>
      </c>
      <c r="G3042" s="64">
        <v>2.14</v>
      </c>
      <c r="H3042" s="64">
        <v>1.87</v>
      </c>
      <c r="J3042" s="64">
        <v>2.73</v>
      </c>
      <c r="K3042" s="64">
        <v>2.68</v>
      </c>
      <c r="N3042" s="64">
        <v>0.28999999999999998</v>
      </c>
      <c r="O3042" s="64">
        <v>1.75</v>
      </c>
      <c r="P3042" s="64">
        <v>2.5</v>
      </c>
      <c r="R3042" s="64">
        <v>1.67</v>
      </c>
      <c r="S3042" s="64">
        <v>1.56</v>
      </c>
      <c r="U3042" s="64">
        <v>2.4900000000000002</v>
      </c>
      <c r="V3042" s="64">
        <v>2.34</v>
      </c>
      <c r="W3042" s="64">
        <v>3.77</v>
      </c>
      <c r="X3042" s="64">
        <v>2.06</v>
      </c>
      <c r="Z3042" s="64">
        <v>2.14</v>
      </c>
      <c r="AA3042" s="64">
        <v>1.87</v>
      </c>
      <c r="AB3042" s="64">
        <v>2.73</v>
      </c>
      <c r="AC3042" s="64">
        <v>2.68</v>
      </c>
    </row>
    <row r="3043" spans="1:29" hidden="1" x14ac:dyDescent="0.2">
      <c r="A3043" s="2">
        <v>42668</v>
      </c>
      <c r="B3043" s="64">
        <v>2.5</v>
      </c>
      <c r="C3043" s="64">
        <v>2.35</v>
      </c>
      <c r="D3043" s="64">
        <v>3.77</v>
      </c>
      <c r="E3043" s="64">
        <v>2.39</v>
      </c>
      <c r="G3043" s="64">
        <v>2.16</v>
      </c>
      <c r="H3043" s="64">
        <v>1.87</v>
      </c>
      <c r="J3043" s="64">
        <v>2.83</v>
      </c>
      <c r="K3043" s="64">
        <v>2.61</v>
      </c>
      <c r="N3043" s="64">
        <v>0.28999999999999998</v>
      </c>
      <c r="O3043" s="64">
        <v>1.73</v>
      </c>
      <c r="P3043" s="64">
        <v>2.48</v>
      </c>
      <c r="R3043" s="64">
        <v>1.66</v>
      </c>
      <c r="S3043" s="64">
        <v>1.58</v>
      </c>
      <c r="U3043" s="64">
        <v>2.5</v>
      </c>
      <c r="V3043" s="64">
        <v>2.35</v>
      </c>
      <c r="W3043" s="64">
        <v>3.77</v>
      </c>
      <c r="X3043" s="64">
        <v>2.39</v>
      </c>
      <c r="Z3043" s="64">
        <v>2.16</v>
      </c>
      <c r="AA3043" s="64">
        <v>1.87</v>
      </c>
      <c r="AB3043" s="64">
        <v>2.83</v>
      </c>
      <c r="AC3043" s="64">
        <v>2.61</v>
      </c>
    </row>
    <row r="3044" spans="1:29" hidden="1" x14ac:dyDescent="0.2">
      <c r="A3044" s="2">
        <v>42669</v>
      </c>
      <c r="B3044" s="64">
        <v>2.52</v>
      </c>
      <c r="C3044" s="64">
        <v>2.4</v>
      </c>
      <c r="D3044" s="64">
        <v>3.81</v>
      </c>
      <c r="E3044" s="64">
        <v>2.42</v>
      </c>
      <c r="G3044" s="64">
        <v>2.15</v>
      </c>
      <c r="H3044" s="64">
        <v>1.88</v>
      </c>
      <c r="J3044" s="64">
        <v>2.81</v>
      </c>
      <c r="K3044" s="64">
        <v>2.5499999999999998</v>
      </c>
      <c r="N3044" s="64">
        <v>0.3</v>
      </c>
      <c r="O3044" s="64">
        <v>1.77</v>
      </c>
      <c r="P3044" s="64">
        <v>2.52</v>
      </c>
      <c r="R3044" s="64">
        <v>1.7</v>
      </c>
      <c r="S3044" s="64">
        <v>1.6</v>
      </c>
      <c r="U3044" s="64">
        <v>2.52</v>
      </c>
      <c r="V3044" s="64">
        <v>2.4</v>
      </c>
      <c r="W3044" s="64">
        <v>3.81</v>
      </c>
      <c r="X3044" s="64">
        <v>2.42</v>
      </c>
      <c r="Z3044" s="64">
        <v>2.15</v>
      </c>
      <c r="AA3044" s="64">
        <v>1.88</v>
      </c>
      <c r="AB3044" s="64">
        <v>2.81</v>
      </c>
      <c r="AC3044" s="64">
        <v>2.5499999999999998</v>
      </c>
    </row>
    <row r="3045" spans="1:29" hidden="1" x14ac:dyDescent="0.2">
      <c r="A3045" s="2">
        <v>42670</v>
      </c>
      <c r="B3045" s="64">
        <v>2.58</v>
      </c>
      <c r="C3045" s="64">
        <v>2.44</v>
      </c>
      <c r="D3045" s="64">
        <v>3.86</v>
      </c>
      <c r="E3045" s="64">
        <v>2.46</v>
      </c>
      <c r="G3045" s="64">
        <v>2.14</v>
      </c>
      <c r="H3045" s="64">
        <v>1.89</v>
      </c>
      <c r="J3045" s="64">
        <v>2.93</v>
      </c>
      <c r="K3045" s="64">
        <v>2.67</v>
      </c>
      <c r="N3045" s="64">
        <v>0.27</v>
      </c>
      <c r="O3045" s="64">
        <v>1.83</v>
      </c>
      <c r="P3045" s="64">
        <v>2.59</v>
      </c>
      <c r="R3045" s="64">
        <v>1.72</v>
      </c>
      <c r="S3045" s="64">
        <v>1.65</v>
      </c>
      <c r="U3045" s="64">
        <v>2.58</v>
      </c>
      <c r="V3045" s="64">
        <v>2.44</v>
      </c>
      <c r="W3045" s="64">
        <v>3.86</v>
      </c>
      <c r="X3045" s="64">
        <v>2.46</v>
      </c>
      <c r="Z3045" s="64">
        <v>2.14</v>
      </c>
      <c r="AA3045" s="64">
        <v>1.89</v>
      </c>
      <c r="AB3045" s="64">
        <v>2.93</v>
      </c>
      <c r="AC3045" s="64">
        <v>2.67</v>
      </c>
    </row>
    <row r="3046" spans="1:29" hidden="1" x14ac:dyDescent="0.2">
      <c r="A3046" s="2">
        <v>42671</v>
      </c>
      <c r="B3046" s="64">
        <v>2.58</v>
      </c>
      <c r="C3046" s="64">
        <v>2.4500000000000002</v>
      </c>
      <c r="D3046" s="64">
        <v>3.89</v>
      </c>
      <c r="E3046" s="64">
        <v>2.48</v>
      </c>
      <c r="G3046" s="64">
        <v>2.15</v>
      </c>
      <c r="H3046" s="64">
        <v>1.9</v>
      </c>
      <c r="J3046" s="64">
        <v>2.95</v>
      </c>
      <c r="K3046" s="64">
        <v>2.68</v>
      </c>
      <c r="N3046" s="64">
        <v>0.26</v>
      </c>
      <c r="O3046" s="64">
        <v>1.83</v>
      </c>
      <c r="P3046" s="64">
        <v>2.6</v>
      </c>
      <c r="R3046" s="64">
        <v>1.72</v>
      </c>
      <c r="S3046" s="64">
        <v>1.65</v>
      </c>
      <c r="U3046" s="64">
        <v>2.58</v>
      </c>
      <c r="V3046" s="64">
        <v>2.4500000000000002</v>
      </c>
      <c r="W3046" s="64">
        <v>3.89</v>
      </c>
      <c r="X3046" s="64">
        <v>2.48</v>
      </c>
      <c r="Z3046" s="64">
        <v>2.15</v>
      </c>
      <c r="AA3046" s="64">
        <v>1.9</v>
      </c>
      <c r="AB3046" s="64">
        <v>2.95</v>
      </c>
      <c r="AC3046" s="64">
        <v>2.68</v>
      </c>
    </row>
    <row r="3047" spans="1:29" hidden="1" x14ac:dyDescent="0.2">
      <c r="A3047" s="2">
        <v>42674</v>
      </c>
      <c r="B3047" s="64">
        <v>2.57</v>
      </c>
      <c r="C3047" s="64">
        <v>2.4300000000000002</v>
      </c>
      <c r="D3047" s="64">
        <v>3.85</v>
      </c>
      <c r="E3047" s="64">
        <v>2.62</v>
      </c>
      <c r="G3047" s="64">
        <v>2.1</v>
      </c>
      <c r="H3047" s="64">
        <v>1.84</v>
      </c>
      <c r="J3047" s="64">
        <v>2.95</v>
      </c>
      <c r="K3047" s="64">
        <v>2.5299999999999998</v>
      </c>
      <c r="N3047" s="64">
        <v>0.27</v>
      </c>
      <c r="O3047" s="64">
        <v>1.8</v>
      </c>
      <c r="P3047" s="64">
        <v>2.56</v>
      </c>
      <c r="R3047" s="64">
        <v>1.7</v>
      </c>
      <c r="S3047" s="64">
        <v>1.63</v>
      </c>
      <c r="U3047" s="64">
        <v>2.57</v>
      </c>
      <c r="V3047" s="64">
        <v>2.4300000000000002</v>
      </c>
      <c r="W3047" s="64">
        <v>3.85</v>
      </c>
      <c r="X3047" s="64">
        <v>2.62</v>
      </c>
      <c r="Z3047" s="64">
        <v>2.1</v>
      </c>
      <c r="AA3047" s="64">
        <v>1.84</v>
      </c>
      <c r="AB3047" s="64">
        <v>2.95</v>
      </c>
      <c r="AC3047" s="64">
        <v>2.5299999999999998</v>
      </c>
    </row>
    <row r="3048" spans="1:29" hidden="1" x14ac:dyDescent="0.2"/>
    <row r="3049" spans="1:29" hidden="1" x14ac:dyDescent="0.2">
      <c r="A3049" s="3" t="s">
        <v>61</v>
      </c>
      <c r="B3049" s="64">
        <f>AVERAGE(B3027:B3047)</f>
        <v>2.5040000000000004</v>
      </c>
      <c r="C3049" s="64">
        <f>AVERAGE(C3027:C3047)</f>
        <v>2.3554999999999997</v>
      </c>
      <c r="D3049" s="64">
        <f>AVERAGE(D3027:D3047)</f>
        <v>3.7635000000000005</v>
      </c>
      <c r="E3049" s="64">
        <f>AVERAGE(E3027:E3047)</f>
        <v>2.8419999999999996</v>
      </c>
      <c r="G3049" s="64">
        <f>AVERAGE(G3027:G3047)</f>
        <v>2.1374999999999997</v>
      </c>
      <c r="H3049" s="64">
        <f>AVERAGE(H3027:H3047)</f>
        <v>1.8185000000000002</v>
      </c>
      <c r="J3049" s="64">
        <f>AVERAGE(J3027:J3047)</f>
        <v>2.7865000000000006</v>
      </c>
      <c r="K3049" s="64">
        <f>AVERAGE(K3027:K3047)</f>
        <v>2.5629999999999997</v>
      </c>
      <c r="N3049" s="64">
        <f>AVERAGE(N3027:N3047)</f>
        <v>0.27149999999999996</v>
      </c>
      <c r="O3049" s="64">
        <f>AVERAGE(O3027:O3047)</f>
        <v>1.7359999999999995</v>
      </c>
      <c r="P3049" s="64">
        <f>AVERAGE(P3027:P3047)</f>
        <v>2.4805000000000001</v>
      </c>
      <c r="R3049" s="64">
        <f>AVERAGE(R3027:R3047)</f>
        <v>1.6640000000000001</v>
      </c>
      <c r="S3049" s="64">
        <f>AVERAGE(S3027:S3047)</f>
        <v>1.5714999999999999</v>
      </c>
      <c r="U3049" s="64">
        <f>AVERAGE(U3027:U3047)</f>
        <v>2.5040000000000004</v>
      </c>
      <c r="V3049" s="64">
        <f>AVERAGE(V3027:V3047)</f>
        <v>2.3554999999999997</v>
      </c>
      <c r="W3049" s="64">
        <f>AVERAGE(W3027:W3047)</f>
        <v>3.7635000000000005</v>
      </c>
      <c r="X3049" s="64">
        <f>AVERAGE(X3027:X3047)</f>
        <v>2.8419999999999996</v>
      </c>
      <c r="Z3049" s="64">
        <f>AVERAGE(Z3027:Z3047)</f>
        <v>2.1374999999999997</v>
      </c>
      <c r="AA3049" s="64">
        <f>AVERAGE(AA3027:AA3047)</f>
        <v>1.8185000000000002</v>
      </c>
      <c r="AB3049" s="64">
        <f>AVERAGE(AB3027:AB3047)</f>
        <v>2.7865000000000006</v>
      </c>
      <c r="AC3049" s="64">
        <f>AVERAGE(AC3027:AC3047)</f>
        <v>2.5629999999999997</v>
      </c>
    </row>
    <row r="3050" spans="1:29" hidden="1" x14ac:dyDescent="0.2">
      <c r="A3050" s="3" t="s">
        <v>62</v>
      </c>
      <c r="B3050" s="312">
        <f>AVERAGE(B3049:C3049)</f>
        <v>2.4297500000000003</v>
      </c>
      <c r="C3050" s="312"/>
      <c r="D3050" s="312">
        <f>AVERAGE(D3049:E3049)</f>
        <v>3.3027500000000001</v>
      </c>
      <c r="E3050" s="312"/>
      <c r="F3050" s="5"/>
      <c r="G3050" s="312">
        <f>AVERAGE(G3049:H3049)</f>
        <v>1.978</v>
      </c>
      <c r="H3050" s="312"/>
      <c r="I3050" s="118"/>
      <c r="J3050" s="312">
        <f>AVERAGE(J3049:K3049)</f>
        <v>2.6747500000000004</v>
      </c>
      <c r="K3050" s="312"/>
      <c r="L3050" s="118"/>
      <c r="M3050" s="5"/>
      <c r="N3050" s="5"/>
      <c r="O3050" s="5"/>
      <c r="P3050" s="5"/>
      <c r="Q3050" s="5"/>
      <c r="R3050" s="312">
        <f>AVERAGE(R3049:S3049)</f>
        <v>1.61775</v>
      </c>
      <c r="S3050" s="312"/>
      <c r="U3050" s="312">
        <f>AVERAGE(U3049:V3049)</f>
        <v>2.4297500000000003</v>
      </c>
      <c r="V3050" s="312"/>
      <c r="W3050" s="312">
        <f>AVERAGE(W3049:X3049)</f>
        <v>3.3027500000000001</v>
      </c>
      <c r="X3050" s="312"/>
      <c r="Y3050" s="5"/>
      <c r="Z3050" s="312">
        <f>AVERAGE(Z3049:AA3049)</f>
        <v>1.978</v>
      </c>
      <c r="AA3050" s="312"/>
      <c r="AB3050" s="312">
        <f>AVERAGE(AB3049:AC3049)</f>
        <v>2.6747500000000004</v>
      </c>
      <c r="AC3050" s="312"/>
    </row>
    <row r="3051" spans="1:29" hidden="1" x14ac:dyDescent="0.2">
      <c r="A3051" s="3" t="s">
        <v>63</v>
      </c>
      <c r="B3051" s="312">
        <f>AVERAGE(B2998,B3024,B3050)</f>
        <v>2.3850270876466531</v>
      </c>
      <c r="C3051" s="312"/>
      <c r="D3051" s="312">
        <f>AVERAGE(D2998,D3024,D3050)</f>
        <v>3.434953933747412</v>
      </c>
      <c r="E3051" s="312"/>
      <c r="F3051" s="5"/>
      <c r="G3051" s="312">
        <f>AVERAGE(G2998,G3024,G3050)</f>
        <v>1.7901373360938579</v>
      </c>
      <c r="H3051" s="312"/>
      <c r="I3051" s="118"/>
      <c r="J3051" s="312">
        <f>AVERAGE(J2998,J3024,J3050)</f>
        <v>2.4843335058661151</v>
      </c>
      <c r="K3051" s="312"/>
      <c r="L3051" s="118"/>
      <c r="M3051" s="5"/>
      <c r="N3051" s="5"/>
      <c r="O3051" s="5"/>
      <c r="P3051" s="5"/>
      <c r="Q3051" s="5"/>
      <c r="R3051" s="312">
        <f>AVERAGE(R2998,R3024,R3050)</f>
        <v>1.5383010697032438</v>
      </c>
      <c r="S3051" s="312"/>
      <c r="U3051" s="312">
        <f>AVERAGE(U2998,U3024,U3050)</f>
        <v>2.3850270876466531</v>
      </c>
      <c r="V3051" s="312"/>
      <c r="W3051" s="312">
        <f>AVERAGE(W2998,W3024,W3050)</f>
        <v>3.434953933747412</v>
      </c>
      <c r="X3051" s="312"/>
      <c r="Y3051" s="5"/>
      <c r="Z3051" s="312">
        <f>AVERAGE(Z2998,Z3024,Z3050)</f>
        <v>1.7901373360938579</v>
      </c>
      <c r="AA3051" s="312"/>
      <c r="AB3051" s="312">
        <f>AVERAGE(AB2998,AB3024,AB3050)</f>
        <v>2.4843335058661151</v>
      </c>
      <c r="AC3051" s="312"/>
    </row>
    <row r="3052" spans="1:29" hidden="1" x14ac:dyDescent="0.2"/>
    <row r="3053" spans="1:29" hidden="1" x14ac:dyDescent="0.2">
      <c r="A3053" s="2">
        <v>42675</v>
      </c>
      <c r="B3053" s="64">
        <v>2.59</v>
      </c>
      <c r="C3053" s="64">
        <v>2.4500000000000002</v>
      </c>
      <c r="D3053" s="64">
        <v>3.87</v>
      </c>
      <c r="E3053" s="64">
        <v>2.88</v>
      </c>
      <c r="G3053" s="64">
        <v>2.08</v>
      </c>
      <c r="H3053" s="64">
        <v>1.87</v>
      </c>
      <c r="J3053" s="64">
        <v>3.01</v>
      </c>
      <c r="K3053" s="64">
        <v>2.69</v>
      </c>
      <c r="N3053" s="64">
        <v>0.33</v>
      </c>
      <c r="O3053" s="64">
        <v>1.81</v>
      </c>
      <c r="P3053" s="64">
        <v>2.56</v>
      </c>
      <c r="R3053" s="64">
        <v>1.71</v>
      </c>
      <c r="S3053" s="64">
        <v>1.62</v>
      </c>
      <c r="U3053" s="64">
        <v>2.59</v>
      </c>
      <c r="V3053" s="64">
        <v>2.4500000000000002</v>
      </c>
      <c r="W3053" s="64">
        <v>3.87</v>
      </c>
      <c r="X3053" s="64">
        <v>2.88</v>
      </c>
      <c r="Z3053" s="64">
        <v>2.08</v>
      </c>
      <c r="AA3053" s="64">
        <v>1.87</v>
      </c>
      <c r="AB3053" s="64">
        <v>3.01</v>
      </c>
      <c r="AC3053" s="64">
        <v>2.69</v>
      </c>
    </row>
    <row r="3054" spans="1:29" hidden="1" x14ac:dyDescent="0.2">
      <c r="A3054" s="2">
        <v>42676</v>
      </c>
      <c r="B3054" s="64">
        <v>2.57</v>
      </c>
      <c r="C3054" s="64">
        <v>2.4300000000000002</v>
      </c>
      <c r="D3054" s="64">
        <v>3.88</v>
      </c>
      <c r="E3054" s="64">
        <v>3.76</v>
      </c>
      <c r="G3054" s="64">
        <v>2.1</v>
      </c>
      <c r="H3054" s="64">
        <v>1.87</v>
      </c>
      <c r="J3054" s="64">
        <v>2.92</v>
      </c>
      <c r="K3054" s="64">
        <v>2.62</v>
      </c>
      <c r="N3054" s="64">
        <v>0.33</v>
      </c>
      <c r="O3054" s="64">
        <v>1.78</v>
      </c>
      <c r="P3054" s="64">
        <v>2.54</v>
      </c>
      <c r="R3054" s="64">
        <v>1.68</v>
      </c>
      <c r="S3054" s="64">
        <v>1.6</v>
      </c>
      <c r="U3054" s="64">
        <v>2.57</v>
      </c>
      <c r="V3054" s="64">
        <v>2.4300000000000002</v>
      </c>
      <c r="W3054" s="64">
        <v>3.88</v>
      </c>
      <c r="X3054" s="64">
        <v>3.76</v>
      </c>
      <c r="Z3054" s="64">
        <v>2.1</v>
      </c>
      <c r="AA3054" s="64">
        <v>1.87</v>
      </c>
      <c r="AB3054" s="64">
        <v>2.92</v>
      </c>
      <c r="AC3054" s="64">
        <v>2.62</v>
      </c>
    </row>
    <row r="3055" spans="1:29" hidden="1" x14ac:dyDescent="0.2">
      <c r="A3055" s="2">
        <v>42677</v>
      </c>
      <c r="B3055" s="64">
        <v>2.57</v>
      </c>
      <c r="C3055" s="64">
        <v>2.44</v>
      </c>
      <c r="D3055" s="64">
        <v>3.91</v>
      </c>
      <c r="E3055" s="64">
        <v>3.78</v>
      </c>
      <c r="G3055" s="64">
        <v>2.08</v>
      </c>
      <c r="H3055" s="64">
        <v>1.85</v>
      </c>
      <c r="J3055" s="64">
        <v>2.75</v>
      </c>
      <c r="K3055" s="64">
        <v>2.66</v>
      </c>
      <c r="N3055" s="64">
        <v>0.34</v>
      </c>
      <c r="O3055" s="64">
        <v>1.79</v>
      </c>
      <c r="P3055" s="64">
        <v>2.58</v>
      </c>
      <c r="R3055" s="64">
        <v>1.67</v>
      </c>
      <c r="S3055" s="64">
        <v>1.6</v>
      </c>
      <c r="U3055" s="64">
        <v>2.57</v>
      </c>
      <c r="V3055" s="64">
        <v>2.44</v>
      </c>
      <c r="W3055" s="64">
        <v>3.91</v>
      </c>
      <c r="X3055" s="64">
        <v>3.78</v>
      </c>
      <c r="Z3055" s="64">
        <v>2.08</v>
      </c>
      <c r="AA3055" s="64">
        <v>1.85</v>
      </c>
      <c r="AB3055" s="64">
        <v>2.75</v>
      </c>
      <c r="AC3055" s="64">
        <v>2.66</v>
      </c>
    </row>
    <row r="3056" spans="1:29" hidden="1" x14ac:dyDescent="0.2">
      <c r="A3056" s="2">
        <v>42678</v>
      </c>
      <c r="B3056" s="64">
        <v>2.52</v>
      </c>
      <c r="C3056" s="64">
        <v>2.39</v>
      </c>
      <c r="D3056" s="64">
        <v>3.88</v>
      </c>
      <c r="E3056" s="64">
        <v>3.17</v>
      </c>
      <c r="G3056" s="64">
        <v>2.11</v>
      </c>
      <c r="H3056" s="64">
        <v>1.84</v>
      </c>
      <c r="J3056" s="64">
        <v>2.62</v>
      </c>
      <c r="K3056" s="64">
        <v>2.71</v>
      </c>
      <c r="N3056" s="64">
        <v>0.34</v>
      </c>
      <c r="O3056" s="64">
        <v>1.76</v>
      </c>
      <c r="P3056" s="64">
        <v>2.54</v>
      </c>
      <c r="R3056" s="64">
        <v>1.64</v>
      </c>
      <c r="S3056" s="64">
        <v>1.56</v>
      </c>
      <c r="U3056" s="64">
        <v>2.52</v>
      </c>
      <c r="V3056" s="64">
        <v>2.39</v>
      </c>
      <c r="W3056" s="64">
        <v>3.88</v>
      </c>
      <c r="X3056" s="64">
        <v>3.17</v>
      </c>
      <c r="Z3056" s="64">
        <v>2.11</v>
      </c>
      <c r="AA3056" s="64">
        <v>1.84</v>
      </c>
      <c r="AB3056" s="64">
        <v>2.62</v>
      </c>
      <c r="AC3056" s="64">
        <v>2.71</v>
      </c>
    </row>
    <row r="3057" spans="1:29" hidden="1" x14ac:dyDescent="0.2">
      <c r="A3057" s="2">
        <v>42681</v>
      </c>
      <c r="B3057" s="64">
        <v>2.56</v>
      </c>
      <c r="C3057" s="64">
        <v>2.42</v>
      </c>
      <c r="D3057" s="64">
        <v>3.86</v>
      </c>
      <c r="E3057" s="64">
        <v>3.17</v>
      </c>
      <c r="G3057" s="64">
        <v>2.12</v>
      </c>
      <c r="H3057" s="64">
        <v>1.86</v>
      </c>
      <c r="J3057" s="64">
        <v>2.65</v>
      </c>
      <c r="K3057" s="64">
        <v>2.62</v>
      </c>
      <c r="N3057" s="64">
        <v>0.37</v>
      </c>
      <c r="O3057" s="64">
        <v>1.81</v>
      </c>
      <c r="P3057" s="64">
        <v>2.58</v>
      </c>
      <c r="R3057" s="64">
        <v>1.69</v>
      </c>
      <c r="S3057" s="64">
        <v>1.61</v>
      </c>
      <c r="U3057" s="64">
        <v>2.56</v>
      </c>
      <c r="V3057" s="64">
        <v>2.42</v>
      </c>
      <c r="W3057" s="64">
        <v>3.86</v>
      </c>
      <c r="X3057" s="64">
        <v>3.17</v>
      </c>
      <c r="Z3057" s="64">
        <v>2.12</v>
      </c>
      <c r="AA3057" s="64">
        <v>1.86</v>
      </c>
      <c r="AB3057" s="64">
        <v>2.65</v>
      </c>
      <c r="AC3057" s="64">
        <v>2.62</v>
      </c>
    </row>
    <row r="3058" spans="1:29" hidden="1" x14ac:dyDescent="0.2">
      <c r="A3058" s="2">
        <v>42682</v>
      </c>
      <c r="B3058" s="64">
        <v>2.59</v>
      </c>
      <c r="C3058" s="64">
        <v>2.46</v>
      </c>
      <c r="D3058" s="64">
        <v>3.87</v>
      </c>
      <c r="E3058" s="64">
        <v>3.79</v>
      </c>
      <c r="G3058" s="64">
        <v>2.13</v>
      </c>
      <c r="H3058" s="64">
        <v>1.88</v>
      </c>
      <c r="J3058" s="64">
        <v>2.79</v>
      </c>
      <c r="K3058" s="64">
        <v>2.67</v>
      </c>
      <c r="N3058" s="64">
        <v>0.4</v>
      </c>
      <c r="O3058" s="64">
        <v>1.84</v>
      </c>
      <c r="P3058" s="64">
        <v>2.6</v>
      </c>
      <c r="R3058" s="64">
        <v>1.73</v>
      </c>
      <c r="S3058" s="64">
        <v>1.66</v>
      </c>
      <c r="U3058" s="64">
        <v>2.59</v>
      </c>
      <c r="V3058" s="64">
        <v>2.46</v>
      </c>
      <c r="W3058" s="64">
        <v>3.87</v>
      </c>
      <c r="X3058" s="64">
        <v>3.79</v>
      </c>
      <c r="Z3058" s="64">
        <v>2.13</v>
      </c>
      <c r="AA3058" s="64">
        <v>1.88</v>
      </c>
      <c r="AB3058" s="64">
        <v>2.79</v>
      </c>
      <c r="AC3058" s="64">
        <v>2.67</v>
      </c>
    </row>
    <row r="3059" spans="1:29" hidden="1" x14ac:dyDescent="0.2">
      <c r="A3059" s="2">
        <v>42683</v>
      </c>
      <c r="B3059" s="64">
        <v>2.76</v>
      </c>
      <c r="C3059" s="64">
        <v>2.63</v>
      </c>
      <c r="D3059" s="64">
        <v>4.09</v>
      </c>
      <c r="E3059" s="64">
        <v>3.26</v>
      </c>
      <c r="G3059" s="64">
        <v>2.14</v>
      </c>
      <c r="H3059" s="64">
        <v>1.94</v>
      </c>
      <c r="J3059" s="64">
        <v>2.9</v>
      </c>
      <c r="K3059" s="64">
        <v>2.88</v>
      </c>
      <c r="N3059" s="64">
        <v>0.41</v>
      </c>
      <c r="O3059" s="64">
        <v>2.04</v>
      </c>
      <c r="P3059" s="64">
        <v>2.83</v>
      </c>
      <c r="R3059" s="64">
        <v>1.84</v>
      </c>
      <c r="S3059" s="64">
        <v>1.78</v>
      </c>
      <c r="U3059" s="64">
        <v>2.76</v>
      </c>
      <c r="V3059" s="64">
        <v>2.63</v>
      </c>
      <c r="W3059" s="64">
        <v>4.09</v>
      </c>
      <c r="X3059" s="64">
        <v>3.26</v>
      </c>
      <c r="Z3059" s="64">
        <v>2.14</v>
      </c>
      <c r="AA3059" s="64">
        <v>1.94</v>
      </c>
      <c r="AB3059" s="64">
        <v>2.9</v>
      </c>
      <c r="AC3059" s="64">
        <v>2.88</v>
      </c>
    </row>
    <row r="3060" spans="1:29" hidden="1" x14ac:dyDescent="0.2">
      <c r="A3060" s="2">
        <v>42684</v>
      </c>
      <c r="B3060" s="64">
        <v>2.82</v>
      </c>
      <c r="C3060" s="64">
        <v>2.71</v>
      </c>
      <c r="D3060" s="64">
        <v>4.12</v>
      </c>
      <c r="E3060" s="64">
        <v>3.43</v>
      </c>
      <c r="G3060" s="64">
        <v>2.2200000000000002</v>
      </c>
      <c r="H3060" s="64">
        <v>2.02</v>
      </c>
      <c r="J3060" s="64">
        <v>2.93</v>
      </c>
      <c r="K3060" s="64">
        <v>2.94</v>
      </c>
      <c r="N3060" s="64">
        <v>0.44</v>
      </c>
      <c r="O3060" s="64">
        <v>2.13</v>
      </c>
      <c r="P3060" s="64">
        <v>2.93</v>
      </c>
      <c r="R3060" s="64">
        <v>1.9</v>
      </c>
      <c r="S3060" s="64">
        <v>1.85</v>
      </c>
      <c r="U3060" s="64">
        <v>2.82</v>
      </c>
      <c r="V3060" s="64">
        <v>2.71</v>
      </c>
      <c r="W3060" s="64">
        <v>4.12</v>
      </c>
      <c r="X3060" s="64">
        <v>3.43</v>
      </c>
      <c r="Z3060" s="64">
        <v>2.2200000000000002</v>
      </c>
      <c r="AA3060" s="64">
        <v>2.02</v>
      </c>
      <c r="AB3060" s="64">
        <v>2.93</v>
      </c>
      <c r="AC3060" s="64">
        <v>2.94</v>
      </c>
    </row>
    <row r="3061" spans="1:29" hidden="1" x14ac:dyDescent="0.2">
      <c r="A3061" s="2">
        <v>42688</v>
      </c>
      <c r="B3061" s="64">
        <v>2.94</v>
      </c>
      <c r="C3061" s="64">
        <v>2.81</v>
      </c>
      <c r="D3061" s="64">
        <v>4.16</v>
      </c>
      <c r="E3061" s="64">
        <v>4.09</v>
      </c>
      <c r="G3061" s="64">
        <v>2.35</v>
      </c>
      <c r="H3061" s="64">
        <v>2.15</v>
      </c>
      <c r="J3061" s="64">
        <v>3.04</v>
      </c>
      <c r="K3061" s="64">
        <v>3.04</v>
      </c>
      <c r="N3061" s="64">
        <v>0.48</v>
      </c>
      <c r="O3061" s="64">
        <v>2.2599999999999998</v>
      </c>
      <c r="P3061" s="64">
        <v>3.01</v>
      </c>
      <c r="R3061" s="64">
        <v>2.0299999999999998</v>
      </c>
      <c r="S3061" s="64">
        <v>1.96</v>
      </c>
      <c r="U3061" s="64">
        <v>2.94</v>
      </c>
      <c r="V3061" s="64">
        <v>2.81</v>
      </c>
      <c r="W3061" s="64">
        <v>4.16</v>
      </c>
      <c r="X3061" s="64">
        <v>4.09</v>
      </c>
      <c r="Z3061" s="64">
        <v>2.35</v>
      </c>
      <c r="AA3061" s="64">
        <v>2.15</v>
      </c>
      <c r="AB3061" s="64">
        <v>3.04</v>
      </c>
      <c r="AC3061" s="64">
        <v>3.04</v>
      </c>
    </row>
    <row r="3062" spans="1:29" hidden="1" x14ac:dyDescent="0.2">
      <c r="A3062" s="2">
        <v>42689</v>
      </c>
      <c r="B3062" s="64">
        <v>2.93</v>
      </c>
      <c r="C3062" s="64">
        <v>2.78</v>
      </c>
      <c r="D3062" s="64">
        <v>4.1500000000000004</v>
      </c>
      <c r="E3062" s="64">
        <v>2.96</v>
      </c>
      <c r="G3062" s="64">
        <v>2.37</v>
      </c>
      <c r="H3062" s="64">
        <v>2.2000000000000002</v>
      </c>
      <c r="J3062" s="64">
        <v>3.23</v>
      </c>
      <c r="K3062" s="64">
        <v>3.07</v>
      </c>
      <c r="N3062" s="64">
        <v>0.45</v>
      </c>
      <c r="O3062" s="64">
        <v>2.2200000000000002</v>
      </c>
      <c r="P3062" s="64">
        <v>2.96</v>
      </c>
      <c r="R3062" s="64">
        <v>2.04</v>
      </c>
      <c r="S3062" s="64">
        <v>1.97</v>
      </c>
      <c r="U3062" s="64">
        <v>2.93</v>
      </c>
      <c r="V3062" s="64">
        <v>2.78</v>
      </c>
      <c r="W3062" s="64">
        <v>4.1500000000000004</v>
      </c>
      <c r="X3062" s="64">
        <v>2.96</v>
      </c>
      <c r="Z3062" s="64">
        <v>2.37</v>
      </c>
      <c r="AA3062" s="64">
        <v>2.2000000000000002</v>
      </c>
      <c r="AB3062" s="64">
        <v>3.23</v>
      </c>
      <c r="AC3062" s="64">
        <v>3.07</v>
      </c>
    </row>
    <row r="3063" spans="1:29" hidden="1" x14ac:dyDescent="0.2">
      <c r="A3063" s="2">
        <v>42690</v>
      </c>
      <c r="B3063" s="64">
        <v>2.93</v>
      </c>
      <c r="C3063" s="64">
        <v>2.79</v>
      </c>
      <c r="D3063" s="64">
        <v>4.0999999999999996</v>
      </c>
      <c r="E3063" s="64">
        <v>4.0199999999999996</v>
      </c>
      <c r="G3063" s="64">
        <v>2.2999999999999998</v>
      </c>
      <c r="H3063" s="64">
        <v>2.2400000000000002</v>
      </c>
      <c r="J3063" s="64">
        <v>3.14</v>
      </c>
      <c r="K3063" s="64">
        <v>3.11</v>
      </c>
      <c r="N3063" s="64">
        <v>0.43</v>
      </c>
      <c r="O3063" s="64">
        <v>2.2200000000000002</v>
      </c>
      <c r="P3063" s="64">
        <v>2.92</v>
      </c>
      <c r="R3063" s="64">
        <v>2.0299999999999998</v>
      </c>
      <c r="S3063" s="64">
        <v>1.98</v>
      </c>
      <c r="U3063" s="64">
        <v>2.93</v>
      </c>
      <c r="V3063" s="64">
        <v>2.79</v>
      </c>
      <c r="W3063" s="64">
        <v>4.0999999999999996</v>
      </c>
      <c r="X3063" s="64">
        <v>4.0199999999999996</v>
      </c>
      <c r="Z3063" s="64">
        <v>2.2999999999999998</v>
      </c>
      <c r="AA3063" s="64">
        <v>2.2400000000000002</v>
      </c>
      <c r="AB3063" s="64">
        <v>3.14</v>
      </c>
      <c r="AC3063" s="64">
        <v>3.11</v>
      </c>
    </row>
    <row r="3064" spans="1:29" hidden="1" x14ac:dyDescent="0.2">
      <c r="A3064" s="2">
        <v>42691</v>
      </c>
      <c r="B3064" s="64">
        <v>3</v>
      </c>
      <c r="C3064" s="64">
        <v>2.86</v>
      </c>
      <c r="D3064" s="64">
        <v>4.18</v>
      </c>
      <c r="E3064" s="64">
        <v>4.12</v>
      </c>
      <c r="G3064" s="64">
        <v>2.36</v>
      </c>
      <c r="H3064" s="64">
        <v>2.2400000000000002</v>
      </c>
      <c r="J3064" s="64">
        <v>3.14</v>
      </c>
      <c r="K3064" s="64">
        <v>3.2</v>
      </c>
      <c r="N3064" s="64">
        <v>0.4</v>
      </c>
      <c r="O3064" s="64">
        <v>2.2799999999999998</v>
      </c>
      <c r="P3064" s="64">
        <v>2.99</v>
      </c>
      <c r="R3064" s="64">
        <v>2.1</v>
      </c>
      <c r="S3064" s="64">
        <v>2.04</v>
      </c>
      <c r="U3064" s="64">
        <v>3</v>
      </c>
      <c r="V3064" s="64">
        <v>2.86</v>
      </c>
      <c r="W3064" s="64">
        <v>4.18</v>
      </c>
      <c r="X3064" s="64">
        <v>4.12</v>
      </c>
      <c r="Z3064" s="64">
        <v>2.36</v>
      </c>
      <c r="AA3064" s="64">
        <v>2.2400000000000002</v>
      </c>
      <c r="AB3064" s="64">
        <v>3.14</v>
      </c>
      <c r="AC3064" s="64">
        <v>3.2</v>
      </c>
    </row>
    <row r="3065" spans="1:29" hidden="1" x14ac:dyDescent="0.2">
      <c r="A3065" s="2">
        <v>42692</v>
      </c>
      <c r="B3065" s="64">
        <v>3.08</v>
      </c>
      <c r="C3065" s="64">
        <v>2.94</v>
      </c>
      <c r="D3065" s="64">
        <v>4.21</v>
      </c>
      <c r="E3065" s="64">
        <v>4.12</v>
      </c>
      <c r="G3065" s="64">
        <v>2.34</v>
      </c>
      <c r="H3065" s="64">
        <v>2.31</v>
      </c>
      <c r="J3065" s="64">
        <v>3.14</v>
      </c>
      <c r="K3065" s="64">
        <v>3.23</v>
      </c>
      <c r="N3065" s="64">
        <v>0.4</v>
      </c>
      <c r="O3065" s="64">
        <v>2.3199999999999998</v>
      </c>
      <c r="P3065" s="64">
        <v>3</v>
      </c>
      <c r="R3065" s="64">
        <v>2.17</v>
      </c>
      <c r="S3065" s="64">
        <v>2.1</v>
      </c>
      <c r="U3065" s="64">
        <v>3.08</v>
      </c>
      <c r="V3065" s="64">
        <v>2.94</v>
      </c>
      <c r="W3065" s="64">
        <v>4.21</v>
      </c>
      <c r="X3065" s="64">
        <v>4.12</v>
      </c>
      <c r="Z3065" s="64">
        <v>2.34</v>
      </c>
      <c r="AA3065" s="64">
        <v>2.31</v>
      </c>
      <c r="AB3065" s="64">
        <v>3.14</v>
      </c>
      <c r="AC3065" s="64">
        <v>3.23</v>
      </c>
    </row>
    <row r="3066" spans="1:29" hidden="1" x14ac:dyDescent="0.2">
      <c r="A3066" s="2">
        <v>42695</v>
      </c>
      <c r="B3066" s="64">
        <v>3.09</v>
      </c>
      <c r="C3066" s="64">
        <v>2.9</v>
      </c>
      <c r="D3066" s="64">
        <v>4.26</v>
      </c>
      <c r="E3066" s="64">
        <v>4.09</v>
      </c>
      <c r="G3066" s="64">
        <v>2.23</v>
      </c>
      <c r="H3066" s="64">
        <v>2.4</v>
      </c>
      <c r="J3066" s="64">
        <v>3.3</v>
      </c>
      <c r="K3066" s="64">
        <v>3.3</v>
      </c>
      <c r="N3066" s="64">
        <v>0.4</v>
      </c>
      <c r="O3066" s="64">
        <v>2.29</v>
      </c>
      <c r="P3066" s="64">
        <v>2.97</v>
      </c>
      <c r="R3066" s="64">
        <v>2.1800000000000002</v>
      </c>
      <c r="S3066" s="64">
        <v>2.11</v>
      </c>
      <c r="U3066" s="64">
        <v>3.09</v>
      </c>
      <c r="V3066" s="64">
        <v>2.9</v>
      </c>
      <c r="W3066" s="64">
        <v>4.26</v>
      </c>
      <c r="X3066" s="64">
        <v>4.09</v>
      </c>
      <c r="Z3066" s="64">
        <v>2.23</v>
      </c>
      <c r="AA3066" s="64">
        <v>2.4</v>
      </c>
      <c r="AB3066" s="64">
        <v>3.3</v>
      </c>
      <c r="AC3066" s="64">
        <v>3.3</v>
      </c>
    </row>
    <row r="3067" spans="1:29" hidden="1" x14ac:dyDescent="0.2">
      <c r="A3067" s="2">
        <v>42696</v>
      </c>
      <c r="B3067" s="64">
        <v>3.07</v>
      </c>
      <c r="C3067" s="64">
        <v>2.88</v>
      </c>
      <c r="D3067" s="64">
        <v>4.22</v>
      </c>
      <c r="E3067" s="64">
        <v>4.0599999999999996</v>
      </c>
      <c r="G3067" s="64">
        <v>2.44</v>
      </c>
      <c r="H3067" s="64">
        <v>2.46</v>
      </c>
      <c r="J3067" s="64">
        <v>3.29</v>
      </c>
      <c r="K3067" s="64">
        <v>3.34</v>
      </c>
      <c r="N3067" s="64">
        <v>0.45</v>
      </c>
      <c r="O3067" s="64">
        <v>2.29</v>
      </c>
      <c r="P3067" s="64">
        <v>2.98</v>
      </c>
      <c r="R3067" s="64">
        <v>2.16</v>
      </c>
      <c r="S3067" s="64">
        <v>2.1</v>
      </c>
      <c r="U3067" s="64">
        <v>3.07</v>
      </c>
      <c r="V3067" s="64">
        <v>2.88</v>
      </c>
      <c r="W3067" s="64">
        <v>4.22</v>
      </c>
      <c r="X3067" s="64">
        <v>4.0599999999999996</v>
      </c>
      <c r="Z3067" s="64">
        <v>2.44</v>
      </c>
      <c r="AA3067" s="64">
        <v>2.46</v>
      </c>
      <c r="AB3067" s="64">
        <v>3.29</v>
      </c>
      <c r="AC3067" s="64">
        <v>3.34</v>
      </c>
    </row>
    <row r="3068" spans="1:29" hidden="1" x14ac:dyDescent="0.2">
      <c r="A3068" s="2">
        <v>42697</v>
      </c>
      <c r="B3068" s="64">
        <v>3.08</v>
      </c>
      <c r="C3068" s="64">
        <v>2.9</v>
      </c>
      <c r="D3068" s="64">
        <v>4.24</v>
      </c>
      <c r="E3068" s="64">
        <v>4.07</v>
      </c>
      <c r="G3068" s="64">
        <v>2.61</v>
      </c>
      <c r="H3068" s="64">
        <v>2.5099999999999998</v>
      </c>
      <c r="J3068" s="64">
        <v>3.46</v>
      </c>
      <c r="K3068" s="64">
        <v>3.39</v>
      </c>
      <c r="N3068" s="64">
        <v>0.48</v>
      </c>
      <c r="O3068" s="64">
        <v>2.33</v>
      </c>
      <c r="P3068" s="64">
        <v>3</v>
      </c>
      <c r="R3068" s="64">
        <v>2.21</v>
      </c>
      <c r="S3068" s="64">
        <v>2.15</v>
      </c>
      <c r="U3068" s="64">
        <v>3.08</v>
      </c>
      <c r="V3068" s="64">
        <v>2.9</v>
      </c>
      <c r="W3068" s="64">
        <v>4.24</v>
      </c>
      <c r="X3068" s="64">
        <v>4.07</v>
      </c>
      <c r="Z3068" s="64">
        <v>2.61</v>
      </c>
      <c r="AA3068" s="64">
        <v>2.5099999999999998</v>
      </c>
      <c r="AB3068" s="64">
        <v>3.46</v>
      </c>
      <c r="AC3068" s="64">
        <v>3.39</v>
      </c>
    </row>
    <row r="3069" spans="1:29" hidden="1" x14ac:dyDescent="0.2">
      <c r="A3069" s="2">
        <v>42699</v>
      </c>
      <c r="B3069" s="64">
        <v>3.12</v>
      </c>
      <c r="C3069" s="64">
        <v>2.97</v>
      </c>
      <c r="D3069" s="64">
        <v>4.25</v>
      </c>
      <c r="E3069" s="64">
        <v>4.08</v>
      </c>
      <c r="G3069" s="64">
        <v>2.74</v>
      </c>
      <c r="H3069" s="64">
        <v>2.4500000000000002</v>
      </c>
      <c r="J3069" s="64">
        <v>3.25</v>
      </c>
      <c r="K3069" s="64">
        <v>3.47</v>
      </c>
      <c r="N3069" s="64">
        <v>0.46</v>
      </c>
      <c r="O3069" s="64">
        <v>2.34</v>
      </c>
      <c r="P3069" s="64">
        <v>2.99</v>
      </c>
      <c r="R3069" s="64">
        <v>2.31</v>
      </c>
      <c r="S3069" s="64">
        <v>2.19</v>
      </c>
      <c r="U3069" s="64">
        <v>3.12</v>
      </c>
      <c r="V3069" s="64">
        <v>2.97</v>
      </c>
      <c r="W3069" s="64">
        <v>4.25</v>
      </c>
      <c r="X3069" s="64">
        <v>4.08</v>
      </c>
      <c r="Z3069" s="64">
        <v>2.74</v>
      </c>
      <c r="AA3069" s="64">
        <v>2.4500000000000002</v>
      </c>
      <c r="AB3069" s="64">
        <v>3.25</v>
      </c>
      <c r="AC3069" s="64">
        <v>3.47</v>
      </c>
    </row>
    <row r="3070" spans="1:29" hidden="1" x14ac:dyDescent="0.2">
      <c r="A3070" s="2">
        <v>42702</v>
      </c>
      <c r="B3070" s="64">
        <v>3.07</v>
      </c>
      <c r="C3070" s="64">
        <v>2.89</v>
      </c>
      <c r="D3070" s="64">
        <v>4.17</v>
      </c>
      <c r="E3070" s="64">
        <v>4.03</v>
      </c>
      <c r="G3070" s="64">
        <v>2.21</v>
      </c>
      <c r="H3070" s="64">
        <v>2.5</v>
      </c>
      <c r="J3070" s="64">
        <v>3.38</v>
      </c>
      <c r="K3070" s="64">
        <v>3.37</v>
      </c>
      <c r="N3070" s="64">
        <v>0.44</v>
      </c>
      <c r="O3070" s="64">
        <v>2.29</v>
      </c>
      <c r="P3070" s="64">
        <v>2.95</v>
      </c>
      <c r="R3070" s="64">
        <v>2.2599999999999998</v>
      </c>
      <c r="S3070" s="64">
        <v>2.12</v>
      </c>
      <c r="U3070" s="64">
        <v>3.07</v>
      </c>
      <c r="V3070" s="64">
        <v>2.89</v>
      </c>
      <c r="W3070" s="64">
        <v>4.17</v>
      </c>
      <c r="X3070" s="64">
        <v>4.03</v>
      </c>
      <c r="Z3070" s="64">
        <v>2.21</v>
      </c>
      <c r="AA3070" s="64">
        <v>2.5</v>
      </c>
      <c r="AB3070" s="64">
        <v>3.38</v>
      </c>
      <c r="AC3070" s="64">
        <v>3.37</v>
      </c>
    </row>
    <row r="3071" spans="1:29" hidden="1" x14ac:dyDescent="0.2">
      <c r="A3071" s="2">
        <v>42703</v>
      </c>
      <c r="B3071" s="64">
        <v>3.07</v>
      </c>
      <c r="C3071" s="64">
        <v>2.88</v>
      </c>
      <c r="D3071" s="64">
        <v>4.1399999999999997</v>
      </c>
      <c r="E3071" s="64">
        <v>4</v>
      </c>
      <c r="G3071" s="64">
        <v>2.27</v>
      </c>
      <c r="H3071" s="64">
        <v>2.5099999999999998</v>
      </c>
      <c r="J3071" s="64">
        <v>3.46</v>
      </c>
      <c r="K3071" s="64">
        <v>3.39</v>
      </c>
      <c r="N3071" s="64">
        <v>0.42</v>
      </c>
      <c r="O3071" s="64">
        <v>2.27</v>
      </c>
      <c r="P3071" s="64">
        <v>2.93</v>
      </c>
      <c r="R3071" s="64">
        <v>2.25</v>
      </c>
      <c r="S3071" s="64">
        <v>2.12</v>
      </c>
      <c r="U3071" s="64">
        <v>3.07</v>
      </c>
      <c r="V3071" s="64">
        <v>2.88</v>
      </c>
      <c r="W3071" s="64">
        <v>4.1399999999999997</v>
      </c>
      <c r="X3071" s="64">
        <v>4</v>
      </c>
      <c r="Z3071" s="64">
        <v>2.27</v>
      </c>
      <c r="AA3071" s="64">
        <v>2.5099999999999998</v>
      </c>
      <c r="AB3071" s="64">
        <v>3.46</v>
      </c>
      <c r="AC3071" s="64">
        <v>3.39</v>
      </c>
    </row>
    <row r="3072" spans="1:29" hidden="1" x14ac:dyDescent="0.2">
      <c r="A3072" s="2">
        <v>42704</v>
      </c>
      <c r="B3072" s="64">
        <v>3.13</v>
      </c>
      <c r="C3072" s="64">
        <v>2.95</v>
      </c>
      <c r="D3072" s="64">
        <v>4.2</v>
      </c>
      <c r="E3072" s="64">
        <v>4.05</v>
      </c>
      <c r="G3072" s="64">
        <v>2.2400000000000002</v>
      </c>
      <c r="H3072" s="64">
        <v>2.59</v>
      </c>
      <c r="J3072" s="64">
        <v>3.58</v>
      </c>
      <c r="K3072" s="64">
        <v>3.47</v>
      </c>
      <c r="N3072" s="64">
        <v>0.44</v>
      </c>
      <c r="O3072" s="64">
        <v>2.37</v>
      </c>
      <c r="P3072" s="64">
        <v>3.02</v>
      </c>
      <c r="R3072" s="64">
        <v>2.29</v>
      </c>
      <c r="S3072" s="64">
        <v>2.15</v>
      </c>
      <c r="U3072" s="64">
        <v>3.13</v>
      </c>
      <c r="V3072" s="64">
        <v>2.95</v>
      </c>
      <c r="W3072" s="64">
        <v>4.2</v>
      </c>
      <c r="X3072" s="64">
        <v>4.05</v>
      </c>
      <c r="Z3072" s="64">
        <v>2.2400000000000002</v>
      </c>
      <c r="AA3072" s="64">
        <v>2.59</v>
      </c>
      <c r="AB3072" s="64">
        <v>3.58</v>
      </c>
      <c r="AC3072" s="64">
        <v>3.47</v>
      </c>
    </row>
    <row r="3073" spans="1:29" hidden="1" x14ac:dyDescent="0.2"/>
    <row r="3074" spans="1:29" hidden="1" x14ac:dyDescent="0.2">
      <c r="A3074" s="3" t="s">
        <v>61</v>
      </c>
      <c r="B3074" s="64">
        <f>AVERAGE(B3053:B3072)</f>
        <v>2.8745000000000003</v>
      </c>
      <c r="C3074" s="64">
        <f>AVERAGE(C3053:C3072)</f>
        <v>2.7240000000000002</v>
      </c>
      <c r="D3074" s="64">
        <f>AVERAGE(D3053:D3072)</f>
        <v>4.0880000000000001</v>
      </c>
      <c r="E3074" s="64">
        <f>AVERAGE(E3053:E3072)</f>
        <v>3.7464999999999988</v>
      </c>
      <c r="G3074" s="64">
        <f>AVERAGE(G3053:G3072)</f>
        <v>2.2720000000000002</v>
      </c>
      <c r="H3074" s="64">
        <f>AVERAGE(H3053:H3072)</f>
        <v>2.1844999999999999</v>
      </c>
      <c r="J3074" s="64">
        <f>AVERAGE(J3053:J3072)</f>
        <v>3.0989999999999998</v>
      </c>
      <c r="K3074" s="64">
        <f>AVERAGE(K3053:K3072)</f>
        <v>3.0584999999999996</v>
      </c>
      <c r="N3074" s="64">
        <f>AVERAGE(N3053:N3072)</f>
        <v>0.41050000000000003</v>
      </c>
      <c r="O3074" s="64">
        <f>AVERAGE(O3053:O3072)</f>
        <v>2.1219999999999994</v>
      </c>
      <c r="P3074" s="64">
        <f>AVERAGE(P3053:P3072)</f>
        <v>2.8440000000000003</v>
      </c>
      <c r="R3074" s="64">
        <f>AVERAGE(R3053:R3072)</f>
        <v>1.9944999999999999</v>
      </c>
      <c r="S3074" s="64">
        <f>AVERAGE(S3053:S3072)</f>
        <v>1.9134999999999998</v>
      </c>
      <c r="U3074" s="64">
        <f>AVERAGE(U3053:U3072)</f>
        <v>2.8745000000000003</v>
      </c>
      <c r="V3074" s="64">
        <f>AVERAGE(V3053:V3072)</f>
        <v>2.7240000000000002</v>
      </c>
      <c r="W3074" s="64">
        <f>AVERAGE(W3053:W3072)</f>
        <v>4.0880000000000001</v>
      </c>
      <c r="X3074" s="64">
        <f>AVERAGE(X3053:X3072)</f>
        <v>3.7464999999999988</v>
      </c>
      <c r="Z3074" s="64">
        <f>AVERAGE(Z3053:Z3072)</f>
        <v>2.2720000000000002</v>
      </c>
      <c r="AA3074" s="64">
        <f>AVERAGE(AA3053:AA3072)</f>
        <v>2.1844999999999999</v>
      </c>
      <c r="AB3074" s="64">
        <f>AVERAGE(AB3053:AB3072)</f>
        <v>3.0989999999999998</v>
      </c>
      <c r="AC3074" s="64">
        <f>AVERAGE(AC3053:AC3072)</f>
        <v>3.0584999999999996</v>
      </c>
    </row>
    <row r="3075" spans="1:29" hidden="1" x14ac:dyDescent="0.2">
      <c r="A3075" s="3" t="s">
        <v>62</v>
      </c>
      <c r="B3075" s="312">
        <f>AVERAGE(B3074:C3074)</f>
        <v>2.7992500000000002</v>
      </c>
      <c r="C3075" s="312"/>
      <c r="D3075" s="312">
        <f>AVERAGE(D3074:E3074)</f>
        <v>3.9172499999999992</v>
      </c>
      <c r="E3075" s="312"/>
      <c r="F3075" s="5"/>
      <c r="G3075" s="312">
        <f>AVERAGE(G3074:H3074)</f>
        <v>2.2282500000000001</v>
      </c>
      <c r="H3075" s="312"/>
      <c r="I3075" s="118"/>
      <c r="J3075" s="312">
        <f>AVERAGE(J3074:K3074)</f>
        <v>3.0787499999999994</v>
      </c>
      <c r="K3075" s="312"/>
      <c r="L3075" s="118"/>
      <c r="M3075" s="5"/>
      <c r="N3075" s="5"/>
      <c r="O3075" s="5"/>
      <c r="P3075" s="5"/>
      <c r="Q3075" s="5"/>
      <c r="R3075" s="312">
        <f>AVERAGE(R3074:S3074)</f>
        <v>1.9539999999999997</v>
      </c>
      <c r="S3075" s="312"/>
      <c r="U3075" s="312">
        <f>AVERAGE(U3074:V3074)</f>
        <v>2.7992500000000002</v>
      </c>
      <c r="V3075" s="312"/>
      <c r="W3075" s="312">
        <f>AVERAGE(W3074:X3074)</f>
        <v>3.9172499999999992</v>
      </c>
      <c r="X3075" s="312"/>
      <c r="Y3075" s="5"/>
      <c r="Z3075" s="312">
        <f>AVERAGE(Z3074:AA3074)</f>
        <v>2.2282500000000001</v>
      </c>
      <c r="AA3075" s="312"/>
      <c r="AB3075" s="312">
        <f>AVERAGE(AB3074:AC3074)</f>
        <v>3.0787499999999994</v>
      </c>
      <c r="AC3075" s="312"/>
    </row>
    <row r="3076" spans="1:29" hidden="1" x14ac:dyDescent="0.2">
      <c r="A3076" s="3" t="s">
        <v>63</v>
      </c>
      <c r="B3076" s="312">
        <f>AVERAGE(B3024,B3050,B3075)</f>
        <v>2.5392698412698418</v>
      </c>
      <c r="C3076" s="312"/>
      <c r="D3076" s="312">
        <f>AVERAGE(D3024,D3050,D3075)</f>
        <v>3.5964285714285715</v>
      </c>
      <c r="E3076" s="312"/>
      <c r="F3076" s="5"/>
      <c r="G3076" s="312">
        <f>AVERAGE(G3024,G3050,G3075)</f>
        <v>1.9871626984126982</v>
      </c>
      <c r="H3076" s="312"/>
      <c r="I3076" s="118"/>
      <c r="J3076" s="312">
        <f>AVERAGE(J3024,J3050,J3075)</f>
        <v>2.693626984126984</v>
      </c>
      <c r="K3076" s="312"/>
      <c r="L3076" s="118"/>
      <c r="M3076" s="5"/>
      <c r="N3076" s="5"/>
      <c r="O3076" s="5"/>
      <c r="P3076" s="5"/>
      <c r="Q3076" s="5"/>
      <c r="R3076" s="312">
        <f>AVERAGE(R3024,R3050,R3075)</f>
        <v>1.7055039682539681</v>
      </c>
      <c r="S3076" s="312"/>
      <c r="U3076" s="312">
        <f>AVERAGE(U3024,U3050,U3075)</f>
        <v>2.5392698412698418</v>
      </c>
      <c r="V3076" s="312"/>
      <c r="W3076" s="312">
        <f>AVERAGE(W3024,W3050,W3075)</f>
        <v>3.5964285714285715</v>
      </c>
      <c r="X3076" s="312"/>
      <c r="Y3076" s="5"/>
      <c r="Z3076" s="312">
        <f>AVERAGE(Z3024,Z3050,Z3075)</f>
        <v>1.9871626984126982</v>
      </c>
      <c r="AA3076" s="312"/>
      <c r="AB3076" s="312">
        <f>AVERAGE(AB3024,AB3050,AB3075)</f>
        <v>2.693626984126984</v>
      </c>
      <c r="AC3076" s="312"/>
    </row>
    <row r="3077" spans="1:29" hidden="1" x14ac:dyDescent="0.2"/>
    <row r="3078" spans="1:29" hidden="1" x14ac:dyDescent="0.2">
      <c r="A3078" s="2">
        <v>42705</v>
      </c>
      <c r="B3078" s="64">
        <v>3.19</v>
      </c>
      <c r="C3078" s="64">
        <v>3</v>
      </c>
      <c r="D3078" s="64">
        <v>4.26</v>
      </c>
      <c r="E3078" s="64">
        <v>4.12</v>
      </c>
      <c r="G3078" s="64">
        <v>2.5499999999999998</v>
      </c>
      <c r="H3078" s="64">
        <v>2.6</v>
      </c>
      <c r="J3078" s="64">
        <v>3.5</v>
      </c>
      <c r="K3078" s="64">
        <v>3.5</v>
      </c>
      <c r="N3078" s="64">
        <v>0.44</v>
      </c>
      <c r="O3078" s="64">
        <v>2.4300000000000002</v>
      </c>
      <c r="P3078" s="64">
        <v>3.09</v>
      </c>
      <c r="R3078" s="64">
        <v>2.34</v>
      </c>
      <c r="S3078" s="64">
        <v>2.21</v>
      </c>
      <c r="U3078" s="64">
        <v>3.19</v>
      </c>
      <c r="V3078" s="64">
        <v>3</v>
      </c>
      <c r="W3078" s="64">
        <v>4.26</v>
      </c>
      <c r="X3078" s="64">
        <v>4.12</v>
      </c>
      <c r="Z3078" s="64">
        <v>2.5499999999999998</v>
      </c>
      <c r="AA3078" s="64">
        <v>2.6</v>
      </c>
      <c r="AB3078" s="64">
        <v>3.5</v>
      </c>
      <c r="AC3078" s="64">
        <v>3.5</v>
      </c>
    </row>
    <row r="3079" spans="1:29" hidden="1" x14ac:dyDescent="0.2">
      <c r="A3079" s="2">
        <v>42706</v>
      </c>
      <c r="B3079" s="64">
        <v>3.16</v>
      </c>
      <c r="C3079" s="64">
        <v>2.99</v>
      </c>
      <c r="D3079" s="64">
        <v>4.25</v>
      </c>
      <c r="E3079" s="64">
        <v>4.08</v>
      </c>
      <c r="G3079" s="64">
        <v>2.2400000000000002</v>
      </c>
      <c r="H3079" s="64">
        <v>2.69</v>
      </c>
      <c r="J3079" s="64">
        <v>3.41</v>
      </c>
      <c r="K3079" s="64">
        <v>3.67</v>
      </c>
      <c r="N3079" s="64">
        <v>0.44</v>
      </c>
      <c r="O3079" s="64">
        <v>2.37</v>
      </c>
      <c r="P3079" s="64">
        <v>3.04</v>
      </c>
      <c r="R3079" s="64">
        <v>2.2799999999999998</v>
      </c>
      <c r="S3079" s="64">
        <v>2.17</v>
      </c>
      <c r="U3079" s="64">
        <v>3.16</v>
      </c>
      <c r="V3079" s="64">
        <v>2.99</v>
      </c>
      <c r="W3079" s="64">
        <v>4.25</v>
      </c>
      <c r="X3079" s="64">
        <v>4.08</v>
      </c>
      <c r="Z3079" s="64">
        <v>2.2400000000000002</v>
      </c>
      <c r="AA3079" s="64">
        <v>2.69</v>
      </c>
      <c r="AB3079" s="64">
        <v>3.41</v>
      </c>
      <c r="AC3079" s="64">
        <v>3.67</v>
      </c>
    </row>
    <row r="3080" spans="1:29" hidden="1" x14ac:dyDescent="0.2">
      <c r="A3080" s="2">
        <v>42709</v>
      </c>
      <c r="B3080" s="64">
        <v>3.15</v>
      </c>
      <c r="C3080" s="64">
        <v>2.97</v>
      </c>
      <c r="D3080" s="64">
        <v>4.2300000000000004</v>
      </c>
      <c r="E3080" s="64">
        <v>3.98</v>
      </c>
      <c r="G3080" s="64">
        <v>2.19</v>
      </c>
      <c r="H3080" s="64">
        <v>2.64</v>
      </c>
      <c r="J3080" s="64">
        <v>3.43</v>
      </c>
      <c r="K3080" s="64">
        <v>3.65</v>
      </c>
      <c r="N3080" s="64">
        <v>0.43</v>
      </c>
      <c r="O3080" s="64">
        <v>2.38</v>
      </c>
      <c r="P3080" s="64">
        <v>3.04</v>
      </c>
      <c r="R3080" s="64">
        <v>2.2799999999999998</v>
      </c>
      <c r="S3080" s="64">
        <v>2.1800000000000002</v>
      </c>
      <c r="U3080" s="64">
        <v>3.15</v>
      </c>
      <c r="V3080" s="64">
        <v>2.97</v>
      </c>
      <c r="W3080" s="64">
        <v>4.2300000000000004</v>
      </c>
      <c r="X3080" s="64">
        <v>3.98</v>
      </c>
      <c r="Z3080" s="64">
        <v>2.19</v>
      </c>
      <c r="AA3080" s="64">
        <v>2.64</v>
      </c>
      <c r="AB3080" s="64">
        <v>3.43</v>
      </c>
      <c r="AC3080" s="64">
        <v>3.65</v>
      </c>
    </row>
    <row r="3081" spans="1:29" hidden="1" x14ac:dyDescent="0.2">
      <c r="A3081" s="2">
        <v>42710</v>
      </c>
      <c r="B3081" s="64">
        <v>3.14</v>
      </c>
      <c r="C3081" s="64">
        <v>2.98</v>
      </c>
      <c r="D3081" s="64">
        <v>4.25</v>
      </c>
      <c r="E3081" s="64">
        <v>4.0199999999999996</v>
      </c>
      <c r="G3081" s="64">
        <v>2.23</v>
      </c>
      <c r="H3081" s="64">
        <v>2.61</v>
      </c>
      <c r="J3081" s="64">
        <v>3.56</v>
      </c>
      <c r="K3081" s="64">
        <v>3.6</v>
      </c>
      <c r="N3081" s="64">
        <v>0.44</v>
      </c>
      <c r="O3081" s="64">
        <v>2.37</v>
      </c>
      <c r="P3081" s="64">
        <v>3.06</v>
      </c>
      <c r="R3081" s="64">
        <v>2.27</v>
      </c>
      <c r="S3081" s="64">
        <v>2.17</v>
      </c>
      <c r="U3081" s="64">
        <v>3.14</v>
      </c>
      <c r="V3081" s="64">
        <v>2.98</v>
      </c>
      <c r="W3081" s="64">
        <v>4.25</v>
      </c>
      <c r="X3081" s="64">
        <v>4.0199999999999996</v>
      </c>
      <c r="Z3081" s="64">
        <v>2.23</v>
      </c>
      <c r="AA3081" s="64">
        <v>2.61</v>
      </c>
      <c r="AB3081" s="64">
        <v>3.56</v>
      </c>
      <c r="AC3081" s="64">
        <v>3.6</v>
      </c>
    </row>
    <row r="3082" spans="1:29" hidden="1" x14ac:dyDescent="0.2">
      <c r="A3082" s="2">
        <v>42711</v>
      </c>
      <c r="B3082" s="64">
        <v>3.09</v>
      </c>
      <c r="C3082" s="64">
        <v>2.86</v>
      </c>
      <c r="D3082" s="64">
        <v>4.18</v>
      </c>
      <c r="E3082" s="64">
        <v>3.93</v>
      </c>
      <c r="G3082" s="64">
        <v>2.48</v>
      </c>
      <c r="H3082" s="64">
        <v>2.46</v>
      </c>
      <c r="J3082" s="64">
        <v>3.41</v>
      </c>
      <c r="K3082" s="64">
        <v>3.44</v>
      </c>
      <c r="N3082" s="64">
        <v>0.46</v>
      </c>
      <c r="O3082" s="64">
        <v>2.3199999999999998</v>
      </c>
      <c r="P3082" s="64">
        <v>3</v>
      </c>
      <c r="R3082" s="64">
        <v>2.23</v>
      </c>
      <c r="S3082" s="64">
        <v>2.11</v>
      </c>
      <c r="U3082" s="64">
        <v>3.09</v>
      </c>
      <c r="V3082" s="64">
        <v>2.86</v>
      </c>
      <c r="W3082" s="64">
        <v>4.18</v>
      </c>
      <c r="X3082" s="64">
        <v>3.93</v>
      </c>
      <c r="Z3082" s="64">
        <v>2.48</v>
      </c>
      <c r="AA3082" s="64">
        <v>2.46</v>
      </c>
      <c r="AB3082" s="64">
        <v>3.41</v>
      </c>
      <c r="AC3082" s="64">
        <v>3.44</v>
      </c>
    </row>
    <row r="3083" spans="1:29" hidden="1" x14ac:dyDescent="0.2">
      <c r="A3083" s="2">
        <v>42712</v>
      </c>
      <c r="B3083" s="64">
        <v>3.14</v>
      </c>
      <c r="C3083" s="64">
        <v>2.92</v>
      </c>
      <c r="D3083" s="64">
        <v>4.2300000000000004</v>
      </c>
      <c r="E3083" s="64">
        <v>4.05</v>
      </c>
      <c r="G3083" s="64">
        <v>2.61</v>
      </c>
      <c r="H3083" s="64">
        <v>2.48</v>
      </c>
      <c r="J3083" s="64">
        <v>3.42</v>
      </c>
      <c r="K3083" s="64">
        <v>3.42</v>
      </c>
      <c r="N3083" s="64">
        <v>0.48</v>
      </c>
      <c r="O3083" s="64">
        <v>2.39</v>
      </c>
      <c r="P3083" s="64">
        <v>3.09</v>
      </c>
      <c r="R3083" s="64">
        <v>2.25</v>
      </c>
      <c r="S3083" s="64">
        <v>2.13</v>
      </c>
      <c r="U3083" s="64">
        <v>3.14</v>
      </c>
      <c r="V3083" s="64">
        <v>2.92</v>
      </c>
      <c r="W3083" s="64">
        <v>4.2300000000000004</v>
      </c>
      <c r="X3083" s="64">
        <v>4.05</v>
      </c>
      <c r="Z3083" s="64">
        <v>2.61</v>
      </c>
      <c r="AA3083" s="64">
        <v>2.48</v>
      </c>
      <c r="AB3083" s="64">
        <v>3.42</v>
      </c>
      <c r="AC3083" s="64">
        <v>3.42</v>
      </c>
    </row>
    <row r="3084" spans="1:29" hidden="1" x14ac:dyDescent="0.2">
      <c r="A3084" s="2">
        <v>42713</v>
      </c>
      <c r="B3084" s="64">
        <v>3.27</v>
      </c>
      <c r="C3084" s="64">
        <v>3</v>
      </c>
      <c r="D3084" s="64">
        <v>4.28</v>
      </c>
      <c r="E3084" s="64">
        <v>4.12</v>
      </c>
      <c r="G3084" s="64">
        <v>2.57</v>
      </c>
      <c r="H3084" s="64">
        <v>2.54</v>
      </c>
      <c r="J3084" s="64">
        <v>3.61</v>
      </c>
      <c r="K3084" s="64">
        <v>3.45</v>
      </c>
      <c r="N3084" s="64">
        <v>0.5</v>
      </c>
      <c r="O3084" s="64">
        <v>2.44</v>
      </c>
      <c r="P3084" s="64">
        <v>3.13</v>
      </c>
      <c r="R3084" s="64">
        <v>2.3199999999999998</v>
      </c>
      <c r="S3084" s="64">
        <v>2.2000000000000002</v>
      </c>
      <c r="U3084" s="64">
        <v>3.27</v>
      </c>
      <c r="V3084" s="64">
        <v>3</v>
      </c>
      <c r="W3084" s="64">
        <v>4.28</v>
      </c>
      <c r="X3084" s="64">
        <v>4.12</v>
      </c>
      <c r="Z3084" s="64">
        <v>2.57</v>
      </c>
      <c r="AA3084" s="64">
        <v>2.54</v>
      </c>
      <c r="AB3084" s="64">
        <v>3.61</v>
      </c>
      <c r="AC3084" s="64">
        <v>3.45</v>
      </c>
    </row>
    <row r="3085" spans="1:29" hidden="1" x14ac:dyDescent="0.2">
      <c r="A3085" s="2">
        <v>42716</v>
      </c>
      <c r="B3085" s="64">
        <v>3.26</v>
      </c>
      <c r="C3085" s="64">
        <v>2.98</v>
      </c>
      <c r="D3085" s="64">
        <v>4.28</v>
      </c>
      <c r="E3085" s="64">
        <v>4.0199999999999996</v>
      </c>
      <c r="G3085" s="64">
        <v>2.48</v>
      </c>
      <c r="H3085" s="64">
        <v>2.5299999999999998</v>
      </c>
      <c r="J3085" s="64">
        <v>3.54</v>
      </c>
      <c r="K3085" s="64">
        <v>3.47</v>
      </c>
      <c r="N3085" s="64">
        <v>0.48</v>
      </c>
      <c r="O3085" s="64">
        <v>2.4500000000000002</v>
      </c>
      <c r="P3085" s="64">
        <v>3.14</v>
      </c>
      <c r="R3085" s="64">
        <v>2.2999999999999998</v>
      </c>
      <c r="S3085" s="64">
        <v>2.1800000000000002</v>
      </c>
      <c r="U3085" s="64">
        <v>3.26</v>
      </c>
      <c r="V3085" s="64">
        <v>2.98</v>
      </c>
      <c r="W3085" s="64">
        <v>4.28</v>
      </c>
      <c r="X3085" s="64">
        <v>4.0199999999999996</v>
      </c>
      <c r="Z3085" s="64">
        <v>2.48</v>
      </c>
      <c r="AA3085" s="64">
        <v>2.5299999999999998</v>
      </c>
      <c r="AB3085" s="64">
        <v>3.54</v>
      </c>
      <c r="AC3085" s="64">
        <v>3.47</v>
      </c>
    </row>
    <row r="3086" spans="1:29" hidden="1" x14ac:dyDescent="0.2">
      <c r="A3086" s="2">
        <v>42717</v>
      </c>
      <c r="B3086" s="64">
        <v>3.27</v>
      </c>
      <c r="C3086" s="64">
        <v>2.98</v>
      </c>
      <c r="D3086" s="64">
        <v>4.26</v>
      </c>
      <c r="E3086" s="64">
        <v>3.99</v>
      </c>
      <c r="G3086" s="64">
        <v>2.76</v>
      </c>
      <c r="H3086" s="64">
        <v>2.5499999999999998</v>
      </c>
      <c r="J3086" s="64">
        <v>3.74</v>
      </c>
      <c r="K3086" s="64">
        <v>3.5</v>
      </c>
      <c r="N3086" s="64">
        <v>0.48</v>
      </c>
      <c r="O3086" s="64">
        <v>2.4500000000000002</v>
      </c>
      <c r="P3086" s="64">
        <v>3.11</v>
      </c>
      <c r="R3086" s="64">
        <v>2.33</v>
      </c>
      <c r="S3086" s="64">
        <v>2.19</v>
      </c>
      <c r="U3086" s="64">
        <v>3.27</v>
      </c>
      <c r="V3086" s="64">
        <v>2.98</v>
      </c>
      <c r="W3086" s="64">
        <v>4.26</v>
      </c>
      <c r="X3086" s="64">
        <v>3.99</v>
      </c>
      <c r="Z3086" s="64">
        <v>2.76</v>
      </c>
      <c r="AA3086" s="64">
        <v>2.5499999999999998</v>
      </c>
      <c r="AB3086" s="64">
        <v>3.74</v>
      </c>
      <c r="AC3086" s="64">
        <v>3.5</v>
      </c>
    </row>
    <row r="3087" spans="1:29" hidden="1" x14ac:dyDescent="0.2">
      <c r="A3087" s="2">
        <v>42718</v>
      </c>
      <c r="B3087" s="64">
        <v>3.34</v>
      </c>
      <c r="C3087" s="64">
        <v>3.06</v>
      </c>
      <c r="D3087" s="64">
        <v>4.29</v>
      </c>
      <c r="E3087" s="64">
        <v>4.04</v>
      </c>
      <c r="G3087" s="64">
        <v>2.63</v>
      </c>
      <c r="H3087" s="64">
        <v>2.6</v>
      </c>
      <c r="J3087" s="64">
        <v>3.75</v>
      </c>
      <c r="K3087" s="64">
        <v>3.53</v>
      </c>
      <c r="N3087" s="64">
        <v>0.48</v>
      </c>
      <c r="O3087" s="64">
        <v>2.5499999999999998</v>
      </c>
      <c r="P3087" s="64">
        <v>3.16</v>
      </c>
      <c r="R3087" s="64">
        <v>2.44</v>
      </c>
      <c r="S3087" s="64">
        <v>2.31</v>
      </c>
      <c r="U3087" s="64">
        <v>3.34</v>
      </c>
      <c r="V3087" s="64">
        <v>3.06</v>
      </c>
      <c r="W3087" s="64">
        <v>4.29</v>
      </c>
      <c r="X3087" s="64">
        <v>4.04</v>
      </c>
      <c r="Z3087" s="64">
        <v>2.63</v>
      </c>
      <c r="AA3087" s="64">
        <v>2.6</v>
      </c>
      <c r="AB3087" s="64">
        <v>3.75</v>
      </c>
      <c r="AC3087" s="64">
        <v>3.53</v>
      </c>
    </row>
    <row r="3088" spans="1:29" hidden="1" x14ac:dyDescent="0.2">
      <c r="A3088" s="2">
        <v>42719</v>
      </c>
      <c r="B3088" s="64">
        <v>3.34</v>
      </c>
      <c r="C3088" s="64">
        <v>3.14</v>
      </c>
      <c r="D3088" s="64">
        <v>4.26</v>
      </c>
      <c r="E3088" s="64">
        <v>3.97</v>
      </c>
      <c r="G3088" s="64">
        <v>2.84</v>
      </c>
      <c r="H3088" s="64">
        <v>2.65</v>
      </c>
      <c r="J3088" s="64">
        <v>3.68</v>
      </c>
      <c r="K3088" s="64">
        <v>3.57</v>
      </c>
      <c r="N3088" s="64">
        <v>0.48</v>
      </c>
      <c r="O3088" s="64">
        <v>2.58</v>
      </c>
      <c r="P3088" s="64">
        <v>3.14</v>
      </c>
      <c r="R3088" s="64">
        <v>2.5</v>
      </c>
      <c r="S3088" s="64">
        <v>2.36</v>
      </c>
      <c r="U3088" s="64">
        <v>3.34</v>
      </c>
      <c r="V3088" s="64">
        <v>3.14</v>
      </c>
      <c r="W3088" s="64">
        <v>4.26</v>
      </c>
      <c r="X3088" s="64">
        <v>3.97</v>
      </c>
      <c r="Z3088" s="64">
        <v>2.84</v>
      </c>
      <c r="AA3088" s="64">
        <v>2.65</v>
      </c>
      <c r="AB3088" s="64">
        <v>3.68</v>
      </c>
      <c r="AC3088" s="64">
        <v>3.57</v>
      </c>
    </row>
    <row r="3089" spans="1:29" hidden="1" x14ac:dyDescent="0.2">
      <c r="A3089" s="2">
        <v>42720</v>
      </c>
      <c r="B3089" s="64">
        <v>3.33</v>
      </c>
      <c r="C3089" s="64">
        <v>3.13</v>
      </c>
      <c r="D3089" s="64">
        <v>4.21</v>
      </c>
      <c r="E3089" s="64">
        <v>4.0999999999999996</v>
      </c>
      <c r="G3089" s="64">
        <v>2.94</v>
      </c>
      <c r="H3089" s="64">
        <v>2.71</v>
      </c>
      <c r="J3089" s="64">
        <v>3.7</v>
      </c>
      <c r="K3089" s="64">
        <v>3.53</v>
      </c>
      <c r="N3089" s="64">
        <v>0.47</v>
      </c>
      <c r="O3089" s="64">
        <v>2.57</v>
      </c>
      <c r="P3089" s="64">
        <v>3.16</v>
      </c>
      <c r="R3089" s="64">
        <v>2.4900000000000002</v>
      </c>
      <c r="S3089" s="64">
        <v>2.34</v>
      </c>
      <c r="U3089" s="64">
        <v>3.33</v>
      </c>
      <c r="V3089" s="64">
        <v>3.13</v>
      </c>
      <c r="W3089" s="64">
        <v>4.21</v>
      </c>
      <c r="X3089" s="64">
        <v>4.0999999999999996</v>
      </c>
      <c r="Z3089" s="64">
        <v>2.94</v>
      </c>
      <c r="AA3089" s="64">
        <v>2.71</v>
      </c>
      <c r="AB3089" s="64">
        <v>3.7</v>
      </c>
      <c r="AC3089" s="64">
        <v>3.53</v>
      </c>
    </row>
    <row r="3090" spans="1:29" hidden="1" x14ac:dyDescent="0.2">
      <c r="A3090" s="2">
        <v>42723</v>
      </c>
      <c r="B3090" s="64">
        <v>3.36</v>
      </c>
      <c r="C3090" s="64">
        <v>3.05</v>
      </c>
      <c r="D3090" s="64">
        <v>4.16</v>
      </c>
      <c r="E3090" s="64">
        <v>4.0199999999999996</v>
      </c>
      <c r="G3090" s="64">
        <v>2.76</v>
      </c>
      <c r="H3090" s="64">
        <v>2.66</v>
      </c>
      <c r="J3090" s="64">
        <v>3.79</v>
      </c>
      <c r="K3090" s="64">
        <v>3.57</v>
      </c>
      <c r="N3090" s="64">
        <v>0.46</v>
      </c>
      <c r="O3090" s="64">
        <v>2.52</v>
      </c>
      <c r="P3090" s="64">
        <v>3.1</v>
      </c>
      <c r="R3090" s="64">
        <v>2.46</v>
      </c>
      <c r="S3090" s="64">
        <v>2.31</v>
      </c>
      <c r="U3090" s="64">
        <v>3.36</v>
      </c>
      <c r="V3090" s="64">
        <v>3.05</v>
      </c>
      <c r="W3090" s="64">
        <v>4.16</v>
      </c>
      <c r="X3090" s="64">
        <v>4.0199999999999996</v>
      </c>
      <c r="Z3090" s="64">
        <v>2.76</v>
      </c>
      <c r="AA3090" s="64">
        <v>2.66</v>
      </c>
      <c r="AB3090" s="64">
        <v>3.79</v>
      </c>
      <c r="AC3090" s="64">
        <v>3.57</v>
      </c>
    </row>
    <row r="3091" spans="1:29" hidden="1" x14ac:dyDescent="0.2">
      <c r="A3091" s="2">
        <v>42724</v>
      </c>
      <c r="B3091" s="64">
        <v>3.32</v>
      </c>
      <c r="C3091" s="64">
        <v>3.11</v>
      </c>
      <c r="D3091" s="64">
        <v>4.2</v>
      </c>
      <c r="E3091" s="64">
        <v>3.94</v>
      </c>
      <c r="G3091" s="64">
        <v>2.74</v>
      </c>
      <c r="H3091" s="64">
        <v>2.64</v>
      </c>
      <c r="J3091" s="64">
        <v>3.8</v>
      </c>
      <c r="K3091" s="64">
        <v>3.5</v>
      </c>
      <c r="N3091" s="64">
        <v>0.46</v>
      </c>
      <c r="O3091" s="64">
        <v>2.54</v>
      </c>
      <c r="P3091" s="64">
        <v>3.12</v>
      </c>
      <c r="R3091" s="64">
        <v>2.4700000000000002</v>
      </c>
      <c r="S3091" s="64">
        <v>2.33</v>
      </c>
      <c r="U3091" s="64">
        <v>3.32</v>
      </c>
      <c r="V3091" s="64">
        <v>3.11</v>
      </c>
      <c r="W3091" s="64">
        <v>4.2</v>
      </c>
      <c r="X3091" s="64">
        <v>3.94</v>
      </c>
      <c r="Z3091" s="64">
        <v>2.74</v>
      </c>
      <c r="AA3091" s="64">
        <v>2.64</v>
      </c>
      <c r="AB3091" s="64">
        <v>3.8</v>
      </c>
      <c r="AC3091" s="64">
        <v>3.5</v>
      </c>
    </row>
    <row r="3092" spans="1:29" hidden="1" x14ac:dyDescent="0.2">
      <c r="A3092" s="2">
        <v>42725</v>
      </c>
      <c r="B3092" s="64">
        <v>3.3</v>
      </c>
      <c r="C3092" s="64">
        <v>3.08</v>
      </c>
      <c r="D3092" s="64">
        <v>4.1500000000000004</v>
      </c>
      <c r="E3092" s="64">
        <v>3.87</v>
      </c>
      <c r="G3092" s="64">
        <v>2.76</v>
      </c>
      <c r="H3092" s="64">
        <v>2.64</v>
      </c>
      <c r="J3092" s="64">
        <v>3.76</v>
      </c>
      <c r="K3092" s="64">
        <v>3.58</v>
      </c>
      <c r="N3092" s="64">
        <v>0.46</v>
      </c>
      <c r="O3092" s="64">
        <v>2.52</v>
      </c>
      <c r="P3092" s="64">
        <v>3.09</v>
      </c>
      <c r="R3092" s="64">
        <v>2.44</v>
      </c>
      <c r="S3092" s="64">
        <v>2.31</v>
      </c>
      <c r="U3092" s="64">
        <v>3.3</v>
      </c>
      <c r="V3092" s="64">
        <v>3.08</v>
      </c>
      <c r="W3092" s="64">
        <v>4.1500000000000004</v>
      </c>
      <c r="X3092" s="64">
        <v>3.87</v>
      </c>
      <c r="Z3092" s="64">
        <v>2.76</v>
      </c>
      <c r="AA3092" s="64">
        <v>2.64</v>
      </c>
      <c r="AB3092" s="64">
        <v>3.76</v>
      </c>
      <c r="AC3092" s="64">
        <v>3.58</v>
      </c>
    </row>
    <row r="3093" spans="1:29" hidden="1" x14ac:dyDescent="0.2">
      <c r="A3093" s="2">
        <v>42726</v>
      </c>
      <c r="B3093" s="64">
        <v>3.23</v>
      </c>
      <c r="C3093" s="64">
        <v>3.01</v>
      </c>
      <c r="D3093" s="64">
        <v>4.16</v>
      </c>
      <c r="E3093" s="64">
        <v>3.96</v>
      </c>
      <c r="G3093" s="64">
        <v>2.79</v>
      </c>
      <c r="H3093" s="64">
        <v>2.68</v>
      </c>
      <c r="J3093" s="64">
        <v>3.84</v>
      </c>
      <c r="K3093" s="64">
        <v>3.6</v>
      </c>
      <c r="N3093" s="64">
        <v>0.46</v>
      </c>
      <c r="O3093" s="64">
        <v>2.5299999999999998</v>
      </c>
      <c r="P3093" s="64">
        <v>3.11</v>
      </c>
      <c r="R3093" s="64">
        <v>2.42</v>
      </c>
      <c r="S3093" s="64">
        <v>2.29</v>
      </c>
      <c r="U3093" s="64">
        <v>3.23</v>
      </c>
      <c r="V3093" s="64">
        <v>3.01</v>
      </c>
      <c r="W3093" s="64">
        <v>4.16</v>
      </c>
      <c r="X3093" s="64">
        <v>3.96</v>
      </c>
      <c r="Z3093" s="64">
        <v>2.79</v>
      </c>
      <c r="AA3093" s="64">
        <v>2.68</v>
      </c>
      <c r="AB3093" s="64">
        <v>3.84</v>
      </c>
      <c r="AC3093" s="64">
        <v>3.6</v>
      </c>
    </row>
    <row r="3094" spans="1:29" hidden="1" x14ac:dyDescent="0.2">
      <c r="A3094" s="2">
        <v>42727</v>
      </c>
      <c r="B3094" s="64">
        <v>3.12</v>
      </c>
      <c r="C3094" s="64">
        <v>2.99</v>
      </c>
      <c r="D3094" s="64">
        <v>4.29</v>
      </c>
      <c r="E3094" s="64">
        <v>3.9</v>
      </c>
      <c r="G3094" s="64">
        <v>2.75</v>
      </c>
      <c r="H3094" s="64">
        <v>2.66</v>
      </c>
      <c r="J3094" s="64">
        <v>4.0599999999999996</v>
      </c>
      <c r="K3094" s="64">
        <v>3.59</v>
      </c>
      <c r="N3094" s="64">
        <v>0.48</v>
      </c>
      <c r="O3094" s="64">
        <v>2.52</v>
      </c>
      <c r="P3094" s="64">
        <v>3.1</v>
      </c>
      <c r="R3094" s="64">
        <v>2.42</v>
      </c>
      <c r="S3094" s="64">
        <v>2.31</v>
      </c>
      <c r="U3094" s="64">
        <v>3.12</v>
      </c>
      <c r="V3094" s="64">
        <v>2.99</v>
      </c>
      <c r="W3094" s="64">
        <v>4.29</v>
      </c>
      <c r="X3094" s="64">
        <v>3.9</v>
      </c>
      <c r="Z3094" s="64">
        <v>2.75</v>
      </c>
      <c r="AA3094" s="64">
        <v>2.66</v>
      </c>
      <c r="AB3094" s="64">
        <v>4.0599999999999996</v>
      </c>
      <c r="AC3094" s="64">
        <v>3.59</v>
      </c>
    </row>
    <row r="3095" spans="1:29" hidden="1" x14ac:dyDescent="0.2">
      <c r="A3095" s="2">
        <v>42731</v>
      </c>
      <c r="B3095" s="64">
        <v>3.26</v>
      </c>
      <c r="C3095" s="64">
        <v>2.99</v>
      </c>
      <c r="D3095" s="64">
        <v>4.13</v>
      </c>
      <c r="E3095" s="64">
        <v>3.87</v>
      </c>
      <c r="G3095" s="64">
        <v>2.87</v>
      </c>
      <c r="H3095" s="64">
        <v>2.71</v>
      </c>
      <c r="J3095" s="64">
        <v>3.83</v>
      </c>
      <c r="K3095" s="64">
        <v>3.5</v>
      </c>
      <c r="N3095" s="64">
        <v>0.49</v>
      </c>
      <c r="O3095" s="64">
        <v>2.54</v>
      </c>
      <c r="P3095" s="64">
        <v>3.11</v>
      </c>
      <c r="R3095" s="64">
        <v>2.46</v>
      </c>
      <c r="S3095" s="64">
        <v>2.3199999999999998</v>
      </c>
      <c r="U3095" s="64">
        <v>3.26</v>
      </c>
      <c r="V3095" s="64">
        <v>2.99</v>
      </c>
      <c r="W3095" s="64">
        <v>4.13</v>
      </c>
      <c r="X3095" s="64">
        <v>3.87</v>
      </c>
      <c r="Z3095" s="64">
        <v>2.87</v>
      </c>
      <c r="AA3095" s="64">
        <v>2.71</v>
      </c>
      <c r="AB3095" s="64">
        <v>3.83</v>
      </c>
      <c r="AC3095" s="64">
        <v>3.5</v>
      </c>
    </row>
    <row r="3096" spans="1:29" hidden="1" x14ac:dyDescent="0.2">
      <c r="A3096" s="2">
        <v>42732</v>
      </c>
      <c r="B3096" s="64">
        <v>3.24</v>
      </c>
      <c r="C3096" s="64">
        <v>2.96</v>
      </c>
      <c r="D3096" s="64">
        <v>4.1100000000000003</v>
      </c>
      <c r="E3096" s="64">
        <v>3.89</v>
      </c>
      <c r="G3096" s="64">
        <v>2.88</v>
      </c>
      <c r="H3096" s="64">
        <v>2.66</v>
      </c>
      <c r="J3096" s="64">
        <v>3.76</v>
      </c>
      <c r="K3096" s="64">
        <v>3.45</v>
      </c>
      <c r="N3096" s="64">
        <v>0.47</v>
      </c>
      <c r="O3096" s="64">
        <v>2.4900000000000002</v>
      </c>
      <c r="P3096" s="64">
        <v>3.07</v>
      </c>
      <c r="R3096" s="64">
        <v>2.42</v>
      </c>
      <c r="S3096" s="64">
        <v>2.2400000000000002</v>
      </c>
      <c r="U3096" s="64">
        <v>3.24</v>
      </c>
      <c r="V3096" s="64">
        <v>2.96</v>
      </c>
      <c r="W3096" s="64">
        <v>4.1100000000000003</v>
      </c>
      <c r="X3096" s="64">
        <v>3.89</v>
      </c>
      <c r="Z3096" s="64">
        <v>2.88</v>
      </c>
      <c r="AA3096" s="64">
        <v>2.66</v>
      </c>
      <c r="AB3096" s="64">
        <v>3.76</v>
      </c>
      <c r="AC3096" s="64">
        <v>3.45</v>
      </c>
    </row>
    <row r="3097" spans="1:29" hidden="1" x14ac:dyDescent="0.2">
      <c r="A3097" s="2">
        <v>42733</v>
      </c>
      <c r="B3097" s="64">
        <v>3.18</v>
      </c>
      <c r="C3097" s="64">
        <v>2.92</v>
      </c>
      <c r="D3097" s="64">
        <v>4.0599999999999996</v>
      </c>
      <c r="E3097" s="64">
        <v>3.86</v>
      </c>
      <c r="G3097" s="64">
        <v>2.86</v>
      </c>
      <c r="H3097" s="64">
        <v>2.61</v>
      </c>
      <c r="J3097" s="64">
        <v>3.88</v>
      </c>
      <c r="K3097" s="64">
        <v>3.47</v>
      </c>
      <c r="N3097" s="64">
        <v>0.45</v>
      </c>
      <c r="O3097" s="64">
        <v>2.4500000000000002</v>
      </c>
      <c r="P3097" s="64">
        <v>3.06</v>
      </c>
      <c r="R3097" s="64">
        <v>2.3199999999999998</v>
      </c>
      <c r="S3097" s="64">
        <v>2.16</v>
      </c>
      <c r="U3097" s="64">
        <v>3.18</v>
      </c>
      <c r="V3097" s="64">
        <v>2.92</v>
      </c>
      <c r="W3097" s="64">
        <v>4.0599999999999996</v>
      </c>
      <c r="X3097" s="64">
        <v>3.86</v>
      </c>
      <c r="Z3097" s="64">
        <v>2.86</v>
      </c>
      <c r="AA3097" s="64">
        <v>2.61</v>
      </c>
      <c r="AB3097" s="64">
        <v>3.88</v>
      </c>
      <c r="AC3097" s="64">
        <v>3.47</v>
      </c>
    </row>
    <row r="3098" spans="1:29" hidden="1" x14ac:dyDescent="0.2">
      <c r="A3098" s="2">
        <v>42734</v>
      </c>
      <c r="B3098" s="64">
        <v>3.17</v>
      </c>
      <c r="C3098" s="64">
        <v>2.97</v>
      </c>
      <c r="D3098" s="64">
        <v>4.03</v>
      </c>
      <c r="E3098" s="64">
        <v>3.74</v>
      </c>
      <c r="G3098" s="64">
        <v>3.2</v>
      </c>
      <c r="H3098" s="64">
        <v>2.76</v>
      </c>
      <c r="J3098" s="64">
        <v>3.93</v>
      </c>
      <c r="K3098" s="64">
        <v>3.45</v>
      </c>
      <c r="N3098" s="64">
        <v>0.47</v>
      </c>
      <c r="O3098" s="64">
        <v>2.42</v>
      </c>
      <c r="P3098" s="64">
        <v>3.05</v>
      </c>
      <c r="R3098" s="64">
        <v>2.2799999999999998</v>
      </c>
      <c r="S3098" s="64">
        <v>2.12</v>
      </c>
      <c r="U3098" s="64">
        <v>3.17</v>
      </c>
      <c r="V3098" s="64">
        <v>2.97</v>
      </c>
      <c r="W3098" s="64">
        <v>4.03</v>
      </c>
      <c r="X3098" s="64">
        <v>3.74</v>
      </c>
      <c r="Z3098" s="64">
        <v>3.2</v>
      </c>
      <c r="AA3098" s="64">
        <v>2.76</v>
      </c>
      <c r="AB3098" s="64">
        <v>3.93</v>
      </c>
      <c r="AC3098" s="64">
        <v>3.45</v>
      </c>
    </row>
    <row r="3099" spans="1:29" hidden="1" x14ac:dyDescent="0.2">
      <c r="R3099" s="64"/>
      <c r="S3099" s="64"/>
    </row>
    <row r="3100" spans="1:29" hidden="1" x14ac:dyDescent="0.2">
      <c r="A3100" s="3" t="s">
        <v>61</v>
      </c>
      <c r="B3100" s="64">
        <f>AVERAGE(B3078:B3098)</f>
        <v>3.2314285714285709</v>
      </c>
      <c r="C3100" s="64">
        <f>AVERAGE(C3078:C3098)</f>
        <v>3.004285714285714</v>
      </c>
      <c r="D3100" s="64">
        <f>AVERAGE(D3078:D3098)</f>
        <v>4.203333333333334</v>
      </c>
      <c r="E3100" s="64">
        <f>AVERAGE(E3078:E3098)</f>
        <v>3.9747619047619045</v>
      </c>
      <c r="G3100" s="64">
        <f>AVERAGE(G3078:G3098)</f>
        <v>2.672857142857143</v>
      </c>
      <c r="H3100" s="64">
        <f>AVERAGE(H3078:H3098)</f>
        <v>2.6228571428571432</v>
      </c>
      <c r="J3100" s="64">
        <f>AVERAGE(J3078:J3098)</f>
        <v>3.6857142857142859</v>
      </c>
      <c r="K3100" s="64">
        <f>AVERAGE(K3078:K3098)</f>
        <v>3.5257142857142858</v>
      </c>
      <c r="N3100" s="64">
        <f>AVERAGE(N3078:N3098)</f>
        <v>0.46571428571428575</v>
      </c>
      <c r="O3100" s="64">
        <f>AVERAGE(O3078:O3098)</f>
        <v>2.468095238095239</v>
      </c>
      <c r="P3100" s="64">
        <f>AVERAGE(P3078:P3098)</f>
        <v>3.0938095238095236</v>
      </c>
      <c r="R3100" s="64">
        <f>AVERAGE(R3078:R3098)</f>
        <v>2.3676190476190477</v>
      </c>
      <c r="S3100" s="64">
        <f>AVERAGE(S3078:S3098)</f>
        <v>2.2352380952380955</v>
      </c>
      <c r="U3100" s="64">
        <f>AVERAGE(U3078:U3098)</f>
        <v>3.2314285714285709</v>
      </c>
      <c r="V3100" s="64">
        <f>AVERAGE(V3078:V3098)</f>
        <v>3.004285714285714</v>
      </c>
      <c r="W3100" s="64">
        <f>AVERAGE(W3078:W3098)</f>
        <v>4.203333333333334</v>
      </c>
      <c r="X3100" s="64">
        <f>AVERAGE(X3078:X3098)</f>
        <v>3.9747619047619045</v>
      </c>
      <c r="Z3100" s="64">
        <f>AVERAGE(Z3078:Z3098)</f>
        <v>2.672857142857143</v>
      </c>
      <c r="AA3100" s="64">
        <f>AVERAGE(AA3078:AA3098)</f>
        <v>2.6228571428571432</v>
      </c>
      <c r="AB3100" s="64">
        <f>AVERAGE(AB3078:AB3098)</f>
        <v>3.6857142857142859</v>
      </c>
      <c r="AC3100" s="64">
        <f>AVERAGE(AC3078:AC3098)</f>
        <v>3.5257142857142858</v>
      </c>
    </row>
    <row r="3101" spans="1:29" hidden="1" x14ac:dyDescent="0.2">
      <c r="A3101" s="3" t="s">
        <v>62</v>
      </c>
      <c r="B3101" s="312">
        <f>AVERAGE(B3100:C3100)</f>
        <v>3.1178571428571424</v>
      </c>
      <c r="C3101" s="312"/>
      <c r="D3101" s="312">
        <f>AVERAGE(D3100:E3100)</f>
        <v>4.0890476190476193</v>
      </c>
      <c r="E3101" s="312"/>
      <c r="F3101" s="5"/>
      <c r="G3101" s="312">
        <f>AVERAGE(G3100:H3100)</f>
        <v>2.6478571428571431</v>
      </c>
      <c r="H3101" s="312"/>
      <c r="I3101" s="118"/>
      <c r="J3101" s="312">
        <f>AVERAGE(J3100:K3100)</f>
        <v>3.6057142857142859</v>
      </c>
      <c r="K3101" s="312"/>
      <c r="L3101" s="118"/>
      <c r="M3101" s="5"/>
      <c r="N3101" s="5"/>
      <c r="O3101" s="5"/>
      <c r="P3101" s="5"/>
      <c r="Q3101" s="5"/>
      <c r="R3101" s="312">
        <f>AVERAGE(R3100:S3100)</f>
        <v>2.3014285714285716</v>
      </c>
      <c r="S3101" s="312"/>
      <c r="U3101" s="312">
        <f>AVERAGE(U3100:V3100)</f>
        <v>3.1178571428571424</v>
      </c>
      <c r="V3101" s="312"/>
      <c r="W3101" s="312">
        <f>AVERAGE(W3100:X3100)</f>
        <v>4.0890476190476193</v>
      </c>
      <c r="X3101" s="312"/>
      <c r="Y3101" s="5"/>
      <c r="Z3101" s="312">
        <f>AVERAGE(Z3100:AA3100)</f>
        <v>2.6478571428571431</v>
      </c>
      <c r="AA3101" s="312"/>
      <c r="AB3101" s="312">
        <f>AVERAGE(AB3100:AC3100)</f>
        <v>3.6057142857142859</v>
      </c>
      <c r="AC3101" s="312"/>
    </row>
    <row r="3102" spans="1:29" hidden="1" x14ac:dyDescent="0.2">
      <c r="A3102" s="3" t="s">
        <v>63</v>
      </c>
      <c r="B3102" s="312">
        <f>AVERAGE(B3050,B3075,B3101)</f>
        <v>2.7822857142857145</v>
      </c>
      <c r="C3102" s="312"/>
      <c r="D3102" s="312">
        <f>AVERAGE(D3050,D3075,D3101)</f>
        <v>3.7696825396825395</v>
      </c>
      <c r="E3102" s="312"/>
      <c r="F3102" s="5"/>
      <c r="G3102" s="312">
        <f>AVERAGE(G3050,G3075,G3101)</f>
        <v>2.284702380952381</v>
      </c>
      <c r="H3102" s="312"/>
      <c r="I3102" s="118"/>
      <c r="J3102" s="312">
        <f>AVERAGE(J3050,J3075,J3101)</f>
        <v>3.1197380952380951</v>
      </c>
      <c r="K3102" s="312"/>
      <c r="L3102" s="118"/>
      <c r="M3102" s="5"/>
      <c r="N3102" s="5"/>
      <c r="O3102" s="5"/>
      <c r="P3102" s="5"/>
      <c r="Q3102" s="5"/>
      <c r="R3102" s="312">
        <f>AVERAGE(R3050,R3075,R3101)</f>
        <v>1.9577261904761905</v>
      </c>
      <c r="S3102" s="312"/>
      <c r="U3102" s="312">
        <f>AVERAGE(U3050,U3075,U3101)</f>
        <v>2.7822857142857145</v>
      </c>
      <c r="V3102" s="312"/>
      <c r="W3102" s="312">
        <f>AVERAGE(W3050,W3075,W3101)</f>
        <v>3.7696825396825395</v>
      </c>
      <c r="X3102" s="312"/>
      <c r="Y3102" s="5"/>
      <c r="Z3102" s="312">
        <f>AVERAGE(Z3050,Z3075,Z3101)</f>
        <v>2.284702380952381</v>
      </c>
      <c r="AA3102" s="312"/>
      <c r="AB3102" s="312">
        <f>AVERAGE(AB3050,AB3075,AB3101)</f>
        <v>3.1197380952380951</v>
      </c>
      <c r="AC3102" s="312"/>
    </row>
    <row r="3103" spans="1:29" hidden="1" x14ac:dyDescent="0.2">
      <c r="R3103" s="64"/>
      <c r="S3103" s="64"/>
    </row>
    <row r="3104" spans="1:29" hidden="1" x14ac:dyDescent="0.2">
      <c r="A3104" s="2">
        <v>42738</v>
      </c>
      <c r="B3104" s="64">
        <v>3.19</v>
      </c>
      <c r="C3104" s="64">
        <v>2.87</v>
      </c>
      <c r="D3104" s="64">
        <v>4.0199999999999996</v>
      </c>
      <c r="E3104" s="64">
        <v>3.72</v>
      </c>
      <c r="G3104" s="64">
        <v>2.85</v>
      </c>
      <c r="H3104" s="64">
        <v>2.5499999999999998</v>
      </c>
      <c r="J3104" s="64">
        <v>3.75</v>
      </c>
      <c r="K3104" s="64">
        <v>3.44</v>
      </c>
      <c r="N3104" s="64">
        <v>0.47</v>
      </c>
      <c r="O3104" s="64">
        <v>2.4300000000000002</v>
      </c>
      <c r="P3104" s="64">
        <v>3.03</v>
      </c>
      <c r="R3104" s="64">
        <v>2.35</v>
      </c>
      <c r="S3104" s="64">
        <v>2.16</v>
      </c>
      <c r="U3104" s="64">
        <v>3.19</v>
      </c>
      <c r="V3104" s="64">
        <v>2.87</v>
      </c>
      <c r="W3104" s="64">
        <v>4.0199999999999996</v>
      </c>
      <c r="X3104" s="64">
        <v>3.72</v>
      </c>
      <c r="Z3104" s="64">
        <v>2.85</v>
      </c>
      <c r="AA3104" s="64">
        <v>2.5499999999999998</v>
      </c>
      <c r="AB3104" s="64">
        <v>3.75</v>
      </c>
      <c r="AC3104" s="64">
        <v>3.44</v>
      </c>
    </row>
    <row r="3105" spans="1:29" hidden="1" x14ac:dyDescent="0.2">
      <c r="A3105" s="2">
        <v>42739</v>
      </c>
      <c r="B3105" s="64">
        <v>3.17</v>
      </c>
      <c r="C3105" s="64">
        <v>2.87</v>
      </c>
      <c r="D3105" s="64">
        <v>4.0199999999999996</v>
      </c>
      <c r="E3105" s="64">
        <v>3.86</v>
      </c>
      <c r="G3105" s="64">
        <v>2.46</v>
      </c>
      <c r="H3105" s="64">
        <v>2.5099999999999998</v>
      </c>
      <c r="J3105" s="64">
        <v>3.7</v>
      </c>
      <c r="K3105" s="64">
        <v>3.4</v>
      </c>
      <c r="N3105" s="64">
        <v>0.46</v>
      </c>
      <c r="O3105" s="64">
        <v>2.42</v>
      </c>
      <c r="P3105" s="64">
        <v>3.02</v>
      </c>
      <c r="R3105" s="64">
        <v>2.33</v>
      </c>
      <c r="S3105" s="64">
        <v>2.15</v>
      </c>
      <c r="U3105" s="64">
        <v>3.17</v>
      </c>
      <c r="V3105" s="64">
        <v>2.87</v>
      </c>
      <c r="W3105" s="64">
        <v>4.0199999999999996</v>
      </c>
      <c r="X3105" s="64">
        <v>3.86</v>
      </c>
      <c r="Z3105" s="64">
        <v>2.46</v>
      </c>
      <c r="AA3105" s="64">
        <v>2.5099999999999998</v>
      </c>
      <c r="AB3105" s="64">
        <v>3.7</v>
      </c>
      <c r="AC3105" s="64">
        <v>3.4</v>
      </c>
    </row>
    <row r="3106" spans="1:29" hidden="1" x14ac:dyDescent="0.2">
      <c r="A3106" s="2">
        <v>42740</v>
      </c>
      <c r="B3106" s="64">
        <v>3.08</v>
      </c>
      <c r="C3106" s="64">
        <v>2.82</v>
      </c>
      <c r="D3106" s="64">
        <v>3.93</v>
      </c>
      <c r="E3106" s="64">
        <v>3.69</v>
      </c>
      <c r="G3106" s="64">
        <v>2.58</v>
      </c>
      <c r="H3106" s="64">
        <v>2.44</v>
      </c>
      <c r="J3106" s="64">
        <v>3.59</v>
      </c>
      <c r="K3106" s="64">
        <v>3.36</v>
      </c>
      <c r="N3106" s="64">
        <v>0.47</v>
      </c>
      <c r="O3106" s="64">
        <v>2.33</v>
      </c>
      <c r="P3106" s="64">
        <v>2.93</v>
      </c>
      <c r="R3106" s="64">
        <v>2.2799999999999998</v>
      </c>
      <c r="S3106" s="64">
        <v>2.1</v>
      </c>
      <c r="U3106" s="64">
        <v>3.08</v>
      </c>
      <c r="V3106" s="64">
        <v>2.82</v>
      </c>
      <c r="W3106" s="64">
        <v>3.93</v>
      </c>
      <c r="X3106" s="64">
        <v>3.69</v>
      </c>
      <c r="Z3106" s="64">
        <v>2.58</v>
      </c>
      <c r="AA3106" s="64">
        <v>2.44</v>
      </c>
      <c r="AB3106" s="64">
        <v>3.59</v>
      </c>
      <c r="AC3106" s="64">
        <v>3.36</v>
      </c>
    </row>
    <row r="3107" spans="1:29" hidden="1" x14ac:dyDescent="0.2">
      <c r="A3107" s="2">
        <v>42741</v>
      </c>
      <c r="B3107" s="64">
        <v>3.12</v>
      </c>
      <c r="C3107" s="64">
        <v>2.88</v>
      </c>
      <c r="D3107" s="64">
        <v>3.97</v>
      </c>
      <c r="E3107" s="64">
        <v>3.78</v>
      </c>
      <c r="G3107" s="64">
        <v>2.56</v>
      </c>
      <c r="H3107" s="64">
        <v>2.4</v>
      </c>
      <c r="J3107" s="64">
        <v>3.59</v>
      </c>
      <c r="K3107" s="64">
        <v>3.31</v>
      </c>
      <c r="N3107" s="64">
        <v>0.47</v>
      </c>
      <c r="O3107" s="64">
        <v>2.4</v>
      </c>
      <c r="P3107" s="64">
        <v>2.99</v>
      </c>
      <c r="R3107" s="64">
        <v>2.34</v>
      </c>
      <c r="S3107" s="64">
        <v>2.1800000000000002</v>
      </c>
      <c r="U3107" s="64">
        <v>3.12</v>
      </c>
      <c r="V3107" s="64">
        <v>2.88</v>
      </c>
      <c r="W3107" s="64">
        <v>3.97</v>
      </c>
      <c r="X3107" s="64">
        <v>3.78</v>
      </c>
      <c r="Z3107" s="64">
        <v>2.56</v>
      </c>
      <c r="AA3107" s="64">
        <v>2.4</v>
      </c>
      <c r="AB3107" s="64">
        <v>3.59</v>
      </c>
      <c r="AC3107" s="64">
        <v>3.31</v>
      </c>
    </row>
    <row r="3108" spans="1:29" hidden="1" x14ac:dyDescent="0.2">
      <c r="A3108" s="2">
        <v>42744</v>
      </c>
      <c r="B3108" s="64">
        <v>3.09</v>
      </c>
      <c r="C3108" s="64">
        <v>2.84</v>
      </c>
      <c r="D3108" s="64">
        <v>3.93</v>
      </c>
      <c r="E3108" s="64">
        <v>3.72</v>
      </c>
      <c r="G3108" s="64">
        <v>2.4300000000000002</v>
      </c>
      <c r="H3108" s="64">
        <v>2.37</v>
      </c>
      <c r="J3108" s="64">
        <v>3.72</v>
      </c>
      <c r="K3108" s="64">
        <v>3.3</v>
      </c>
      <c r="N3108" s="64">
        <v>0.45</v>
      </c>
      <c r="O3108" s="64">
        <v>2.35</v>
      </c>
      <c r="P3108" s="64">
        <v>2.94</v>
      </c>
      <c r="R3108" s="64">
        <v>2.3199999999999998</v>
      </c>
      <c r="S3108" s="64">
        <v>2.14</v>
      </c>
      <c r="U3108" s="64">
        <v>3.09</v>
      </c>
      <c r="V3108" s="64">
        <v>2.84</v>
      </c>
      <c r="W3108" s="64">
        <v>3.93</v>
      </c>
      <c r="X3108" s="64">
        <v>3.72</v>
      </c>
      <c r="Z3108" s="64">
        <v>2.4300000000000002</v>
      </c>
      <c r="AA3108" s="64">
        <v>2.37</v>
      </c>
      <c r="AB3108" s="64">
        <v>3.72</v>
      </c>
      <c r="AC3108" s="64">
        <v>3.3</v>
      </c>
    </row>
    <row r="3109" spans="1:29" hidden="1" x14ac:dyDescent="0.2">
      <c r="A3109" s="2">
        <v>42745</v>
      </c>
      <c r="B3109" s="64">
        <v>3.1</v>
      </c>
      <c r="C3109" s="64">
        <v>2.85</v>
      </c>
      <c r="D3109" s="64">
        <v>3.94</v>
      </c>
      <c r="E3109" s="64">
        <v>3.7</v>
      </c>
      <c r="G3109" s="64">
        <v>2.42</v>
      </c>
      <c r="H3109" s="64">
        <v>2.35</v>
      </c>
      <c r="J3109" s="64">
        <v>3.41</v>
      </c>
      <c r="K3109" s="64">
        <v>3.26</v>
      </c>
      <c r="N3109" s="64">
        <v>0.46</v>
      </c>
      <c r="O3109" s="64">
        <v>2.35</v>
      </c>
      <c r="P3109" s="64">
        <v>2.95</v>
      </c>
      <c r="R3109" s="64">
        <v>2.31</v>
      </c>
      <c r="S3109" s="64">
        <v>2.15</v>
      </c>
      <c r="U3109" s="64">
        <v>3.1</v>
      </c>
      <c r="V3109" s="64">
        <v>2.85</v>
      </c>
      <c r="W3109" s="64">
        <v>3.94</v>
      </c>
      <c r="X3109" s="64">
        <v>3.7</v>
      </c>
      <c r="Z3109" s="64">
        <v>2.42</v>
      </c>
      <c r="AA3109" s="64">
        <v>2.35</v>
      </c>
      <c r="AB3109" s="64">
        <v>3.41</v>
      </c>
      <c r="AC3109" s="64">
        <v>3.26</v>
      </c>
    </row>
    <row r="3110" spans="1:29" hidden="1" x14ac:dyDescent="0.2">
      <c r="A3110" s="2">
        <v>42746</v>
      </c>
      <c r="B3110" s="64">
        <v>3.08</v>
      </c>
      <c r="C3110" s="64">
        <v>2.85</v>
      </c>
      <c r="D3110" s="64">
        <v>3.91</v>
      </c>
      <c r="E3110" s="64">
        <v>3.65</v>
      </c>
      <c r="G3110" s="64">
        <v>2.5299999999999998</v>
      </c>
      <c r="H3110" s="64">
        <v>2.3199999999999998</v>
      </c>
      <c r="J3110" s="64">
        <v>3.47</v>
      </c>
      <c r="K3110" s="64">
        <v>3.24</v>
      </c>
      <c r="N3110" s="64">
        <v>0.46</v>
      </c>
      <c r="O3110" s="64">
        <v>2.35</v>
      </c>
      <c r="P3110" s="64">
        <v>2.93</v>
      </c>
      <c r="R3110" s="64">
        <v>2.3199999999999998</v>
      </c>
      <c r="S3110" s="64">
        <v>2.15</v>
      </c>
      <c r="U3110" s="64">
        <v>3.08</v>
      </c>
      <c r="V3110" s="64">
        <v>2.85</v>
      </c>
      <c r="W3110" s="64">
        <v>3.91</v>
      </c>
      <c r="X3110" s="64">
        <v>3.65</v>
      </c>
      <c r="Z3110" s="64">
        <v>2.5299999999999998</v>
      </c>
      <c r="AA3110" s="64">
        <v>2.3199999999999998</v>
      </c>
      <c r="AB3110" s="64">
        <v>3.47</v>
      </c>
      <c r="AC3110" s="64">
        <v>3.24</v>
      </c>
    </row>
    <row r="3111" spans="1:29" hidden="1" x14ac:dyDescent="0.2">
      <c r="A3111" s="2">
        <v>42747</v>
      </c>
      <c r="B3111" s="64">
        <v>3.07</v>
      </c>
      <c r="C3111" s="64">
        <v>2.86</v>
      </c>
      <c r="D3111" s="64">
        <v>3.91</v>
      </c>
      <c r="E3111" s="64">
        <v>3.74</v>
      </c>
      <c r="G3111" s="64">
        <v>2.36</v>
      </c>
      <c r="H3111" s="64">
        <v>2.27</v>
      </c>
      <c r="J3111" s="64">
        <v>3.5</v>
      </c>
      <c r="K3111" s="64">
        <v>3.16</v>
      </c>
      <c r="N3111" s="64">
        <v>0.46</v>
      </c>
      <c r="O3111" s="64">
        <v>2.34</v>
      </c>
      <c r="P3111" s="64">
        <v>2.94</v>
      </c>
      <c r="R3111" s="64">
        <v>2.31</v>
      </c>
      <c r="S3111" s="64">
        <v>2.14</v>
      </c>
      <c r="U3111" s="64">
        <v>3.07</v>
      </c>
      <c r="V3111" s="64">
        <v>2.86</v>
      </c>
      <c r="W3111" s="64">
        <v>3.91</v>
      </c>
      <c r="X3111" s="64">
        <v>3.74</v>
      </c>
      <c r="Z3111" s="64">
        <v>2.36</v>
      </c>
      <c r="AA3111" s="64">
        <v>2.27</v>
      </c>
      <c r="AB3111" s="64">
        <v>3.5</v>
      </c>
      <c r="AC3111" s="64">
        <v>3.16</v>
      </c>
    </row>
    <row r="3112" spans="1:29" hidden="1" x14ac:dyDescent="0.2">
      <c r="A3112" s="2">
        <v>42748</v>
      </c>
      <c r="B3112" s="64">
        <v>3.1</v>
      </c>
      <c r="C3112" s="64">
        <v>2.9</v>
      </c>
      <c r="D3112" s="64">
        <v>3.93</v>
      </c>
      <c r="E3112" s="64">
        <v>3.78</v>
      </c>
      <c r="G3112" s="64">
        <v>2.35</v>
      </c>
      <c r="H3112" s="64">
        <v>2.2799999999999998</v>
      </c>
      <c r="J3112" s="64">
        <v>3.69</v>
      </c>
      <c r="K3112" s="64">
        <v>3.24</v>
      </c>
      <c r="N3112" s="64">
        <v>0.5</v>
      </c>
      <c r="O3112" s="64">
        <v>2.38</v>
      </c>
      <c r="P3112" s="64">
        <v>2.97</v>
      </c>
      <c r="R3112" s="64">
        <v>2.3199999999999998</v>
      </c>
      <c r="S3112" s="64">
        <v>2.17</v>
      </c>
      <c r="U3112" s="64">
        <v>3.1</v>
      </c>
      <c r="V3112" s="64">
        <v>2.9</v>
      </c>
      <c r="W3112" s="64">
        <v>3.93</v>
      </c>
      <c r="X3112" s="64">
        <v>3.78</v>
      </c>
      <c r="Z3112" s="64">
        <v>2.35</v>
      </c>
      <c r="AA3112" s="64">
        <v>2.2799999999999998</v>
      </c>
      <c r="AB3112" s="64">
        <v>3.69</v>
      </c>
      <c r="AC3112" s="64">
        <v>3.24</v>
      </c>
    </row>
    <row r="3113" spans="1:29" hidden="1" x14ac:dyDescent="0.2">
      <c r="A3113" s="2">
        <v>42752</v>
      </c>
      <c r="B3113" s="64">
        <v>3.04</v>
      </c>
      <c r="C3113" s="64">
        <v>2.82</v>
      </c>
      <c r="D3113" s="64">
        <v>3.85</v>
      </c>
      <c r="E3113" s="64">
        <v>3.68</v>
      </c>
      <c r="G3113" s="64">
        <v>2.35</v>
      </c>
      <c r="H3113" s="64">
        <v>2.2999999999999998</v>
      </c>
      <c r="J3113" s="64">
        <v>3.73</v>
      </c>
      <c r="K3113" s="64">
        <v>3.21</v>
      </c>
      <c r="N3113" s="64">
        <v>0.5</v>
      </c>
      <c r="O3113" s="64">
        <v>2.2999999999999998</v>
      </c>
      <c r="P3113" s="64">
        <v>2.91</v>
      </c>
      <c r="R3113" s="64">
        <v>2.27</v>
      </c>
      <c r="S3113" s="64">
        <v>2.1</v>
      </c>
      <c r="U3113" s="64">
        <v>3.04</v>
      </c>
      <c r="V3113" s="64">
        <v>2.82</v>
      </c>
      <c r="W3113" s="64">
        <v>3.85</v>
      </c>
      <c r="X3113" s="64">
        <v>3.68</v>
      </c>
      <c r="Z3113" s="64">
        <v>2.35</v>
      </c>
      <c r="AA3113" s="64">
        <v>2.2999999999999998</v>
      </c>
      <c r="AB3113" s="64">
        <v>3.73</v>
      </c>
      <c r="AC3113" s="64">
        <v>3.21</v>
      </c>
    </row>
    <row r="3114" spans="1:29" hidden="1" x14ac:dyDescent="0.2">
      <c r="A3114" s="2">
        <v>42753</v>
      </c>
      <c r="B3114" s="64">
        <v>3.15</v>
      </c>
      <c r="C3114" s="64">
        <v>2.94</v>
      </c>
      <c r="D3114" s="64">
        <v>3.94</v>
      </c>
      <c r="E3114" s="64">
        <v>3.78</v>
      </c>
      <c r="G3114" s="64">
        <v>2.4900000000000002</v>
      </c>
      <c r="H3114" s="64">
        <v>2.3199999999999998</v>
      </c>
      <c r="J3114" s="64">
        <v>3.74</v>
      </c>
      <c r="K3114" s="64">
        <v>3.17</v>
      </c>
      <c r="N3114" s="64">
        <v>0.48</v>
      </c>
      <c r="O3114" s="64">
        <v>2.41</v>
      </c>
      <c r="P3114" s="64">
        <v>2.99</v>
      </c>
      <c r="R3114" s="64">
        <v>2.39</v>
      </c>
      <c r="S3114" s="64">
        <v>2.2200000000000002</v>
      </c>
      <c r="U3114" s="64">
        <v>3.15</v>
      </c>
      <c r="V3114" s="64">
        <v>2.94</v>
      </c>
      <c r="W3114" s="64">
        <v>3.94</v>
      </c>
      <c r="X3114" s="64">
        <v>3.78</v>
      </c>
      <c r="Z3114" s="64">
        <v>2.4900000000000002</v>
      </c>
      <c r="AA3114" s="64">
        <v>2.3199999999999998</v>
      </c>
      <c r="AB3114" s="64">
        <v>3.74</v>
      </c>
      <c r="AC3114" s="64">
        <v>3.17</v>
      </c>
    </row>
    <row r="3115" spans="1:29" hidden="1" x14ac:dyDescent="0.2">
      <c r="A3115" s="2">
        <v>42754</v>
      </c>
      <c r="B3115" s="64">
        <v>3.2</v>
      </c>
      <c r="C3115" s="64">
        <v>2.99</v>
      </c>
      <c r="D3115" s="64">
        <v>3.96</v>
      </c>
      <c r="E3115" s="64">
        <v>3.79</v>
      </c>
      <c r="G3115" s="64">
        <v>2.58</v>
      </c>
      <c r="H3115" s="64">
        <v>2.35</v>
      </c>
      <c r="J3115" s="64">
        <v>3.66</v>
      </c>
      <c r="K3115" s="64">
        <v>3.22</v>
      </c>
      <c r="N3115" s="64">
        <v>0.47</v>
      </c>
      <c r="O3115" s="64">
        <v>2.4500000000000002</v>
      </c>
      <c r="P3115" s="64">
        <v>3.03</v>
      </c>
      <c r="R3115" s="64">
        <v>2.42</v>
      </c>
      <c r="S3115" s="64">
        <v>2.2599999999999998</v>
      </c>
      <c r="U3115" s="64">
        <v>3.2</v>
      </c>
      <c r="V3115" s="64">
        <v>2.99</v>
      </c>
      <c r="W3115" s="64">
        <v>3.96</v>
      </c>
      <c r="X3115" s="64">
        <v>3.79</v>
      </c>
      <c r="Z3115" s="64">
        <v>2.58</v>
      </c>
      <c r="AA3115" s="64">
        <v>2.35</v>
      </c>
      <c r="AB3115" s="64">
        <v>3.66</v>
      </c>
      <c r="AC3115" s="64">
        <v>3.22</v>
      </c>
    </row>
    <row r="3116" spans="1:29" hidden="1" x14ac:dyDescent="0.2">
      <c r="A3116" s="2">
        <v>42755</v>
      </c>
      <c r="B3116" s="64">
        <v>3.21</v>
      </c>
      <c r="C3116" s="64">
        <v>2.98</v>
      </c>
      <c r="D3116" s="64">
        <v>3.96</v>
      </c>
      <c r="E3116" s="64">
        <v>3.81</v>
      </c>
      <c r="G3116" s="64">
        <v>2.4900000000000002</v>
      </c>
      <c r="H3116" s="64">
        <v>2.4300000000000002</v>
      </c>
      <c r="J3116" s="64">
        <v>3.63</v>
      </c>
      <c r="K3116" s="64">
        <v>3.33</v>
      </c>
      <c r="N3116" s="64">
        <v>0.47</v>
      </c>
      <c r="O3116" s="64">
        <v>2.4500000000000002</v>
      </c>
      <c r="P3116" s="64">
        <v>3.03</v>
      </c>
      <c r="R3116" s="64">
        <v>2.38</v>
      </c>
      <c r="S3116" s="64">
        <v>2.2400000000000002</v>
      </c>
      <c r="U3116" s="64">
        <v>3.21</v>
      </c>
      <c r="V3116" s="64">
        <v>2.98</v>
      </c>
      <c r="W3116" s="64">
        <v>3.96</v>
      </c>
      <c r="X3116" s="64">
        <v>3.81</v>
      </c>
      <c r="Z3116" s="64">
        <v>2.4900000000000002</v>
      </c>
      <c r="AA3116" s="64">
        <v>2.4300000000000002</v>
      </c>
      <c r="AB3116" s="64">
        <v>3.63</v>
      </c>
      <c r="AC3116" s="64">
        <v>3.33</v>
      </c>
    </row>
    <row r="3117" spans="1:29" hidden="1" x14ac:dyDescent="0.2">
      <c r="A3117" s="2">
        <v>42758</v>
      </c>
      <c r="B3117" s="64">
        <v>3.15</v>
      </c>
      <c r="C3117" s="64">
        <v>2.92</v>
      </c>
      <c r="D3117" s="64">
        <v>3.93</v>
      </c>
      <c r="E3117" s="64">
        <v>3.7</v>
      </c>
      <c r="G3117" s="64">
        <v>2.4900000000000002</v>
      </c>
      <c r="H3117" s="64">
        <v>2.42</v>
      </c>
      <c r="J3117" s="64">
        <v>3.63</v>
      </c>
      <c r="K3117" s="64">
        <v>3.35</v>
      </c>
      <c r="N3117" s="64">
        <v>0.46</v>
      </c>
      <c r="O3117" s="64">
        <v>2.38</v>
      </c>
      <c r="P3117" s="64">
        <v>2.97</v>
      </c>
      <c r="R3117" s="64">
        <v>2.31</v>
      </c>
      <c r="S3117" s="64">
        <v>2.16</v>
      </c>
      <c r="U3117" s="64">
        <v>3.15</v>
      </c>
      <c r="V3117" s="64">
        <v>2.92</v>
      </c>
      <c r="W3117" s="64">
        <v>3.93</v>
      </c>
      <c r="X3117" s="64">
        <v>3.7</v>
      </c>
      <c r="Z3117" s="64">
        <v>2.4900000000000002</v>
      </c>
      <c r="AA3117" s="64">
        <v>2.42</v>
      </c>
      <c r="AB3117" s="64">
        <v>3.63</v>
      </c>
      <c r="AC3117" s="64">
        <v>3.35</v>
      </c>
    </row>
    <row r="3118" spans="1:29" hidden="1" x14ac:dyDescent="0.2">
      <c r="A3118" s="2">
        <v>42759</v>
      </c>
      <c r="B3118" s="64">
        <v>3.18</v>
      </c>
      <c r="C3118" s="64">
        <v>2.97</v>
      </c>
      <c r="D3118" s="64">
        <v>4</v>
      </c>
      <c r="E3118" s="64">
        <v>3.73</v>
      </c>
      <c r="G3118" s="64">
        <v>2.5099999999999998</v>
      </c>
      <c r="H3118" s="64">
        <v>2.4300000000000002</v>
      </c>
      <c r="J3118" s="64">
        <v>3.53</v>
      </c>
      <c r="K3118" s="64">
        <v>3.3</v>
      </c>
      <c r="N3118" s="64">
        <v>0.46</v>
      </c>
      <c r="O3118" s="64">
        <v>2.44</v>
      </c>
      <c r="P3118" s="64">
        <v>3.03</v>
      </c>
      <c r="R3118" s="64">
        <v>2.36</v>
      </c>
      <c r="S3118" s="64">
        <v>2.21</v>
      </c>
      <c r="U3118" s="64">
        <v>3.18</v>
      </c>
      <c r="V3118" s="64">
        <v>2.97</v>
      </c>
      <c r="W3118" s="64">
        <v>4</v>
      </c>
      <c r="X3118" s="64">
        <v>3.73</v>
      </c>
      <c r="Z3118" s="64">
        <v>2.5099999999999998</v>
      </c>
      <c r="AA3118" s="64">
        <v>2.4300000000000002</v>
      </c>
      <c r="AB3118" s="64">
        <v>3.53</v>
      </c>
      <c r="AC3118" s="64">
        <v>3.3</v>
      </c>
    </row>
    <row r="3119" spans="1:29" hidden="1" x14ac:dyDescent="0.2">
      <c r="A3119" s="2">
        <v>42760</v>
      </c>
      <c r="B3119" s="64">
        <v>3.23</v>
      </c>
      <c r="C3119" s="64">
        <v>3.02</v>
      </c>
      <c r="D3119" s="64">
        <v>4.05</v>
      </c>
      <c r="E3119" s="64">
        <v>3.8</v>
      </c>
      <c r="G3119" s="64">
        <v>2.56</v>
      </c>
      <c r="H3119" s="64">
        <v>2.4500000000000002</v>
      </c>
      <c r="J3119" s="64">
        <v>3.66</v>
      </c>
      <c r="K3119" s="64">
        <v>3.39</v>
      </c>
      <c r="N3119" s="64">
        <v>0.45</v>
      </c>
      <c r="O3119" s="64">
        <v>2.4900000000000002</v>
      </c>
      <c r="P3119" s="64">
        <v>3.08</v>
      </c>
      <c r="R3119" s="64">
        <v>2.41</v>
      </c>
      <c r="S3119" s="64">
        <v>2.25</v>
      </c>
      <c r="U3119" s="64">
        <v>3.23</v>
      </c>
      <c r="V3119" s="64">
        <v>3.02</v>
      </c>
      <c r="W3119" s="64">
        <v>4.05</v>
      </c>
      <c r="X3119" s="64">
        <v>3.8</v>
      </c>
      <c r="Z3119" s="64">
        <v>2.56</v>
      </c>
      <c r="AA3119" s="64">
        <v>2.4500000000000002</v>
      </c>
      <c r="AB3119" s="64">
        <v>3.66</v>
      </c>
      <c r="AC3119" s="64">
        <v>3.39</v>
      </c>
    </row>
    <row r="3120" spans="1:29" hidden="1" x14ac:dyDescent="0.2">
      <c r="A3120" s="2">
        <v>42761</v>
      </c>
      <c r="B3120" s="64">
        <v>3.24</v>
      </c>
      <c r="C3120" s="64">
        <v>2.99</v>
      </c>
      <c r="D3120" s="64">
        <v>4.03</v>
      </c>
      <c r="E3120" s="64">
        <v>3.81</v>
      </c>
      <c r="G3120" s="64">
        <v>2.4500000000000002</v>
      </c>
      <c r="H3120" s="64">
        <v>2.44</v>
      </c>
      <c r="J3120" s="64">
        <v>3.61</v>
      </c>
      <c r="K3120" s="64">
        <v>3.38</v>
      </c>
      <c r="N3120" s="64">
        <v>0.46</v>
      </c>
      <c r="O3120" s="64">
        <v>2.48</v>
      </c>
      <c r="P3120" s="64">
        <v>3.06</v>
      </c>
      <c r="R3120" s="64">
        <v>2.4</v>
      </c>
      <c r="S3120" s="64">
        <v>2.2200000000000002</v>
      </c>
      <c r="U3120" s="64">
        <v>3.24</v>
      </c>
      <c r="V3120" s="64">
        <v>2.99</v>
      </c>
      <c r="W3120" s="64">
        <v>4.03</v>
      </c>
      <c r="X3120" s="64">
        <v>3.81</v>
      </c>
      <c r="Z3120" s="64">
        <v>2.4500000000000002</v>
      </c>
      <c r="AA3120" s="64">
        <v>2.44</v>
      </c>
      <c r="AB3120" s="64">
        <v>3.61</v>
      </c>
      <c r="AC3120" s="64">
        <v>3.38</v>
      </c>
    </row>
    <row r="3121" spans="1:29" hidden="1" x14ac:dyDescent="0.2">
      <c r="A3121" s="2">
        <v>42762</v>
      </c>
      <c r="B3121" s="64">
        <v>3.23</v>
      </c>
      <c r="C3121" s="64">
        <v>2.99</v>
      </c>
      <c r="D3121" s="64">
        <v>4.03</v>
      </c>
      <c r="E3121" s="64">
        <v>3.8</v>
      </c>
      <c r="G3121" s="64">
        <v>2.46</v>
      </c>
      <c r="H3121" s="64">
        <v>2.4300000000000002</v>
      </c>
      <c r="J3121" s="64">
        <v>3.57</v>
      </c>
      <c r="K3121" s="64">
        <v>3.4</v>
      </c>
      <c r="N3121" s="64">
        <v>0.46</v>
      </c>
      <c r="O3121" s="64">
        <v>2.46</v>
      </c>
      <c r="P3121" s="64">
        <v>3.04</v>
      </c>
      <c r="R3121" s="64">
        <v>2.37</v>
      </c>
      <c r="S3121" s="64">
        <v>2.21</v>
      </c>
      <c r="U3121" s="64">
        <v>3.23</v>
      </c>
      <c r="V3121" s="64">
        <v>2.99</v>
      </c>
      <c r="W3121" s="64">
        <v>4.03</v>
      </c>
      <c r="X3121" s="64">
        <v>3.8</v>
      </c>
      <c r="Z3121" s="64">
        <v>2.46</v>
      </c>
      <c r="AA3121" s="64">
        <v>2.4300000000000002</v>
      </c>
      <c r="AB3121" s="64">
        <v>3.57</v>
      </c>
      <c r="AC3121" s="64">
        <v>3.4</v>
      </c>
    </row>
    <row r="3122" spans="1:29" hidden="1" x14ac:dyDescent="0.2">
      <c r="A3122" s="2">
        <v>42765</v>
      </c>
      <c r="B3122" s="64">
        <v>3.22</v>
      </c>
      <c r="C3122" s="64">
        <v>2.99</v>
      </c>
      <c r="D3122" s="64">
        <v>4.0599999999999996</v>
      </c>
      <c r="E3122" s="64">
        <v>3.84</v>
      </c>
      <c r="G3122" s="64">
        <v>2.4500000000000002</v>
      </c>
      <c r="H3122" s="64">
        <v>2.41</v>
      </c>
      <c r="J3122" s="64">
        <v>3.37</v>
      </c>
      <c r="K3122" s="64">
        <v>3.37</v>
      </c>
      <c r="N3122" s="64">
        <v>0.46</v>
      </c>
      <c r="O3122" s="64">
        <v>2.4700000000000002</v>
      </c>
      <c r="P3122" s="64">
        <v>3.06</v>
      </c>
      <c r="R3122" s="64">
        <v>2.38</v>
      </c>
      <c r="S3122" s="64">
        <v>2.2200000000000002</v>
      </c>
      <c r="U3122" s="64">
        <v>3.22</v>
      </c>
      <c r="V3122" s="64">
        <v>2.99</v>
      </c>
      <c r="W3122" s="64">
        <v>4.0599999999999996</v>
      </c>
      <c r="X3122" s="64">
        <v>3.84</v>
      </c>
      <c r="Z3122" s="64">
        <v>2.4500000000000002</v>
      </c>
      <c r="AA3122" s="64">
        <v>2.41</v>
      </c>
      <c r="AB3122" s="64">
        <v>3.37</v>
      </c>
      <c r="AC3122" s="64">
        <v>3.37</v>
      </c>
    </row>
    <row r="3123" spans="1:29" hidden="1" x14ac:dyDescent="0.2">
      <c r="A3123" s="2">
        <v>42766</v>
      </c>
      <c r="B3123" s="64">
        <v>3.21</v>
      </c>
      <c r="C3123" s="64">
        <v>2.98</v>
      </c>
      <c r="D3123" s="64">
        <v>4.01</v>
      </c>
      <c r="E3123" s="64">
        <v>3.83</v>
      </c>
      <c r="G3123" s="64">
        <v>2.4500000000000002</v>
      </c>
      <c r="H3123" s="64">
        <v>2.4</v>
      </c>
      <c r="J3123" s="64">
        <v>3.37</v>
      </c>
      <c r="K3123" s="64">
        <v>3.41</v>
      </c>
      <c r="N3123" s="64">
        <v>0.46</v>
      </c>
      <c r="O3123" s="64">
        <v>2.44</v>
      </c>
      <c r="P3123" s="64">
        <v>3.05</v>
      </c>
      <c r="R3123" s="64">
        <v>2.36</v>
      </c>
      <c r="S3123" s="64">
        <v>2.19</v>
      </c>
      <c r="U3123" s="64">
        <v>3.21</v>
      </c>
      <c r="V3123" s="64">
        <v>2.98</v>
      </c>
      <c r="W3123" s="64">
        <v>4.01</v>
      </c>
      <c r="X3123" s="64">
        <v>3.83</v>
      </c>
      <c r="Z3123" s="64">
        <v>2.4500000000000002</v>
      </c>
      <c r="AA3123" s="64">
        <v>2.4</v>
      </c>
      <c r="AB3123" s="64">
        <v>3.37</v>
      </c>
      <c r="AC3123" s="64">
        <v>3.41</v>
      </c>
    </row>
    <row r="3124" spans="1:29" hidden="1" x14ac:dyDescent="0.2">
      <c r="R3124" s="64"/>
      <c r="S3124" s="64"/>
    </row>
    <row r="3125" spans="1:29" hidden="1" x14ac:dyDescent="0.2">
      <c r="A3125" s="3" t="s">
        <v>61</v>
      </c>
      <c r="B3125" s="64">
        <f>AVERAGE(B3104:B3123)</f>
        <v>3.1529999999999996</v>
      </c>
      <c r="C3125" s="64">
        <f>AVERAGE(C3104:C3123)</f>
        <v>2.9165000000000001</v>
      </c>
      <c r="D3125" s="64">
        <f>AVERAGE(D3104:D3123)</f>
        <v>3.9690000000000003</v>
      </c>
      <c r="E3125" s="64">
        <f>AVERAGE(E3104:E3123)</f>
        <v>3.7605000000000004</v>
      </c>
      <c r="G3125" s="64">
        <f>AVERAGE(G3104:G3123)</f>
        <v>2.4910000000000005</v>
      </c>
      <c r="H3125" s="64">
        <f>AVERAGE(H3104:H3123)</f>
        <v>2.3935</v>
      </c>
      <c r="J3125" s="64">
        <f>AVERAGE(J3104:J3123)</f>
        <v>3.5960000000000001</v>
      </c>
      <c r="K3125" s="64">
        <f>AVERAGE(K3104:K3123)</f>
        <v>3.3119999999999998</v>
      </c>
      <c r="N3125" s="64">
        <f>AVERAGE(N3104:N3123)</f>
        <v>0.46650000000000008</v>
      </c>
      <c r="O3125" s="64">
        <f>AVERAGE(O3104:O3123)</f>
        <v>2.4059999999999997</v>
      </c>
      <c r="P3125" s="64">
        <f>AVERAGE(P3104:P3123)</f>
        <v>2.9975000000000001</v>
      </c>
      <c r="R3125" s="64">
        <f>AVERAGE(R3104:R3123)</f>
        <v>2.3464999999999998</v>
      </c>
      <c r="S3125" s="64">
        <f>AVERAGE(S3104:S3123)</f>
        <v>2.181</v>
      </c>
      <c r="U3125" s="64">
        <f>AVERAGE(U3104:U3123)</f>
        <v>3.1529999999999996</v>
      </c>
      <c r="V3125" s="64">
        <f>AVERAGE(V3104:V3123)</f>
        <v>2.9165000000000001</v>
      </c>
      <c r="W3125" s="64">
        <f>AVERAGE(W3104:W3123)</f>
        <v>3.9690000000000003</v>
      </c>
      <c r="X3125" s="64">
        <f>AVERAGE(X3104:X3123)</f>
        <v>3.7605000000000004</v>
      </c>
      <c r="Z3125" s="64">
        <f>AVERAGE(Z3104:Z3123)</f>
        <v>2.4910000000000005</v>
      </c>
      <c r="AA3125" s="64">
        <f>AVERAGE(AA3104:AA3123)</f>
        <v>2.3935</v>
      </c>
      <c r="AB3125" s="64">
        <f>AVERAGE(AB3104:AB3123)</f>
        <v>3.5960000000000001</v>
      </c>
      <c r="AC3125" s="64">
        <f>AVERAGE(AC3104:AC3123)</f>
        <v>3.3119999999999998</v>
      </c>
    </row>
    <row r="3126" spans="1:29" hidden="1" x14ac:dyDescent="0.2">
      <c r="A3126" s="3" t="s">
        <v>62</v>
      </c>
      <c r="B3126" s="312">
        <f>AVERAGE(B3125:C3125)</f>
        <v>3.0347499999999998</v>
      </c>
      <c r="C3126" s="312"/>
      <c r="D3126" s="312">
        <f>AVERAGE(D3125:E3125)</f>
        <v>3.8647500000000004</v>
      </c>
      <c r="E3126" s="312"/>
      <c r="F3126" s="5"/>
      <c r="G3126" s="312">
        <f>AVERAGE(G3125:H3125)</f>
        <v>2.4422500000000005</v>
      </c>
      <c r="H3126" s="312"/>
      <c r="I3126" s="118"/>
      <c r="J3126" s="312">
        <f>AVERAGE(J3125:K3125)</f>
        <v>3.4539999999999997</v>
      </c>
      <c r="K3126" s="312"/>
      <c r="L3126" s="118"/>
      <c r="M3126" s="5"/>
      <c r="N3126" s="5"/>
      <c r="O3126" s="5"/>
      <c r="P3126" s="5"/>
      <c r="Q3126" s="5"/>
      <c r="R3126" s="312">
        <f>AVERAGE(R3125:S3125)</f>
        <v>2.2637499999999999</v>
      </c>
      <c r="S3126" s="312"/>
      <c r="U3126" s="312">
        <f>AVERAGE(U3125:V3125)</f>
        <v>3.0347499999999998</v>
      </c>
      <c r="V3126" s="312"/>
      <c r="W3126" s="312">
        <f>AVERAGE(W3125:X3125)</f>
        <v>3.8647500000000004</v>
      </c>
      <c r="X3126" s="312"/>
      <c r="Y3126" s="5"/>
      <c r="Z3126" s="312">
        <f>AVERAGE(Z3125:AA3125)</f>
        <v>2.4422500000000005</v>
      </c>
      <c r="AA3126" s="312"/>
      <c r="AB3126" s="312">
        <f>AVERAGE(AB3125:AC3125)</f>
        <v>3.4539999999999997</v>
      </c>
      <c r="AC3126" s="312"/>
    </row>
    <row r="3127" spans="1:29" hidden="1" x14ac:dyDescent="0.2">
      <c r="A3127" s="3" t="s">
        <v>63</v>
      </c>
      <c r="B3127" s="312">
        <f>AVERAGE(B3075,B3101,B3126)</f>
        <v>2.9839523809523811</v>
      </c>
      <c r="C3127" s="312"/>
      <c r="D3127" s="312">
        <f>AVERAGE(D3075,D3101,D3126)</f>
        <v>3.9570158730158731</v>
      </c>
      <c r="E3127" s="312"/>
      <c r="F3127" s="5"/>
      <c r="G3127" s="312">
        <f>AVERAGE(G3075,G3101,G3126)</f>
        <v>2.4394523809523814</v>
      </c>
      <c r="H3127" s="312"/>
      <c r="I3127" s="118"/>
      <c r="J3127" s="312">
        <f>AVERAGE(J3075,J3101,J3126)</f>
        <v>3.379488095238095</v>
      </c>
      <c r="K3127" s="312"/>
      <c r="L3127" s="118"/>
      <c r="M3127" s="5"/>
      <c r="N3127" s="5"/>
      <c r="O3127" s="5"/>
      <c r="P3127" s="5"/>
      <c r="Q3127" s="5"/>
      <c r="R3127" s="312">
        <f>AVERAGE(R3075,R3101,R3126)</f>
        <v>2.1730595238095236</v>
      </c>
      <c r="S3127" s="312"/>
      <c r="U3127" s="312">
        <f>AVERAGE(U3075,U3101,U3126)</f>
        <v>2.9839523809523811</v>
      </c>
      <c r="V3127" s="312"/>
      <c r="W3127" s="312">
        <f>AVERAGE(W3075,W3101,W3126)</f>
        <v>3.9570158730158731</v>
      </c>
      <c r="X3127" s="312"/>
      <c r="Y3127" s="5"/>
      <c r="Z3127" s="312">
        <f>AVERAGE(Z3075,Z3101,Z3126)</f>
        <v>2.4394523809523814</v>
      </c>
      <c r="AA3127" s="312"/>
      <c r="AB3127" s="312">
        <f>AVERAGE(AB3075,AB3101,AB3126)</f>
        <v>3.379488095238095</v>
      </c>
      <c r="AC3127" s="312"/>
    </row>
    <row r="3128" spans="1:29" hidden="1" x14ac:dyDescent="0.2">
      <c r="R3128" s="64"/>
      <c r="S3128" s="64"/>
    </row>
    <row r="3129" spans="1:29" hidden="1" x14ac:dyDescent="0.2">
      <c r="A3129" s="2">
        <v>42767</v>
      </c>
      <c r="B3129" s="64">
        <v>3.23</v>
      </c>
      <c r="C3129" s="64">
        <v>3</v>
      </c>
      <c r="D3129" s="64">
        <v>4.01</v>
      </c>
      <c r="E3129" s="64">
        <v>3.84</v>
      </c>
      <c r="G3129" s="64">
        <v>2.7</v>
      </c>
      <c r="H3129" s="64">
        <v>2.39</v>
      </c>
      <c r="J3129" s="64">
        <v>3.21</v>
      </c>
      <c r="K3129" s="64">
        <v>3.36</v>
      </c>
      <c r="N3129" s="64">
        <v>0.47</v>
      </c>
      <c r="O3129" s="64">
        <v>2.4500000000000002</v>
      </c>
      <c r="P3129" s="64">
        <v>3.05</v>
      </c>
      <c r="R3129" s="64">
        <v>2.37</v>
      </c>
      <c r="S3129" s="64">
        <v>2.21</v>
      </c>
      <c r="U3129" s="64">
        <v>3.23</v>
      </c>
      <c r="V3129" s="64">
        <v>3</v>
      </c>
      <c r="W3129" s="64">
        <v>4.01</v>
      </c>
      <c r="X3129" s="64">
        <v>3.84</v>
      </c>
      <c r="Z3129" s="64">
        <v>2.7</v>
      </c>
      <c r="AA3129" s="64">
        <v>2.39</v>
      </c>
      <c r="AB3129" s="64">
        <v>3.21</v>
      </c>
      <c r="AC3129" s="64">
        <v>3.36</v>
      </c>
    </row>
    <row r="3130" spans="1:29" hidden="1" x14ac:dyDescent="0.2">
      <c r="A3130" s="2">
        <v>42768</v>
      </c>
      <c r="B3130" s="64">
        <v>3.24</v>
      </c>
      <c r="C3130" s="64">
        <v>3.03</v>
      </c>
      <c r="D3130" s="64">
        <v>4.0199999999999996</v>
      </c>
      <c r="E3130" s="64">
        <v>3.85</v>
      </c>
      <c r="G3130" s="64">
        <v>2.69</v>
      </c>
      <c r="H3130" s="64">
        <v>2.41</v>
      </c>
      <c r="J3130" s="64">
        <v>3.23</v>
      </c>
      <c r="K3130" s="64">
        <v>3.31</v>
      </c>
      <c r="N3130" s="64">
        <v>0.45</v>
      </c>
      <c r="O3130" s="64">
        <v>2.4500000000000002</v>
      </c>
      <c r="P3130" s="64">
        <v>3.07</v>
      </c>
      <c r="R3130" s="64">
        <v>2.37</v>
      </c>
      <c r="S3130" s="64">
        <v>2.21</v>
      </c>
      <c r="U3130" s="64">
        <v>3.24</v>
      </c>
      <c r="V3130" s="64">
        <v>3.03</v>
      </c>
      <c r="W3130" s="64">
        <v>4.0199999999999996</v>
      </c>
      <c r="X3130" s="64">
        <v>3.85</v>
      </c>
      <c r="Z3130" s="64">
        <v>2.69</v>
      </c>
      <c r="AA3130" s="64">
        <v>2.41</v>
      </c>
      <c r="AB3130" s="64">
        <v>3.23</v>
      </c>
      <c r="AC3130" s="64">
        <v>3.31</v>
      </c>
    </row>
    <row r="3131" spans="1:29" hidden="1" x14ac:dyDescent="0.2">
      <c r="A3131" s="2">
        <v>42769</v>
      </c>
      <c r="B3131" s="64">
        <v>3.22</v>
      </c>
      <c r="C3131" s="64">
        <v>3.01</v>
      </c>
      <c r="D3131" s="64">
        <v>4</v>
      </c>
      <c r="E3131" s="64">
        <v>3.87</v>
      </c>
      <c r="G3131" s="64">
        <v>2.56</v>
      </c>
      <c r="H3131" s="64">
        <v>2.41</v>
      </c>
      <c r="J3131" s="64">
        <v>3.37</v>
      </c>
      <c r="K3131" s="64">
        <v>3.26</v>
      </c>
      <c r="N3131" s="64">
        <v>0.44</v>
      </c>
      <c r="O3131" s="64">
        <v>2.4500000000000002</v>
      </c>
      <c r="P3131" s="64">
        <v>3.07</v>
      </c>
      <c r="R3131" s="64">
        <v>2.34</v>
      </c>
      <c r="S3131" s="64">
        <v>2.16</v>
      </c>
      <c r="U3131" s="64">
        <v>3.22</v>
      </c>
      <c r="V3131" s="64">
        <v>3.01</v>
      </c>
      <c r="W3131" s="64">
        <v>4</v>
      </c>
      <c r="X3131" s="64">
        <v>3.87</v>
      </c>
      <c r="Z3131" s="64">
        <v>2.56</v>
      </c>
      <c r="AA3131" s="64">
        <v>2.41</v>
      </c>
      <c r="AB3131" s="64">
        <v>3.37</v>
      </c>
      <c r="AC3131" s="64">
        <v>3.26</v>
      </c>
    </row>
    <row r="3132" spans="1:29" hidden="1" x14ac:dyDescent="0.2">
      <c r="A3132" s="2">
        <v>42772</v>
      </c>
      <c r="B3132" s="64">
        <v>3.18</v>
      </c>
      <c r="C3132" s="64">
        <v>3.02</v>
      </c>
      <c r="D3132" s="64">
        <v>4.01</v>
      </c>
      <c r="E3132" s="64">
        <v>3.84</v>
      </c>
      <c r="G3132" s="64">
        <v>2.54</v>
      </c>
      <c r="H3132" s="64">
        <v>2.39</v>
      </c>
      <c r="J3132" s="64">
        <v>3.31</v>
      </c>
      <c r="K3132" s="64">
        <v>3.31</v>
      </c>
      <c r="N3132" s="64">
        <v>0.46</v>
      </c>
      <c r="O3132" s="64">
        <v>2.39</v>
      </c>
      <c r="P3132" s="64">
        <v>3.03</v>
      </c>
      <c r="R3132" s="64">
        <v>2.29</v>
      </c>
      <c r="S3132" s="64">
        <v>2.15</v>
      </c>
      <c r="U3132" s="64">
        <v>3.18</v>
      </c>
      <c r="V3132" s="64">
        <v>3.02</v>
      </c>
      <c r="W3132" s="64">
        <v>4.01</v>
      </c>
      <c r="X3132" s="64">
        <v>3.84</v>
      </c>
      <c r="Z3132" s="64">
        <v>2.54</v>
      </c>
      <c r="AA3132" s="64">
        <v>2.39</v>
      </c>
      <c r="AB3132" s="64">
        <v>3.31</v>
      </c>
      <c r="AC3132" s="64">
        <v>3.31</v>
      </c>
    </row>
    <row r="3133" spans="1:29" hidden="1" x14ac:dyDescent="0.2">
      <c r="A3133" s="2">
        <v>42773</v>
      </c>
      <c r="B3133" s="64">
        <v>3.16</v>
      </c>
      <c r="C3133" s="64">
        <v>3</v>
      </c>
      <c r="D3133" s="64">
        <v>3.97</v>
      </c>
      <c r="E3133" s="64">
        <v>3.82</v>
      </c>
      <c r="G3133" s="64">
        <v>2.52</v>
      </c>
      <c r="H3133" s="64">
        <v>2.38</v>
      </c>
      <c r="J3133" s="64">
        <v>3.27</v>
      </c>
      <c r="K3133" s="64">
        <v>3.24</v>
      </c>
      <c r="N3133" s="64">
        <v>0.47</v>
      </c>
      <c r="O3133" s="64">
        <v>2.37</v>
      </c>
      <c r="P3133" s="64">
        <v>3</v>
      </c>
      <c r="R3133" s="64">
        <v>2.2799999999999998</v>
      </c>
      <c r="S3133" s="64">
        <v>2.13</v>
      </c>
      <c r="U3133" s="64">
        <v>3.16</v>
      </c>
      <c r="V3133" s="64">
        <v>3</v>
      </c>
      <c r="W3133" s="64">
        <v>3.97</v>
      </c>
      <c r="X3133" s="64">
        <v>3.82</v>
      </c>
      <c r="Z3133" s="64">
        <v>2.52</v>
      </c>
      <c r="AA3133" s="64">
        <v>2.38</v>
      </c>
      <c r="AB3133" s="64">
        <v>3.27</v>
      </c>
      <c r="AC3133" s="64">
        <v>3.24</v>
      </c>
    </row>
    <row r="3134" spans="1:29" hidden="1" x14ac:dyDescent="0.2">
      <c r="A3134" s="2">
        <v>42774</v>
      </c>
      <c r="B3134" s="64">
        <v>3.11</v>
      </c>
      <c r="C3134" s="64">
        <v>2.96</v>
      </c>
      <c r="D3134" s="64">
        <v>3.92</v>
      </c>
      <c r="E3134" s="64">
        <v>3.77</v>
      </c>
      <c r="G3134" s="64">
        <v>2.56</v>
      </c>
      <c r="H3134" s="64">
        <v>2.4</v>
      </c>
      <c r="J3134" s="64">
        <v>3.66</v>
      </c>
      <c r="K3134" s="64">
        <v>3.34</v>
      </c>
      <c r="N3134" s="64">
        <v>0.47</v>
      </c>
      <c r="O3134" s="64">
        <v>2.3199999999999998</v>
      </c>
      <c r="P3134" s="64">
        <v>2.93</v>
      </c>
      <c r="R3134" s="64">
        <v>2.25</v>
      </c>
      <c r="S3134" s="64">
        <v>2.1</v>
      </c>
      <c r="U3134" s="64">
        <v>3.11</v>
      </c>
      <c r="V3134" s="64">
        <v>2.96</v>
      </c>
      <c r="W3134" s="64">
        <v>3.92</v>
      </c>
      <c r="X3134" s="64">
        <v>3.77</v>
      </c>
      <c r="Z3134" s="64">
        <v>2.56</v>
      </c>
      <c r="AA3134" s="64">
        <v>2.4</v>
      </c>
      <c r="AB3134" s="64">
        <v>3.66</v>
      </c>
      <c r="AC3134" s="64">
        <v>3.34</v>
      </c>
    </row>
    <row r="3135" spans="1:29" hidden="1" x14ac:dyDescent="0.2">
      <c r="A3135" s="2">
        <v>42775</v>
      </c>
      <c r="B3135" s="64">
        <v>3.19</v>
      </c>
      <c r="C3135" s="64">
        <v>3.04</v>
      </c>
      <c r="D3135" s="64">
        <v>3.98</v>
      </c>
      <c r="E3135" s="64">
        <v>3.8</v>
      </c>
      <c r="G3135" s="64">
        <v>2.56</v>
      </c>
      <c r="H3135" s="64">
        <v>2.4</v>
      </c>
      <c r="J3135" s="64">
        <v>3.59</v>
      </c>
      <c r="K3135" s="64">
        <v>3.37</v>
      </c>
      <c r="N3135" s="64">
        <v>0.48</v>
      </c>
      <c r="O3135" s="64">
        <v>2.38</v>
      </c>
      <c r="P3135" s="64">
        <v>2.98</v>
      </c>
      <c r="R3135" s="64">
        <v>2.3199999999999998</v>
      </c>
      <c r="S3135" s="64">
        <v>2.17</v>
      </c>
      <c r="U3135" s="64">
        <v>3.19</v>
      </c>
      <c r="V3135" s="64">
        <v>3.04</v>
      </c>
      <c r="W3135" s="64">
        <v>3.98</v>
      </c>
      <c r="X3135" s="64">
        <v>3.8</v>
      </c>
      <c r="Z3135" s="64">
        <v>2.56</v>
      </c>
      <c r="AA3135" s="64">
        <v>2.4</v>
      </c>
      <c r="AB3135" s="64">
        <v>3.59</v>
      </c>
      <c r="AC3135" s="64">
        <v>3.37</v>
      </c>
    </row>
    <row r="3136" spans="1:29" hidden="1" x14ac:dyDescent="0.2">
      <c r="A3136" s="2">
        <v>42776</v>
      </c>
      <c r="B3136" s="64">
        <v>3.18</v>
      </c>
      <c r="C3136" s="64">
        <v>3.04</v>
      </c>
      <c r="D3136" s="64">
        <v>3.95</v>
      </c>
      <c r="E3136" s="64">
        <v>3.8</v>
      </c>
      <c r="G3136" s="64">
        <v>2.57</v>
      </c>
      <c r="H3136" s="64">
        <v>2.4</v>
      </c>
      <c r="J3136" s="64">
        <v>3.7</v>
      </c>
      <c r="K3136" s="64">
        <v>3.32</v>
      </c>
      <c r="N3136" s="64">
        <v>0.48</v>
      </c>
      <c r="O3136" s="64">
        <v>2.4</v>
      </c>
      <c r="P3136" s="64">
        <v>2.99</v>
      </c>
      <c r="R3136" s="64">
        <v>2.31</v>
      </c>
      <c r="S3136" s="64">
        <v>2.17</v>
      </c>
      <c r="U3136" s="64">
        <v>3.18</v>
      </c>
      <c r="V3136" s="64">
        <v>3.04</v>
      </c>
      <c r="W3136" s="64">
        <v>3.95</v>
      </c>
      <c r="X3136" s="64">
        <v>3.8</v>
      </c>
      <c r="Z3136" s="64">
        <v>2.57</v>
      </c>
      <c r="AA3136" s="64">
        <v>2.4</v>
      </c>
      <c r="AB3136" s="64">
        <v>3.7</v>
      </c>
      <c r="AC3136" s="64">
        <v>3.32</v>
      </c>
    </row>
    <row r="3137" spans="1:29" hidden="1" x14ac:dyDescent="0.2">
      <c r="A3137" s="2">
        <v>42779</v>
      </c>
      <c r="B3137" s="64">
        <v>3.2</v>
      </c>
      <c r="C3137" s="64">
        <v>3.05</v>
      </c>
      <c r="D3137" s="64">
        <v>3.96</v>
      </c>
      <c r="E3137" s="64">
        <v>3.82</v>
      </c>
      <c r="G3137" s="64">
        <v>2.57</v>
      </c>
      <c r="H3137" s="64">
        <v>2.38</v>
      </c>
      <c r="J3137" s="64">
        <v>3.53</v>
      </c>
      <c r="K3137" s="64">
        <v>3.37</v>
      </c>
      <c r="N3137" s="64">
        <v>0.46</v>
      </c>
      <c r="O3137" s="64">
        <v>2.4300000000000002</v>
      </c>
      <c r="P3137" s="64">
        <v>3.02</v>
      </c>
      <c r="R3137" s="64">
        <v>2.33</v>
      </c>
      <c r="S3137" s="64">
        <v>2.2000000000000002</v>
      </c>
      <c r="U3137" s="64">
        <v>3.2</v>
      </c>
      <c r="V3137" s="64">
        <v>3.05</v>
      </c>
      <c r="W3137" s="64">
        <v>3.96</v>
      </c>
      <c r="X3137" s="64">
        <v>3.82</v>
      </c>
      <c r="Z3137" s="64">
        <v>2.57</v>
      </c>
      <c r="AA3137" s="64">
        <v>2.38</v>
      </c>
      <c r="AB3137" s="64">
        <v>3.53</v>
      </c>
      <c r="AC3137" s="64">
        <v>3.37</v>
      </c>
    </row>
    <row r="3138" spans="1:29" hidden="1" x14ac:dyDescent="0.2">
      <c r="A3138" s="2">
        <v>42780</v>
      </c>
      <c r="B3138" s="64">
        <v>3.24</v>
      </c>
      <c r="C3138" s="64">
        <v>3.09</v>
      </c>
      <c r="D3138" s="64">
        <v>3.98</v>
      </c>
      <c r="E3138" s="64">
        <v>3.84</v>
      </c>
      <c r="G3138" s="64">
        <v>2.58</v>
      </c>
      <c r="H3138" s="64">
        <v>2.41</v>
      </c>
      <c r="J3138" s="64">
        <v>3.62</v>
      </c>
      <c r="K3138" s="64">
        <v>3.25</v>
      </c>
      <c r="N3138" s="64">
        <v>0.47</v>
      </c>
      <c r="O3138" s="64">
        <v>2.4500000000000002</v>
      </c>
      <c r="P3138" s="64">
        <v>3.04</v>
      </c>
      <c r="R3138" s="64">
        <v>2.38</v>
      </c>
      <c r="S3138" s="64">
        <v>2.2400000000000002</v>
      </c>
      <c r="U3138" s="64">
        <v>3.24</v>
      </c>
      <c r="V3138" s="64">
        <v>3.09</v>
      </c>
      <c r="W3138" s="64">
        <v>3.98</v>
      </c>
      <c r="X3138" s="64">
        <v>3.84</v>
      </c>
      <c r="Z3138" s="64">
        <v>2.58</v>
      </c>
      <c r="AA3138" s="64">
        <v>2.41</v>
      </c>
      <c r="AB3138" s="64">
        <v>3.62</v>
      </c>
      <c r="AC3138" s="64">
        <v>3.25</v>
      </c>
    </row>
    <row r="3139" spans="1:29" hidden="1" x14ac:dyDescent="0.2">
      <c r="A3139" s="2">
        <v>42781</v>
      </c>
      <c r="B3139" s="64">
        <v>3.27</v>
      </c>
      <c r="C3139" s="64">
        <v>3.11</v>
      </c>
      <c r="D3139" s="64">
        <v>4.0199999999999996</v>
      </c>
      <c r="E3139" s="64">
        <v>3.89</v>
      </c>
      <c r="G3139" s="64">
        <v>2.61</v>
      </c>
      <c r="H3139" s="64">
        <v>2.4500000000000002</v>
      </c>
      <c r="J3139" s="64">
        <v>3.61</v>
      </c>
      <c r="K3139" s="64">
        <v>3.22</v>
      </c>
      <c r="N3139" s="64">
        <v>0.47</v>
      </c>
      <c r="O3139" s="64">
        <v>2.4700000000000002</v>
      </c>
      <c r="P3139" s="64">
        <v>3.06</v>
      </c>
      <c r="R3139" s="64">
        <v>2.41</v>
      </c>
      <c r="S3139" s="64">
        <v>2.25</v>
      </c>
      <c r="U3139" s="64">
        <v>3.27</v>
      </c>
      <c r="V3139" s="64">
        <v>3.11</v>
      </c>
      <c r="W3139" s="64">
        <v>4.0199999999999996</v>
      </c>
      <c r="X3139" s="64">
        <v>3.89</v>
      </c>
      <c r="Z3139" s="64">
        <v>2.61</v>
      </c>
      <c r="AA3139" s="64">
        <v>2.4500000000000002</v>
      </c>
      <c r="AB3139" s="64">
        <v>3.61</v>
      </c>
      <c r="AC3139" s="64">
        <v>3.22</v>
      </c>
    </row>
    <row r="3140" spans="1:29" hidden="1" x14ac:dyDescent="0.2">
      <c r="A3140" s="2">
        <v>42782</v>
      </c>
      <c r="B3140" s="64">
        <v>3.24</v>
      </c>
      <c r="C3140" s="64">
        <v>3.05</v>
      </c>
      <c r="D3140" s="64">
        <v>3.99</v>
      </c>
      <c r="E3140" s="64">
        <v>3.85</v>
      </c>
      <c r="G3140" s="64">
        <v>2.68</v>
      </c>
      <c r="H3140" s="64">
        <v>2.42</v>
      </c>
      <c r="J3140" s="64">
        <v>3.39</v>
      </c>
      <c r="K3140" s="64">
        <v>3.16</v>
      </c>
      <c r="N3140" s="64">
        <v>0.47</v>
      </c>
      <c r="O3140" s="64">
        <v>2.4300000000000002</v>
      </c>
      <c r="P3140" s="64">
        <v>3.03</v>
      </c>
      <c r="R3140" s="64">
        <v>2.36</v>
      </c>
      <c r="S3140" s="64">
        <v>2.21</v>
      </c>
      <c r="U3140" s="64">
        <v>3.24</v>
      </c>
      <c r="V3140" s="64">
        <v>3.05</v>
      </c>
      <c r="W3140" s="64">
        <v>3.99</v>
      </c>
      <c r="X3140" s="64">
        <v>3.85</v>
      </c>
      <c r="Z3140" s="64">
        <v>2.68</v>
      </c>
      <c r="AA3140" s="64">
        <v>2.42</v>
      </c>
      <c r="AB3140" s="64">
        <v>3.39</v>
      </c>
      <c r="AC3140" s="64">
        <v>3.16</v>
      </c>
    </row>
    <row r="3141" spans="1:29" hidden="1" x14ac:dyDescent="0.2">
      <c r="A3141" s="2">
        <v>42783</v>
      </c>
      <c r="B3141" s="64">
        <v>3.15</v>
      </c>
      <c r="C3141" s="64">
        <v>3.02</v>
      </c>
      <c r="D3141" s="64">
        <v>3.99</v>
      </c>
      <c r="E3141" s="64">
        <v>3.78</v>
      </c>
      <c r="G3141" s="64">
        <v>2.5499999999999998</v>
      </c>
      <c r="H3141" s="64">
        <v>2.48</v>
      </c>
      <c r="J3141" s="64">
        <v>3.7</v>
      </c>
      <c r="K3141" s="64">
        <v>2.98</v>
      </c>
      <c r="N3141" s="64">
        <v>0.47</v>
      </c>
      <c r="O3141" s="64">
        <v>2.4</v>
      </c>
      <c r="P3141" s="64">
        <v>3</v>
      </c>
      <c r="R3141" s="64">
        <v>2.2999999999999998</v>
      </c>
      <c r="S3141" s="64">
        <v>2.16</v>
      </c>
      <c r="U3141" s="64">
        <v>3.15</v>
      </c>
      <c r="V3141" s="64">
        <v>3.02</v>
      </c>
      <c r="W3141" s="64">
        <v>3.99</v>
      </c>
      <c r="X3141" s="64">
        <v>3.78</v>
      </c>
      <c r="Z3141" s="64">
        <v>2.5499999999999998</v>
      </c>
      <c r="AA3141" s="64">
        <v>2.48</v>
      </c>
      <c r="AB3141" s="64">
        <v>3.7</v>
      </c>
      <c r="AC3141" s="64">
        <v>2.98</v>
      </c>
    </row>
    <row r="3142" spans="1:29" hidden="1" x14ac:dyDescent="0.2">
      <c r="A3142" s="2">
        <v>42787</v>
      </c>
      <c r="B3142" s="64">
        <v>3.18</v>
      </c>
      <c r="C3142" s="64">
        <v>3.03</v>
      </c>
      <c r="D3142" s="64">
        <v>3.97</v>
      </c>
      <c r="E3142" s="64">
        <v>3.82</v>
      </c>
      <c r="G3142" s="64">
        <v>2.57</v>
      </c>
      <c r="H3142" s="64">
        <v>2.39</v>
      </c>
      <c r="J3142" s="64">
        <v>3.7</v>
      </c>
      <c r="K3142" s="64">
        <v>3.22</v>
      </c>
      <c r="N3142" s="64">
        <v>0.48</v>
      </c>
      <c r="O3142" s="64">
        <v>2.41</v>
      </c>
      <c r="P3142" s="64">
        <v>3.02</v>
      </c>
      <c r="R3142" s="64">
        <v>2.2599999999999998</v>
      </c>
      <c r="S3142" s="64">
        <v>2.04</v>
      </c>
      <c r="U3142" s="64">
        <v>3.18</v>
      </c>
      <c r="V3142" s="64">
        <v>3.03</v>
      </c>
      <c r="W3142" s="64">
        <v>3.97</v>
      </c>
      <c r="X3142" s="64">
        <v>3.82</v>
      </c>
      <c r="Z3142" s="64">
        <v>2.57</v>
      </c>
      <c r="AA3142" s="64">
        <v>2.39</v>
      </c>
      <c r="AB3142" s="64">
        <v>3.7</v>
      </c>
      <c r="AC3142" s="64">
        <v>3.22</v>
      </c>
    </row>
    <row r="3143" spans="1:29" hidden="1" x14ac:dyDescent="0.2">
      <c r="A3143" s="2">
        <v>42788</v>
      </c>
      <c r="B3143" s="64">
        <v>3.18</v>
      </c>
      <c r="C3143" s="64">
        <v>3</v>
      </c>
      <c r="D3143" s="64">
        <v>3.97</v>
      </c>
      <c r="E3143" s="64">
        <v>3.8</v>
      </c>
      <c r="G3143" s="64">
        <v>2.67</v>
      </c>
      <c r="H3143" s="64">
        <v>2.41</v>
      </c>
      <c r="J3143" s="64">
        <v>3.34</v>
      </c>
      <c r="K3143" s="64">
        <v>3.12</v>
      </c>
      <c r="N3143" s="64">
        <v>0.44</v>
      </c>
      <c r="O3143" s="64">
        <v>2.39</v>
      </c>
      <c r="P3143" s="64">
        <v>3.01</v>
      </c>
      <c r="R3143" s="64">
        <v>2.25</v>
      </c>
      <c r="S3143" s="64">
        <v>2.02</v>
      </c>
      <c r="U3143" s="64">
        <v>3.18</v>
      </c>
      <c r="V3143" s="64">
        <v>3</v>
      </c>
      <c r="W3143" s="64">
        <v>3.97</v>
      </c>
      <c r="X3143" s="64">
        <v>3.8</v>
      </c>
      <c r="Z3143" s="64">
        <v>2.67</v>
      </c>
      <c r="AA3143" s="64">
        <v>2.41</v>
      </c>
      <c r="AB3143" s="64">
        <v>3.34</v>
      </c>
      <c r="AC3143" s="64">
        <v>3.12</v>
      </c>
    </row>
    <row r="3144" spans="1:29" hidden="1" x14ac:dyDescent="0.2">
      <c r="A3144" s="2">
        <v>42789</v>
      </c>
      <c r="B3144" s="64">
        <v>3.13</v>
      </c>
      <c r="C3144" s="64">
        <v>2.96</v>
      </c>
      <c r="D3144" s="64">
        <v>3.94</v>
      </c>
      <c r="E3144" s="64">
        <v>3.82</v>
      </c>
      <c r="G3144" s="64">
        <v>2.6</v>
      </c>
      <c r="H3144" s="64">
        <v>2.37</v>
      </c>
      <c r="J3144" s="64">
        <v>3.34</v>
      </c>
      <c r="K3144" s="64">
        <v>3.11</v>
      </c>
      <c r="N3144" s="64">
        <v>0.45</v>
      </c>
      <c r="O3144" s="64">
        <v>2.36</v>
      </c>
      <c r="P3144" s="64">
        <v>2.99</v>
      </c>
      <c r="R3144" s="64">
        <v>2.2000000000000002</v>
      </c>
      <c r="S3144" s="64">
        <v>2</v>
      </c>
      <c r="U3144" s="64">
        <v>3.13</v>
      </c>
      <c r="V3144" s="64">
        <v>2.96</v>
      </c>
      <c r="W3144" s="64">
        <v>3.94</v>
      </c>
      <c r="X3144" s="64">
        <v>3.82</v>
      </c>
      <c r="Z3144" s="64">
        <v>2.6</v>
      </c>
      <c r="AA3144" s="64">
        <v>2.37</v>
      </c>
      <c r="AB3144" s="64">
        <v>3.34</v>
      </c>
      <c r="AC3144" s="64">
        <v>3.11</v>
      </c>
    </row>
    <row r="3145" spans="1:29" hidden="1" x14ac:dyDescent="0.2">
      <c r="A3145" s="2">
        <v>42790</v>
      </c>
      <c r="B3145" s="64">
        <v>3.06</v>
      </c>
      <c r="C3145" s="64">
        <v>2.9</v>
      </c>
      <c r="D3145" s="64">
        <v>3.89</v>
      </c>
      <c r="E3145" s="64">
        <v>3.76</v>
      </c>
      <c r="G3145" s="64">
        <v>2.56</v>
      </c>
      <c r="H3145" s="64">
        <v>2.37</v>
      </c>
      <c r="J3145" s="64">
        <v>3.38</v>
      </c>
      <c r="K3145" s="64">
        <v>3.01</v>
      </c>
      <c r="N3145" s="64">
        <v>0.45</v>
      </c>
      <c r="O3145" s="64">
        <v>2.29</v>
      </c>
      <c r="P3145" s="64">
        <v>2.93</v>
      </c>
      <c r="R3145" s="64">
        <v>2.21</v>
      </c>
      <c r="S3145" s="64">
        <v>2.06</v>
      </c>
      <c r="U3145" s="64">
        <v>3.06</v>
      </c>
      <c r="V3145" s="64">
        <v>2.9</v>
      </c>
      <c r="W3145" s="64">
        <v>3.89</v>
      </c>
      <c r="X3145" s="64">
        <v>3.76</v>
      </c>
      <c r="Z3145" s="64">
        <v>2.56</v>
      </c>
      <c r="AA3145" s="64">
        <v>2.37</v>
      </c>
      <c r="AB3145" s="64">
        <v>3.38</v>
      </c>
      <c r="AC3145" s="64">
        <v>3.01</v>
      </c>
    </row>
    <row r="3146" spans="1:29" hidden="1" x14ac:dyDescent="0.2">
      <c r="A3146" s="2">
        <v>42793</v>
      </c>
      <c r="B3146" s="64">
        <v>3.12</v>
      </c>
      <c r="C3146" s="64">
        <v>2.94</v>
      </c>
      <c r="D3146" s="64">
        <v>3.92</v>
      </c>
      <c r="E3146" s="64">
        <v>3.79</v>
      </c>
      <c r="G3146" s="64">
        <v>2.5499999999999998</v>
      </c>
      <c r="H3146" s="64">
        <v>2.37</v>
      </c>
      <c r="J3146" s="64">
        <v>3.52</v>
      </c>
      <c r="K3146" s="64">
        <v>2.95</v>
      </c>
      <c r="N3146" s="64">
        <v>0.47</v>
      </c>
      <c r="O3146" s="64">
        <v>2.34</v>
      </c>
      <c r="P3146" s="64">
        <v>2.96</v>
      </c>
      <c r="R3146" s="64">
        <v>2.2000000000000002</v>
      </c>
      <c r="S3146" s="64">
        <v>2</v>
      </c>
      <c r="U3146" s="64">
        <v>3.12</v>
      </c>
      <c r="V3146" s="64">
        <v>2.94</v>
      </c>
      <c r="W3146" s="64">
        <v>3.92</v>
      </c>
      <c r="X3146" s="64">
        <v>3.79</v>
      </c>
      <c r="Z3146" s="64">
        <v>2.5499999999999998</v>
      </c>
      <c r="AA3146" s="64">
        <v>2.37</v>
      </c>
      <c r="AB3146" s="64">
        <v>3.52</v>
      </c>
      <c r="AC3146" s="64">
        <v>2.95</v>
      </c>
    </row>
    <row r="3147" spans="1:29" hidden="1" x14ac:dyDescent="0.2">
      <c r="A3147" s="2">
        <v>42794</v>
      </c>
      <c r="B3147" s="64">
        <v>3.1</v>
      </c>
      <c r="C3147" s="64">
        <v>2.94</v>
      </c>
      <c r="D3147" s="64">
        <v>3.91</v>
      </c>
      <c r="E3147" s="64">
        <v>3.77</v>
      </c>
      <c r="G3147" s="64">
        <v>2.4</v>
      </c>
      <c r="H3147" s="64">
        <v>2.39</v>
      </c>
      <c r="J3147" s="64">
        <v>3.46</v>
      </c>
      <c r="K3147" s="64">
        <v>3.19</v>
      </c>
      <c r="N3147" s="64">
        <v>0.49</v>
      </c>
      <c r="O3147" s="64">
        <v>2.37</v>
      </c>
      <c r="P3147" s="64">
        <v>2.97</v>
      </c>
      <c r="R3147" s="64">
        <v>2.23</v>
      </c>
      <c r="S3147" s="64">
        <v>2.0099999999999998</v>
      </c>
      <c r="U3147" s="64">
        <v>3.1</v>
      </c>
      <c r="V3147" s="64">
        <v>2.94</v>
      </c>
      <c r="W3147" s="64">
        <v>3.91</v>
      </c>
      <c r="X3147" s="64">
        <v>3.77</v>
      </c>
      <c r="Z3147" s="64">
        <v>2.4</v>
      </c>
      <c r="AA3147" s="64">
        <v>2.39</v>
      </c>
      <c r="AB3147" s="64">
        <v>3.46</v>
      </c>
      <c r="AC3147" s="64">
        <v>3.19</v>
      </c>
    </row>
    <row r="3148" spans="1:29" hidden="1" x14ac:dyDescent="0.2">
      <c r="R3148" s="64"/>
      <c r="S3148" s="64"/>
    </row>
    <row r="3149" spans="1:29" hidden="1" x14ac:dyDescent="0.2">
      <c r="A3149" s="3" t="s">
        <v>61</v>
      </c>
      <c r="B3149" s="64">
        <f>AVERAGE(B3129:B3147)</f>
        <v>3.1778947368421058</v>
      </c>
      <c r="C3149" s="64">
        <f>AVERAGE(C3129:C3147)</f>
        <v>3.01</v>
      </c>
      <c r="D3149" s="64">
        <f>AVERAGE(D3129:D3147)</f>
        <v>3.9684210526315784</v>
      </c>
      <c r="E3149" s="64">
        <f>AVERAGE(E3129:E3147)</f>
        <v>3.8173684210526315</v>
      </c>
      <c r="G3149" s="64">
        <f>AVERAGE(G3129:G3147)</f>
        <v>2.5810526315789475</v>
      </c>
      <c r="H3149" s="64">
        <f>AVERAGE(H3129:H3147)</f>
        <v>2.4010526315789464</v>
      </c>
      <c r="J3149" s="64">
        <f>AVERAGE(J3129:J3147)</f>
        <v>3.47</v>
      </c>
      <c r="K3149" s="64">
        <f>AVERAGE(K3129:K3147)</f>
        <v>3.2152631578947366</v>
      </c>
      <c r="N3149" s="64">
        <f>AVERAGE(N3129:N3147)</f>
        <v>0.46526315789473682</v>
      </c>
      <c r="O3149" s="64">
        <f>AVERAGE(O3129:O3147)</f>
        <v>2.3973684210526311</v>
      </c>
      <c r="P3149" s="64">
        <f>AVERAGE(P3129:P3147)</f>
        <v>3.0078947368421054</v>
      </c>
      <c r="R3149" s="64">
        <f>AVERAGE(R3129:R3147)</f>
        <v>2.2978947368421054</v>
      </c>
      <c r="S3149" s="64">
        <f>AVERAGE(S3129:S3147)</f>
        <v>2.1310526315789473</v>
      </c>
      <c r="U3149" s="64">
        <f>AVERAGE(U3129:U3147)</f>
        <v>3.1778947368421058</v>
      </c>
      <c r="V3149" s="64">
        <f>AVERAGE(V3129:V3147)</f>
        <v>3.01</v>
      </c>
      <c r="W3149" s="64">
        <f>AVERAGE(W3129:W3147)</f>
        <v>3.9684210526315784</v>
      </c>
      <c r="X3149" s="64">
        <f>AVERAGE(X3129:X3147)</f>
        <v>3.8173684210526315</v>
      </c>
      <c r="Z3149" s="64">
        <f>AVERAGE(Z3129:Z3147)</f>
        <v>2.5810526315789475</v>
      </c>
      <c r="AA3149" s="64">
        <f>AVERAGE(AA3129:AA3147)</f>
        <v>2.4010526315789464</v>
      </c>
      <c r="AB3149" s="64">
        <f>AVERAGE(AB3129:AB3147)</f>
        <v>3.47</v>
      </c>
      <c r="AC3149" s="64">
        <f>AVERAGE(AC3129:AC3147)</f>
        <v>3.2152631578947366</v>
      </c>
    </row>
    <row r="3150" spans="1:29" hidden="1" x14ac:dyDescent="0.2">
      <c r="A3150" s="3" t="s">
        <v>62</v>
      </c>
      <c r="B3150" s="312">
        <f>AVERAGE(B3149:C3149)</f>
        <v>3.0939473684210528</v>
      </c>
      <c r="C3150" s="312"/>
      <c r="D3150" s="312">
        <f>AVERAGE(D3149:E3149)</f>
        <v>3.8928947368421047</v>
      </c>
      <c r="E3150" s="312"/>
      <c r="F3150" s="5"/>
      <c r="G3150" s="312">
        <f>AVERAGE(G3149:H3149)</f>
        <v>2.4910526315789472</v>
      </c>
      <c r="H3150" s="312"/>
      <c r="I3150" s="118"/>
      <c r="J3150" s="312">
        <f>AVERAGE(J3149:K3149)</f>
        <v>3.3426315789473682</v>
      </c>
      <c r="K3150" s="312"/>
      <c r="L3150" s="118"/>
      <c r="M3150" s="5"/>
      <c r="N3150" s="5"/>
      <c r="O3150" s="5"/>
      <c r="P3150" s="5"/>
      <c r="Q3150" s="5"/>
      <c r="R3150" s="312">
        <f>AVERAGE(R3149:S3149)</f>
        <v>2.2144736842105264</v>
      </c>
      <c r="S3150" s="312"/>
      <c r="U3150" s="312">
        <f>AVERAGE(U3149:V3149)</f>
        <v>3.0939473684210528</v>
      </c>
      <c r="V3150" s="312"/>
      <c r="W3150" s="312">
        <f>AVERAGE(W3149:X3149)</f>
        <v>3.8928947368421047</v>
      </c>
      <c r="X3150" s="312"/>
      <c r="Y3150" s="5"/>
      <c r="Z3150" s="312">
        <f>AVERAGE(Z3149:AA3149)</f>
        <v>2.4910526315789472</v>
      </c>
      <c r="AA3150" s="312"/>
      <c r="AB3150" s="312">
        <f>AVERAGE(AB3149:AC3149)</f>
        <v>3.3426315789473682</v>
      </c>
      <c r="AC3150" s="312"/>
    </row>
    <row r="3151" spans="1:29" hidden="1" x14ac:dyDescent="0.2">
      <c r="A3151" s="3" t="s">
        <v>63</v>
      </c>
      <c r="B3151" s="312">
        <f>AVERAGE(B3101,B3126,B3150)</f>
        <v>3.0821848370927314</v>
      </c>
      <c r="C3151" s="312"/>
      <c r="D3151" s="312">
        <f>AVERAGE(D3101,D3126,D3150)</f>
        <v>3.948897451963242</v>
      </c>
      <c r="E3151" s="312"/>
      <c r="F3151" s="5"/>
      <c r="G3151" s="312">
        <f>AVERAGE(G3101,G3126,G3150)</f>
        <v>2.5270532581453637</v>
      </c>
      <c r="H3151" s="312"/>
      <c r="I3151" s="118"/>
      <c r="J3151" s="312">
        <f>AVERAGE(J3101,J3126,J3150)</f>
        <v>3.4674486215538849</v>
      </c>
      <c r="K3151" s="312"/>
      <c r="L3151" s="118"/>
      <c r="M3151" s="5"/>
      <c r="N3151" s="5"/>
      <c r="O3151" s="5"/>
      <c r="P3151" s="5"/>
      <c r="Q3151" s="5"/>
      <c r="R3151" s="312">
        <f>AVERAGE(R3101,R3126,R3150)</f>
        <v>2.2598840852130326</v>
      </c>
      <c r="S3151" s="312"/>
      <c r="U3151" s="312">
        <f>AVERAGE(U3101,U3126,U3150)</f>
        <v>3.0821848370927314</v>
      </c>
      <c r="V3151" s="312"/>
      <c r="W3151" s="312">
        <f>AVERAGE(W3101,W3126,W3150)</f>
        <v>3.948897451963242</v>
      </c>
      <c r="X3151" s="312"/>
      <c r="Y3151" s="5"/>
      <c r="Z3151" s="312">
        <f>AVERAGE(Z3101,Z3126,Z3150)</f>
        <v>2.5270532581453637</v>
      </c>
      <c r="AA3151" s="312"/>
      <c r="AB3151" s="312">
        <f>AVERAGE(AB3101,AB3126,AB3150)</f>
        <v>3.4674486215538849</v>
      </c>
      <c r="AC3151" s="312"/>
    </row>
    <row r="3152" spans="1:29" hidden="1" x14ac:dyDescent="0.2">
      <c r="R3152" s="64"/>
      <c r="S3152" s="64"/>
    </row>
    <row r="3153" spans="1:29" hidden="1" x14ac:dyDescent="0.2">
      <c r="A3153" s="2">
        <v>42795</v>
      </c>
      <c r="B3153" s="64">
        <v>3.18</v>
      </c>
      <c r="C3153" s="64">
        <v>3.03</v>
      </c>
      <c r="D3153" s="64">
        <v>4</v>
      </c>
      <c r="E3153" s="64">
        <v>3.85</v>
      </c>
      <c r="G3153" s="64">
        <v>2.59</v>
      </c>
      <c r="H3153" s="64">
        <v>2.37</v>
      </c>
      <c r="J3153" s="64">
        <v>3.35</v>
      </c>
      <c r="K3153" s="64">
        <v>3.21</v>
      </c>
      <c r="N3153" s="64">
        <v>0.51</v>
      </c>
      <c r="O3153" s="64">
        <v>2.4300000000000002</v>
      </c>
      <c r="P3153" s="64">
        <v>3.04</v>
      </c>
      <c r="R3153" s="64">
        <v>2.2799999999999998</v>
      </c>
      <c r="S3153" s="64">
        <v>2.0499999999999998</v>
      </c>
      <c r="U3153" s="64">
        <v>3.18</v>
      </c>
      <c r="V3153" s="64">
        <v>3.03</v>
      </c>
      <c r="W3153" s="64">
        <v>4</v>
      </c>
      <c r="X3153" s="64">
        <v>3.85</v>
      </c>
      <c r="Z3153" s="64">
        <v>2.59</v>
      </c>
      <c r="AA3153" s="64">
        <v>2.37</v>
      </c>
      <c r="AB3153" s="64">
        <v>3.35</v>
      </c>
      <c r="AC3153" s="64">
        <v>3.21</v>
      </c>
    </row>
    <row r="3154" spans="1:29" hidden="1" x14ac:dyDescent="0.2">
      <c r="A3154" s="2">
        <v>42796</v>
      </c>
      <c r="B3154" s="64">
        <v>3.25</v>
      </c>
      <c r="C3154" s="64">
        <v>3.05</v>
      </c>
      <c r="D3154" s="64">
        <v>4.0199999999999996</v>
      </c>
      <c r="E3154" s="64">
        <v>3.86</v>
      </c>
      <c r="G3154" s="64">
        <v>2.4300000000000002</v>
      </c>
      <c r="H3154" s="64">
        <v>2.38</v>
      </c>
      <c r="J3154" s="64">
        <v>3.23</v>
      </c>
      <c r="K3154" s="64">
        <v>3.14</v>
      </c>
      <c r="N3154" s="64">
        <v>0.64</v>
      </c>
      <c r="O3154" s="64">
        <v>2.46</v>
      </c>
      <c r="P3154" s="64">
        <v>3.05</v>
      </c>
      <c r="R3154" s="64">
        <v>2.31</v>
      </c>
      <c r="S3154" s="64">
        <v>2.08</v>
      </c>
      <c r="U3154" s="64">
        <v>3.25</v>
      </c>
      <c r="V3154" s="64">
        <v>3.05</v>
      </c>
      <c r="W3154" s="64">
        <v>4.0199999999999996</v>
      </c>
      <c r="X3154" s="64">
        <v>3.86</v>
      </c>
      <c r="Z3154" s="64">
        <v>2.4300000000000002</v>
      </c>
      <c r="AA3154" s="64">
        <v>2.38</v>
      </c>
      <c r="AB3154" s="64">
        <v>3.23</v>
      </c>
      <c r="AC3154" s="64">
        <v>3.14</v>
      </c>
    </row>
    <row r="3155" spans="1:29" hidden="1" x14ac:dyDescent="0.2">
      <c r="A3155" s="2">
        <v>42797</v>
      </c>
      <c r="B3155" s="64">
        <v>3.23</v>
      </c>
      <c r="C3155" s="64">
        <v>3.08</v>
      </c>
      <c r="D3155" s="64">
        <v>4.0199999999999996</v>
      </c>
      <c r="E3155" s="64">
        <v>3.86</v>
      </c>
      <c r="G3155" s="64">
        <v>2.52</v>
      </c>
      <c r="H3155" s="64">
        <v>2.39</v>
      </c>
      <c r="J3155" s="64">
        <v>3.35</v>
      </c>
      <c r="K3155" s="64">
        <v>3.18</v>
      </c>
      <c r="N3155" s="64">
        <v>0.66</v>
      </c>
      <c r="O3155" s="64">
        <v>2.46</v>
      </c>
      <c r="P3155" s="64">
        <v>3.05</v>
      </c>
      <c r="R3155" s="64">
        <v>2.37</v>
      </c>
      <c r="S3155" s="64">
        <v>2.2200000000000002</v>
      </c>
      <c r="U3155" s="64">
        <v>3.23</v>
      </c>
      <c r="V3155" s="64">
        <v>3.08</v>
      </c>
      <c r="W3155" s="64">
        <v>4.0199999999999996</v>
      </c>
      <c r="X3155" s="64">
        <v>3.86</v>
      </c>
      <c r="Z3155" s="64">
        <v>2.52</v>
      </c>
      <c r="AA3155" s="64">
        <v>2.39</v>
      </c>
      <c r="AB3155" s="64">
        <v>3.35</v>
      </c>
      <c r="AC3155" s="64">
        <v>3.18</v>
      </c>
    </row>
    <row r="3156" spans="1:29" hidden="1" x14ac:dyDescent="0.2">
      <c r="A3156" s="2">
        <v>42800</v>
      </c>
      <c r="B3156" s="64">
        <v>3.25</v>
      </c>
      <c r="C3156" s="64">
        <v>3.09</v>
      </c>
      <c r="D3156" s="64">
        <v>4</v>
      </c>
      <c r="E3156" s="64">
        <v>3.89</v>
      </c>
      <c r="G3156" s="64">
        <v>2.57</v>
      </c>
      <c r="H3156" s="64">
        <v>2.4300000000000002</v>
      </c>
      <c r="J3156" s="64">
        <v>3.5</v>
      </c>
      <c r="K3156" s="64">
        <v>3.2</v>
      </c>
      <c r="N3156" s="64">
        <v>0.69</v>
      </c>
      <c r="O3156" s="64">
        <v>2.48</v>
      </c>
      <c r="P3156" s="64">
        <v>3.09</v>
      </c>
      <c r="R3156" s="64">
        <v>2.2799999999999998</v>
      </c>
      <c r="S3156" s="64">
        <v>2.08</v>
      </c>
      <c r="U3156" s="64">
        <v>3.25</v>
      </c>
      <c r="V3156" s="64">
        <v>3.09</v>
      </c>
      <c r="W3156" s="64">
        <v>4</v>
      </c>
      <c r="X3156" s="64">
        <v>3.89</v>
      </c>
      <c r="Z3156" s="64">
        <v>2.57</v>
      </c>
      <c r="AA3156" s="64">
        <v>2.4300000000000002</v>
      </c>
      <c r="AB3156" s="64">
        <v>3.5</v>
      </c>
      <c r="AC3156" s="64">
        <v>3.2</v>
      </c>
    </row>
    <row r="3157" spans="1:29" hidden="1" x14ac:dyDescent="0.2">
      <c r="A3157" s="2">
        <v>42801</v>
      </c>
      <c r="B3157" s="64">
        <v>3.28</v>
      </c>
      <c r="C3157" s="64">
        <v>3.13</v>
      </c>
      <c r="D3157" s="64">
        <v>4.0199999999999996</v>
      </c>
      <c r="E3157" s="64">
        <v>3.93</v>
      </c>
      <c r="G3157" s="64">
        <v>2.48</v>
      </c>
      <c r="H3157" s="64">
        <v>2.38</v>
      </c>
      <c r="J3157" s="64">
        <v>3.57</v>
      </c>
      <c r="K3157" s="64">
        <v>3.2</v>
      </c>
      <c r="N3157" s="64">
        <v>0.7</v>
      </c>
      <c r="O3157" s="64">
        <v>2.5</v>
      </c>
      <c r="P3157" s="64">
        <v>3.1</v>
      </c>
      <c r="R3157" s="64">
        <v>2.42</v>
      </c>
      <c r="S3157" s="64">
        <v>2.2799999999999998</v>
      </c>
      <c r="U3157" s="64">
        <v>3.28</v>
      </c>
      <c r="V3157" s="64">
        <v>3.13</v>
      </c>
      <c r="W3157" s="64">
        <v>4.0199999999999996</v>
      </c>
      <c r="X3157" s="64">
        <v>3.93</v>
      </c>
      <c r="Z3157" s="64">
        <v>2.48</v>
      </c>
      <c r="AA3157" s="64">
        <v>2.38</v>
      </c>
      <c r="AB3157" s="64">
        <v>3.57</v>
      </c>
      <c r="AC3157" s="64">
        <v>3.2</v>
      </c>
    </row>
    <row r="3158" spans="1:29" hidden="1" x14ac:dyDescent="0.2">
      <c r="A3158" s="2">
        <v>42802</v>
      </c>
      <c r="B3158" s="64">
        <v>3.35</v>
      </c>
      <c r="C3158" s="64">
        <v>3.18</v>
      </c>
      <c r="D3158" s="64">
        <v>4.0599999999999996</v>
      </c>
      <c r="E3158" s="64">
        <v>3.98</v>
      </c>
      <c r="G3158" s="64">
        <v>2.44</v>
      </c>
      <c r="H3158" s="64">
        <v>2.4300000000000002</v>
      </c>
      <c r="J3158" s="64">
        <v>3.62</v>
      </c>
      <c r="K3158" s="64">
        <v>3.31</v>
      </c>
      <c r="N3158" s="64">
        <v>0.69</v>
      </c>
      <c r="O3158" s="64">
        <v>2.54</v>
      </c>
      <c r="P3158" s="64">
        <v>3.13</v>
      </c>
      <c r="R3158" s="64">
        <v>2.37</v>
      </c>
      <c r="S3158" s="64">
        <v>2.14</v>
      </c>
      <c r="U3158" s="64">
        <v>3.35</v>
      </c>
      <c r="V3158" s="64">
        <v>3.18</v>
      </c>
      <c r="W3158" s="64">
        <v>4.0599999999999996</v>
      </c>
      <c r="X3158" s="64">
        <v>3.98</v>
      </c>
      <c r="Z3158" s="64">
        <v>2.44</v>
      </c>
      <c r="AA3158" s="64">
        <v>2.4300000000000002</v>
      </c>
      <c r="AB3158" s="64">
        <v>3.62</v>
      </c>
      <c r="AC3158" s="64">
        <v>3.31</v>
      </c>
    </row>
    <row r="3159" spans="1:29" hidden="1" x14ac:dyDescent="0.2">
      <c r="A3159" s="2">
        <v>42803</v>
      </c>
      <c r="B3159" s="64">
        <v>3.4</v>
      </c>
      <c r="C3159" s="64">
        <v>3.23</v>
      </c>
      <c r="D3159" s="64">
        <v>4.1100000000000003</v>
      </c>
      <c r="E3159" s="64">
        <v>4.01</v>
      </c>
      <c r="G3159" s="64">
        <v>2.4700000000000002</v>
      </c>
      <c r="H3159" s="64">
        <v>2.4</v>
      </c>
      <c r="J3159" s="64">
        <v>3.59</v>
      </c>
      <c r="K3159" s="64">
        <v>3.13</v>
      </c>
      <c r="N3159" s="64">
        <v>0.69</v>
      </c>
      <c r="O3159" s="64">
        <v>2.59</v>
      </c>
      <c r="P3159" s="64">
        <v>3.17</v>
      </c>
      <c r="R3159" s="64">
        <v>2.4300000000000002</v>
      </c>
      <c r="S3159" s="64">
        <v>2.1800000000000002</v>
      </c>
      <c r="U3159" s="64">
        <v>3.4</v>
      </c>
      <c r="V3159" s="64">
        <v>3.23</v>
      </c>
      <c r="W3159" s="64">
        <v>4.1100000000000003</v>
      </c>
      <c r="X3159" s="64">
        <v>4.01</v>
      </c>
      <c r="Z3159" s="64">
        <v>2.4700000000000002</v>
      </c>
      <c r="AA3159" s="64">
        <v>2.4</v>
      </c>
      <c r="AB3159" s="64">
        <v>3.59</v>
      </c>
      <c r="AC3159" s="64">
        <v>3.13</v>
      </c>
    </row>
    <row r="3160" spans="1:29" hidden="1" x14ac:dyDescent="0.2">
      <c r="A3160" s="2">
        <v>42804</v>
      </c>
      <c r="B3160" s="64">
        <v>3.38</v>
      </c>
      <c r="C3160" s="64">
        <v>3.21</v>
      </c>
      <c r="D3160" s="64">
        <v>4.0999999999999996</v>
      </c>
      <c r="E3160" s="64">
        <v>3.98</v>
      </c>
      <c r="G3160" s="64">
        <v>2.62</v>
      </c>
      <c r="H3160" s="64">
        <v>2.4</v>
      </c>
      <c r="J3160" s="64">
        <v>3.62</v>
      </c>
      <c r="K3160" s="64">
        <v>3.25</v>
      </c>
      <c r="N3160" s="64">
        <v>0.7</v>
      </c>
      <c r="O3160" s="64">
        <v>2.5499999999999998</v>
      </c>
      <c r="P3160" s="64">
        <v>3.14</v>
      </c>
      <c r="R3160" s="64">
        <v>2.4</v>
      </c>
      <c r="S3160" s="64">
        <v>2.12</v>
      </c>
      <c r="U3160" s="64">
        <v>3.38</v>
      </c>
      <c r="V3160" s="64">
        <v>3.21</v>
      </c>
      <c r="W3160" s="64">
        <v>4.0999999999999996</v>
      </c>
      <c r="X3160" s="64">
        <v>3.98</v>
      </c>
      <c r="Z3160" s="64">
        <v>2.62</v>
      </c>
      <c r="AA3160" s="64">
        <v>2.4</v>
      </c>
      <c r="AB3160" s="64">
        <v>3.62</v>
      </c>
      <c r="AC3160" s="64">
        <v>3.25</v>
      </c>
    </row>
    <row r="3161" spans="1:29" hidden="1" x14ac:dyDescent="0.2">
      <c r="A3161" s="2">
        <v>42807</v>
      </c>
      <c r="B3161" s="64">
        <v>3.42</v>
      </c>
      <c r="C3161" s="64">
        <v>3.24</v>
      </c>
      <c r="D3161" s="64">
        <v>4.1399999999999997</v>
      </c>
      <c r="E3161" s="64">
        <v>4.04</v>
      </c>
      <c r="G3161" s="64">
        <v>2.64</v>
      </c>
      <c r="H3161" s="64">
        <v>2.42</v>
      </c>
      <c r="J3161" s="64">
        <v>3.53</v>
      </c>
      <c r="K3161" s="64">
        <v>3.23</v>
      </c>
      <c r="N3161" s="64">
        <v>0.7</v>
      </c>
      <c r="O3161" s="64">
        <v>2.6</v>
      </c>
      <c r="P3161" s="64">
        <v>3.19</v>
      </c>
      <c r="R3161" s="64">
        <v>2.4700000000000002</v>
      </c>
      <c r="S3161" s="64">
        <v>2.1800000000000002</v>
      </c>
      <c r="U3161" s="64">
        <v>3.42</v>
      </c>
      <c r="V3161" s="64">
        <v>3.24</v>
      </c>
      <c r="W3161" s="64">
        <v>4.1399999999999997</v>
      </c>
      <c r="X3161" s="64">
        <v>4.04</v>
      </c>
      <c r="Z3161" s="64">
        <v>2.64</v>
      </c>
      <c r="AA3161" s="64">
        <v>2.42</v>
      </c>
      <c r="AB3161" s="64">
        <v>3.53</v>
      </c>
      <c r="AC3161" s="64">
        <v>3.23</v>
      </c>
    </row>
    <row r="3162" spans="1:29" hidden="1" x14ac:dyDescent="0.2">
      <c r="A3162" s="2">
        <v>42808</v>
      </c>
      <c r="B3162" s="64">
        <v>3.4</v>
      </c>
      <c r="C3162" s="64">
        <v>3.21</v>
      </c>
      <c r="D3162" s="64">
        <v>4.1100000000000003</v>
      </c>
      <c r="E3162" s="64">
        <v>4.03</v>
      </c>
      <c r="G3162" s="64">
        <v>2.5099999999999998</v>
      </c>
      <c r="H3162" s="64">
        <v>2.5299999999999998</v>
      </c>
      <c r="J3162" s="64">
        <v>3.42</v>
      </c>
      <c r="K3162" s="64">
        <v>3.31</v>
      </c>
      <c r="N3162" s="64">
        <v>0.7</v>
      </c>
      <c r="O3162" s="64">
        <v>2.58</v>
      </c>
      <c r="P3162" s="64">
        <v>3.16</v>
      </c>
      <c r="R3162" s="64">
        <v>2.54</v>
      </c>
      <c r="S3162" s="64">
        <v>2.14</v>
      </c>
      <c r="U3162" s="64">
        <v>3.4</v>
      </c>
      <c r="V3162" s="64">
        <v>3.21</v>
      </c>
      <c r="W3162" s="64">
        <v>4.1100000000000003</v>
      </c>
      <c r="X3162" s="64">
        <v>4.03</v>
      </c>
      <c r="Z3162" s="64">
        <v>2.5099999999999998</v>
      </c>
      <c r="AA3162" s="64">
        <v>2.5299999999999998</v>
      </c>
      <c r="AB3162" s="64">
        <v>3.42</v>
      </c>
      <c r="AC3162" s="64">
        <v>3.31</v>
      </c>
    </row>
    <row r="3163" spans="1:29" hidden="1" x14ac:dyDescent="0.2">
      <c r="A3163" s="2">
        <v>42809</v>
      </c>
      <c r="B3163" s="64">
        <v>3.29</v>
      </c>
      <c r="C3163" s="64">
        <v>3.11</v>
      </c>
      <c r="D3163" s="64">
        <v>4.07</v>
      </c>
      <c r="E3163" s="64">
        <v>3.95</v>
      </c>
      <c r="G3163" s="64">
        <v>2.63</v>
      </c>
      <c r="H3163" s="64">
        <v>2.34</v>
      </c>
      <c r="J3163" s="64">
        <v>3.49</v>
      </c>
      <c r="K3163" s="64">
        <v>3.33</v>
      </c>
      <c r="N3163" s="64">
        <v>0.66</v>
      </c>
      <c r="O3163" s="64">
        <v>2.4700000000000002</v>
      </c>
      <c r="P3163" s="64">
        <v>3.09</v>
      </c>
      <c r="R3163" s="64">
        <v>2.41</v>
      </c>
      <c r="S3163" s="64">
        <v>2.27</v>
      </c>
      <c r="U3163" s="64">
        <v>3.29</v>
      </c>
      <c r="V3163" s="64">
        <v>3.11</v>
      </c>
      <c r="W3163" s="64">
        <v>4.07</v>
      </c>
      <c r="X3163" s="64">
        <v>3.95</v>
      </c>
      <c r="Z3163" s="64">
        <v>2.63</v>
      </c>
      <c r="AA3163" s="64">
        <v>2.34</v>
      </c>
      <c r="AB3163" s="64">
        <v>3.49</v>
      </c>
      <c r="AC3163" s="64">
        <v>3.33</v>
      </c>
    </row>
    <row r="3164" spans="1:29" hidden="1" x14ac:dyDescent="0.2">
      <c r="A3164" s="2">
        <v>42810</v>
      </c>
      <c r="B3164" s="64">
        <v>3.33</v>
      </c>
      <c r="C3164" s="64">
        <v>3.15</v>
      </c>
      <c r="D3164" s="64">
        <v>4.1500000000000004</v>
      </c>
      <c r="E3164" s="64">
        <v>3.91</v>
      </c>
      <c r="G3164" s="64">
        <v>2.5099999999999998</v>
      </c>
      <c r="H3164" s="64">
        <v>2.2799999999999998</v>
      </c>
      <c r="J3164" s="64">
        <v>3.31</v>
      </c>
      <c r="K3164" s="64">
        <v>3.28</v>
      </c>
      <c r="N3164" s="64">
        <v>0.66</v>
      </c>
      <c r="O3164" s="64">
        <v>2.52</v>
      </c>
      <c r="P3164" s="64">
        <v>3.13</v>
      </c>
      <c r="R3164" s="64">
        <v>2.4500000000000002</v>
      </c>
      <c r="S3164" s="64">
        <v>2.2999999999999998</v>
      </c>
      <c r="U3164" s="64">
        <v>3.33</v>
      </c>
      <c r="V3164" s="64">
        <v>3.15</v>
      </c>
      <c r="W3164" s="64">
        <v>4.1500000000000004</v>
      </c>
      <c r="X3164" s="64">
        <v>3.91</v>
      </c>
      <c r="Z3164" s="64">
        <v>2.5099999999999998</v>
      </c>
      <c r="AA3164" s="64">
        <v>2.2799999999999998</v>
      </c>
      <c r="AB3164" s="64">
        <v>3.31</v>
      </c>
      <c r="AC3164" s="64">
        <v>3.28</v>
      </c>
    </row>
    <row r="3165" spans="1:29" hidden="1" x14ac:dyDescent="0.2">
      <c r="A3165" s="2">
        <v>42811</v>
      </c>
      <c r="B3165" s="64">
        <v>3.31</v>
      </c>
      <c r="C3165" s="64">
        <v>3.13</v>
      </c>
      <c r="D3165" s="64">
        <v>4.1399999999999997</v>
      </c>
      <c r="E3165" s="64">
        <v>3.89</v>
      </c>
      <c r="G3165" s="64">
        <v>2.54</v>
      </c>
      <c r="H3165" s="64">
        <v>2.2599999999999998</v>
      </c>
      <c r="J3165" s="64">
        <v>3.37</v>
      </c>
      <c r="K3165" s="64">
        <v>3.27</v>
      </c>
      <c r="N3165" s="64">
        <v>0.68</v>
      </c>
      <c r="O3165" s="64">
        <v>2.48</v>
      </c>
      <c r="P3165" s="64">
        <v>3.09</v>
      </c>
      <c r="R3165" s="64">
        <v>2.4300000000000002</v>
      </c>
      <c r="S3165" s="64">
        <v>2.2799999999999998</v>
      </c>
      <c r="U3165" s="64">
        <v>3.31</v>
      </c>
      <c r="V3165" s="64">
        <v>3.13</v>
      </c>
      <c r="W3165" s="64">
        <v>4.1399999999999997</v>
      </c>
      <c r="X3165" s="64">
        <v>3.89</v>
      </c>
      <c r="Z3165" s="64">
        <v>2.54</v>
      </c>
      <c r="AA3165" s="64">
        <v>2.2599999999999998</v>
      </c>
      <c r="AB3165" s="64">
        <v>3.37</v>
      </c>
      <c r="AC3165" s="64">
        <v>3.27</v>
      </c>
    </row>
    <row r="3166" spans="1:29" hidden="1" x14ac:dyDescent="0.2">
      <c r="A3166" s="2">
        <v>42814</v>
      </c>
      <c r="B3166" s="64">
        <v>3.28</v>
      </c>
      <c r="C3166" s="64">
        <v>3.09</v>
      </c>
      <c r="D3166" s="64">
        <v>4.17</v>
      </c>
      <c r="E3166" s="64">
        <v>3.93</v>
      </c>
      <c r="G3166" s="64">
        <v>2.42</v>
      </c>
      <c r="H3166" s="64">
        <v>2.2799999999999998</v>
      </c>
      <c r="J3166" s="64">
        <v>3.41</v>
      </c>
      <c r="K3166" s="64">
        <v>3.26</v>
      </c>
      <c r="N3166" s="64">
        <v>0.68</v>
      </c>
      <c r="O3166" s="64">
        <v>2.44</v>
      </c>
      <c r="P3166" s="64">
        <v>3.06</v>
      </c>
      <c r="R3166" s="64">
        <v>2.29</v>
      </c>
      <c r="S3166" s="64">
        <v>2.0499999999999998</v>
      </c>
      <c r="U3166" s="64">
        <v>3.28</v>
      </c>
      <c r="V3166" s="64">
        <v>3.09</v>
      </c>
      <c r="W3166" s="64">
        <v>4.17</v>
      </c>
      <c r="X3166" s="64">
        <v>3.93</v>
      </c>
      <c r="Z3166" s="64">
        <v>2.42</v>
      </c>
      <c r="AA3166" s="64">
        <v>2.2799999999999998</v>
      </c>
      <c r="AB3166" s="64">
        <v>3.41</v>
      </c>
      <c r="AC3166" s="64">
        <v>3.26</v>
      </c>
    </row>
    <row r="3167" spans="1:29" hidden="1" x14ac:dyDescent="0.2">
      <c r="A3167" s="2">
        <v>42815</v>
      </c>
      <c r="B3167" s="64">
        <v>3.25</v>
      </c>
      <c r="C3167" s="64">
        <v>3.05</v>
      </c>
      <c r="D3167" s="64">
        <v>4.09</v>
      </c>
      <c r="E3167" s="64">
        <v>3.91</v>
      </c>
      <c r="G3167" s="64">
        <v>2.61</v>
      </c>
      <c r="H3167" s="64">
        <v>2.29</v>
      </c>
      <c r="J3167" s="64">
        <v>3.23</v>
      </c>
      <c r="K3167" s="64">
        <v>3.15</v>
      </c>
      <c r="N3167" s="64">
        <v>0.68</v>
      </c>
      <c r="O3167" s="64">
        <v>2.4</v>
      </c>
      <c r="P3167" s="64">
        <v>3.01</v>
      </c>
      <c r="R3167" s="64">
        <v>2.27</v>
      </c>
      <c r="S3167" s="64">
        <v>2.0099999999999998</v>
      </c>
      <c r="U3167" s="64">
        <v>3.25</v>
      </c>
      <c r="V3167" s="64">
        <v>3.05</v>
      </c>
      <c r="W3167" s="64">
        <v>4.09</v>
      </c>
      <c r="X3167" s="64">
        <v>3.91</v>
      </c>
      <c r="Z3167" s="64">
        <v>2.61</v>
      </c>
      <c r="AA3167" s="64">
        <v>2.29</v>
      </c>
      <c r="AB3167" s="64">
        <v>3.23</v>
      </c>
      <c r="AC3167" s="64">
        <v>3.15</v>
      </c>
    </row>
    <row r="3168" spans="1:29" hidden="1" x14ac:dyDescent="0.2">
      <c r="A3168" s="2">
        <v>42816</v>
      </c>
      <c r="B3168" s="64">
        <v>3.23</v>
      </c>
      <c r="C3168" s="64">
        <v>3.03</v>
      </c>
      <c r="D3168" s="64">
        <v>4.03</v>
      </c>
      <c r="E3168" s="64">
        <v>3.88</v>
      </c>
      <c r="G3168" s="64">
        <v>2.68</v>
      </c>
      <c r="H3168" s="64">
        <v>2.29</v>
      </c>
      <c r="J3168" s="64">
        <v>3.46</v>
      </c>
      <c r="K3168" s="64">
        <v>3.1</v>
      </c>
      <c r="N3168" s="64">
        <v>0.68</v>
      </c>
      <c r="O3168" s="64">
        <v>2.38</v>
      </c>
      <c r="P3168" s="64">
        <v>3</v>
      </c>
      <c r="R3168" s="64">
        <v>2.2400000000000002</v>
      </c>
      <c r="S3168" s="64">
        <v>2.0299999999999998</v>
      </c>
      <c r="U3168" s="64">
        <v>3.23</v>
      </c>
      <c r="V3168" s="64">
        <v>3.03</v>
      </c>
      <c r="W3168" s="64">
        <v>4.03</v>
      </c>
      <c r="X3168" s="64">
        <v>3.88</v>
      </c>
      <c r="Z3168" s="64">
        <v>2.68</v>
      </c>
      <c r="AA3168" s="64">
        <v>2.29</v>
      </c>
      <c r="AB3168" s="64">
        <v>3.46</v>
      </c>
      <c r="AC3168" s="64">
        <v>3.1</v>
      </c>
    </row>
    <row r="3169" spans="1:29" hidden="1" x14ac:dyDescent="0.2">
      <c r="A3169" s="2">
        <v>42817</v>
      </c>
      <c r="B3169" s="64">
        <v>3.23</v>
      </c>
      <c r="C3169" s="64">
        <v>3.04</v>
      </c>
      <c r="D3169" s="64">
        <v>4.07</v>
      </c>
      <c r="E3169" s="64">
        <v>3.9</v>
      </c>
      <c r="G3169" s="64">
        <v>2.5299999999999998</v>
      </c>
      <c r="H3169" s="64">
        <v>2.27</v>
      </c>
      <c r="J3169" s="64">
        <v>3.21</v>
      </c>
      <c r="K3169" s="64">
        <v>3.1</v>
      </c>
      <c r="N3169" s="64">
        <v>0.68</v>
      </c>
      <c r="O3169" s="64">
        <v>2.4</v>
      </c>
      <c r="P3169" s="64">
        <v>3.01</v>
      </c>
      <c r="R3169" s="64">
        <v>2.25</v>
      </c>
      <c r="S3169" s="64">
        <v>2.0299999999999998</v>
      </c>
      <c r="U3169" s="64">
        <v>3.23</v>
      </c>
      <c r="V3169" s="64">
        <v>3.04</v>
      </c>
      <c r="W3169" s="64">
        <v>4.07</v>
      </c>
      <c r="X3169" s="64">
        <v>3.9</v>
      </c>
      <c r="Z3169" s="64">
        <v>2.5299999999999998</v>
      </c>
      <c r="AA3169" s="64">
        <v>2.27</v>
      </c>
      <c r="AB3169" s="64">
        <v>3.21</v>
      </c>
      <c r="AC3169" s="64">
        <v>3.1</v>
      </c>
    </row>
    <row r="3170" spans="1:29" hidden="1" x14ac:dyDescent="0.2">
      <c r="A3170" s="2">
        <v>42818</v>
      </c>
      <c r="B3170" s="64">
        <v>3.24</v>
      </c>
      <c r="C3170" s="64">
        <v>3.04</v>
      </c>
      <c r="D3170" s="64">
        <v>4.12</v>
      </c>
      <c r="E3170" s="64">
        <v>3.87</v>
      </c>
      <c r="G3170" s="64">
        <v>2.42</v>
      </c>
      <c r="H3170" s="64">
        <v>2.2799999999999998</v>
      </c>
      <c r="J3170" s="64">
        <v>3.48</v>
      </c>
      <c r="K3170" s="64">
        <v>3.13</v>
      </c>
      <c r="N3170" s="64">
        <v>0.69</v>
      </c>
      <c r="O3170" s="64">
        <v>2.39</v>
      </c>
      <c r="P3170" s="64">
        <v>2.99</v>
      </c>
      <c r="R3170" s="64">
        <v>2.2400000000000002</v>
      </c>
      <c r="S3170" s="64">
        <v>2.0299999999999998</v>
      </c>
      <c r="U3170" s="64">
        <v>3.24</v>
      </c>
      <c r="V3170" s="64">
        <v>3.04</v>
      </c>
      <c r="W3170" s="64">
        <v>4.12</v>
      </c>
      <c r="X3170" s="64">
        <v>3.87</v>
      </c>
      <c r="Z3170" s="64">
        <v>2.42</v>
      </c>
      <c r="AA3170" s="64">
        <v>2.2799999999999998</v>
      </c>
      <c r="AB3170" s="64">
        <v>3.48</v>
      </c>
      <c r="AC3170" s="64">
        <v>3.13</v>
      </c>
    </row>
    <row r="3171" spans="1:29" hidden="1" x14ac:dyDescent="0.2">
      <c r="A3171" s="2">
        <v>42821</v>
      </c>
      <c r="B3171" s="64">
        <v>3.2</v>
      </c>
      <c r="C3171" s="64">
        <v>3</v>
      </c>
      <c r="D3171" s="64">
        <v>4.07</v>
      </c>
      <c r="E3171" s="64">
        <v>3.88</v>
      </c>
      <c r="G3171" s="64">
        <v>2.54</v>
      </c>
      <c r="H3171" s="64">
        <v>2.23</v>
      </c>
      <c r="J3171" s="64">
        <v>3.28</v>
      </c>
      <c r="K3171" s="64">
        <v>3.16</v>
      </c>
      <c r="N3171" s="64">
        <v>0.71</v>
      </c>
      <c r="O3171" s="64">
        <v>2.36</v>
      </c>
      <c r="P3171" s="64">
        <v>2.96</v>
      </c>
      <c r="R3171" s="64">
        <v>2.2200000000000002</v>
      </c>
      <c r="S3171" s="64">
        <v>2.0499999999999998</v>
      </c>
      <c r="U3171" s="64">
        <v>3.2</v>
      </c>
      <c r="V3171" s="64">
        <v>3</v>
      </c>
      <c r="W3171" s="64">
        <v>4.07</v>
      </c>
      <c r="X3171" s="64">
        <v>3.88</v>
      </c>
      <c r="Z3171" s="64">
        <v>2.54</v>
      </c>
      <c r="AA3171" s="64">
        <v>2.23</v>
      </c>
      <c r="AB3171" s="64">
        <v>3.28</v>
      </c>
      <c r="AC3171" s="64">
        <v>3.16</v>
      </c>
    </row>
    <row r="3172" spans="1:29" hidden="1" x14ac:dyDescent="0.2">
      <c r="A3172" s="2">
        <v>42822</v>
      </c>
      <c r="B3172" s="64">
        <v>3.23</v>
      </c>
      <c r="C3172" s="64">
        <v>3.04</v>
      </c>
      <c r="D3172" s="64">
        <v>4.09</v>
      </c>
      <c r="E3172" s="64">
        <v>3.9</v>
      </c>
      <c r="G3172" s="64">
        <v>2.54</v>
      </c>
      <c r="H3172" s="64">
        <v>2.2400000000000002</v>
      </c>
      <c r="J3172" s="64">
        <v>3.41</v>
      </c>
      <c r="K3172" s="64">
        <v>3.21</v>
      </c>
      <c r="N3172" s="64">
        <v>0.7</v>
      </c>
      <c r="O3172" s="64">
        <v>2.4</v>
      </c>
      <c r="P3172" s="64">
        <v>3</v>
      </c>
      <c r="R3172" s="64">
        <v>2.2000000000000002</v>
      </c>
      <c r="S3172" s="64">
        <v>2.0499999999999998</v>
      </c>
      <c r="U3172" s="64">
        <v>3.23</v>
      </c>
      <c r="V3172" s="64">
        <v>3.04</v>
      </c>
      <c r="W3172" s="64">
        <v>4.09</v>
      </c>
      <c r="X3172" s="64">
        <v>3.9</v>
      </c>
      <c r="Z3172" s="64">
        <v>2.54</v>
      </c>
      <c r="AA3172" s="64">
        <v>2.2400000000000002</v>
      </c>
      <c r="AB3172" s="64">
        <v>3.41</v>
      </c>
      <c r="AC3172" s="64">
        <v>3.21</v>
      </c>
    </row>
    <row r="3173" spans="1:29" hidden="1" x14ac:dyDescent="0.2">
      <c r="A3173" s="2">
        <v>42823</v>
      </c>
      <c r="B3173" s="64">
        <v>3.21</v>
      </c>
      <c r="C3173" s="64">
        <v>3</v>
      </c>
      <c r="D3173" s="64">
        <v>4.0199999999999996</v>
      </c>
      <c r="E3173" s="64">
        <v>3.85</v>
      </c>
      <c r="G3173" s="64">
        <v>2.5099999999999998</v>
      </c>
      <c r="H3173" s="64">
        <v>2.2400000000000002</v>
      </c>
      <c r="J3173" s="64">
        <v>3.42</v>
      </c>
      <c r="K3173" s="64">
        <v>3.26</v>
      </c>
      <c r="N3173" s="64">
        <v>0.7</v>
      </c>
      <c r="O3173" s="64">
        <v>2.36</v>
      </c>
      <c r="P3173" s="64">
        <v>2.97</v>
      </c>
      <c r="R3173" s="64">
        <v>2.2000000000000002</v>
      </c>
      <c r="S3173" s="64">
        <v>2.02</v>
      </c>
      <c r="U3173" s="64">
        <v>3.21</v>
      </c>
      <c r="V3173" s="64">
        <v>3</v>
      </c>
      <c r="W3173" s="64">
        <v>4.0199999999999996</v>
      </c>
      <c r="X3173" s="64">
        <v>3.85</v>
      </c>
      <c r="Z3173" s="64">
        <v>2.5099999999999998</v>
      </c>
      <c r="AA3173" s="64">
        <v>2.2400000000000002</v>
      </c>
      <c r="AB3173" s="64">
        <v>3.42</v>
      </c>
      <c r="AC3173" s="64">
        <v>3.26</v>
      </c>
    </row>
    <row r="3174" spans="1:29" hidden="1" x14ac:dyDescent="0.2">
      <c r="A3174" s="2">
        <v>42824</v>
      </c>
      <c r="B3174" s="64">
        <v>3.22</v>
      </c>
      <c r="C3174" s="64">
        <v>3.05</v>
      </c>
      <c r="D3174" s="64">
        <v>4.0999999999999996</v>
      </c>
      <c r="E3174" s="64">
        <v>3.88</v>
      </c>
      <c r="G3174" s="64">
        <v>2.6</v>
      </c>
      <c r="H3174" s="64">
        <v>2.2599999999999998</v>
      </c>
      <c r="J3174" s="64">
        <v>3.55</v>
      </c>
      <c r="K3174" s="64">
        <v>3.32</v>
      </c>
      <c r="N3174" s="64">
        <v>0.68</v>
      </c>
      <c r="O3174" s="64">
        <v>2.4</v>
      </c>
      <c r="P3174" s="64">
        <v>3.01</v>
      </c>
      <c r="R3174" s="64">
        <v>2.2200000000000002</v>
      </c>
      <c r="S3174" s="64">
        <v>2.0499999999999998</v>
      </c>
      <c r="U3174" s="64">
        <v>3.22</v>
      </c>
      <c r="V3174" s="64">
        <v>3.05</v>
      </c>
      <c r="W3174" s="64">
        <v>4.0999999999999996</v>
      </c>
      <c r="X3174" s="64">
        <v>3.88</v>
      </c>
      <c r="Z3174" s="64">
        <v>2.6</v>
      </c>
      <c r="AA3174" s="64">
        <v>2.2599999999999998</v>
      </c>
      <c r="AB3174" s="64">
        <v>3.55</v>
      </c>
      <c r="AC3174" s="64">
        <v>3.32</v>
      </c>
    </row>
    <row r="3175" spans="1:29" hidden="1" x14ac:dyDescent="0.2">
      <c r="A3175" s="2">
        <v>42825</v>
      </c>
      <c r="B3175" s="64">
        <v>3.19</v>
      </c>
      <c r="C3175" s="64">
        <v>3</v>
      </c>
      <c r="D3175" s="64">
        <v>4.09</v>
      </c>
      <c r="E3175" s="64">
        <v>3.76</v>
      </c>
      <c r="G3175" s="64">
        <v>2.42</v>
      </c>
      <c r="H3175" s="64">
        <v>2.31</v>
      </c>
      <c r="J3175" s="64">
        <v>3.31</v>
      </c>
      <c r="K3175" s="64">
        <v>3.4</v>
      </c>
      <c r="N3175" s="64">
        <v>0.66</v>
      </c>
      <c r="O3175" s="64">
        <v>2.37</v>
      </c>
      <c r="P3175" s="64">
        <v>2.99</v>
      </c>
      <c r="R3175" s="64">
        <v>2.19</v>
      </c>
      <c r="S3175" s="64">
        <v>2.1800000000000002</v>
      </c>
      <c r="U3175" s="64">
        <v>3.19</v>
      </c>
      <c r="V3175" s="64">
        <v>3</v>
      </c>
      <c r="W3175" s="64">
        <v>4.09</v>
      </c>
      <c r="X3175" s="64">
        <v>3.76</v>
      </c>
      <c r="Z3175" s="64">
        <v>2.42</v>
      </c>
      <c r="AA3175" s="64">
        <v>2.31</v>
      </c>
      <c r="AB3175" s="64">
        <v>3.31</v>
      </c>
      <c r="AC3175" s="64">
        <v>3.4</v>
      </c>
    </row>
    <row r="3176" spans="1:29" hidden="1" x14ac:dyDescent="0.2"/>
    <row r="3177" spans="1:29" hidden="1" x14ac:dyDescent="0.2">
      <c r="A3177" s="3" t="s">
        <v>61</v>
      </c>
      <c r="B3177" s="64">
        <f>AVERAGE(B3153:B3175)</f>
        <v>3.276086956521739</v>
      </c>
      <c r="C3177" s="64">
        <f>AVERAGE(C3153:C3175)</f>
        <v>3.094782608695652</v>
      </c>
      <c r="D3177" s="64">
        <f>AVERAGE(D3153:D3175)</f>
        <v>4.0778260869565219</v>
      </c>
      <c r="E3177" s="64">
        <f>AVERAGE(E3153:E3175)</f>
        <v>3.910434782608696</v>
      </c>
      <c r="G3177" s="64">
        <f>AVERAGE(G3153:G3175)</f>
        <v>2.531304347826087</v>
      </c>
      <c r="H3177" s="64">
        <f>AVERAGE(H3153:H3175)</f>
        <v>2.3347826086956522</v>
      </c>
      <c r="J3177" s="64">
        <f>AVERAGE(J3153:J3175)</f>
        <v>3.4221739130434781</v>
      </c>
      <c r="K3177" s="64">
        <f>AVERAGE(K3153:K3175)</f>
        <v>3.2230434782608692</v>
      </c>
      <c r="N3177" s="64">
        <f>AVERAGE(N3153:N3175)</f>
        <v>0.67565217391304333</v>
      </c>
      <c r="O3177" s="64">
        <f>AVERAGE(O3153:O3175)</f>
        <v>2.4591304347826086</v>
      </c>
      <c r="P3177" s="64">
        <f>AVERAGE(P3153:P3175)</f>
        <v>3.0621739130434786</v>
      </c>
      <c r="R3177" s="64">
        <f>AVERAGE(R3153:R3175)</f>
        <v>2.3252173913043479</v>
      </c>
      <c r="S3177" s="64">
        <f>AVERAGE(S3153:S3175)</f>
        <v>2.1226086956521741</v>
      </c>
      <c r="U3177" s="64">
        <f>AVERAGE(U3153:U3175)</f>
        <v>3.276086956521739</v>
      </c>
      <c r="V3177" s="64">
        <f>AVERAGE(V3153:V3175)</f>
        <v>3.094782608695652</v>
      </c>
      <c r="W3177" s="64">
        <f>AVERAGE(W3153:W3175)</f>
        <v>4.0778260869565219</v>
      </c>
      <c r="X3177" s="64">
        <f>AVERAGE(X3153:X3175)</f>
        <v>3.910434782608696</v>
      </c>
      <c r="Z3177" s="64">
        <f>AVERAGE(Z3153:Z3175)</f>
        <v>2.531304347826087</v>
      </c>
      <c r="AA3177" s="64">
        <f>AVERAGE(AA3153:AA3175)</f>
        <v>2.3347826086956522</v>
      </c>
      <c r="AB3177" s="64">
        <f>AVERAGE(AB3153:AB3175)</f>
        <v>3.4221739130434781</v>
      </c>
      <c r="AC3177" s="64">
        <f>AVERAGE(AC3153:AC3175)</f>
        <v>3.2230434782608692</v>
      </c>
    </row>
    <row r="3178" spans="1:29" hidden="1" x14ac:dyDescent="0.2">
      <c r="A3178" s="3" t="s">
        <v>62</v>
      </c>
      <c r="B3178" s="312">
        <f>AVERAGE(B3177:C3177)</f>
        <v>3.1854347826086955</v>
      </c>
      <c r="C3178" s="312"/>
      <c r="D3178" s="312">
        <f>AVERAGE(D3177:E3177)</f>
        <v>3.9941304347826092</v>
      </c>
      <c r="E3178" s="312"/>
      <c r="F3178" s="5"/>
      <c r="G3178" s="312">
        <f>AVERAGE(G3177:H3177)</f>
        <v>2.4330434782608696</v>
      </c>
      <c r="H3178" s="312"/>
      <c r="I3178" s="118"/>
      <c r="J3178" s="312">
        <f>AVERAGE(J3177:K3177)</f>
        <v>3.3226086956521739</v>
      </c>
      <c r="K3178" s="312"/>
      <c r="L3178" s="118"/>
      <c r="M3178" s="5"/>
      <c r="N3178" s="5"/>
      <c r="O3178" s="5"/>
      <c r="P3178" s="5"/>
      <c r="Q3178" s="5"/>
      <c r="R3178" s="312">
        <f>AVERAGE(R3177:S3177)</f>
        <v>2.223913043478261</v>
      </c>
      <c r="S3178" s="312"/>
      <c r="U3178" s="312">
        <f>AVERAGE(U3177:V3177)</f>
        <v>3.1854347826086955</v>
      </c>
      <c r="V3178" s="312"/>
      <c r="W3178" s="312">
        <f>AVERAGE(W3177:X3177)</f>
        <v>3.9941304347826092</v>
      </c>
      <c r="X3178" s="312"/>
      <c r="Y3178" s="5"/>
      <c r="Z3178" s="312">
        <f>AVERAGE(Z3177:AA3177)</f>
        <v>2.4330434782608696</v>
      </c>
      <c r="AA3178" s="312"/>
      <c r="AB3178" s="312">
        <f>AVERAGE(AB3177:AC3177)</f>
        <v>3.3226086956521739</v>
      </c>
      <c r="AC3178" s="312"/>
    </row>
    <row r="3179" spans="1:29" hidden="1" x14ac:dyDescent="0.2">
      <c r="A3179" s="3" t="s">
        <v>63</v>
      </c>
      <c r="B3179" s="312">
        <f>AVERAGE(B3126,B3150,B3178)</f>
        <v>3.1047107170099157</v>
      </c>
      <c r="C3179" s="312"/>
      <c r="D3179" s="312">
        <f>AVERAGE(D3126,D3150,D3178)</f>
        <v>3.9172583905415714</v>
      </c>
      <c r="E3179" s="312"/>
      <c r="F3179" s="5"/>
      <c r="G3179" s="312">
        <f>AVERAGE(G3126,G3150,G3178)</f>
        <v>2.4554487032799392</v>
      </c>
      <c r="H3179" s="312"/>
      <c r="I3179" s="118"/>
      <c r="J3179" s="312">
        <f>AVERAGE(J3126,J3150,J3178)</f>
        <v>3.3730800915331804</v>
      </c>
      <c r="K3179" s="312"/>
      <c r="L3179" s="118"/>
      <c r="M3179" s="5"/>
      <c r="N3179" s="5"/>
      <c r="O3179" s="5"/>
      <c r="P3179" s="5"/>
      <c r="Q3179" s="5"/>
      <c r="R3179" s="312">
        <f>AVERAGE(R3126,R3150,R3178)</f>
        <v>2.2340455758962623</v>
      </c>
      <c r="S3179" s="312"/>
      <c r="U3179" s="312">
        <f>AVERAGE(U3126,U3150,U3178)</f>
        <v>3.1047107170099157</v>
      </c>
      <c r="V3179" s="312"/>
      <c r="W3179" s="312">
        <f>AVERAGE(W3126,W3150,W3178)</f>
        <v>3.9172583905415714</v>
      </c>
      <c r="X3179" s="312"/>
      <c r="Y3179" s="5"/>
      <c r="Z3179" s="312">
        <f>AVERAGE(Z3126,Z3150,Z3178)</f>
        <v>2.4554487032799392</v>
      </c>
      <c r="AA3179" s="312"/>
      <c r="AB3179" s="312">
        <f>AVERAGE(AB3126,AB3150,AB3178)</f>
        <v>3.3730800915331804</v>
      </c>
      <c r="AC3179" s="312"/>
    </row>
    <row r="3180" spans="1:29" hidden="1" x14ac:dyDescent="0.2"/>
    <row r="3181" spans="1:29" hidden="1" x14ac:dyDescent="0.2">
      <c r="A3181" s="2">
        <v>42828</v>
      </c>
      <c r="B3181" s="64">
        <v>3.13</v>
      </c>
      <c r="C3181" s="64">
        <v>2.95</v>
      </c>
      <c r="D3181" s="64">
        <v>4.05</v>
      </c>
      <c r="E3181" s="64">
        <v>3.7</v>
      </c>
      <c r="G3181" s="64">
        <v>2.34</v>
      </c>
      <c r="H3181" s="64">
        <v>2.23</v>
      </c>
      <c r="J3181" s="64">
        <v>3.35</v>
      </c>
      <c r="K3181" s="64">
        <v>3.54</v>
      </c>
      <c r="N3181" s="64">
        <v>0.72</v>
      </c>
      <c r="O3181" s="64">
        <v>2.2999999999999998</v>
      </c>
      <c r="P3181" s="64">
        <v>2.93</v>
      </c>
      <c r="R3181" s="64">
        <v>2.15</v>
      </c>
      <c r="S3181" s="64">
        <v>2.13</v>
      </c>
      <c r="U3181" s="64">
        <v>3.13</v>
      </c>
      <c r="V3181" s="64">
        <v>2.95</v>
      </c>
      <c r="W3181" s="64">
        <v>4.05</v>
      </c>
      <c r="X3181" s="64">
        <v>3.7</v>
      </c>
      <c r="Z3181" s="64">
        <v>2.34</v>
      </c>
      <c r="AA3181" s="64">
        <v>2.23</v>
      </c>
      <c r="AB3181" s="64">
        <v>3.35</v>
      </c>
      <c r="AC3181" s="64">
        <v>3.54</v>
      </c>
    </row>
    <row r="3182" spans="1:29" hidden="1" x14ac:dyDescent="0.2">
      <c r="A3182" s="2">
        <v>42829</v>
      </c>
      <c r="B3182" s="64">
        <v>3.16</v>
      </c>
      <c r="C3182" s="64">
        <v>2.96</v>
      </c>
      <c r="D3182" s="64">
        <v>4.0999999999999996</v>
      </c>
      <c r="E3182" s="64">
        <v>3.74</v>
      </c>
      <c r="G3182" s="64">
        <v>2.36</v>
      </c>
      <c r="H3182" s="64">
        <v>2.21</v>
      </c>
      <c r="J3182" s="64">
        <v>3.59</v>
      </c>
      <c r="K3182" s="64">
        <v>3.39</v>
      </c>
      <c r="N3182" s="64">
        <v>0.72</v>
      </c>
      <c r="O3182" s="64">
        <v>2.34</v>
      </c>
      <c r="P3182" s="64">
        <v>2.98</v>
      </c>
      <c r="R3182" s="64">
        <v>2.16</v>
      </c>
      <c r="S3182" s="64">
        <v>2.15</v>
      </c>
      <c r="U3182" s="64">
        <v>3.16</v>
      </c>
      <c r="V3182" s="64">
        <v>2.96</v>
      </c>
      <c r="W3182" s="64">
        <v>4.0999999999999996</v>
      </c>
      <c r="X3182" s="64">
        <v>3.74</v>
      </c>
      <c r="Z3182" s="64">
        <v>2.36</v>
      </c>
      <c r="AA3182" s="64">
        <v>2.21</v>
      </c>
      <c r="AB3182" s="64">
        <v>3.59</v>
      </c>
      <c r="AC3182" s="64">
        <v>3.39</v>
      </c>
    </row>
    <row r="3183" spans="1:29" hidden="1" x14ac:dyDescent="0.2">
      <c r="A3183" s="2">
        <v>42830</v>
      </c>
      <c r="B3183" s="64">
        <v>3.13</v>
      </c>
      <c r="C3183" s="64">
        <v>2.95</v>
      </c>
      <c r="D3183" s="64">
        <v>4.07</v>
      </c>
      <c r="E3183" s="64">
        <v>3.71</v>
      </c>
      <c r="G3183" s="64">
        <v>2.3199999999999998</v>
      </c>
      <c r="H3183" s="64">
        <v>2.21</v>
      </c>
      <c r="J3183" s="64">
        <v>3.5</v>
      </c>
      <c r="K3183" s="64">
        <v>3.5</v>
      </c>
      <c r="N3183" s="64">
        <v>0.72</v>
      </c>
      <c r="O3183" s="64">
        <v>2.3199999999999998</v>
      </c>
      <c r="P3183" s="64">
        <v>2.97</v>
      </c>
      <c r="R3183" s="64">
        <v>2.12</v>
      </c>
      <c r="S3183" s="64">
        <v>1.96</v>
      </c>
      <c r="U3183" s="64">
        <v>3.13</v>
      </c>
      <c r="V3183" s="64">
        <v>2.95</v>
      </c>
      <c r="W3183" s="64">
        <v>4.07</v>
      </c>
      <c r="X3183" s="64">
        <v>3.71</v>
      </c>
      <c r="Z3183" s="64">
        <v>2.3199999999999998</v>
      </c>
      <c r="AA3183" s="64">
        <v>2.21</v>
      </c>
      <c r="AB3183" s="64">
        <v>3.5</v>
      </c>
      <c r="AC3183" s="64">
        <v>3.5</v>
      </c>
    </row>
    <row r="3184" spans="1:29" hidden="1" x14ac:dyDescent="0.2">
      <c r="A3184" s="2">
        <v>42831</v>
      </c>
      <c r="B3184" s="64">
        <v>3.12</v>
      </c>
      <c r="C3184" s="64">
        <v>2.95</v>
      </c>
      <c r="D3184" s="64">
        <v>4.12</v>
      </c>
      <c r="E3184" s="64">
        <v>3.68</v>
      </c>
      <c r="G3184" s="64">
        <v>2.31</v>
      </c>
      <c r="H3184" s="64">
        <v>2.17</v>
      </c>
      <c r="J3184" s="64">
        <v>3.44</v>
      </c>
      <c r="K3184" s="64">
        <v>3.44</v>
      </c>
      <c r="N3184" s="64">
        <v>0.73</v>
      </c>
      <c r="O3184" s="64">
        <v>2.3199999999999998</v>
      </c>
      <c r="P3184" s="64">
        <v>2.96</v>
      </c>
      <c r="R3184" s="64">
        <v>2.0699999999999998</v>
      </c>
      <c r="S3184" s="64">
        <v>1.94</v>
      </c>
      <c r="U3184" s="64">
        <v>3.12</v>
      </c>
      <c r="V3184" s="64">
        <v>2.95</v>
      </c>
      <c r="W3184" s="64">
        <v>4.12</v>
      </c>
      <c r="X3184" s="64">
        <v>3.68</v>
      </c>
      <c r="Z3184" s="64">
        <v>2.31</v>
      </c>
      <c r="AA3184" s="64">
        <v>2.17</v>
      </c>
      <c r="AB3184" s="64">
        <v>3.44</v>
      </c>
      <c r="AC3184" s="64">
        <v>3.44</v>
      </c>
    </row>
    <row r="3185" spans="1:29" hidden="1" x14ac:dyDescent="0.2">
      <c r="A3185" s="2">
        <v>42832</v>
      </c>
      <c r="B3185" s="64">
        <v>3.16</v>
      </c>
      <c r="C3185" s="64">
        <v>2.97</v>
      </c>
      <c r="D3185" s="64">
        <v>4.1500000000000004</v>
      </c>
      <c r="E3185" s="64">
        <v>3.74</v>
      </c>
      <c r="G3185" s="64">
        <v>2.2400000000000002</v>
      </c>
      <c r="H3185" s="64">
        <v>2.1</v>
      </c>
      <c r="J3185" s="64">
        <v>3.33</v>
      </c>
      <c r="K3185" s="64">
        <v>3.38</v>
      </c>
      <c r="N3185" s="64">
        <v>0.75</v>
      </c>
      <c r="O3185" s="64">
        <v>2.36</v>
      </c>
      <c r="P3185" s="64">
        <v>2.99</v>
      </c>
      <c r="R3185" s="64">
        <v>2.15</v>
      </c>
      <c r="S3185" s="64">
        <v>2.0299999999999998</v>
      </c>
      <c r="U3185" s="64">
        <v>3.16</v>
      </c>
      <c r="V3185" s="64">
        <v>2.97</v>
      </c>
      <c r="W3185" s="64">
        <v>4.1500000000000004</v>
      </c>
      <c r="X3185" s="64">
        <v>3.74</v>
      </c>
      <c r="Z3185" s="64">
        <v>2.2400000000000002</v>
      </c>
      <c r="AA3185" s="64">
        <v>2.1</v>
      </c>
      <c r="AB3185" s="64">
        <v>3.33</v>
      </c>
      <c r="AC3185" s="64">
        <v>3.38</v>
      </c>
    </row>
    <row r="3186" spans="1:29" hidden="1" x14ac:dyDescent="0.2">
      <c r="A3186" s="2">
        <v>42835</v>
      </c>
      <c r="B3186" s="64">
        <v>3.14</v>
      </c>
      <c r="C3186" s="64">
        <v>2.97</v>
      </c>
      <c r="D3186" s="64">
        <v>4.0999999999999996</v>
      </c>
      <c r="E3186" s="64">
        <v>3.75</v>
      </c>
      <c r="G3186" s="64">
        <v>2.23</v>
      </c>
      <c r="H3186" s="64">
        <v>2.11</v>
      </c>
      <c r="J3186" s="64">
        <v>3.31</v>
      </c>
      <c r="K3186" s="64">
        <v>3.43</v>
      </c>
      <c r="N3186" s="64">
        <v>0.74</v>
      </c>
      <c r="O3186" s="64">
        <v>2.34</v>
      </c>
      <c r="P3186" s="64">
        <v>2.97</v>
      </c>
      <c r="R3186" s="64">
        <v>2.11</v>
      </c>
      <c r="S3186" s="64">
        <v>1.99</v>
      </c>
      <c r="U3186" s="64">
        <v>3.14</v>
      </c>
      <c r="V3186" s="64">
        <v>2.97</v>
      </c>
      <c r="W3186" s="64">
        <v>4.0999999999999996</v>
      </c>
      <c r="X3186" s="64">
        <v>3.75</v>
      </c>
      <c r="Z3186" s="64">
        <v>2.23</v>
      </c>
      <c r="AA3186" s="64">
        <v>2.11</v>
      </c>
      <c r="AB3186" s="64">
        <v>3.31</v>
      </c>
      <c r="AC3186" s="64">
        <v>3.43</v>
      </c>
    </row>
    <row r="3187" spans="1:29" hidden="1" x14ac:dyDescent="0.2">
      <c r="A3187" s="2">
        <v>42836</v>
      </c>
      <c r="B3187" s="64">
        <v>3.08</v>
      </c>
      <c r="C3187" s="64">
        <v>2.9</v>
      </c>
      <c r="D3187" s="64">
        <v>4.03</v>
      </c>
      <c r="E3187" s="64">
        <v>3.67</v>
      </c>
      <c r="G3187" s="64">
        <v>2.21</v>
      </c>
      <c r="H3187" s="64">
        <v>2.1800000000000002</v>
      </c>
      <c r="J3187" s="64">
        <v>3.19</v>
      </c>
      <c r="K3187" s="64">
        <v>3.43</v>
      </c>
      <c r="N3187" s="64">
        <v>0.73</v>
      </c>
      <c r="O3187" s="64">
        <v>2.27</v>
      </c>
      <c r="P3187" s="64">
        <v>2.91</v>
      </c>
      <c r="R3187" s="64">
        <v>2.04</v>
      </c>
      <c r="S3187" s="64">
        <v>1.93</v>
      </c>
      <c r="U3187" s="64">
        <v>3.08</v>
      </c>
      <c r="V3187" s="64">
        <v>2.9</v>
      </c>
      <c r="W3187" s="64">
        <v>4.03</v>
      </c>
      <c r="X3187" s="64">
        <v>3.67</v>
      </c>
      <c r="Z3187" s="64">
        <v>2.21</v>
      </c>
      <c r="AA3187" s="64">
        <v>2.1800000000000002</v>
      </c>
      <c r="AB3187" s="64">
        <v>3.19</v>
      </c>
      <c r="AC3187" s="64">
        <v>3.43</v>
      </c>
    </row>
    <row r="3188" spans="1:29" hidden="1" x14ac:dyDescent="0.2">
      <c r="A3188" s="2">
        <v>42837</v>
      </c>
      <c r="B3188" s="64">
        <v>3.04</v>
      </c>
      <c r="C3188" s="64">
        <v>2.85</v>
      </c>
      <c r="D3188" s="64">
        <v>3.96</v>
      </c>
      <c r="E3188" s="64">
        <v>3.66</v>
      </c>
      <c r="G3188" s="64">
        <v>2.27</v>
      </c>
      <c r="H3188" s="64">
        <v>2.06</v>
      </c>
      <c r="J3188" s="64">
        <v>3.15</v>
      </c>
      <c r="K3188" s="64">
        <v>3.42</v>
      </c>
      <c r="N3188" s="64">
        <v>0.74</v>
      </c>
      <c r="O3188" s="64">
        <v>2.2200000000000002</v>
      </c>
      <c r="P3188" s="64">
        <v>2.87</v>
      </c>
      <c r="R3188" s="64">
        <v>2.06</v>
      </c>
      <c r="S3188" s="64">
        <v>1.89</v>
      </c>
      <c r="U3188" s="64">
        <v>3.04</v>
      </c>
      <c r="V3188" s="64">
        <v>2.85</v>
      </c>
      <c r="W3188" s="64">
        <v>3.96</v>
      </c>
      <c r="X3188" s="64">
        <v>3.66</v>
      </c>
      <c r="Z3188" s="64">
        <v>2.27</v>
      </c>
      <c r="AA3188" s="64">
        <v>2.06</v>
      </c>
      <c r="AB3188" s="64">
        <v>3.15</v>
      </c>
      <c r="AC3188" s="64">
        <v>3.42</v>
      </c>
    </row>
    <row r="3189" spans="1:29" hidden="1" x14ac:dyDescent="0.2">
      <c r="A3189" s="2">
        <v>42838</v>
      </c>
      <c r="B3189" s="64">
        <v>3.01</v>
      </c>
      <c r="C3189" s="64">
        <v>2.81</v>
      </c>
      <c r="D3189" s="64">
        <v>3.94</v>
      </c>
      <c r="E3189" s="64">
        <v>3.73</v>
      </c>
      <c r="G3189" s="64">
        <v>2.2599999999999998</v>
      </c>
      <c r="H3189" s="64">
        <v>2.12</v>
      </c>
      <c r="J3189" s="64">
        <v>3.52</v>
      </c>
      <c r="K3189" s="64">
        <v>3.46</v>
      </c>
      <c r="N3189" s="64">
        <v>0.77</v>
      </c>
      <c r="O3189" s="64">
        <v>2.21</v>
      </c>
      <c r="P3189" s="64">
        <v>2.87</v>
      </c>
      <c r="R3189" s="64">
        <v>2.16</v>
      </c>
      <c r="S3189" s="64">
        <v>2.02</v>
      </c>
      <c r="U3189" s="64">
        <v>3.01</v>
      </c>
      <c r="V3189" s="64">
        <v>2.81</v>
      </c>
      <c r="W3189" s="64">
        <v>3.94</v>
      </c>
      <c r="X3189" s="64">
        <v>3.73</v>
      </c>
      <c r="Z3189" s="64">
        <v>2.2599999999999998</v>
      </c>
      <c r="AA3189" s="64">
        <v>2.12</v>
      </c>
      <c r="AB3189" s="64">
        <v>3.52</v>
      </c>
      <c r="AC3189" s="64">
        <v>3.46</v>
      </c>
    </row>
    <row r="3190" spans="1:29" hidden="1" x14ac:dyDescent="0.2">
      <c r="A3190" s="2">
        <v>42842</v>
      </c>
      <c r="B3190" s="64">
        <v>3.06</v>
      </c>
      <c r="C3190" s="64">
        <v>2.85</v>
      </c>
      <c r="D3190" s="64">
        <v>4</v>
      </c>
      <c r="E3190" s="64">
        <v>3.71</v>
      </c>
      <c r="G3190" s="64">
        <v>2.15</v>
      </c>
      <c r="H3190" s="64">
        <v>2.06</v>
      </c>
      <c r="J3190" s="64">
        <v>3.24</v>
      </c>
      <c r="K3190" s="64">
        <v>3.27</v>
      </c>
      <c r="N3190" s="64">
        <v>0.77</v>
      </c>
      <c r="O3190" s="64">
        <v>2.23</v>
      </c>
      <c r="P3190" s="64">
        <v>2.88</v>
      </c>
      <c r="R3190" s="64">
        <v>2.06</v>
      </c>
      <c r="S3190" s="64">
        <v>1.86</v>
      </c>
      <c r="U3190" s="64">
        <v>3.06</v>
      </c>
      <c r="V3190" s="64">
        <v>2.85</v>
      </c>
      <c r="W3190" s="64">
        <v>4</v>
      </c>
      <c r="X3190" s="64">
        <v>3.71</v>
      </c>
      <c r="Z3190" s="64">
        <v>2.15</v>
      </c>
      <c r="AA3190" s="64">
        <v>2.06</v>
      </c>
      <c r="AB3190" s="64">
        <v>3.24</v>
      </c>
      <c r="AC3190" s="64">
        <v>3.27</v>
      </c>
    </row>
    <row r="3191" spans="1:29" hidden="1" x14ac:dyDescent="0.2">
      <c r="A3191" s="2">
        <v>42843</v>
      </c>
      <c r="B3191" s="64">
        <v>2.97</v>
      </c>
      <c r="C3191" s="64">
        <v>2.8</v>
      </c>
      <c r="D3191" s="64">
        <v>3.96</v>
      </c>
      <c r="E3191" s="64">
        <v>3.65</v>
      </c>
      <c r="G3191" s="64">
        <v>2.04</v>
      </c>
      <c r="H3191" s="64">
        <v>2.0499999999999998</v>
      </c>
      <c r="J3191" s="64">
        <v>3.22</v>
      </c>
      <c r="K3191" s="64">
        <v>3.32</v>
      </c>
      <c r="N3191" s="64">
        <v>0.76</v>
      </c>
      <c r="O3191" s="64">
        <v>2.15</v>
      </c>
      <c r="P3191" s="64">
        <v>2.82</v>
      </c>
      <c r="R3191" s="64">
        <v>2</v>
      </c>
      <c r="S3191" s="64">
        <v>1.8</v>
      </c>
      <c r="U3191" s="64">
        <v>2.97</v>
      </c>
      <c r="V3191" s="64">
        <v>2.8</v>
      </c>
      <c r="W3191" s="64">
        <v>3.96</v>
      </c>
      <c r="X3191" s="64">
        <v>3.65</v>
      </c>
      <c r="Z3191" s="64">
        <v>2.04</v>
      </c>
      <c r="AA3191" s="64">
        <v>2.0499999999999998</v>
      </c>
      <c r="AB3191" s="64">
        <v>3.22</v>
      </c>
      <c r="AC3191" s="64">
        <v>3.32</v>
      </c>
    </row>
    <row r="3192" spans="1:29" hidden="1" x14ac:dyDescent="0.2">
      <c r="A3192" s="2">
        <v>42844</v>
      </c>
      <c r="B3192" s="64">
        <v>3.02</v>
      </c>
      <c r="C3192" s="64">
        <v>2.85</v>
      </c>
      <c r="D3192" s="64">
        <v>4</v>
      </c>
      <c r="E3192" s="64">
        <v>3.71</v>
      </c>
      <c r="G3192" s="64">
        <v>2.1</v>
      </c>
      <c r="H3192" s="64">
        <v>2.02</v>
      </c>
      <c r="J3192" s="64">
        <v>3.16</v>
      </c>
      <c r="K3192" s="64">
        <v>3.23</v>
      </c>
      <c r="N3192" s="64">
        <v>0.75</v>
      </c>
      <c r="O3192" s="64">
        <v>2.19</v>
      </c>
      <c r="P3192" s="64">
        <v>2.85</v>
      </c>
      <c r="R3192" s="64">
        <v>2.0099999999999998</v>
      </c>
      <c r="S3192" s="64">
        <v>1.84</v>
      </c>
      <c r="U3192" s="64">
        <v>3.02</v>
      </c>
      <c r="V3192" s="64">
        <v>2.85</v>
      </c>
      <c r="W3192" s="64">
        <v>4</v>
      </c>
      <c r="X3192" s="64">
        <v>3.71</v>
      </c>
      <c r="Z3192" s="64">
        <v>2.1</v>
      </c>
      <c r="AA3192" s="64">
        <v>2.02</v>
      </c>
      <c r="AB3192" s="64">
        <v>3.16</v>
      </c>
      <c r="AC3192" s="64">
        <v>3.23</v>
      </c>
    </row>
    <row r="3193" spans="1:29" hidden="1" x14ac:dyDescent="0.2">
      <c r="A3193" s="2">
        <v>42845</v>
      </c>
      <c r="B3193" s="64">
        <v>3.04</v>
      </c>
      <c r="C3193" s="64">
        <v>2.87</v>
      </c>
      <c r="D3193" s="64">
        <v>3.98</v>
      </c>
      <c r="E3193" s="64">
        <v>3.8</v>
      </c>
      <c r="G3193" s="64">
        <v>2.09</v>
      </c>
      <c r="H3193" s="64">
        <v>2.04</v>
      </c>
      <c r="J3193" s="64">
        <v>3.21</v>
      </c>
      <c r="K3193" s="64">
        <v>3.32</v>
      </c>
      <c r="N3193" s="64">
        <v>0.74</v>
      </c>
      <c r="O3193" s="64">
        <v>2.21</v>
      </c>
      <c r="P3193" s="64">
        <v>2.86</v>
      </c>
      <c r="R3193" s="64">
        <v>2.17</v>
      </c>
      <c r="S3193" s="64">
        <v>2.02</v>
      </c>
      <c r="U3193" s="64">
        <v>3.04</v>
      </c>
      <c r="V3193" s="64">
        <v>2.87</v>
      </c>
      <c r="W3193" s="64">
        <v>3.98</v>
      </c>
      <c r="X3193" s="64">
        <v>3.8</v>
      </c>
      <c r="Z3193" s="64">
        <v>2.09</v>
      </c>
      <c r="AA3193" s="64">
        <v>2.04</v>
      </c>
      <c r="AB3193" s="64">
        <v>3.21</v>
      </c>
      <c r="AC3193" s="64">
        <v>3.32</v>
      </c>
    </row>
    <row r="3194" spans="1:29" hidden="1" x14ac:dyDescent="0.2">
      <c r="A3194" s="2">
        <v>42846</v>
      </c>
      <c r="B3194" s="64">
        <v>3.01</v>
      </c>
      <c r="C3194" s="64">
        <v>2.86</v>
      </c>
      <c r="D3194" s="64">
        <v>3.98</v>
      </c>
      <c r="E3194" s="64">
        <v>3.81</v>
      </c>
      <c r="G3194" s="64">
        <v>2.14</v>
      </c>
      <c r="H3194" s="64">
        <v>2.16</v>
      </c>
      <c r="J3194" s="64">
        <v>3.15</v>
      </c>
      <c r="K3194" s="64">
        <v>3.31</v>
      </c>
      <c r="N3194" s="64">
        <v>0.73</v>
      </c>
      <c r="O3194" s="64">
        <v>2.23</v>
      </c>
      <c r="P3194" s="64">
        <v>2.88</v>
      </c>
      <c r="R3194" s="64">
        <v>2.04</v>
      </c>
      <c r="S3194" s="64">
        <v>1.89</v>
      </c>
      <c r="U3194" s="64">
        <v>3.01</v>
      </c>
      <c r="V3194" s="64">
        <v>2.86</v>
      </c>
      <c r="W3194" s="64">
        <v>3.98</v>
      </c>
      <c r="X3194" s="64">
        <v>3.81</v>
      </c>
      <c r="Z3194" s="64">
        <v>2.14</v>
      </c>
      <c r="AA3194" s="64">
        <v>2.16</v>
      </c>
      <c r="AB3194" s="64">
        <v>3.15</v>
      </c>
      <c r="AC3194" s="64">
        <v>3.31</v>
      </c>
    </row>
    <row r="3195" spans="1:29" hidden="1" x14ac:dyDescent="0.2">
      <c r="A3195" s="2">
        <v>42849</v>
      </c>
      <c r="B3195" s="64">
        <v>3.07</v>
      </c>
      <c r="C3195" s="64">
        <v>2.88</v>
      </c>
      <c r="D3195" s="64">
        <v>4.01</v>
      </c>
      <c r="E3195" s="64">
        <v>3.77</v>
      </c>
      <c r="G3195" s="64">
        <v>2.16</v>
      </c>
      <c r="H3195" s="64">
        <v>2.15</v>
      </c>
      <c r="J3195" s="64">
        <v>3.31</v>
      </c>
      <c r="K3195" s="64">
        <v>3.36</v>
      </c>
      <c r="N3195" s="64">
        <v>0.75</v>
      </c>
      <c r="O3195" s="64">
        <v>2.25</v>
      </c>
      <c r="P3195" s="64">
        <v>2.91</v>
      </c>
      <c r="R3195" s="64">
        <v>2.0699999999999998</v>
      </c>
      <c r="S3195" s="64">
        <v>1.91</v>
      </c>
      <c r="U3195" s="64">
        <v>3.07</v>
      </c>
      <c r="V3195" s="64">
        <v>2.88</v>
      </c>
      <c r="W3195" s="64">
        <v>4.01</v>
      </c>
      <c r="X3195" s="64">
        <v>3.77</v>
      </c>
      <c r="Z3195" s="64">
        <v>2.16</v>
      </c>
      <c r="AA3195" s="64">
        <v>2.15</v>
      </c>
      <c r="AB3195" s="64">
        <v>3.31</v>
      </c>
      <c r="AC3195" s="64">
        <v>3.36</v>
      </c>
    </row>
    <row r="3196" spans="1:29" hidden="1" x14ac:dyDescent="0.2">
      <c r="A3196" s="2">
        <v>42850</v>
      </c>
      <c r="B3196" s="64">
        <v>3.12</v>
      </c>
      <c r="C3196" s="64">
        <v>2.95</v>
      </c>
      <c r="D3196" s="64">
        <v>4.07</v>
      </c>
      <c r="E3196" s="64">
        <v>3.9</v>
      </c>
      <c r="G3196" s="64">
        <v>2.19</v>
      </c>
      <c r="H3196" s="64">
        <v>2.16</v>
      </c>
      <c r="J3196" s="64">
        <v>3.31</v>
      </c>
      <c r="K3196" s="64">
        <v>3.34</v>
      </c>
      <c r="N3196" s="64">
        <v>0.75</v>
      </c>
      <c r="O3196" s="64">
        <v>2.31</v>
      </c>
      <c r="P3196" s="64">
        <v>2.97</v>
      </c>
      <c r="R3196" s="64">
        <v>2.11</v>
      </c>
      <c r="S3196" s="64">
        <v>1.96</v>
      </c>
      <c r="U3196" s="64">
        <v>3.12</v>
      </c>
      <c r="V3196" s="64">
        <v>2.95</v>
      </c>
      <c r="W3196" s="64">
        <v>4.07</v>
      </c>
      <c r="X3196" s="64">
        <v>3.9</v>
      </c>
      <c r="Z3196" s="64">
        <v>2.19</v>
      </c>
      <c r="AA3196" s="64">
        <v>2.16</v>
      </c>
      <c r="AB3196" s="64">
        <v>3.31</v>
      </c>
      <c r="AC3196" s="64">
        <v>3.34</v>
      </c>
    </row>
    <row r="3197" spans="1:29" hidden="1" x14ac:dyDescent="0.2">
      <c r="A3197" s="2">
        <v>42851</v>
      </c>
      <c r="B3197" s="64">
        <v>3.09</v>
      </c>
      <c r="C3197" s="64">
        <v>2.92</v>
      </c>
      <c r="D3197" s="64">
        <v>3.99</v>
      </c>
      <c r="E3197" s="64">
        <v>3.82</v>
      </c>
      <c r="G3197" s="64">
        <v>2.27</v>
      </c>
      <c r="H3197" s="64">
        <v>2.14</v>
      </c>
      <c r="J3197" s="64">
        <v>3.38</v>
      </c>
      <c r="K3197" s="64">
        <v>3.35</v>
      </c>
      <c r="N3197" s="64">
        <v>0.75</v>
      </c>
      <c r="O3197" s="64">
        <v>2.2799999999999998</v>
      </c>
      <c r="P3197" s="64">
        <v>2.94</v>
      </c>
      <c r="R3197" s="64">
        <v>2.1</v>
      </c>
      <c r="S3197" s="64">
        <v>1.91</v>
      </c>
      <c r="U3197" s="64">
        <v>3.09</v>
      </c>
      <c r="V3197" s="64">
        <v>2.92</v>
      </c>
      <c r="W3197" s="64">
        <v>3.99</v>
      </c>
      <c r="X3197" s="64">
        <v>3.82</v>
      </c>
      <c r="Z3197" s="64">
        <v>2.27</v>
      </c>
      <c r="AA3197" s="64">
        <v>2.14</v>
      </c>
      <c r="AB3197" s="64">
        <v>3.38</v>
      </c>
      <c r="AC3197" s="64">
        <v>3.35</v>
      </c>
    </row>
    <row r="3198" spans="1:29" hidden="1" x14ac:dyDescent="0.2">
      <c r="A3198" s="2">
        <v>42852</v>
      </c>
      <c r="B3198" s="64">
        <v>3.04</v>
      </c>
      <c r="C3198" s="64">
        <v>2.92</v>
      </c>
      <c r="D3198" s="64">
        <v>4</v>
      </c>
      <c r="E3198" s="64">
        <v>3.88</v>
      </c>
      <c r="G3198" s="64">
        <v>2.19</v>
      </c>
      <c r="H3198" s="64">
        <v>2.1</v>
      </c>
      <c r="J3198" s="64">
        <v>3.27</v>
      </c>
      <c r="K3198" s="64">
        <v>3.32</v>
      </c>
      <c r="N3198" s="64">
        <v>0.74</v>
      </c>
      <c r="O3198" s="64">
        <v>2.2799999999999998</v>
      </c>
      <c r="P3198" s="64">
        <v>2.94</v>
      </c>
      <c r="R3198" s="64">
        <v>2.09</v>
      </c>
      <c r="S3198" s="64">
        <v>1.91</v>
      </c>
      <c r="U3198" s="64">
        <v>3.04</v>
      </c>
      <c r="V3198" s="64">
        <v>2.92</v>
      </c>
      <c r="W3198" s="64">
        <v>4</v>
      </c>
      <c r="X3198" s="64">
        <v>3.88</v>
      </c>
      <c r="Z3198" s="64">
        <v>2.19</v>
      </c>
      <c r="AA3198" s="64">
        <v>2.1</v>
      </c>
      <c r="AB3198" s="64">
        <v>3.27</v>
      </c>
      <c r="AC3198" s="64">
        <v>3.32</v>
      </c>
    </row>
    <row r="3199" spans="1:29" hidden="1" x14ac:dyDescent="0.2">
      <c r="A3199" s="2">
        <v>42853</v>
      </c>
      <c r="B3199" s="64">
        <v>3</v>
      </c>
      <c r="C3199" s="64">
        <v>2.86</v>
      </c>
      <c r="D3199" s="64">
        <v>3.97</v>
      </c>
      <c r="E3199" s="64">
        <v>3.87</v>
      </c>
      <c r="G3199" s="64">
        <v>2.29</v>
      </c>
      <c r="H3199" s="64">
        <v>2.12</v>
      </c>
      <c r="J3199" s="64">
        <v>3.26</v>
      </c>
      <c r="K3199" s="64">
        <v>3.26</v>
      </c>
      <c r="N3199" s="64">
        <v>0.74</v>
      </c>
      <c r="O3199" s="64">
        <v>2.27</v>
      </c>
      <c r="P3199" s="64">
        <v>2.93</v>
      </c>
      <c r="R3199" s="64">
        <v>2.16</v>
      </c>
      <c r="S3199" s="64">
        <v>2.0299999999999998</v>
      </c>
      <c r="U3199" s="64">
        <v>3</v>
      </c>
      <c r="V3199" s="64">
        <v>2.86</v>
      </c>
      <c r="W3199" s="64">
        <v>3.97</v>
      </c>
      <c r="X3199" s="64">
        <v>3.87</v>
      </c>
      <c r="Z3199" s="64">
        <v>2.29</v>
      </c>
      <c r="AA3199" s="64">
        <v>2.12</v>
      </c>
      <c r="AB3199" s="64">
        <v>3.26</v>
      </c>
      <c r="AC3199" s="64">
        <v>3.26</v>
      </c>
    </row>
    <row r="3200" spans="1:29" hidden="1" x14ac:dyDescent="0.2"/>
    <row r="3201" spans="1:29" hidden="1" x14ac:dyDescent="0.2">
      <c r="A3201" s="3" t="s">
        <v>61</v>
      </c>
      <c r="B3201" s="64">
        <f>AVERAGE(B3181:B3199)</f>
        <v>3.0731578947368416</v>
      </c>
      <c r="C3201" s="64">
        <f>AVERAGE(C3181:C3199)</f>
        <v>2.8984210526315795</v>
      </c>
      <c r="D3201" s="64">
        <f>AVERAGE(D3181:D3199)</f>
        <v>4.0252631578947362</v>
      </c>
      <c r="E3201" s="64">
        <f>AVERAGE(E3181:E3199)</f>
        <v>3.7526315789473692</v>
      </c>
      <c r="G3201" s="64">
        <f>AVERAGE(G3181:G3199)</f>
        <v>2.2189473684210523</v>
      </c>
      <c r="H3201" s="64">
        <f>AVERAGE(H3181:H3199)</f>
        <v>2.1257894736842107</v>
      </c>
      <c r="J3201" s="64">
        <f>AVERAGE(J3181:J3199)</f>
        <v>3.3100000000000005</v>
      </c>
      <c r="K3201" s="64">
        <f>AVERAGE(K3181:K3199)</f>
        <v>3.3721052631578949</v>
      </c>
      <c r="N3201" s="64">
        <f>AVERAGE(N3181:N3199)</f>
        <v>0.74210526315789471</v>
      </c>
      <c r="O3201" s="64">
        <f>AVERAGE(O3181:O3199)</f>
        <v>2.2673684210526317</v>
      </c>
      <c r="P3201" s="64">
        <f>AVERAGE(P3181:P3199)</f>
        <v>2.9173684210526316</v>
      </c>
      <c r="R3201" s="64">
        <f>AVERAGE(R3181:R3199)</f>
        <v>2.0963157894736839</v>
      </c>
      <c r="S3201" s="64">
        <f>AVERAGE(S3181:S3199)</f>
        <v>1.956315789473684</v>
      </c>
      <c r="U3201" s="64">
        <f>AVERAGE(U3181:U3199)</f>
        <v>3.0731578947368416</v>
      </c>
      <c r="V3201" s="64">
        <f>AVERAGE(V3181:V3199)</f>
        <v>2.8984210526315795</v>
      </c>
      <c r="W3201" s="64">
        <f>AVERAGE(W3181:W3199)</f>
        <v>4.0252631578947362</v>
      </c>
      <c r="X3201" s="64">
        <f>AVERAGE(X3181:X3199)</f>
        <v>3.7526315789473692</v>
      </c>
      <c r="Z3201" s="64">
        <f>AVERAGE(Z3181:Z3199)</f>
        <v>2.2189473684210523</v>
      </c>
      <c r="AA3201" s="64">
        <f>AVERAGE(AA3181:AA3199)</f>
        <v>2.1257894736842107</v>
      </c>
      <c r="AB3201" s="64">
        <f>AVERAGE(AB3181:AB3199)</f>
        <v>3.3100000000000005</v>
      </c>
      <c r="AC3201" s="64">
        <f>AVERAGE(AC3181:AC3199)</f>
        <v>3.3721052631578949</v>
      </c>
    </row>
    <row r="3202" spans="1:29" hidden="1" x14ac:dyDescent="0.2">
      <c r="A3202" s="3" t="s">
        <v>62</v>
      </c>
      <c r="B3202" s="312">
        <f>AVERAGE(B3201:C3201)</f>
        <v>2.9857894736842105</v>
      </c>
      <c r="C3202" s="312"/>
      <c r="D3202" s="312">
        <f>AVERAGE(D3201:E3201)</f>
        <v>3.8889473684210527</v>
      </c>
      <c r="E3202" s="312"/>
      <c r="F3202" s="5"/>
      <c r="G3202" s="312">
        <f>AVERAGE(G3201:H3201)</f>
        <v>2.1723684210526315</v>
      </c>
      <c r="H3202" s="312"/>
      <c r="I3202" s="118"/>
      <c r="J3202" s="312">
        <f>AVERAGE(J3201:K3201)</f>
        <v>3.3410526315789477</v>
      </c>
      <c r="K3202" s="312"/>
      <c r="L3202" s="118"/>
      <c r="M3202" s="5"/>
      <c r="N3202" s="5"/>
      <c r="O3202" s="5"/>
      <c r="P3202" s="5"/>
      <c r="Q3202" s="5"/>
      <c r="R3202" s="312">
        <f>AVERAGE(R3201:S3201)</f>
        <v>2.0263157894736841</v>
      </c>
      <c r="S3202" s="312"/>
      <c r="U3202" s="312">
        <f>AVERAGE(U3201:V3201)</f>
        <v>2.9857894736842105</v>
      </c>
      <c r="V3202" s="312"/>
      <c r="W3202" s="312">
        <f>AVERAGE(W3201:X3201)</f>
        <v>3.8889473684210527</v>
      </c>
      <c r="X3202" s="312"/>
      <c r="Y3202" s="5"/>
      <c r="Z3202" s="312">
        <f>AVERAGE(Z3201:AA3201)</f>
        <v>2.1723684210526315</v>
      </c>
      <c r="AA3202" s="312"/>
      <c r="AB3202" s="312">
        <f>AVERAGE(AB3201:AC3201)</f>
        <v>3.3410526315789477</v>
      </c>
      <c r="AC3202" s="312"/>
    </row>
    <row r="3203" spans="1:29" hidden="1" x14ac:dyDescent="0.2">
      <c r="A3203" s="3" t="s">
        <v>63</v>
      </c>
      <c r="B3203" s="312">
        <f>AVERAGE(B3150,B3178,B3202)</f>
        <v>3.0883905415713198</v>
      </c>
      <c r="C3203" s="312"/>
      <c r="D3203" s="312">
        <f>AVERAGE(D3150,D3178,D3202)</f>
        <v>3.9253241800152558</v>
      </c>
      <c r="E3203" s="312"/>
      <c r="F3203" s="5"/>
      <c r="G3203" s="312">
        <f>AVERAGE(G3150,G3178,G3202)</f>
        <v>2.3654881769641496</v>
      </c>
      <c r="H3203" s="312"/>
      <c r="I3203" s="118"/>
      <c r="J3203" s="312">
        <f>AVERAGE(J3150,J3178,J3202)</f>
        <v>3.3354309687261634</v>
      </c>
      <c r="K3203" s="312"/>
      <c r="L3203" s="118"/>
      <c r="M3203" s="5"/>
      <c r="N3203" s="5"/>
      <c r="O3203" s="5"/>
      <c r="P3203" s="5"/>
      <c r="Q3203" s="5"/>
      <c r="R3203" s="312">
        <f>AVERAGE(R3150,R3178,R3202)</f>
        <v>2.1549008390541569</v>
      </c>
      <c r="S3203" s="312"/>
      <c r="U3203" s="312">
        <f>AVERAGE(U3150,U3178,U3202)</f>
        <v>3.0883905415713198</v>
      </c>
      <c r="V3203" s="312"/>
      <c r="W3203" s="312">
        <f>AVERAGE(W3150,W3178,W3202)</f>
        <v>3.9253241800152558</v>
      </c>
      <c r="X3203" s="312"/>
      <c r="Y3203" s="5"/>
      <c r="Z3203" s="312">
        <f>AVERAGE(Z3150,Z3178,Z3202)</f>
        <v>2.3654881769641496</v>
      </c>
      <c r="AA3203" s="312"/>
      <c r="AB3203" s="312">
        <f>AVERAGE(AB3150,AB3178,AB3202)</f>
        <v>3.3354309687261634</v>
      </c>
      <c r="AC3203" s="312"/>
    </row>
    <row r="3204" spans="1:29" hidden="1" x14ac:dyDescent="0.2"/>
    <row r="3205" spans="1:29" hidden="1" x14ac:dyDescent="0.2">
      <c r="A3205" s="2">
        <v>42856</v>
      </c>
      <c r="B3205" s="64">
        <v>3.06</v>
      </c>
      <c r="C3205" s="64">
        <v>2.93</v>
      </c>
      <c r="D3205" s="64">
        <v>4.05</v>
      </c>
      <c r="E3205" s="64">
        <v>3.81</v>
      </c>
      <c r="G3205" s="64">
        <v>2.35</v>
      </c>
      <c r="H3205" s="64">
        <v>2.16</v>
      </c>
      <c r="J3205" s="64">
        <v>3.26</v>
      </c>
      <c r="K3205" s="64">
        <v>3.39</v>
      </c>
      <c r="R3205" s="64">
        <v>2.1800000000000002</v>
      </c>
      <c r="S3205" s="64">
        <v>2.0499999999999998</v>
      </c>
      <c r="U3205" s="64">
        <v>3.06</v>
      </c>
      <c r="V3205" s="64">
        <v>2.93</v>
      </c>
      <c r="W3205" s="64">
        <v>4.05</v>
      </c>
      <c r="X3205" s="64">
        <v>3.81</v>
      </c>
      <c r="Z3205" s="64">
        <v>2.35</v>
      </c>
      <c r="AA3205" s="64">
        <v>2.16</v>
      </c>
      <c r="AB3205" s="64">
        <v>3.26</v>
      </c>
      <c r="AC3205" s="64">
        <v>3.39</v>
      </c>
    </row>
    <row r="3206" spans="1:29" hidden="1" x14ac:dyDescent="0.2">
      <c r="A3206" s="2">
        <v>42857</v>
      </c>
      <c r="B3206" s="64">
        <v>3.03</v>
      </c>
      <c r="C3206" s="64">
        <v>2.9</v>
      </c>
      <c r="D3206" s="64">
        <v>3.99</v>
      </c>
      <c r="E3206" s="64">
        <v>3.72</v>
      </c>
      <c r="G3206" s="64">
        <v>2.4</v>
      </c>
      <c r="H3206" s="64">
        <v>2.17</v>
      </c>
      <c r="J3206" s="64">
        <v>3.15</v>
      </c>
      <c r="K3206" s="64">
        <v>3.4</v>
      </c>
      <c r="R3206" s="64">
        <v>2.06</v>
      </c>
      <c r="S3206" s="64">
        <v>1.92</v>
      </c>
      <c r="U3206" s="64">
        <v>3.03</v>
      </c>
      <c r="V3206" s="64">
        <v>2.9</v>
      </c>
      <c r="W3206" s="64">
        <v>3.99</v>
      </c>
      <c r="X3206" s="64">
        <v>3.72</v>
      </c>
      <c r="Z3206" s="64">
        <v>2.4</v>
      </c>
      <c r="AA3206" s="64">
        <v>2.17</v>
      </c>
      <c r="AB3206" s="64">
        <v>3.15</v>
      </c>
      <c r="AC3206" s="64">
        <v>3.4</v>
      </c>
    </row>
    <row r="3207" spans="1:29" hidden="1" x14ac:dyDescent="0.2">
      <c r="A3207" s="2">
        <v>42858</v>
      </c>
      <c r="B3207" s="64">
        <v>3.04</v>
      </c>
      <c r="C3207" s="64">
        <v>2.92</v>
      </c>
      <c r="D3207" s="64">
        <v>3.98</v>
      </c>
      <c r="E3207" s="64">
        <v>3.75</v>
      </c>
      <c r="G3207" s="64">
        <v>2.3199999999999998</v>
      </c>
      <c r="H3207" s="64">
        <f>(G3207+I3207)/2</f>
        <v>2.06</v>
      </c>
      <c r="I3207" s="64">
        <v>1.8</v>
      </c>
      <c r="J3207" s="64">
        <v>3.17</v>
      </c>
      <c r="K3207" s="64">
        <f>(J3207+L3207)/2</f>
        <v>3.1399999999999997</v>
      </c>
      <c r="L3207" s="64">
        <v>3.11</v>
      </c>
      <c r="T3207" s="131" t="s">
        <v>495</v>
      </c>
      <c r="U3207" s="64">
        <v>3.1850000000000001</v>
      </c>
      <c r="V3207" s="64">
        <v>3.0640000000000001</v>
      </c>
      <c r="W3207" s="64">
        <v>4.0670000000000002</v>
      </c>
      <c r="X3207" s="64">
        <v>3.8359999999999999</v>
      </c>
      <c r="Z3207" s="64">
        <v>2.4489999999999998</v>
      </c>
      <c r="AA3207" s="64">
        <v>2.25</v>
      </c>
      <c r="AB3207" s="64">
        <v>3.2570000000000001</v>
      </c>
      <c r="AC3207" s="64">
        <v>3</v>
      </c>
    </row>
    <row r="3208" spans="1:29" hidden="1" x14ac:dyDescent="0.2">
      <c r="A3208" s="2">
        <v>42859</v>
      </c>
      <c r="B3208" s="64">
        <v>3.07</v>
      </c>
      <c r="C3208" s="64">
        <v>2.96</v>
      </c>
      <c r="D3208" s="64">
        <v>4.04</v>
      </c>
      <c r="E3208" s="64">
        <v>3.78</v>
      </c>
      <c r="G3208" s="64">
        <v>2.29</v>
      </c>
      <c r="H3208" s="64">
        <f t="shared" ref="H3208:H3226" si="0">(G3208+I3208)/2</f>
        <v>2.12</v>
      </c>
      <c r="I3208" s="64">
        <v>1.95</v>
      </c>
      <c r="J3208" s="64">
        <v>3.16</v>
      </c>
      <c r="K3208" s="64">
        <f t="shared" ref="K3208:K3226" si="1">(J3208+L3208)/2</f>
        <v>3.1349999999999998</v>
      </c>
      <c r="L3208" s="64">
        <v>3.11</v>
      </c>
      <c r="U3208" s="64">
        <v>3.21</v>
      </c>
      <c r="V3208" s="64">
        <v>3.1</v>
      </c>
      <c r="W3208" s="64">
        <v>4.1239999999999997</v>
      </c>
      <c r="X3208" s="64">
        <v>3.8639999999999999</v>
      </c>
      <c r="Z3208" s="64">
        <v>2.4209999999999998</v>
      </c>
      <c r="AA3208" s="64">
        <v>2.25</v>
      </c>
      <c r="AB3208" s="64">
        <v>3.2429999999999999</v>
      </c>
      <c r="AC3208" s="64">
        <v>3</v>
      </c>
    </row>
    <row r="3209" spans="1:29" hidden="1" x14ac:dyDescent="0.2">
      <c r="A3209" s="2">
        <v>42860</v>
      </c>
      <c r="B3209" s="64">
        <v>3.05</v>
      </c>
      <c r="C3209" s="64">
        <v>2.95</v>
      </c>
      <c r="D3209" s="64">
        <v>4.01</v>
      </c>
      <c r="E3209" s="64">
        <v>3.79</v>
      </c>
      <c r="G3209" s="64">
        <v>2.25</v>
      </c>
      <c r="H3209" s="64">
        <f t="shared" si="0"/>
        <v>2</v>
      </c>
      <c r="I3209" s="64">
        <v>1.75</v>
      </c>
      <c r="J3209" s="64">
        <v>3.14</v>
      </c>
      <c r="K3209" s="64">
        <f t="shared" si="1"/>
        <v>3.2199999999999998</v>
      </c>
      <c r="L3209" s="64">
        <v>3.3</v>
      </c>
      <c r="U3209" s="64">
        <v>3.194</v>
      </c>
      <c r="V3209" s="64">
        <v>3.0960000000000001</v>
      </c>
      <c r="W3209" s="64">
        <v>4.0949999999999998</v>
      </c>
      <c r="X3209" s="64">
        <v>3.8759999999999999</v>
      </c>
      <c r="Z3209" s="64">
        <v>2.379</v>
      </c>
      <c r="AA3209" s="64">
        <v>2.25</v>
      </c>
      <c r="AB3209" s="64">
        <v>3.2210000000000001</v>
      </c>
      <c r="AC3209" s="64">
        <v>3</v>
      </c>
    </row>
    <row r="3210" spans="1:29" hidden="1" x14ac:dyDescent="0.2">
      <c r="A3210" s="2">
        <v>42863</v>
      </c>
      <c r="B3210" s="64">
        <v>3.08</v>
      </c>
      <c r="C3210" s="64">
        <v>2.97</v>
      </c>
      <c r="D3210" s="64">
        <v>4.04</v>
      </c>
      <c r="E3210" s="64">
        <v>3.88</v>
      </c>
      <c r="G3210" s="64">
        <v>2.21</v>
      </c>
      <c r="H3210" s="64">
        <f t="shared" si="0"/>
        <v>1.9550000000000001</v>
      </c>
      <c r="I3210" s="64">
        <v>1.7</v>
      </c>
      <c r="J3210" s="64">
        <v>3.13</v>
      </c>
      <c r="K3210" s="64">
        <f t="shared" si="1"/>
        <v>3.2149999999999999</v>
      </c>
      <c r="L3210" s="64">
        <v>3.3</v>
      </c>
      <c r="U3210" s="64">
        <v>3.2269999999999999</v>
      </c>
      <c r="V3210" s="64">
        <v>3.117</v>
      </c>
      <c r="W3210" s="64">
        <v>4.1230000000000002</v>
      </c>
      <c r="X3210" s="64">
        <v>3.9590000000000001</v>
      </c>
      <c r="Z3210" s="64">
        <v>2.339</v>
      </c>
      <c r="AA3210" s="64">
        <v>2.25</v>
      </c>
      <c r="AB3210" s="64">
        <v>3.2120000000000002</v>
      </c>
      <c r="AC3210" s="64">
        <v>3</v>
      </c>
    </row>
    <row r="3211" spans="1:29" hidden="1" x14ac:dyDescent="0.2">
      <c r="A3211" s="2">
        <v>42864</v>
      </c>
      <c r="B3211" s="64">
        <v>3.09</v>
      </c>
      <c r="C3211" s="64">
        <v>2.97</v>
      </c>
      <c r="D3211" s="64">
        <v>4.03</v>
      </c>
      <c r="E3211" s="64">
        <v>3.87</v>
      </c>
      <c r="G3211" s="64">
        <v>2.23</v>
      </c>
      <c r="H3211" s="64">
        <f t="shared" si="0"/>
        <v>1.9849999999999999</v>
      </c>
      <c r="I3211" s="64">
        <v>1.74</v>
      </c>
      <c r="J3211" s="64">
        <v>3.17</v>
      </c>
      <c r="K3211" s="64">
        <f t="shared" si="1"/>
        <v>3.23</v>
      </c>
      <c r="L3211" s="64">
        <v>3.29</v>
      </c>
      <c r="U3211" s="64">
        <v>3.2330000000000001</v>
      </c>
      <c r="V3211" s="64">
        <v>3.113</v>
      </c>
      <c r="W3211" s="64">
        <v>4.1120000000000001</v>
      </c>
      <c r="X3211" s="64">
        <v>3.948</v>
      </c>
      <c r="Z3211" s="64">
        <v>2.363</v>
      </c>
      <c r="AA3211" s="64">
        <v>2.25</v>
      </c>
      <c r="AB3211" s="64">
        <v>3.25</v>
      </c>
      <c r="AC3211" s="64">
        <v>3</v>
      </c>
    </row>
    <row r="3212" spans="1:29" hidden="1" x14ac:dyDescent="0.2">
      <c r="A3212" s="2">
        <v>42865</v>
      </c>
      <c r="B3212" s="64">
        <v>3.07</v>
      </c>
      <c r="C3212" s="64">
        <v>2.96</v>
      </c>
      <c r="D3212" s="64">
        <v>4.0199999999999996</v>
      </c>
      <c r="E3212" s="64">
        <v>3.87</v>
      </c>
      <c r="G3212" s="64">
        <v>2.23</v>
      </c>
      <c r="H3212" s="64">
        <f t="shared" si="0"/>
        <v>2.0049999999999999</v>
      </c>
      <c r="I3212" s="64">
        <v>1.78</v>
      </c>
      <c r="J3212" s="64">
        <v>3.1</v>
      </c>
      <c r="K3212" s="64">
        <f t="shared" si="1"/>
        <v>3.1749999999999998</v>
      </c>
      <c r="L3212" s="64">
        <v>3.25</v>
      </c>
      <c r="M3212" s="116"/>
      <c r="U3212" s="64">
        <v>3.2149999999999999</v>
      </c>
      <c r="V3212" s="64">
        <v>3.1080000000000001</v>
      </c>
      <c r="W3212" s="64">
        <v>4.1059999999999999</v>
      </c>
      <c r="X3212" s="64">
        <v>3.952</v>
      </c>
      <c r="Z3212" s="64">
        <v>2.359</v>
      </c>
      <c r="AA3212" s="64">
        <v>2.35</v>
      </c>
      <c r="AB3212" s="64">
        <v>3.1779999999999999</v>
      </c>
      <c r="AC3212" s="64">
        <v>3.1</v>
      </c>
    </row>
    <row r="3213" spans="1:29" hidden="1" x14ac:dyDescent="0.2">
      <c r="A3213" s="2">
        <v>42866</v>
      </c>
      <c r="B3213" s="64">
        <v>3.05</v>
      </c>
      <c r="C3213" s="64">
        <v>2.94</v>
      </c>
      <c r="D3213" s="64">
        <v>4.01</v>
      </c>
      <c r="E3213" s="64">
        <v>3.87</v>
      </c>
      <c r="G3213" s="64">
        <v>2.2400000000000002</v>
      </c>
      <c r="H3213" s="64">
        <f t="shared" si="0"/>
        <v>1.9900000000000002</v>
      </c>
      <c r="I3213" s="64">
        <v>1.74</v>
      </c>
      <c r="J3213" s="64">
        <v>3.07</v>
      </c>
      <c r="K3213" s="64">
        <f t="shared" si="1"/>
        <v>3.165</v>
      </c>
      <c r="L3213" s="64">
        <v>3.26</v>
      </c>
      <c r="U3213" s="64">
        <v>3.1930000000000001</v>
      </c>
      <c r="V3213" s="64">
        <v>3.0870000000000002</v>
      </c>
      <c r="W3213" s="64">
        <v>4.093</v>
      </c>
      <c r="X3213" s="64">
        <v>3.952</v>
      </c>
      <c r="Z3213" s="64">
        <v>2.3769999999999998</v>
      </c>
      <c r="AA3213" s="64">
        <v>2.35</v>
      </c>
      <c r="AB3213" s="64">
        <v>3.1509999999999998</v>
      </c>
      <c r="AC3213" s="64">
        <v>3.1</v>
      </c>
    </row>
    <row r="3214" spans="1:29" hidden="1" x14ac:dyDescent="0.2">
      <c r="A3214" s="2">
        <v>42867</v>
      </c>
      <c r="B3214" s="64">
        <v>2.99</v>
      </c>
      <c r="C3214" s="64">
        <v>2.86</v>
      </c>
      <c r="D3214" s="64">
        <v>3.95</v>
      </c>
      <c r="E3214" s="64">
        <v>3.83</v>
      </c>
      <c r="G3214" s="64">
        <v>2.2400000000000002</v>
      </c>
      <c r="H3214" s="64">
        <f t="shared" si="0"/>
        <v>1.98</v>
      </c>
      <c r="I3214" s="64">
        <v>1.72</v>
      </c>
      <c r="J3214" s="64">
        <v>3</v>
      </c>
      <c r="K3214" s="64">
        <f t="shared" si="1"/>
        <v>3.09</v>
      </c>
      <c r="L3214" s="64">
        <v>3.18</v>
      </c>
      <c r="U3214" s="64">
        <v>3.1339999999999999</v>
      </c>
      <c r="V3214" s="64">
        <v>3.008</v>
      </c>
      <c r="W3214" s="64">
        <v>4.0330000000000004</v>
      </c>
      <c r="X3214" s="64">
        <v>3.9079999999999999</v>
      </c>
      <c r="Z3214" s="64">
        <v>2.3690000000000002</v>
      </c>
      <c r="AA3214" s="64">
        <v>2.35</v>
      </c>
      <c r="AB3214" s="64">
        <v>3.0819999999999999</v>
      </c>
      <c r="AC3214" s="64">
        <v>3.1</v>
      </c>
    </row>
    <row r="3215" spans="1:29" hidden="1" x14ac:dyDescent="0.2">
      <c r="A3215" s="2">
        <v>42870</v>
      </c>
      <c r="B3215" s="64">
        <v>3</v>
      </c>
      <c r="C3215" s="64">
        <v>2.9</v>
      </c>
      <c r="D3215" s="64">
        <v>3.99</v>
      </c>
      <c r="E3215" s="64">
        <v>3.84</v>
      </c>
      <c r="G3215" s="64">
        <v>2.2200000000000002</v>
      </c>
      <c r="H3215" s="64">
        <f t="shared" si="0"/>
        <v>2.0300000000000002</v>
      </c>
      <c r="I3215" s="64">
        <v>1.84</v>
      </c>
      <c r="J3215" s="64">
        <v>3.14</v>
      </c>
      <c r="K3215" s="64">
        <f t="shared" si="1"/>
        <v>3.08</v>
      </c>
      <c r="L3215" s="64">
        <v>3.02</v>
      </c>
      <c r="U3215" s="64">
        <v>3.149</v>
      </c>
      <c r="V3215" s="64">
        <v>3.0419999999999998</v>
      </c>
      <c r="W3215" s="64">
        <v>4.0679999999999996</v>
      </c>
      <c r="X3215" s="64">
        <v>3.919</v>
      </c>
      <c r="Z3215" s="64">
        <v>2.3479999999999999</v>
      </c>
      <c r="AA3215" s="64">
        <v>2.35</v>
      </c>
      <c r="AB3215" s="64">
        <v>3.222</v>
      </c>
      <c r="AC3215" s="64">
        <v>3.1</v>
      </c>
    </row>
    <row r="3216" spans="1:29" hidden="1" x14ac:dyDescent="0.2">
      <c r="A3216" s="2">
        <v>42871</v>
      </c>
      <c r="B3216" s="64">
        <v>2.98</v>
      </c>
      <c r="C3216" s="64">
        <v>2.9</v>
      </c>
      <c r="D3216" s="64">
        <v>3.97</v>
      </c>
      <c r="E3216" s="64">
        <v>3.82</v>
      </c>
      <c r="G3216" s="64">
        <v>2.1800000000000002</v>
      </c>
      <c r="H3216" s="64">
        <f t="shared" si="0"/>
        <v>1.9900000000000002</v>
      </c>
      <c r="I3216" s="64">
        <v>1.8</v>
      </c>
      <c r="J3216" s="64">
        <v>3.16</v>
      </c>
      <c r="K3216" s="64">
        <f t="shared" si="1"/>
        <v>3.0650000000000004</v>
      </c>
      <c r="L3216" s="64">
        <v>2.97</v>
      </c>
      <c r="U3216" s="64">
        <v>3.1269999999999998</v>
      </c>
      <c r="V3216" s="64">
        <v>3.04</v>
      </c>
      <c r="W3216" s="64">
        <v>4.0549999999999997</v>
      </c>
      <c r="X3216" s="64">
        <v>3.8980000000000001</v>
      </c>
      <c r="Z3216" s="64">
        <v>2.3109999999999999</v>
      </c>
      <c r="AA3216" s="64">
        <v>2.35</v>
      </c>
      <c r="AB3216" s="64">
        <v>3.238</v>
      </c>
      <c r="AC3216" s="64">
        <v>3.1</v>
      </c>
    </row>
    <row r="3217" spans="1:29" hidden="1" x14ac:dyDescent="0.2">
      <c r="A3217" s="2">
        <v>42872</v>
      </c>
      <c r="B3217" s="64">
        <v>2.89</v>
      </c>
      <c r="C3217" s="64">
        <v>2.79</v>
      </c>
      <c r="D3217" s="64">
        <v>3.9</v>
      </c>
      <c r="E3217" s="64">
        <v>3.74</v>
      </c>
      <c r="G3217" s="64">
        <v>2.11</v>
      </c>
      <c r="H3217" s="64">
        <f t="shared" si="0"/>
        <v>1.94</v>
      </c>
      <c r="I3217" s="64">
        <v>1.77</v>
      </c>
      <c r="J3217" s="64">
        <v>3.09</v>
      </c>
      <c r="K3217" s="64">
        <f t="shared" si="1"/>
        <v>3.0350000000000001</v>
      </c>
      <c r="L3217" s="64">
        <v>2.98</v>
      </c>
      <c r="U3217" s="64">
        <v>3.036</v>
      </c>
      <c r="V3217" s="64">
        <v>2.9350000000000001</v>
      </c>
      <c r="W3217" s="64">
        <v>3.9780000000000002</v>
      </c>
      <c r="X3217" s="64">
        <v>3.8260000000000001</v>
      </c>
      <c r="Z3217" s="64">
        <v>2.2429999999999999</v>
      </c>
      <c r="AA3217" s="64">
        <v>2.35</v>
      </c>
      <c r="AB3217" s="64">
        <v>3.1760000000000002</v>
      </c>
      <c r="AC3217" s="64">
        <v>3.1</v>
      </c>
    </row>
    <row r="3218" spans="1:29" hidden="1" x14ac:dyDescent="0.2">
      <c r="A3218" s="2">
        <v>42873</v>
      </c>
      <c r="B3218" s="64">
        <v>2.91</v>
      </c>
      <c r="C3218" s="64">
        <v>2.8</v>
      </c>
      <c r="D3218" s="64">
        <v>3.88</v>
      </c>
      <c r="E3218" s="64">
        <v>3.75</v>
      </c>
      <c r="G3218" s="64">
        <v>2.14</v>
      </c>
      <c r="H3218" s="64">
        <f t="shared" si="0"/>
        <v>1.9700000000000002</v>
      </c>
      <c r="I3218" s="64">
        <v>1.8</v>
      </c>
      <c r="J3218" s="64">
        <v>3.17</v>
      </c>
      <c r="K3218" s="64">
        <f t="shared" si="1"/>
        <v>3.05</v>
      </c>
      <c r="L3218" s="64">
        <v>2.93</v>
      </c>
      <c r="U3218" s="64">
        <v>3.05</v>
      </c>
      <c r="V3218" s="64">
        <v>2.9430000000000001</v>
      </c>
      <c r="W3218" s="64">
        <v>3.964</v>
      </c>
      <c r="X3218" s="64">
        <v>3.8290000000000002</v>
      </c>
      <c r="Z3218" s="64">
        <v>2.2759999999999998</v>
      </c>
      <c r="AA3218" s="64">
        <v>2.2000000000000002</v>
      </c>
      <c r="AB3218" s="64">
        <v>3.2559999999999998</v>
      </c>
      <c r="AC3218" s="64">
        <v>3</v>
      </c>
    </row>
    <row r="3219" spans="1:29" hidden="1" x14ac:dyDescent="0.2">
      <c r="A3219" s="2">
        <v>42874</v>
      </c>
      <c r="B3219" s="64">
        <v>2.91</v>
      </c>
      <c r="C3219" s="64">
        <v>2.81</v>
      </c>
      <c r="D3219" s="64">
        <v>3.84</v>
      </c>
      <c r="E3219" s="64">
        <v>3.73</v>
      </c>
      <c r="G3219" s="64">
        <v>2.23</v>
      </c>
      <c r="H3219" s="64">
        <f t="shared" si="0"/>
        <v>2.0649999999999999</v>
      </c>
      <c r="I3219" s="64">
        <v>1.9</v>
      </c>
      <c r="J3219" s="64">
        <v>3.27</v>
      </c>
      <c r="K3219" s="64">
        <f t="shared" si="1"/>
        <v>3.0949999999999998</v>
      </c>
      <c r="L3219" s="64">
        <v>2.92</v>
      </c>
      <c r="U3219" s="64">
        <v>3.0579999999999998</v>
      </c>
      <c r="V3219" s="64">
        <v>2.952</v>
      </c>
      <c r="W3219" s="64">
        <v>3.9239999999999999</v>
      </c>
      <c r="X3219" s="64">
        <v>3.8090000000000002</v>
      </c>
      <c r="Z3219" s="64">
        <v>2.3620000000000001</v>
      </c>
      <c r="AA3219" s="64">
        <v>2.2000000000000002</v>
      </c>
      <c r="AB3219" s="133">
        <v>3.35</v>
      </c>
      <c r="AC3219" s="64">
        <v>3</v>
      </c>
    </row>
    <row r="3220" spans="1:29" hidden="1" x14ac:dyDescent="0.2">
      <c r="A3220" s="2">
        <v>42877</v>
      </c>
      <c r="B3220" s="64">
        <v>2.93</v>
      </c>
      <c r="C3220" s="64">
        <v>2.81</v>
      </c>
      <c r="D3220" s="64">
        <v>3.9</v>
      </c>
      <c r="E3220" s="64">
        <v>3.75</v>
      </c>
      <c r="G3220" s="64">
        <v>2.17</v>
      </c>
      <c r="H3220" s="64">
        <f t="shared" si="0"/>
        <v>1.9950000000000001</v>
      </c>
      <c r="I3220" s="64">
        <v>1.82</v>
      </c>
      <c r="J3220" s="64">
        <v>3.22</v>
      </c>
      <c r="K3220" s="64">
        <f t="shared" si="1"/>
        <v>3.05</v>
      </c>
      <c r="L3220" s="64">
        <v>2.88</v>
      </c>
      <c r="U3220" s="64">
        <v>3.0710000000000002</v>
      </c>
      <c r="V3220" s="64">
        <v>2.9590000000000001</v>
      </c>
      <c r="W3220" s="64">
        <v>3.9790000000000001</v>
      </c>
      <c r="X3220" s="64">
        <v>3.8370000000000002</v>
      </c>
      <c r="Z3220" s="64">
        <v>2.3029999999999999</v>
      </c>
      <c r="AA3220" s="64">
        <v>2.2000000000000002</v>
      </c>
      <c r="AB3220" s="64">
        <v>3.2989999999999999</v>
      </c>
      <c r="AC3220" s="64">
        <v>3</v>
      </c>
    </row>
    <row r="3221" spans="1:29" hidden="1" x14ac:dyDescent="0.2">
      <c r="A3221" s="2">
        <v>42878</v>
      </c>
      <c r="B3221" s="64">
        <v>2.97</v>
      </c>
      <c r="C3221" s="64">
        <v>2.86</v>
      </c>
      <c r="D3221" s="64">
        <v>3.95</v>
      </c>
      <c r="E3221" s="64">
        <v>3.8</v>
      </c>
      <c r="G3221" s="64">
        <v>2.16</v>
      </c>
      <c r="H3221" s="64">
        <f t="shared" si="0"/>
        <v>1.9850000000000001</v>
      </c>
      <c r="I3221" s="64">
        <v>1.81</v>
      </c>
      <c r="J3221" s="64">
        <v>3.12</v>
      </c>
      <c r="K3221" s="64">
        <f t="shared" si="1"/>
        <v>3.0150000000000001</v>
      </c>
      <c r="L3221" s="64">
        <v>2.91</v>
      </c>
      <c r="U3221" s="64">
        <v>3.1139999999999999</v>
      </c>
      <c r="V3221" s="64">
        <v>3.0009999999999999</v>
      </c>
      <c r="W3221" s="64">
        <v>4.03</v>
      </c>
      <c r="X3221" s="64">
        <v>3.8820000000000001</v>
      </c>
      <c r="Z3221" s="64">
        <v>2.2879999999999998</v>
      </c>
      <c r="AA3221" s="64">
        <v>2.2000000000000002</v>
      </c>
      <c r="AB3221" s="64">
        <v>3.202</v>
      </c>
      <c r="AC3221" s="64">
        <v>3</v>
      </c>
    </row>
    <row r="3222" spans="1:29" hidden="1" x14ac:dyDescent="0.2">
      <c r="A3222" s="2">
        <v>42879</v>
      </c>
      <c r="B3222" s="64">
        <v>2.96</v>
      </c>
      <c r="C3222" s="64">
        <v>2.83</v>
      </c>
      <c r="D3222" s="64">
        <v>3.93</v>
      </c>
      <c r="E3222" s="64">
        <v>3.78</v>
      </c>
      <c r="G3222" s="64">
        <v>2.1800000000000002</v>
      </c>
      <c r="H3222" s="64">
        <f t="shared" si="0"/>
        <v>2.0100000000000002</v>
      </c>
      <c r="I3222" s="64">
        <v>1.84</v>
      </c>
      <c r="J3222" s="64">
        <v>3.19</v>
      </c>
      <c r="K3222" s="64">
        <f t="shared" si="1"/>
        <v>3.0999999999999996</v>
      </c>
      <c r="L3222" s="64">
        <v>3.01</v>
      </c>
      <c r="U3222" s="64">
        <v>3.1040000000000001</v>
      </c>
      <c r="V3222" s="64">
        <v>2.9769999999999999</v>
      </c>
      <c r="W3222" s="64">
        <v>4.0090000000000003</v>
      </c>
      <c r="X3222" s="64">
        <v>3.8610000000000002</v>
      </c>
      <c r="Z3222" s="64">
        <v>2.3159999999999998</v>
      </c>
      <c r="AA3222" s="64">
        <v>2.2000000000000002</v>
      </c>
      <c r="AB3222" s="64">
        <v>3.2719999999999998</v>
      </c>
      <c r="AC3222" s="64">
        <v>3</v>
      </c>
    </row>
    <row r="3223" spans="1:29" hidden="1" x14ac:dyDescent="0.2">
      <c r="A3223" s="2">
        <v>42880</v>
      </c>
      <c r="B3223" s="64">
        <v>2.95</v>
      </c>
      <c r="C3223" s="64">
        <v>2.83</v>
      </c>
      <c r="D3223" s="64">
        <v>3.91</v>
      </c>
      <c r="E3223" s="64">
        <v>3.76</v>
      </c>
      <c r="G3223" s="64">
        <v>2.1800000000000002</v>
      </c>
      <c r="H3223" s="64">
        <f t="shared" si="0"/>
        <v>2.0150000000000001</v>
      </c>
      <c r="I3223" s="64">
        <v>1.85</v>
      </c>
      <c r="J3223" s="64">
        <v>3.18</v>
      </c>
      <c r="K3223" s="64">
        <f t="shared" si="1"/>
        <v>3.105</v>
      </c>
      <c r="L3223" s="64">
        <v>3.03</v>
      </c>
      <c r="U3223" s="64">
        <v>3.093</v>
      </c>
      <c r="V3223" s="64">
        <v>2.9710000000000001</v>
      </c>
      <c r="W3223" s="64">
        <v>3.9969999999999999</v>
      </c>
      <c r="X3223" s="64">
        <v>3.847</v>
      </c>
      <c r="Z3223" s="64">
        <v>2.3159999999999998</v>
      </c>
      <c r="AA3223" s="64">
        <v>2.2000000000000002</v>
      </c>
      <c r="AB3223" s="64">
        <v>3.2650000000000001</v>
      </c>
      <c r="AC3223" s="64">
        <v>3</v>
      </c>
    </row>
    <row r="3224" spans="1:29" hidden="1" x14ac:dyDescent="0.2">
      <c r="A3224" s="2">
        <v>42881</v>
      </c>
      <c r="B3224" s="64">
        <v>2.93</v>
      </c>
      <c r="C3224" s="64">
        <v>2.78</v>
      </c>
      <c r="D3224" s="64">
        <v>3.92</v>
      </c>
      <c r="E3224" s="64">
        <v>3.76</v>
      </c>
      <c r="G3224" s="64">
        <v>2.2400000000000002</v>
      </c>
      <c r="H3224" s="64">
        <f t="shared" si="0"/>
        <v>2.0750000000000002</v>
      </c>
      <c r="I3224" s="64">
        <v>1.91</v>
      </c>
      <c r="J3224" s="64">
        <v>2.81</v>
      </c>
      <c r="K3224" s="64">
        <f t="shared" si="1"/>
        <v>2.9699999999999998</v>
      </c>
      <c r="L3224" s="64">
        <v>3.13</v>
      </c>
      <c r="U3224" s="64">
        <v>3.0779999999999998</v>
      </c>
      <c r="V3224" s="64">
        <v>2.9239999999999999</v>
      </c>
      <c r="W3224" s="64">
        <v>4.0060000000000002</v>
      </c>
      <c r="X3224" s="64">
        <v>3.843</v>
      </c>
      <c r="Z3224" s="64">
        <v>2.3769999999999998</v>
      </c>
      <c r="AA3224" s="64">
        <v>2.2000000000000002</v>
      </c>
      <c r="AB3224" s="64">
        <v>2.8969999999999998</v>
      </c>
      <c r="AC3224" s="64">
        <v>3</v>
      </c>
    </row>
    <row r="3225" spans="1:29" hidden="1" x14ac:dyDescent="0.2">
      <c r="A3225" s="2">
        <v>42885</v>
      </c>
      <c r="B3225" s="64">
        <v>2.91</v>
      </c>
      <c r="C3225" s="64">
        <v>2.78</v>
      </c>
      <c r="D3225" s="64">
        <v>3.88</v>
      </c>
      <c r="E3225" s="64">
        <v>3.73</v>
      </c>
      <c r="G3225" s="64">
        <v>2.11</v>
      </c>
      <c r="H3225" s="64">
        <f t="shared" si="0"/>
        <v>1.9449999999999998</v>
      </c>
      <c r="I3225" s="64">
        <v>1.78</v>
      </c>
      <c r="J3225" s="64">
        <v>3.22</v>
      </c>
      <c r="K3225" s="64">
        <f t="shared" si="1"/>
        <v>3.1500000000000004</v>
      </c>
      <c r="L3225" s="64">
        <v>3.08</v>
      </c>
      <c r="U3225" s="64">
        <v>3.0510000000000002</v>
      </c>
      <c r="V3225" s="64">
        <v>2.92</v>
      </c>
      <c r="W3225" s="64">
        <v>3.9580000000000002</v>
      </c>
      <c r="X3225" s="64">
        <v>3.8079999999999998</v>
      </c>
      <c r="Z3225" s="64">
        <v>2.2429999999999999</v>
      </c>
      <c r="AA3225" s="64">
        <v>2.2000000000000002</v>
      </c>
      <c r="AB3225" s="64">
        <v>3.3010000000000002</v>
      </c>
      <c r="AC3225" s="64">
        <v>3</v>
      </c>
    </row>
    <row r="3226" spans="1:29" hidden="1" x14ac:dyDescent="0.2">
      <c r="A3226" s="2">
        <v>42886</v>
      </c>
      <c r="B3226" s="64">
        <v>2.91</v>
      </c>
      <c r="C3226" s="64">
        <v>2.78</v>
      </c>
      <c r="D3226" s="64">
        <v>3.86</v>
      </c>
      <c r="E3226" s="64">
        <v>3.71</v>
      </c>
      <c r="G3226" s="64">
        <v>2.13</v>
      </c>
      <c r="H3226" s="64">
        <f t="shared" si="0"/>
        <v>1.9550000000000001</v>
      </c>
      <c r="I3226" s="64">
        <v>1.78</v>
      </c>
      <c r="J3226" s="64">
        <v>3.23</v>
      </c>
      <c r="K3226" s="64">
        <f t="shared" si="1"/>
        <v>3.16</v>
      </c>
      <c r="L3226" s="64">
        <v>3.09</v>
      </c>
      <c r="U3226" s="64">
        <v>3.0550000000000002</v>
      </c>
      <c r="V3226" s="64">
        <v>2.92</v>
      </c>
      <c r="W3226" s="64">
        <v>3.9380000000000002</v>
      </c>
      <c r="X3226" s="64">
        <v>3.7949999999999999</v>
      </c>
      <c r="Z3226" s="64">
        <v>2.2629999999999999</v>
      </c>
      <c r="AA3226" s="64">
        <v>2.2000000000000002</v>
      </c>
      <c r="AB3226" s="64">
        <v>3.3109999999999999</v>
      </c>
      <c r="AC3226" s="64">
        <v>3</v>
      </c>
    </row>
    <row r="3227" spans="1:29" hidden="1" x14ac:dyDescent="0.2"/>
    <row r="3228" spans="1:29" hidden="1" x14ac:dyDescent="0.2">
      <c r="A3228" s="3" t="s">
        <v>61</v>
      </c>
      <c r="B3228" s="64">
        <f>AVERAGE(B3205:B3226)</f>
        <v>2.99</v>
      </c>
      <c r="C3228" s="64">
        <f>AVERAGE(C3205:C3226)</f>
        <v>2.874090909090909</v>
      </c>
      <c r="D3228" s="64">
        <f>AVERAGE(D3205:D3226)</f>
        <v>3.9568181818181816</v>
      </c>
      <c r="E3228" s="64">
        <f>AVERAGE(E3205:E3226)</f>
        <v>3.788181818181819</v>
      </c>
      <c r="G3228" s="64">
        <f>AVERAGE(G3205:G3226)</f>
        <v>2.2186363636363637</v>
      </c>
      <c r="H3228" s="64">
        <f>AVERAGE(H3205:H3226)</f>
        <v>2.0181818181818181</v>
      </c>
      <c r="J3228" s="64">
        <f>AVERAGE(J3205:J3226)</f>
        <v>3.143181818181819</v>
      </c>
      <c r="K3228" s="64">
        <f>AVERAGE(K3205:K3226)</f>
        <v>3.1379545454545448</v>
      </c>
      <c r="R3228" s="64"/>
      <c r="S3228" s="64"/>
      <c r="U3228" s="64">
        <f>AVERAGE(U3205:U3226)</f>
        <v>3.121227272727273</v>
      </c>
      <c r="V3228" s="64">
        <f>AVERAGE(V3205:V3226)</f>
        <v>3.0048636363636358</v>
      </c>
      <c r="W3228" s="64">
        <f>AVERAGE(W3205:W3226)</f>
        <v>4.0317727272727275</v>
      </c>
      <c r="X3228" s="64">
        <f>AVERAGE(X3205:X3226)</f>
        <v>3.8626818181818181</v>
      </c>
      <c r="Z3228" s="64">
        <f>AVERAGE(Z3205:Z3226)</f>
        <v>2.3387272727272728</v>
      </c>
      <c r="AA3228" s="64">
        <f>AVERAGE(AA3205:AA3226)</f>
        <v>2.2490909090909104</v>
      </c>
      <c r="AB3228" s="64">
        <f>AVERAGE(AB3205:AB3226)</f>
        <v>3.2178636363636368</v>
      </c>
      <c r="AC3228" s="64">
        <f>AVERAGE(AC3205:AC3226)</f>
        <v>3.0631818181818189</v>
      </c>
    </row>
    <row r="3229" spans="1:29" hidden="1" x14ac:dyDescent="0.2">
      <c r="A3229" s="3" t="s">
        <v>62</v>
      </c>
      <c r="B3229" s="312">
        <f>AVERAGE(B3228:C3228)</f>
        <v>2.9320454545454546</v>
      </c>
      <c r="C3229" s="312"/>
      <c r="D3229" s="312">
        <f>AVERAGE(D3228:E3228)</f>
        <v>3.8725000000000005</v>
      </c>
      <c r="E3229" s="312"/>
      <c r="F3229" s="5"/>
      <c r="G3229" s="312">
        <f>AVERAGE(G3228:H3228)</f>
        <v>2.1184090909090907</v>
      </c>
      <c r="H3229" s="312"/>
      <c r="I3229" s="118"/>
      <c r="J3229" s="312">
        <f>AVERAGE(J3228:K3228)</f>
        <v>3.1405681818181819</v>
      </c>
      <c r="K3229" s="312"/>
      <c r="L3229" s="118"/>
      <c r="M3229" s="5"/>
      <c r="N3229" s="5"/>
      <c r="O3229" s="5"/>
      <c r="P3229" s="5"/>
      <c r="Q3229" s="5"/>
      <c r="R3229" s="312"/>
      <c r="S3229" s="312"/>
      <c r="U3229" s="312">
        <f>AVERAGE(U3228:V3228)</f>
        <v>3.0630454545454544</v>
      </c>
      <c r="V3229" s="312"/>
      <c r="W3229" s="312">
        <f>AVERAGE(W3228:X3228)</f>
        <v>3.9472272727272726</v>
      </c>
      <c r="X3229" s="312"/>
      <c r="Y3229" s="5"/>
      <c r="Z3229" s="312">
        <f>AVERAGE(Z3228:AA3228)</f>
        <v>2.2939090909090916</v>
      </c>
      <c r="AA3229" s="312"/>
      <c r="AB3229" s="312">
        <f>AVERAGE(AB3228:AC3228)</f>
        <v>3.1405227272727281</v>
      </c>
      <c r="AC3229" s="312"/>
    </row>
    <row r="3230" spans="1:29" hidden="1" x14ac:dyDescent="0.2">
      <c r="A3230" s="3" t="s">
        <v>63</v>
      </c>
      <c r="B3230" s="312">
        <f>AVERAGE(B3178,B3202,B3229)</f>
        <v>3.0344232369461199</v>
      </c>
      <c r="C3230" s="312"/>
      <c r="D3230" s="312">
        <f>AVERAGE(D3178,D3202,D3229)</f>
        <v>3.9185259344012207</v>
      </c>
      <c r="E3230" s="312"/>
      <c r="F3230" s="5"/>
      <c r="G3230" s="312">
        <f>AVERAGE(G3178,G3202,G3229)</f>
        <v>2.2412736634075308</v>
      </c>
      <c r="H3230" s="312"/>
      <c r="I3230" s="118"/>
      <c r="J3230" s="312">
        <f>AVERAGE(J3178,J3202,J3229)</f>
        <v>3.2680765030164345</v>
      </c>
      <c r="K3230" s="312"/>
      <c r="L3230" s="118"/>
      <c r="M3230" s="5"/>
      <c r="N3230" s="5"/>
      <c r="O3230" s="5"/>
      <c r="P3230" s="5"/>
      <c r="Q3230" s="5"/>
      <c r="R3230" s="312"/>
      <c r="S3230" s="312"/>
      <c r="U3230" s="312">
        <f>AVERAGE(U3178,U3202,U3229)</f>
        <v>3.0780899036127867</v>
      </c>
      <c r="V3230" s="312"/>
      <c r="W3230" s="312">
        <f>AVERAGE(W3178,W3202,W3229)</f>
        <v>3.9434350253103112</v>
      </c>
      <c r="X3230" s="312"/>
      <c r="Y3230" s="5"/>
      <c r="Z3230" s="312">
        <f>AVERAGE(Z3178,Z3202,Z3229)</f>
        <v>2.2997736634075312</v>
      </c>
      <c r="AA3230" s="312"/>
      <c r="AB3230" s="312">
        <f>AVERAGE(AB3178,AB3202,AB3229)</f>
        <v>3.2680613515012831</v>
      </c>
      <c r="AC3230" s="312"/>
    </row>
    <row r="3231" spans="1:29" hidden="1" x14ac:dyDescent="0.2"/>
    <row r="3232" spans="1:29" hidden="1" x14ac:dyDescent="0.2">
      <c r="A3232" s="2">
        <v>42887</v>
      </c>
      <c r="B3232" s="64">
        <v>2.93</v>
      </c>
      <c r="C3232" s="64">
        <v>2.78</v>
      </c>
      <c r="D3232" s="64">
        <v>3.87</v>
      </c>
      <c r="E3232" s="64">
        <v>3.7</v>
      </c>
      <c r="G3232" s="64">
        <v>2.12</v>
      </c>
      <c r="H3232" s="64">
        <f t="shared" ref="H3232:H3253" si="2">(G3232+I3232)/2</f>
        <v>1.9500000000000002</v>
      </c>
      <c r="I3232" s="64">
        <v>1.78</v>
      </c>
      <c r="J3232" s="64">
        <v>3.1</v>
      </c>
      <c r="K3232" s="64">
        <f t="shared" ref="K3232:K3253" si="3">(J3232+L3232)/2</f>
        <v>3.0949999999999998</v>
      </c>
      <c r="L3232" s="64">
        <v>3.09</v>
      </c>
      <c r="U3232" s="64">
        <v>3.0750000000000002</v>
      </c>
      <c r="V3232" s="64">
        <v>2.92</v>
      </c>
      <c r="W3232" s="64">
        <v>3.95</v>
      </c>
      <c r="X3232" s="64">
        <v>3.786</v>
      </c>
      <c r="Z3232" s="64">
        <v>2.25</v>
      </c>
      <c r="AA3232" s="64">
        <v>2.2000000000000002</v>
      </c>
      <c r="AB3232" s="64">
        <v>3.1869999999999998</v>
      </c>
      <c r="AC3232" s="64">
        <v>3</v>
      </c>
    </row>
    <row r="3233" spans="1:29" hidden="1" x14ac:dyDescent="0.2">
      <c r="A3233" s="2">
        <v>42888</v>
      </c>
      <c r="B3233" s="64">
        <v>2.85</v>
      </c>
      <c r="C3233" s="64">
        <v>2.71</v>
      </c>
      <c r="D3233" s="64">
        <v>3.79</v>
      </c>
      <c r="E3233" s="64">
        <v>3.63</v>
      </c>
      <c r="G3233" s="64">
        <v>2.0699999999999998</v>
      </c>
      <c r="H3233" s="64">
        <f t="shared" si="2"/>
        <v>1.915</v>
      </c>
      <c r="I3233" s="64">
        <v>1.76</v>
      </c>
      <c r="J3233" s="64">
        <v>3.14</v>
      </c>
      <c r="K3233" s="64">
        <f t="shared" si="3"/>
        <v>3.09</v>
      </c>
      <c r="L3233" s="64">
        <v>3.04</v>
      </c>
      <c r="U3233" s="64">
        <v>2.992</v>
      </c>
      <c r="V3233" s="64">
        <v>2.855</v>
      </c>
      <c r="W3233" s="64">
        <v>3.87</v>
      </c>
      <c r="X3233" s="64">
        <v>3.7160000000000002</v>
      </c>
      <c r="Z3233" s="64">
        <v>2.2010000000000001</v>
      </c>
      <c r="AA3233" s="64">
        <v>2.2000000000000002</v>
      </c>
      <c r="AB3233" s="64">
        <v>3.2269999999999999</v>
      </c>
      <c r="AC3233" s="64">
        <v>3</v>
      </c>
    </row>
    <row r="3234" spans="1:29" hidden="1" x14ac:dyDescent="0.2">
      <c r="A3234" s="2">
        <v>42891</v>
      </c>
      <c r="B3234" s="64">
        <v>2.88</v>
      </c>
      <c r="C3234" s="64">
        <v>2.74</v>
      </c>
      <c r="D3234" s="64">
        <v>3.81</v>
      </c>
      <c r="E3234" s="64">
        <v>3.67</v>
      </c>
      <c r="G3234" s="64">
        <v>2.09</v>
      </c>
      <c r="H3234" s="64">
        <f t="shared" si="2"/>
        <v>1.95</v>
      </c>
      <c r="I3234" s="64">
        <v>1.81</v>
      </c>
      <c r="J3234" s="64">
        <v>3.14</v>
      </c>
      <c r="K3234" s="64">
        <f t="shared" si="3"/>
        <v>3.1100000000000003</v>
      </c>
      <c r="L3234" s="64">
        <v>3.08</v>
      </c>
      <c r="U3234" s="64">
        <v>3.0270000000000001</v>
      </c>
      <c r="V3234" s="64">
        <v>2.8889999999999998</v>
      </c>
      <c r="W3234" s="64">
        <v>3.8919999999999999</v>
      </c>
      <c r="X3234" s="64">
        <v>3.7519999999999998</v>
      </c>
      <c r="Z3234" s="64">
        <v>2.2189999999999999</v>
      </c>
      <c r="AA3234" s="64">
        <v>2.2000000000000002</v>
      </c>
      <c r="AB3234" s="64">
        <v>3.2250000000000001</v>
      </c>
      <c r="AC3234" s="64">
        <v>3</v>
      </c>
    </row>
    <row r="3235" spans="1:29" hidden="1" x14ac:dyDescent="0.2">
      <c r="A3235" s="2">
        <v>42892</v>
      </c>
      <c r="B3235" s="64">
        <v>2.85</v>
      </c>
      <c r="C3235" s="64">
        <v>2.71</v>
      </c>
      <c r="D3235" s="64">
        <v>3.78</v>
      </c>
      <c r="E3235" s="64">
        <v>3.64</v>
      </c>
      <c r="G3235" s="64">
        <v>2.0299999999999998</v>
      </c>
      <c r="H3235" s="64">
        <f t="shared" si="2"/>
        <v>1.89</v>
      </c>
      <c r="I3235" s="64">
        <v>1.75</v>
      </c>
      <c r="J3235" s="64">
        <v>3.18</v>
      </c>
      <c r="K3235" s="64">
        <f t="shared" si="3"/>
        <v>3.0750000000000002</v>
      </c>
      <c r="L3235" s="64">
        <v>2.97</v>
      </c>
      <c r="U3235" s="64">
        <v>2.9910000000000001</v>
      </c>
      <c r="V3235" s="64">
        <v>2.8530000000000002</v>
      </c>
      <c r="W3235" s="64">
        <v>3.8620000000000001</v>
      </c>
      <c r="X3235" s="64">
        <v>3.7250000000000001</v>
      </c>
      <c r="Z3235" s="64">
        <v>2.1659999999999999</v>
      </c>
      <c r="AA3235" s="64">
        <v>2.0499999999999998</v>
      </c>
      <c r="AB3235" s="64">
        <v>3.2669999999999999</v>
      </c>
      <c r="AC3235" s="64">
        <v>2.8</v>
      </c>
    </row>
    <row r="3236" spans="1:29" hidden="1" x14ac:dyDescent="0.2">
      <c r="A3236" s="2">
        <v>42893</v>
      </c>
      <c r="B3236" s="64">
        <v>2.89</v>
      </c>
      <c r="C3236" s="64">
        <v>2.73</v>
      </c>
      <c r="D3236" s="64">
        <v>3.8</v>
      </c>
      <c r="E3236" s="64">
        <v>3.67</v>
      </c>
      <c r="G3236" s="64">
        <v>2.09</v>
      </c>
      <c r="H3236" s="64">
        <f t="shared" si="2"/>
        <v>1.9249999999999998</v>
      </c>
      <c r="I3236" s="64">
        <v>1.76</v>
      </c>
      <c r="J3236" s="64">
        <v>3.17</v>
      </c>
      <c r="K3236" s="64">
        <f t="shared" si="3"/>
        <v>3.0700000000000003</v>
      </c>
      <c r="L3236" s="64">
        <v>2.97</v>
      </c>
    </row>
    <row r="3237" spans="1:29" hidden="1" x14ac:dyDescent="0.2">
      <c r="A3237" s="2">
        <v>42894</v>
      </c>
      <c r="B3237" s="64">
        <v>2.91</v>
      </c>
      <c r="C3237" s="64">
        <v>2.75</v>
      </c>
      <c r="D3237" s="64">
        <v>3.8</v>
      </c>
      <c r="E3237" s="64">
        <v>3.69</v>
      </c>
      <c r="G3237" s="64">
        <v>2.06</v>
      </c>
      <c r="H3237" s="64">
        <f t="shared" si="2"/>
        <v>1.905</v>
      </c>
      <c r="I3237" s="64">
        <v>1.75</v>
      </c>
      <c r="J3237" s="64">
        <v>3.13</v>
      </c>
      <c r="K3237" s="64">
        <f t="shared" si="3"/>
        <v>3.0350000000000001</v>
      </c>
      <c r="L3237" s="64">
        <v>2.94</v>
      </c>
    </row>
    <row r="3238" spans="1:29" hidden="1" x14ac:dyDescent="0.2">
      <c r="A3238" s="2">
        <v>42895</v>
      </c>
      <c r="B3238" s="64">
        <v>2.94</v>
      </c>
      <c r="C3238" s="64">
        <v>2.75</v>
      </c>
      <c r="D3238" s="64">
        <v>3.86</v>
      </c>
      <c r="E3238" s="64">
        <v>3.72</v>
      </c>
      <c r="G3238" s="64">
        <v>2.11</v>
      </c>
      <c r="H3238" s="64">
        <f t="shared" si="2"/>
        <v>1.9449999999999998</v>
      </c>
      <c r="I3238" s="64">
        <v>1.78</v>
      </c>
      <c r="J3238" s="64">
        <v>3.03</v>
      </c>
      <c r="K3238" s="64">
        <f t="shared" si="3"/>
        <v>3.0199999999999996</v>
      </c>
      <c r="L3238" s="64">
        <v>3.01</v>
      </c>
    </row>
    <row r="3239" spans="1:29" hidden="1" x14ac:dyDescent="0.2">
      <c r="A3239" s="2">
        <v>42898</v>
      </c>
      <c r="B3239" s="64">
        <v>2.95</v>
      </c>
      <c r="C3239" s="64">
        <v>2.75</v>
      </c>
      <c r="D3239" s="64">
        <v>3.84</v>
      </c>
      <c r="E3239" s="64">
        <v>3.71</v>
      </c>
      <c r="G3239" s="64">
        <v>2.15</v>
      </c>
      <c r="H3239" s="64">
        <f t="shared" si="2"/>
        <v>1.9649999999999999</v>
      </c>
      <c r="I3239" s="64">
        <v>1.78</v>
      </c>
      <c r="J3239" s="64">
        <v>3.24</v>
      </c>
      <c r="K3239" s="64">
        <f t="shared" si="3"/>
        <v>3.1349999999999998</v>
      </c>
      <c r="L3239" s="64">
        <v>3.03</v>
      </c>
    </row>
    <row r="3240" spans="1:29" hidden="1" x14ac:dyDescent="0.2">
      <c r="A3240" s="2">
        <v>42899</v>
      </c>
      <c r="B3240" s="64">
        <v>2.94</v>
      </c>
      <c r="C3240" s="64">
        <v>2.75</v>
      </c>
      <c r="D3240" s="64">
        <v>3.83</v>
      </c>
      <c r="E3240" s="64">
        <v>3.7</v>
      </c>
      <c r="G3240" s="64">
        <v>2.2200000000000002</v>
      </c>
      <c r="H3240" s="64">
        <f t="shared" si="2"/>
        <v>2</v>
      </c>
      <c r="I3240" s="64">
        <v>1.78</v>
      </c>
      <c r="J3240" s="64">
        <v>3.16</v>
      </c>
      <c r="K3240" s="64">
        <f t="shared" si="3"/>
        <v>3.0550000000000002</v>
      </c>
      <c r="L3240" s="64">
        <v>2.95</v>
      </c>
    </row>
    <row r="3241" spans="1:29" hidden="1" x14ac:dyDescent="0.2">
      <c r="A3241" s="2">
        <v>42900</v>
      </c>
      <c r="B3241" s="64">
        <v>2.87</v>
      </c>
      <c r="C3241" s="64">
        <v>2.68</v>
      </c>
      <c r="D3241" s="64">
        <v>3.76</v>
      </c>
      <c r="E3241" s="64">
        <v>3.63</v>
      </c>
      <c r="G3241" s="64">
        <v>2.17</v>
      </c>
      <c r="H3241" s="64">
        <f t="shared" si="2"/>
        <v>1.9649999999999999</v>
      </c>
      <c r="I3241" s="64">
        <v>1.76</v>
      </c>
      <c r="J3241" s="64">
        <v>3.19</v>
      </c>
      <c r="K3241" s="64">
        <f t="shared" si="3"/>
        <v>3.0949999999999998</v>
      </c>
      <c r="L3241" s="64">
        <v>3</v>
      </c>
    </row>
    <row r="3242" spans="1:29" hidden="1" x14ac:dyDescent="0.2">
      <c r="A3242" s="2">
        <v>42901</v>
      </c>
      <c r="B3242" s="64">
        <v>2.89</v>
      </c>
      <c r="C3242" s="64">
        <v>2.71</v>
      </c>
      <c r="D3242" s="64">
        <v>3.79</v>
      </c>
      <c r="E3242" s="64">
        <v>3.63</v>
      </c>
      <c r="G3242" s="64">
        <v>2.21</v>
      </c>
      <c r="H3242" s="64">
        <f t="shared" si="2"/>
        <v>1.99</v>
      </c>
      <c r="I3242" s="64">
        <v>1.77</v>
      </c>
      <c r="J3242" s="64">
        <v>3.2</v>
      </c>
      <c r="K3242" s="64">
        <f t="shared" si="3"/>
        <v>3.0950000000000002</v>
      </c>
      <c r="L3242" s="64">
        <v>2.99</v>
      </c>
    </row>
    <row r="3243" spans="1:29" hidden="1" x14ac:dyDescent="0.2">
      <c r="A3243" s="2">
        <v>42902</v>
      </c>
      <c r="B3243" s="64">
        <v>2.9</v>
      </c>
      <c r="C3243" s="64">
        <v>2.71</v>
      </c>
      <c r="D3243" s="64">
        <v>3.81</v>
      </c>
      <c r="E3243" s="64">
        <v>3.66</v>
      </c>
      <c r="G3243" s="64">
        <v>2.0699999999999998</v>
      </c>
      <c r="H3243" s="64">
        <f t="shared" si="2"/>
        <v>1.915</v>
      </c>
      <c r="I3243" s="64">
        <v>1.76</v>
      </c>
      <c r="J3243" s="64">
        <v>3.21</v>
      </c>
      <c r="K3243" s="64">
        <f t="shared" si="3"/>
        <v>3.15</v>
      </c>
      <c r="L3243" s="64">
        <v>3.09</v>
      </c>
    </row>
    <row r="3244" spans="1:29" hidden="1" x14ac:dyDescent="0.2">
      <c r="A3244" s="2">
        <v>42905</v>
      </c>
      <c r="B3244" s="64">
        <v>2.95</v>
      </c>
      <c r="C3244" s="64">
        <v>2.74</v>
      </c>
      <c r="D3244" s="64">
        <v>3.79</v>
      </c>
      <c r="E3244" s="64">
        <v>3.66</v>
      </c>
      <c r="G3244" s="64">
        <v>2.14</v>
      </c>
      <c r="H3244" s="64">
        <f t="shared" si="2"/>
        <v>1.96</v>
      </c>
      <c r="I3244" s="64">
        <v>1.78</v>
      </c>
      <c r="J3244" s="64">
        <v>3.25</v>
      </c>
      <c r="K3244" s="64">
        <f t="shared" si="3"/>
        <v>3.1799999999999997</v>
      </c>
      <c r="L3244" s="64">
        <v>3.11</v>
      </c>
    </row>
    <row r="3245" spans="1:29" hidden="1" x14ac:dyDescent="0.2">
      <c r="A3245" s="2">
        <v>42906</v>
      </c>
      <c r="B3245" s="64">
        <v>2.91</v>
      </c>
      <c r="C3245" s="64">
        <v>2.73</v>
      </c>
      <c r="D3245" s="64">
        <v>3.73</v>
      </c>
      <c r="E3245" s="64">
        <v>3.62</v>
      </c>
      <c r="G3245" s="64">
        <v>2.13</v>
      </c>
      <c r="H3245" s="64">
        <f t="shared" si="2"/>
        <v>1.915</v>
      </c>
      <c r="I3245" s="64">
        <v>1.7</v>
      </c>
      <c r="J3245" s="64">
        <v>3.23</v>
      </c>
      <c r="K3245" s="64">
        <f t="shared" si="3"/>
        <v>3.165</v>
      </c>
      <c r="L3245" s="64">
        <v>3.1</v>
      </c>
    </row>
    <row r="3246" spans="1:29" hidden="1" x14ac:dyDescent="0.2">
      <c r="A3246" s="2">
        <v>42907</v>
      </c>
      <c r="B3246" s="64">
        <v>2.92</v>
      </c>
      <c r="C3246" s="64">
        <v>2.72</v>
      </c>
      <c r="D3246" s="64">
        <v>3.72</v>
      </c>
      <c r="E3246" s="64">
        <v>3.6</v>
      </c>
      <c r="G3246" s="64">
        <v>2.11</v>
      </c>
      <c r="H3246" s="64">
        <f t="shared" si="2"/>
        <v>1.9249999999999998</v>
      </c>
      <c r="I3246" s="64">
        <v>1.74</v>
      </c>
      <c r="J3246" s="64">
        <v>3.23</v>
      </c>
      <c r="K3246" s="64">
        <f t="shared" si="3"/>
        <v>3.1550000000000002</v>
      </c>
      <c r="L3246" s="64">
        <v>3.08</v>
      </c>
    </row>
    <row r="3247" spans="1:29" hidden="1" x14ac:dyDescent="0.2">
      <c r="A3247" s="2">
        <v>42908</v>
      </c>
      <c r="B3247" s="64">
        <v>2.91</v>
      </c>
      <c r="C3247" s="64">
        <v>2.71</v>
      </c>
      <c r="D3247" s="64">
        <v>3.73</v>
      </c>
      <c r="E3247" s="64">
        <v>3.58</v>
      </c>
      <c r="G3247" s="64">
        <v>2.06</v>
      </c>
      <c r="H3247" s="64">
        <f t="shared" si="2"/>
        <v>1.9100000000000001</v>
      </c>
      <c r="I3247" s="64">
        <v>1.76</v>
      </c>
      <c r="J3247" s="64">
        <v>3.24</v>
      </c>
      <c r="K3247" s="64">
        <f t="shared" si="3"/>
        <v>3.125</v>
      </c>
      <c r="L3247" s="64">
        <v>3.01</v>
      </c>
    </row>
    <row r="3248" spans="1:29" hidden="1" x14ac:dyDescent="0.2">
      <c r="A3248" s="2">
        <v>42909</v>
      </c>
      <c r="B3248" s="64">
        <v>2.9</v>
      </c>
      <c r="C3248" s="64">
        <v>2.69</v>
      </c>
      <c r="D3248" s="64">
        <v>3.74</v>
      </c>
      <c r="E3248" s="64">
        <v>3.58</v>
      </c>
      <c r="G3248" s="64">
        <v>2.0699999999999998</v>
      </c>
      <c r="H3248" s="64">
        <f t="shared" si="2"/>
        <v>1.91</v>
      </c>
      <c r="I3248" s="64">
        <v>1.75</v>
      </c>
      <c r="J3248" s="64">
        <v>3.27</v>
      </c>
      <c r="K3248" s="64">
        <f t="shared" si="3"/>
        <v>3.15</v>
      </c>
      <c r="L3248" s="64">
        <v>3.03</v>
      </c>
    </row>
    <row r="3249" spans="1:29" hidden="1" x14ac:dyDescent="0.2">
      <c r="A3249" s="2">
        <v>42912</v>
      </c>
      <c r="B3249" s="64">
        <v>2.89</v>
      </c>
      <c r="C3249" s="64">
        <v>2.71</v>
      </c>
      <c r="D3249" s="64">
        <v>3.7</v>
      </c>
      <c r="E3249" s="64">
        <v>3.56</v>
      </c>
      <c r="G3249" s="64">
        <v>2.1</v>
      </c>
      <c r="H3249" s="64">
        <f t="shared" si="2"/>
        <v>1.915</v>
      </c>
      <c r="I3249" s="64">
        <v>1.73</v>
      </c>
      <c r="J3249" s="64">
        <v>3.28</v>
      </c>
      <c r="K3249" s="64">
        <f t="shared" si="3"/>
        <v>3.1849999999999996</v>
      </c>
      <c r="L3249" s="64">
        <v>3.09</v>
      </c>
    </row>
    <row r="3250" spans="1:29" hidden="1" x14ac:dyDescent="0.2">
      <c r="A3250" s="2">
        <v>42913</v>
      </c>
      <c r="B3250" s="64">
        <v>2.95</v>
      </c>
      <c r="C3250" s="64">
        <v>2.76</v>
      </c>
      <c r="D3250" s="64">
        <v>3.75</v>
      </c>
      <c r="E3250" s="64">
        <v>3.61</v>
      </c>
      <c r="G3250" s="64">
        <v>2.08</v>
      </c>
      <c r="H3250" s="64">
        <f t="shared" si="2"/>
        <v>1.885</v>
      </c>
      <c r="I3250" s="64">
        <v>1.69</v>
      </c>
      <c r="J3250" s="64">
        <v>3.21</v>
      </c>
      <c r="K3250" s="64">
        <f t="shared" si="3"/>
        <v>3.1550000000000002</v>
      </c>
      <c r="L3250" s="64">
        <v>3.1</v>
      </c>
    </row>
    <row r="3251" spans="1:29" hidden="1" x14ac:dyDescent="0.2">
      <c r="A3251" s="2">
        <v>42914</v>
      </c>
      <c r="B3251" s="64">
        <v>2.97</v>
      </c>
      <c r="C3251" s="64">
        <v>2.77</v>
      </c>
      <c r="D3251" s="64">
        <v>3.76</v>
      </c>
      <c r="E3251" s="64">
        <v>3.63</v>
      </c>
      <c r="G3251" s="64">
        <v>2.14</v>
      </c>
      <c r="H3251" s="64">
        <f t="shared" si="2"/>
        <v>1.9550000000000001</v>
      </c>
      <c r="I3251" s="64">
        <v>1.77</v>
      </c>
      <c r="J3251" s="64">
        <v>3.33</v>
      </c>
      <c r="K3251" s="64">
        <f t="shared" si="3"/>
        <v>3.1500000000000004</v>
      </c>
      <c r="L3251" s="64">
        <v>2.97</v>
      </c>
    </row>
    <row r="3252" spans="1:29" hidden="1" x14ac:dyDescent="0.2">
      <c r="A3252" s="2">
        <v>42915</v>
      </c>
      <c r="B3252" s="64">
        <v>3.01</v>
      </c>
      <c r="C3252" s="64">
        <v>2.8</v>
      </c>
      <c r="D3252" s="64">
        <v>3.8</v>
      </c>
      <c r="E3252" s="64">
        <v>3.67</v>
      </c>
      <c r="G3252" s="64">
        <v>2.14</v>
      </c>
      <c r="H3252" s="64">
        <f t="shared" si="2"/>
        <v>1.9700000000000002</v>
      </c>
      <c r="I3252" s="64">
        <v>1.8</v>
      </c>
      <c r="J3252" s="64">
        <v>3.26</v>
      </c>
      <c r="K3252" s="64">
        <f t="shared" si="3"/>
        <v>3.1399999999999997</v>
      </c>
      <c r="L3252" s="64">
        <v>3.02</v>
      </c>
    </row>
    <row r="3253" spans="1:29" hidden="1" x14ac:dyDescent="0.2">
      <c r="A3253" s="2">
        <v>42916</v>
      </c>
      <c r="B3253" s="64">
        <v>3.02</v>
      </c>
      <c r="C3253" s="64">
        <v>2.81</v>
      </c>
      <c r="D3253" s="64">
        <v>3.8</v>
      </c>
      <c r="E3253" s="64">
        <v>3.68</v>
      </c>
      <c r="G3253" s="64">
        <v>2.2200000000000002</v>
      </c>
      <c r="H3253" s="64">
        <f t="shared" si="2"/>
        <v>2.08</v>
      </c>
      <c r="I3253" s="64">
        <v>1.94</v>
      </c>
      <c r="J3253" s="64">
        <v>3.35</v>
      </c>
      <c r="K3253" s="64">
        <f t="shared" si="3"/>
        <v>3.26</v>
      </c>
      <c r="L3253" s="64">
        <v>3.17</v>
      </c>
    </row>
    <row r="3254" spans="1:29" hidden="1" x14ac:dyDescent="0.2"/>
    <row r="3255" spans="1:29" hidden="1" x14ac:dyDescent="0.2">
      <c r="A3255" s="3" t="s">
        <v>61</v>
      </c>
      <c r="B3255" s="64">
        <f>AVERAGE(B3232:B3253)</f>
        <v>2.9195454545454549</v>
      </c>
      <c r="C3255" s="64">
        <f>AVERAGE(C3232:C3253)</f>
        <v>2.7368181818181818</v>
      </c>
      <c r="D3255" s="64">
        <f>AVERAGE(D3232:D3253)</f>
        <v>3.7845454545454542</v>
      </c>
      <c r="E3255" s="64">
        <f>AVERAGE(E3232:E3253)</f>
        <v>3.6472727272727279</v>
      </c>
      <c r="G3255" s="64">
        <f>AVERAGE(G3232:G3253)</f>
        <v>2.1172727272727272</v>
      </c>
      <c r="H3255" s="64">
        <f>AVERAGE(H3232:H3253)</f>
        <v>1.9427272727272722</v>
      </c>
      <c r="J3255" s="64">
        <f>AVERAGE(J3232:J3253)</f>
        <v>3.2063636363636365</v>
      </c>
      <c r="K3255" s="64">
        <f>AVERAGE(K3232:K3253)</f>
        <v>3.1222727272727271</v>
      </c>
      <c r="R3255" s="64"/>
      <c r="S3255" s="64"/>
      <c r="U3255" s="64">
        <f>AVERAGE(U3232:U3253)</f>
        <v>3.0212500000000002</v>
      </c>
      <c r="V3255" s="64">
        <f>AVERAGE(V3232:V3253)</f>
        <v>2.8792499999999999</v>
      </c>
      <c r="W3255" s="64">
        <f>AVERAGE(W3232:W3253)</f>
        <v>3.8935</v>
      </c>
      <c r="X3255" s="64">
        <f>AVERAGE(X3232:X3253)</f>
        <v>3.7447500000000002</v>
      </c>
      <c r="Z3255" s="64">
        <f>AVERAGE(Z3232:Z3253)</f>
        <v>2.2090000000000001</v>
      </c>
      <c r="AA3255" s="64">
        <f>AVERAGE(AA3232:AA3253)</f>
        <v>2.1625000000000001</v>
      </c>
      <c r="AB3255" s="64">
        <f>AVERAGE(AB3232:AB3253)</f>
        <v>3.2264999999999997</v>
      </c>
      <c r="AC3255" s="64">
        <f>AVERAGE(AC3232:AC3253)</f>
        <v>2.95</v>
      </c>
    </row>
    <row r="3256" spans="1:29" hidden="1" x14ac:dyDescent="0.2">
      <c r="A3256" s="3" t="s">
        <v>62</v>
      </c>
      <c r="B3256" s="312">
        <f>AVERAGE(B3255:C3255)</f>
        <v>2.8281818181818181</v>
      </c>
      <c r="C3256" s="312"/>
      <c r="D3256" s="312">
        <f>AVERAGE(D3255:E3255)</f>
        <v>3.7159090909090908</v>
      </c>
      <c r="E3256" s="312"/>
      <c r="F3256" s="5"/>
      <c r="G3256" s="312">
        <f>AVERAGE(G3255:H3255)</f>
        <v>2.0299999999999998</v>
      </c>
      <c r="H3256" s="312"/>
      <c r="I3256" s="118"/>
      <c r="J3256" s="312">
        <f>AVERAGE(J3255:K3255)</f>
        <v>3.1643181818181816</v>
      </c>
      <c r="K3256" s="312"/>
      <c r="L3256" s="118"/>
      <c r="M3256" s="5"/>
      <c r="N3256" s="5"/>
      <c r="O3256" s="5"/>
      <c r="P3256" s="5"/>
      <c r="Q3256" s="5"/>
      <c r="R3256" s="312"/>
      <c r="S3256" s="312"/>
      <c r="U3256" s="312">
        <f>AVERAGE(U3255:V3255)</f>
        <v>2.95025</v>
      </c>
      <c r="V3256" s="312"/>
      <c r="W3256" s="312">
        <f>AVERAGE(W3255:X3255)</f>
        <v>3.8191250000000001</v>
      </c>
      <c r="X3256" s="312"/>
      <c r="Y3256" s="5"/>
      <c r="Z3256" s="312">
        <f>AVERAGE(Z3255:AA3255)</f>
        <v>2.1857500000000001</v>
      </c>
      <c r="AA3256" s="312"/>
      <c r="AB3256" s="312">
        <f>AVERAGE(AB3255:AC3255)</f>
        <v>3.0882499999999999</v>
      </c>
      <c r="AC3256" s="312"/>
    </row>
    <row r="3257" spans="1:29" hidden="1" x14ac:dyDescent="0.2">
      <c r="A3257" s="3" t="s">
        <v>63</v>
      </c>
      <c r="B3257" s="312">
        <f>AVERAGE(B3202,B3229,B3256)</f>
        <v>2.9153389154704943</v>
      </c>
      <c r="C3257" s="312"/>
      <c r="D3257" s="312">
        <f>AVERAGE(D3202,D3229,D3256)</f>
        <v>3.8257854864433813</v>
      </c>
      <c r="E3257" s="312"/>
      <c r="F3257" s="5"/>
      <c r="G3257" s="312">
        <f>AVERAGE(G3202,G3229,G3256)</f>
        <v>2.1069258373205741</v>
      </c>
      <c r="H3257" s="312"/>
      <c r="I3257" s="118"/>
      <c r="J3257" s="312">
        <f>AVERAGE(J3202,J3229,J3256)</f>
        <v>3.2153129984051034</v>
      </c>
      <c r="K3257" s="312"/>
      <c r="L3257" s="118"/>
      <c r="M3257" s="5"/>
      <c r="N3257" s="5"/>
      <c r="O3257" s="5"/>
      <c r="P3257" s="5"/>
      <c r="Q3257" s="5"/>
      <c r="R3257" s="312"/>
      <c r="S3257" s="312"/>
      <c r="U3257" s="312">
        <f>AVERAGE(U3205,U3229,U3256)</f>
        <v>3.0244318181818186</v>
      </c>
      <c r="V3257" s="312"/>
      <c r="W3257" s="312">
        <f>AVERAGE(W3205,W3229,W3256)</f>
        <v>3.9387840909090905</v>
      </c>
      <c r="X3257" s="312"/>
      <c r="Y3257" s="5"/>
      <c r="Z3257" s="312">
        <f>AVERAGE(Z3205,Z3229,Z3256)</f>
        <v>2.2765530303030306</v>
      </c>
      <c r="AA3257" s="312"/>
      <c r="AB3257" s="312">
        <f>AVERAGE(AB3205,AB3229,AB3256)</f>
        <v>3.1629242424242427</v>
      </c>
      <c r="AC3257" s="312"/>
    </row>
    <row r="3258" spans="1:29" hidden="1" x14ac:dyDescent="0.2"/>
    <row r="3259" spans="1:29" hidden="1" x14ac:dyDescent="0.2">
      <c r="A3259" s="2">
        <v>42919</v>
      </c>
      <c r="B3259" s="64">
        <v>3.08</v>
      </c>
      <c r="C3259" s="64">
        <v>2.93</v>
      </c>
      <c r="D3259" s="64">
        <v>4.07</v>
      </c>
      <c r="E3259" s="64">
        <v>3.82</v>
      </c>
      <c r="G3259" s="64">
        <v>2.23</v>
      </c>
      <c r="H3259" s="64">
        <f>(G3259+I3259)/2</f>
        <v>1.94</v>
      </c>
      <c r="I3259" s="64">
        <v>1.65</v>
      </c>
      <c r="J3259" s="64">
        <v>3.34</v>
      </c>
      <c r="K3259" s="64">
        <f>(J3259+L3259)/2</f>
        <v>3.23</v>
      </c>
      <c r="L3259" s="64">
        <v>3.12</v>
      </c>
    </row>
    <row r="3260" spans="1:29" hidden="1" x14ac:dyDescent="0.2">
      <c r="A3260" s="2">
        <v>42921</v>
      </c>
      <c r="B3260" s="64">
        <v>3.06</v>
      </c>
      <c r="C3260" s="64">
        <v>2.83</v>
      </c>
      <c r="D3260" s="64">
        <v>3.82</v>
      </c>
      <c r="E3260" s="64">
        <v>3.71</v>
      </c>
      <c r="G3260" s="64">
        <v>2.13</v>
      </c>
      <c r="H3260" s="64">
        <f t="shared" ref="H3260:H3278" si="4">(G3260+I3260)/2</f>
        <v>1.9849999999999999</v>
      </c>
      <c r="I3260" s="64">
        <v>1.84</v>
      </c>
      <c r="J3260" s="64">
        <v>3.39</v>
      </c>
      <c r="K3260" s="64">
        <f t="shared" ref="K3260:K3278" si="5">(J3260+L3260)/2</f>
        <v>3.2350000000000003</v>
      </c>
      <c r="L3260" s="64">
        <v>3.08</v>
      </c>
    </row>
    <row r="3261" spans="1:29" hidden="1" x14ac:dyDescent="0.2">
      <c r="A3261" s="2">
        <v>42922</v>
      </c>
      <c r="B3261" s="64">
        <v>3.08</v>
      </c>
      <c r="C3261" s="64">
        <v>2.87</v>
      </c>
      <c r="D3261" s="64">
        <v>3.87</v>
      </c>
      <c r="E3261" s="64">
        <v>3.75</v>
      </c>
      <c r="G3261" s="64">
        <v>2.1800000000000002</v>
      </c>
      <c r="H3261" s="64">
        <f t="shared" si="4"/>
        <v>2.0150000000000001</v>
      </c>
      <c r="I3261" s="64">
        <v>1.85</v>
      </c>
      <c r="J3261" s="64">
        <v>3.33</v>
      </c>
      <c r="K3261" s="64">
        <f t="shared" si="5"/>
        <v>3.2050000000000001</v>
      </c>
      <c r="L3261" s="64">
        <v>3.08</v>
      </c>
    </row>
    <row r="3262" spans="1:29" hidden="1" x14ac:dyDescent="0.2">
      <c r="A3262" s="2">
        <v>42923</v>
      </c>
      <c r="B3262" s="64">
        <v>3.11</v>
      </c>
      <c r="C3262" s="64">
        <v>2.91</v>
      </c>
      <c r="D3262" s="64">
        <v>3.89</v>
      </c>
      <c r="E3262" s="64">
        <v>3.75</v>
      </c>
      <c r="G3262" s="64">
        <v>2.1800000000000002</v>
      </c>
      <c r="H3262" s="64">
        <f t="shared" si="4"/>
        <v>1.9950000000000001</v>
      </c>
      <c r="I3262" s="64">
        <v>1.81</v>
      </c>
      <c r="J3262" s="64">
        <v>3.5</v>
      </c>
      <c r="K3262" s="64">
        <f t="shared" si="5"/>
        <v>3.3600000000000003</v>
      </c>
      <c r="L3262" s="64">
        <v>3.22</v>
      </c>
    </row>
    <row r="3263" spans="1:29" hidden="1" x14ac:dyDescent="0.2">
      <c r="A3263" s="2">
        <v>42926</v>
      </c>
      <c r="B3263" s="64">
        <v>3.09</v>
      </c>
      <c r="C3263" s="64">
        <v>2.89</v>
      </c>
      <c r="D3263" s="64">
        <v>3.88</v>
      </c>
      <c r="E3263" s="64">
        <v>3.78</v>
      </c>
      <c r="G3263" s="64">
        <v>2.1800000000000002</v>
      </c>
      <c r="H3263" s="64">
        <f t="shared" si="4"/>
        <v>1.9900000000000002</v>
      </c>
      <c r="I3263" s="64">
        <v>1.8</v>
      </c>
      <c r="J3263" s="64">
        <v>3.47</v>
      </c>
      <c r="K3263" s="64">
        <f t="shared" si="5"/>
        <v>3.3450000000000002</v>
      </c>
      <c r="L3263" s="64">
        <v>3.22</v>
      </c>
    </row>
    <row r="3264" spans="1:29" hidden="1" x14ac:dyDescent="0.2">
      <c r="A3264" s="2">
        <v>42927</v>
      </c>
      <c r="B3264" s="64">
        <v>3.06</v>
      </c>
      <c r="C3264" s="64">
        <v>2.8</v>
      </c>
      <c r="D3264" s="64">
        <v>3.87</v>
      </c>
      <c r="E3264" s="64">
        <v>3.74</v>
      </c>
      <c r="G3264" s="64">
        <v>2.1800000000000002</v>
      </c>
      <c r="H3264" s="64">
        <f t="shared" si="4"/>
        <v>2</v>
      </c>
      <c r="I3264" s="64">
        <v>1.82</v>
      </c>
      <c r="J3264" s="64">
        <v>3.51</v>
      </c>
      <c r="K3264" s="64">
        <f t="shared" si="5"/>
        <v>3.2450000000000001</v>
      </c>
      <c r="L3264" s="64">
        <v>2.98</v>
      </c>
    </row>
    <row r="3265" spans="1:29" hidden="1" x14ac:dyDescent="0.2">
      <c r="A3265" s="2">
        <v>42928</v>
      </c>
      <c r="B3265" s="64">
        <v>3.02</v>
      </c>
      <c r="C3265" s="64">
        <v>2.83</v>
      </c>
      <c r="D3265" s="64">
        <v>3.82</v>
      </c>
      <c r="E3265" s="64">
        <v>3.71</v>
      </c>
      <c r="G3265" s="64">
        <v>2.16</v>
      </c>
      <c r="H3265" s="64">
        <f t="shared" si="4"/>
        <v>1.98</v>
      </c>
      <c r="I3265" s="64">
        <v>1.8</v>
      </c>
      <c r="J3265" s="64">
        <v>3.43</v>
      </c>
      <c r="K3265" s="64">
        <f t="shared" si="5"/>
        <v>3.38</v>
      </c>
      <c r="L3265" s="64">
        <v>3.33</v>
      </c>
    </row>
    <row r="3266" spans="1:29" hidden="1" x14ac:dyDescent="0.2">
      <c r="A3266" s="2">
        <v>42929</v>
      </c>
      <c r="B3266" s="64">
        <v>3.05</v>
      </c>
      <c r="C3266" s="64">
        <v>2.86</v>
      </c>
      <c r="D3266" s="64">
        <v>3.86</v>
      </c>
      <c r="E3266" s="64">
        <v>3.74</v>
      </c>
      <c r="G3266" s="64">
        <v>2.15</v>
      </c>
      <c r="H3266" s="64">
        <f t="shared" si="4"/>
        <v>2.0049999999999999</v>
      </c>
      <c r="I3266" s="64">
        <v>1.86</v>
      </c>
      <c r="J3266" s="64">
        <v>3.4</v>
      </c>
      <c r="K3266" s="64">
        <f t="shared" si="5"/>
        <v>3.3250000000000002</v>
      </c>
      <c r="L3266" s="64">
        <v>3.25</v>
      </c>
    </row>
    <row r="3267" spans="1:29" hidden="1" x14ac:dyDescent="0.2">
      <c r="A3267" s="2">
        <v>42930</v>
      </c>
      <c r="B3267" s="64">
        <v>3.01</v>
      </c>
      <c r="C3267" s="64">
        <v>2.82</v>
      </c>
      <c r="D3267" s="64">
        <v>3.85</v>
      </c>
      <c r="E3267" s="64">
        <v>3.72</v>
      </c>
      <c r="G3267" s="64">
        <v>2.16</v>
      </c>
      <c r="H3267" s="64">
        <f t="shared" si="4"/>
        <v>2.0499999999999998</v>
      </c>
      <c r="I3267" s="64">
        <v>1.94</v>
      </c>
      <c r="J3267" s="64">
        <v>3.38</v>
      </c>
      <c r="K3267" s="64">
        <f t="shared" si="5"/>
        <v>3.2949999999999999</v>
      </c>
      <c r="L3267" s="64">
        <v>3.21</v>
      </c>
    </row>
    <row r="3268" spans="1:29" hidden="1" x14ac:dyDescent="0.2">
      <c r="A3268" s="2">
        <v>42933</v>
      </c>
      <c r="B3268" s="64">
        <v>3</v>
      </c>
      <c r="C3268" s="64">
        <v>2.81</v>
      </c>
      <c r="D3268" s="64">
        <v>3.82</v>
      </c>
      <c r="E3268" s="64">
        <v>3.7</v>
      </c>
      <c r="G3268" s="64">
        <v>2.1800000000000002</v>
      </c>
      <c r="H3268" s="64">
        <f t="shared" si="4"/>
        <v>2</v>
      </c>
      <c r="I3268" s="64">
        <v>1.82</v>
      </c>
      <c r="J3268" s="64">
        <v>3.33</v>
      </c>
      <c r="K3268" s="64">
        <f t="shared" si="5"/>
        <v>3.19</v>
      </c>
      <c r="L3268" s="64">
        <v>3.05</v>
      </c>
    </row>
    <row r="3269" spans="1:29" hidden="1" x14ac:dyDescent="0.2">
      <c r="A3269" s="2">
        <v>42934</v>
      </c>
      <c r="B3269" s="64">
        <v>2.95</v>
      </c>
      <c r="C3269" s="64">
        <v>2.78</v>
      </c>
      <c r="D3269" s="64">
        <v>3.76</v>
      </c>
      <c r="E3269" s="64">
        <v>3.66</v>
      </c>
      <c r="G3269" s="64">
        <v>2.12</v>
      </c>
      <c r="H3269" s="64">
        <f t="shared" si="4"/>
        <v>1.94</v>
      </c>
      <c r="I3269" s="64">
        <v>1.76</v>
      </c>
      <c r="J3269" s="64">
        <v>3.33</v>
      </c>
      <c r="K3269" s="64">
        <f t="shared" si="5"/>
        <v>3.1550000000000002</v>
      </c>
      <c r="L3269" s="64">
        <v>2.98</v>
      </c>
    </row>
    <row r="3270" spans="1:29" hidden="1" x14ac:dyDescent="0.2">
      <c r="A3270" s="2">
        <v>42935</v>
      </c>
      <c r="B3270" s="64">
        <v>2.96</v>
      </c>
      <c r="C3270" s="64">
        <v>2.78</v>
      </c>
      <c r="D3270" s="64">
        <v>3.76</v>
      </c>
      <c r="E3270" s="64">
        <v>3.66</v>
      </c>
      <c r="G3270" s="64">
        <v>2.1</v>
      </c>
      <c r="H3270" s="64">
        <f t="shared" si="4"/>
        <v>1.94</v>
      </c>
      <c r="I3270" s="64">
        <v>1.78</v>
      </c>
      <c r="J3270" s="64">
        <v>3.37</v>
      </c>
      <c r="K3270" s="64">
        <f t="shared" si="5"/>
        <v>3.165</v>
      </c>
      <c r="L3270" s="64">
        <v>2.96</v>
      </c>
    </row>
    <row r="3271" spans="1:29" hidden="1" x14ac:dyDescent="0.2">
      <c r="A3271" s="2">
        <v>42936</v>
      </c>
      <c r="B3271" s="64">
        <v>2.95</v>
      </c>
      <c r="C3271" s="64">
        <v>2.77</v>
      </c>
      <c r="D3271" s="64">
        <v>3.76</v>
      </c>
      <c r="E3271" s="64">
        <v>3.61</v>
      </c>
      <c r="G3271" s="64">
        <v>2.11</v>
      </c>
      <c r="H3271" s="64">
        <f t="shared" si="4"/>
        <v>1.9350000000000001</v>
      </c>
      <c r="I3271" s="64">
        <v>1.76</v>
      </c>
      <c r="J3271" s="64">
        <v>3.31</v>
      </c>
      <c r="K3271" s="64">
        <f t="shared" si="5"/>
        <v>3.09</v>
      </c>
      <c r="L3271" s="64">
        <v>2.87</v>
      </c>
    </row>
    <row r="3272" spans="1:29" hidden="1" x14ac:dyDescent="0.2">
      <c r="A3272" s="2">
        <v>42937</v>
      </c>
      <c r="B3272" s="64">
        <v>2.92</v>
      </c>
      <c r="C3272" s="64">
        <v>2.76</v>
      </c>
      <c r="D3272" s="64">
        <v>3.73</v>
      </c>
      <c r="E3272" s="64">
        <v>3.6</v>
      </c>
      <c r="G3272" s="64">
        <v>2.06</v>
      </c>
      <c r="H3272" s="64">
        <f t="shared" si="4"/>
        <v>1.915</v>
      </c>
      <c r="I3272" s="64">
        <v>1.77</v>
      </c>
      <c r="J3272" s="64">
        <v>3.3</v>
      </c>
      <c r="K3272" s="64">
        <f t="shared" si="5"/>
        <v>3.16</v>
      </c>
      <c r="L3272" s="64">
        <v>3.02</v>
      </c>
    </row>
    <row r="3273" spans="1:29" hidden="1" x14ac:dyDescent="0.2">
      <c r="A3273" s="2">
        <v>42940</v>
      </c>
      <c r="B3273" s="64">
        <v>2.94</v>
      </c>
      <c r="C3273" s="64">
        <v>2.79</v>
      </c>
      <c r="D3273" s="64">
        <v>3.74</v>
      </c>
      <c r="E3273" s="64">
        <v>3.62</v>
      </c>
      <c r="G3273" s="64">
        <v>2.04</v>
      </c>
      <c r="H3273" s="64">
        <f t="shared" si="4"/>
        <v>1.88</v>
      </c>
      <c r="I3273" s="64">
        <v>1.72</v>
      </c>
      <c r="J3273" s="64">
        <v>3.27</v>
      </c>
      <c r="K3273" s="64">
        <f t="shared" si="5"/>
        <v>3.1100000000000003</v>
      </c>
      <c r="L3273" s="64">
        <v>2.95</v>
      </c>
    </row>
    <row r="3274" spans="1:29" hidden="1" x14ac:dyDescent="0.2">
      <c r="A3274" s="2">
        <v>42941</v>
      </c>
      <c r="B3274" s="64">
        <v>3</v>
      </c>
      <c r="C3274" s="64">
        <v>2.84</v>
      </c>
      <c r="D3274" s="64">
        <v>3.81</v>
      </c>
      <c r="E3274" s="64">
        <v>3.7</v>
      </c>
      <c r="G3274" s="64">
        <v>2.0499999999999998</v>
      </c>
      <c r="H3274" s="64">
        <f t="shared" si="4"/>
        <v>1.9</v>
      </c>
      <c r="I3274" s="64">
        <v>1.75</v>
      </c>
      <c r="J3274" s="64">
        <v>3.29</v>
      </c>
      <c r="K3274" s="64">
        <f t="shared" si="5"/>
        <v>3.0300000000000002</v>
      </c>
      <c r="L3274" s="64">
        <v>2.77</v>
      </c>
    </row>
    <row r="3275" spans="1:29" hidden="1" x14ac:dyDescent="0.2">
      <c r="A3275" s="2">
        <v>42942</v>
      </c>
      <c r="B3275" s="64">
        <v>2.95</v>
      </c>
      <c r="C3275" s="64">
        <v>2.82</v>
      </c>
      <c r="D3275" s="64">
        <v>3.79</v>
      </c>
      <c r="E3275" s="64">
        <v>3.69</v>
      </c>
      <c r="G3275" s="64">
        <v>2.0499999999999998</v>
      </c>
      <c r="H3275" s="64">
        <f t="shared" si="4"/>
        <v>1.8849999999999998</v>
      </c>
      <c r="I3275" s="64">
        <v>1.72</v>
      </c>
      <c r="J3275" s="64">
        <v>3.15</v>
      </c>
      <c r="K3275" s="64">
        <f t="shared" si="5"/>
        <v>3.06</v>
      </c>
      <c r="L3275" s="64">
        <v>2.97</v>
      </c>
    </row>
    <row r="3276" spans="1:29" hidden="1" x14ac:dyDescent="0.2">
      <c r="A3276" s="2">
        <v>42943</v>
      </c>
      <c r="B3276" s="64">
        <v>2.97</v>
      </c>
      <c r="C3276" s="64">
        <v>2.83</v>
      </c>
      <c r="D3276" s="64">
        <v>3.84</v>
      </c>
      <c r="E3276" s="64">
        <v>3.7</v>
      </c>
      <c r="G3276" s="64">
        <v>2.12</v>
      </c>
      <c r="H3276" s="64">
        <f t="shared" si="4"/>
        <v>1.9350000000000001</v>
      </c>
      <c r="I3276" s="64">
        <v>1.75</v>
      </c>
      <c r="J3276" s="64">
        <v>3.27</v>
      </c>
      <c r="K3276" s="64">
        <f t="shared" si="5"/>
        <v>3.145</v>
      </c>
      <c r="L3276" s="64">
        <v>3.02</v>
      </c>
    </row>
    <row r="3277" spans="1:29" hidden="1" x14ac:dyDescent="0.2">
      <c r="A3277" s="2">
        <v>42944</v>
      </c>
      <c r="B3277" s="64">
        <v>2.93</v>
      </c>
      <c r="C3277" s="64">
        <v>2.81</v>
      </c>
      <c r="D3277" s="64">
        <v>3.8</v>
      </c>
      <c r="E3277" s="64">
        <v>3.65</v>
      </c>
      <c r="G3277" s="64">
        <v>2.11</v>
      </c>
      <c r="H3277" s="64">
        <f t="shared" si="4"/>
        <v>1.8849999999999998</v>
      </c>
      <c r="I3277" s="64">
        <v>1.66</v>
      </c>
      <c r="J3277" s="64">
        <v>3.12</v>
      </c>
      <c r="K3277" s="64">
        <f t="shared" si="5"/>
        <v>3.08</v>
      </c>
      <c r="L3277" s="64">
        <v>3.04</v>
      </c>
    </row>
    <row r="3278" spans="1:29" hidden="1" x14ac:dyDescent="0.2">
      <c r="A3278" s="2">
        <v>42947</v>
      </c>
      <c r="B3278" s="64">
        <v>2.97</v>
      </c>
      <c r="C3278" s="64">
        <v>2.82</v>
      </c>
      <c r="D3278" s="64">
        <v>3.81</v>
      </c>
      <c r="E3278" s="64">
        <v>3.66</v>
      </c>
      <c r="G3278" s="64">
        <v>2.12</v>
      </c>
      <c r="H3278" s="64">
        <f t="shared" si="4"/>
        <v>1.885</v>
      </c>
      <c r="I3278" s="64">
        <v>1.65</v>
      </c>
      <c r="J3278" s="64">
        <v>3.09</v>
      </c>
      <c r="K3278" s="64">
        <f t="shared" si="5"/>
        <v>3.0549999999999997</v>
      </c>
      <c r="L3278" s="64">
        <v>3.02</v>
      </c>
    </row>
    <row r="3279" spans="1:29" hidden="1" x14ac:dyDescent="0.2"/>
    <row r="3280" spans="1:29" hidden="1" x14ac:dyDescent="0.2">
      <c r="A3280" s="3" t="s">
        <v>61</v>
      </c>
      <c r="B3280" s="64">
        <f>AVERAGE(B3259:B3278)</f>
        <v>3.0050000000000003</v>
      </c>
      <c r="C3280" s="64">
        <f t="shared" ref="C3280:J3280" si="6">AVERAGE(C3259:C3278)</f>
        <v>2.8274999999999997</v>
      </c>
      <c r="D3280" s="64">
        <f>AVERAGE(D3259:D3278)</f>
        <v>3.8274999999999997</v>
      </c>
      <c r="E3280" s="64">
        <f t="shared" si="6"/>
        <v>3.6985000000000001</v>
      </c>
      <c r="G3280" s="64">
        <f t="shared" si="6"/>
        <v>2.1304999999999992</v>
      </c>
      <c r="H3280" s="64">
        <f>AVERAGE(H3259:H3278)</f>
        <v>1.9529999999999998</v>
      </c>
      <c r="J3280" s="64">
        <f t="shared" si="6"/>
        <v>3.3289999999999997</v>
      </c>
      <c r="K3280" s="64">
        <f>AVERAGE(K3259:K3278)</f>
        <v>3.1930000000000001</v>
      </c>
      <c r="R3280" s="64"/>
      <c r="S3280" s="64"/>
      <c r="U3280"/>
      <c r="V3280"/>
      <c r="W3280"/>
      <c r="X3280"/>
      <c r="Y3280"/>
      <c r="Z3280"/>
      <c r="AA3280"/>
      <c r="AB3280"/>
      <c r="AC3280"/>
    </row>
    <row r="3281" spans="1:29" hidden="1" x14ac:dyDescent="0.2">
      <c r="A3281" s="3" t="s">
        <v>62</v>
      </c>
      <c r="B3281" s="312">
        <f>AVERAGE(B3280:C3280)</f>
        <v>2.9162499999999998</v>
      </c>
      <c r="C3281" s="312"/>
      <c r="D3281" s="312">
        <f>AVERAGE(D3280:E3280)</f>
        <v>3.7629999999999999</v>
      </c>
      <c r="E3281" s="312"/>
      <c r="F3281" s="5"/>
      <c r="G3281" s="312">
        <f>AVERAGE(G3280:H3280)</f>
        <v>2.0417499999999995</v>
      </c>
      <c r="H3281" s="312"/>
      <c r="I3281" s="118"/>
      <c r="J3281" s="312">
        <f>AVERAGE(J3280:K3280)</f>
        <v>3.2610000000000001</v>
      </c>
      <c r="K3281" s="312"/>
      <c r="L3281" s="118"/>
      <c r="M3281" s="5"/>
      <c r="N3281" s="5"/>
      <c r="O3281" s="5"/>
      <c r="P3281" s="5"/>
      <c r="Q3281" s="5"/>
      <c r="R3281" s="312"/>
      <c r="S3281" s="312"/>
      <c r="U3281"/>
      <c r="V3281"/>
      <c r="W3281"/>
      <c r="X3281"/>
      <c r="Y3281"/>
      <c r="Z3281"/>
      <c r="AA3281"/>
      <c r="AB3281"/>
      <c r="AC3281"/>
    </row>
    <row r="3282" spans="1:29" hidden="1" x14ac:dyDescent="0.2">
      <c r="A3282" s="3" t="s">
        <v>63</v>
      </c>
      <c r="B3282" s="312">
        <f>AVERAGE(B3229,B3256,B3281)</f>
        <v>2.8921590909090908</v>
      </c>
      <c r="C3282" s="312"/>
      <c r="D3282" s="312">
        <f>AVERAGE(D3229,D3256,D3281)</f>
        <v>3.7838030303030301</v>
      </c>
      <c r="E3282" s="312"/>
      <c r="F3282" s="5"/>
      <c r="G3282" s="312">
        <f>AVERAGE(G3229,G3256,G3281)</f>
        <v>2.0633863636363636</v>
      </c>
      <c r="H3282" s="312"/>
      <c r="I3282" s="118"/>
      <c r="J3282" s="312">
        <f>AVERAGE(J3229,J3256,J3281)</f>
        <v>3.1886287878787876</v>
      </c>
      <c r="K3282" s="312"/>
      <c r="L3282" s="118"/>
      <c r="M3282" s="5"/>
      <c r="N3282" s="5"/>
      <c r="O3282" s="5"/>
      <c r="P3282" s="5"/>
      <c r="Q3282" s="5"/>
      <c r="R3282" s="312"/>
      <c r="S3282" s="312"/>
      <c r="U3282"/>
      <c r="V3282"/>
      <c r="W3282"/>
      <c r="X3282"/>
      <c r="Y3282"/>
      <c r="Z3282"/>
      <c r="AA3282"/>
      <c r="AB3282"/>
      <c r="AC3282"/>
    </row>
    <row r="3283" spans="1:29" hidden="1" x14ac:dyDescent="0.2">
      <c r="U3283"/>
      <c r="V3283"/>
      <c r="W3283"/>
      <c r="X3283"/>
      <c r="Y3283"/>
      <c r="Z3283"/>
      <c r="AA3283"/>
      <c r="AB3283"/>
      <c r="AC3283"/>
    </row>
    <row r="3284" spans="1:29" hidden="1" x14ac:dyDescent="0.2">
      <c r="A3284" s="2">
        <v>42948</v>
      </c>
      <c r="B3284" s="64">
        <v>2.92</v>
      </c>
      <c r="C3284" s="64">
        <v>2.76</v>
      </c>
      <c r="D3284" s="64">
        <v>3.78</v>
      </c>
      <c r="E3284" s="64">
        <v>3.64</v>
      </c>
      <c r="G3284" s="64">
        <v>2.12</v>
      </c>
      <c r="H3284" s="64">
        <f>(G3284+I3284)/2</f>
        <v>1.885</v>
      </c>
      <c r="I3284" s="64">
        <v>1.65</v>
      </c>
      <c r="J3284" s="64">
        <v>3.14</v>
      </c>
      <c r="K3284" s="64">
        <f>(J3284+L3284)/2</f>
        <v>2.9249999999999998</v>
      </c>
      <c r="L3284" s="64">
        <v>2.71</v>
      </c>
    </row>
    <row r="3285" spans="1:29" hidden="1" x14ac:dyDescent="0.2">
      <c r="A3285" s="2">
        <v>42949</v>
      </c>
      <c r="B3285" s="64">
        <v>2.95</v>
      </c>
      <c r="C3285" s="64">
        <v>2.79</v>
      </c>
      <c r="D3285" s="64">
        <v>3.79</v>
      </c>
      <c r="E3285" s="64">
        <v>3.65</v>
      </c>
      <c r="G3285" s="64">
        <v>2.14</v>
      </c>
      <c r="H3285" s="64">
        <f t="shared" ref="H3285:H3306" si="7">(G3285+I3285)/2</f>
        <v>1.9300000000000002</v>
      </c>
      <c r="I3285" s="64">
        <v>1.72</v>
      </c>
      <c r="J3285" s="64">
        <v>3.27</v>
      </c>
      <c r="K3285" s="64">
        <f t="shared" ref="K3285:K3306" si="8">(J3285+L3285)/2</f>
        <v>2.94</v>
      </c>
      <c r="L3285" s="64">
        <v>2.61</v>
      </c>
    </row>
    <row r="3286" spans="1:29" hidden="1" x14ac:dyDescent="0.2">
      <c r="A3286" s="2">
        <v>42950</v>
      </c>
      <c r="B3286" s="64">
        <v>2.92</v>
      </c>
      <c r="C3286" s="64">
        <v>2.78</v>
      </c>
      <c r="D3286" s="64">
        <v>3.74</v>
      </c>
      <c r="E3286" s="64">
        <v>3.61</v>
      </c>
      <c r="G3286" s="64">
        <v>2.0699999999999998</v>
      </c>
      <c r="H3286" s="64">
        <f t="shared" si="7"/>
        <v>1.91</v>
      </c>
      <c r="I3286" s="64">
        <v>1.75</v>
      </c>
      <c r="J3286" s="64">
        <v>3.14</v>
      </c>
      <c r="K3286" s="64">
        <f t="shared" si="8"/>
        <v>2.84</v>
      </c>
      <c r="L3286" s="64">
        <v>2.54</v>
      </c>
    </row>
    <row r="3287" spans="1:29" hidden="1" x14ac:dyDescent="0.2">
      <c r="A3287" s="2">
        <v>42951</v>
      </c>
      <c r="B3287" s="64">
        <v>2.95</v>
      </c>
      <c r="C3287" s="64">
        <v>2.81</v>
      </c>
      <c r="D3287" s="64">
        <v>3.81</v>
      </c>
      <c r="E3287" s="64">
        <v>3.67</v>
      </c>
      <c r="G3287" s="64">
        <v>2.0699999999999998</v>
      </c>
      <c r="H3287" s="64">
        <f t="shared" si="7"/>
        <v>1.95</v>
      </c>
      <c r="I3287" s="64">
        <v>1.83</v>
      </c>
      <c r="J3287" s="64">
        <v>3.11</v>
      </c>
      <c r="K3287" s="64">
        <f t="shared" si="8"/>
        <v>2.9050000000000002</v>
      </c>
      <c r="L3287" s="64">
        <v>2.7</v>
      </c>
    </row>
    <row r="3288" spans="1:29" hidden="1" x14ac:dyDescent="0.2">
      <c r="A3288" s="2">
        <v>42954</v>
      </c>
      <c r="B3288" s="64">
        <v>2.97</v>
      </c>
      <c r="C3288" s="64">
        <v>2.78</v>
      </c>
      <c r="D3288" s="64">
        <v>3.8</v>
      </c>
      <c r="E3288" s="64">
        <v>3.66</v>
      </c>
      <c r="G3288" s="64">
        <v>2.08</v>
      </c>
      <c r="H3288" s="64">
        <f t="shared" si="7"/>
        <v>1.9500000000000002</v>
      </c>
      <c r="I3288" s="64">
        <v>1.82</v>
      </c>
      <c r="J3288" s="64">
        <v>2.89</v>
      </c>
      <c r="K3288" s="64">
        <f t="shared" si="8"/>
        <v>2.7850000000000001</v>
      </c>
      <c r="L3288" s="64">
        <v>2.68</v>
      </c>
    </row>
    <row r="3289" spans="1:29" hidden="1" x14ac:dyDescent="0.2">
      <c r="A3289" s="2">
        <v>42955</v>
      </c>
      <c r="B3289" s="64">
        <v>2.98</v>
      </c>
      <c r="C3289" s="64">
        <v>2.83</v>
      </c>
      <c r="D3289" s="64">
        <v>3.84</v>
      </c>
      <c r="E3289" s="64">
        <v>3.69</v>
      </c>
      <c r="G3289" s="64">
        <v>2.04</v>
      </c>
      <c r="H3289" s="64">
        <f t="shared" si="7"/>
        <v>1.9100000000000001</v>
      </c>
      <c r="I3289" s="64">
        <v>1.78</v>
      </c>
      <c r="J3289" s="64">
        <v>3.11</v>
      </c>
      <c r="K3289" s="64">
        <f t="shared" si="8"/>
        <v>2.8899999999999997</v>
      </c>
      <c r="L3289" s="64">
        <v>2.67</v>
      </c>
    </row>
    <row r="3290" spans="1:29" hidden="1" x14ac:dyDescent="0.2">
      <c r="A3290" s="2">
        <v>42956</v>
      </c>
      <c r="B3290" s="64">
        <v>2.95</v>
      </c>
      <c r="C3290" s="64">
        <v>2.84</v>
      </c>
      <c r="D3290" s="64">
        <v>3.83</v>
      </c>
      <c r="E3290" s="64">
        <v>3.69</v>
      </c>
      <c r="G3290" s="64">
        <v>2</v>
      </c>
      <c r="H3290" s="64">
        <f t="shared" si="7"/>
        <v>1.885</v>
      </c>
      <c r="I3290" s="64">
        <v>1.77</v>
      </c>
      <c r="J3290" s="64">
        <v>3.12</v>
      </c>
      <c r="K3290" s="64">
        <f t="shared" si="8"/>
        <v>2.9000000000000004</v>
      </c>
      <c r="L3290" s="64">
        <v>2.68</v>
      </c>
    </row>
    <row r="3291" spans="1:29" hidden="1" x14ac:dyDescent="0.2">
      <c r="A3291" s="2">
        <v>42957</v>
      </c>
      <c r="B3291" s="64">
        <v>2.93</v>
      </c>
      <c r="C3291" s="64">
        <v>2.81</v>
      </c>
      <c r="D3291" s="64">
        <v>3.78</v>
      </c>
      <c r="E3291" s="64">
        <v>3.66</v>
      </c>
      <c r="G3291" s="64">
        <v>1.98</v>
      </c>
      <c r="H3291" s="64">
        <f t="shared" si="7"/>
        <v>1.88</v>
      </c>
      <c r="I3291" s="64">
        <v>1.78</v>
      </c>
      <c r="J3291" s="64">
        <v>3.13</v>
      </c>
      <c r="K3291" s="64">
        <f t="shared" si="8"/>
        <v>2.92</v>
      </c>
      <c r="L3291" s="64">
        <v>2.71</v>
      </c>
    </row>
    <row r="3292" spans="1:29" hidden="1" x14ac:dyDescent="0.2">
      <c r="A3292" s="2">
        <v>42958</v>
      </c>
      <c r="B3292" s="64">
        <v>2.92</v>
      </c>
      <c r="C3292" s="64">
        <v>2.8</v>
      </c>
      <c r="D3292" s="64">
        <v>3.79</v>
      </c>
      <c r="E3292" s="64">
        <v>3.67</v>
      </c>
      <c r="G3292" s="64">
        <v>2</v>
      </c>
      <c r="H3292" s="64">
        <f t="shared" si="7"/>
        <v>1.885</v>
      </c>
      <c r="I3292" s="64">
        <v>1.77</v>
      </c>
      <c r="J3292" s="64">
        <v>3.16</v>
      </c>
      <c r="K3292" s="64">
        <f t="shared" si="8"/>
        <v>2.8250000000000002</v>
      </c>
      <c r="L3292" s="64">
        <v>2.4900000000000002</v>
      </c>
    </row>
    <row r="3293" spans="1:29" hidden="1" x14ac:dyDescent="0.2">
      <c r="A3293" s="2">
        <v>42961</v>
      </c>
      <c r="B3293" s="64">
        <v>2.94</v>
      </c>
      <c r="C3293" s="64">
        <v>2.75</v>
      </c>
      <c r="D3293" s="64">
        <v>3.81</v>
      </c>
      <c r="E3293" s="64">
        <v>3.66</v>
      </c>
      <c r="G3293" s="64">
        <v>1.96</v>
      </c>
      <c r="H3293" s="64">
        <f t="shared" si="7"/>
        <v>1.8599999999999999</v>
      </c>
      <c r="I3293" s="64">
        <v>1.76</v>
      </c>
      <c r="J3293" s="64">
        <v>3.1</v>
      </c>
      <c r="K3293" s="64">
        <f t="shared" si="8"/>
        <v>2.8650000000000002</v>
      </c>
      <c r="L3293" s="64">
        <v>2.63</v>
      </c>
    </row>
    <row r="3294" spans="1:29" hidden="1" x14ac:dyDescent="0.2">
      <c r="A3294" s="2">
        <v>42962</v>
      </c>
      <c r="B3294" s="64">
        <v>3</v>
      </c>
      <c r="C3294" s="64">
        <v>2.78</v>
      </c>
      <c r="D3294" s="64">
        <v>3.81</v>
      </c>
      <c r="E3294" s="64">
        <v>3.68</v>
      </c>
      <c r="G3294" s="64">
        <v>2.02</v>
      </c>
      <c r="H3294" s="64">
        <f t="shared" si="7"/>
        <v>1.905</v>
      </c>
      <c r="I3294" s="64">
        <v>1.79</v>
      </c>
      <c r="J3294" s="64">
        <v>2.97</v>
      </c>
      <c r="K3294" s="64">
        <f t="shared" si="8"/>
        <v>2.9050000000000002</v>
      </c>
      <c r="L3294" s="64">
        <v>2.84</v>
      </c>
    </row>
    <row r="3295" spans="1:29" hidden="1" x14ac:dyDescent="0.2">
      <c r="A3295" s="2">
        <v>42963</v>
      </c>
      <c r="B3295" s="64">
        <v>2.97</v>
      </c>
      <c r="C3295" s="64">
        <v>2.76</v>
      </c>
      <c r="D3295" s="64">
        <v>3.78</v>
      </c>
      <c r="E3295" s="64">
        <v>3.65</v>
      </c>
      <c r="G3295" s="64">
        <v>2.0699999999999998</v>
      </c>
      <c r="H3295" s="64">
        <f t="shared" si="7"/>
        <v>1.8649999999999998</v>
      </c>
      <c r="I3295" s="64">
        <v>1.66</v>
      </c>
      <c r="J3295" s="64">
        <v>3.1</v>
      </c>
      <c r="K3295" s="64">
        <f t="shared" si="8"/>
        <v>2.9699999999999998</v>
      </c>
      <c r="L3295" s="64">
        <v>2.84</v>
      </c>
    </row>
    <row r="3296" spans="1:29" hidden="1" x14ac:dyDescent="0.2">
      <c r="A3296" s="2">
        <v>42964</v>
      </c>
      <c r="B3296" s="64">
        <v>2.95</v>
      </c>
      <c r="C3296" s="64">
        <v>2.8</v>
      </c>
      <c r="D3296" s="64">
        <v>3.74</v>
      </c>
      <c r="E3296" s="64">
        <v>3.63</v>
      </c>
      <c r="G3296" s="64">
        <v>2.14</v>
      </c>
      <c r="H3296" s="64">
        <f t="shared" si="7"/>
        <v>1.87</v>
      </c>
      <c r="I3296" s="64">
        <v>1.6</v>
      </c>
      <c r="J3296" s="64">
        <v>2.97</v>
      </c>
      <c r="K3296" s="64">
        <f t="shared" si="8"/>
        <v>2.99</v>
      </c>
      <c r="L3296" s="64">
        <v>3.01</v>
      </c>
    </row>
    <row r="3297" spans="1:29" hidden="1" x14ac:dyDescent="0.2">
      <c r="A3297" s="2">
        <v>42965</v>
      </c>
      <c r="B3297" s="64">
        <v>2.96</v>
      </c>
      <c r="C3297" s="64">
        <v>2.84</v>
      </c>
      <c r="D3297" s="64">
        <v>3.74</v>
      </c>
      <c r="E3297" s="64">
        <v>3.65</v>
      </c>
      <c r="G3297" s="64">
        <v>2.14</v>
      </c>
      <c r="H3297" s="64">
        <f t="shared" si="7"/>
        <v>1.835</v>
      </c>
      <c r="I3297" s="64">
        <v>1.53</v>
      </c>
      <c r="J3297" s="64">
        <v>3.15</v>
      </c>
      <c r="K3297" s="64">
        <f t="shared" si="8"/>
        <v>3.0300000000000002</v>
      </c>
      <c r="L3297" s="64">
        <v>2.91</v>
      </c>
    </row>
    <row r="3298" spans="1:29" hidden="1" x14ac:dyDescent="0.2">
      <c r="A3298" s="2">
        <v>42968</v>
      </c>
      <c r="B3298" s="64">
        <v>2.96</v>
      </c>
      <c r="C3298" s="64">
        <v>2.84</v>
      </c>
      <c r="D3298" s="64">
        <v>3.76</v>
      </c>
      <c r="E3298" s="64">
        <v>3.62</v>
      </c>
      <c r="G3298" s="64">
        <v>2.12</v>
      </c>
      <c r="H3298" s="64">
        <f t="shared" si="7"/>
        <v>1.8149999999999999</v>
      </c>
      <c r="I3298" s="64">
        <v>1.51</v>
      </c>
      <c r="J3298" s="64">
        <v>3.16</v>
      </c>
      <c r="K3298" s="64">
        <f t="shared" si="8"/>
        <v>3.08</v>
      </c>
      <c r="L3298" s="64">
        <v>3</v>
      </c>
    </row>
    <row r="3299" spans="1:29" hidden="1" x14ac:dyDescent="0.2">
      <c r="A3299" s="2">
        <v>42969</v>
      </c>
      <c r="B3299" s="64">
        <v>3</v>
      </c>
      <c r="C3299" s="64">
        <v>2.83</v>
      </c>
      <c r="D3299" s="64">
        <v>3.77</v>
      </c>
      <c r="E3299" s="64">
        <v>3.66</v>
      </c>
      <c r="G3299" s="64">
        <v>2.11</v>
      </c>
      <c r="H3299" s="64">
        <f t="shared" si="7"/>
        <v>1.89</v>
      </c>
      <c r="I3299" s="64">
        <v>1.67</v>
      </c>
      <c r="J3299" s="64">
        <v>3.22</v>
      </c>
      <c r="K3299" s="64">
        <f t="shared" si="8"/>
        <v>3.14</v>
      </c>
      <c r="L3299" s="64">
        <v>3.06</v>
      </c>
    </row>
    <row r="3300" spans="1:29" hidden="1" x14ac:dyDescent="0.2">
      <c r="A3300" s="2">
        <v>42970</v>
      </c>
      <c r="B3300" s="64">
        <v>2.95</v>
      </c>
      <c r="C3300" s="64">
        <v>2.78</v>
      </c>
      <c r="D3300" s="64">
        <v>3.75</v>
      </c>
      <c r="E3300" s="64">
        <v>3.61</v>
      </c>
      <c r="G3300" s="64">
        <v>2.13</v>
      </c>
      <c r="H3300" s="64">
        <f t="shared" si="7"/>
        <v>1.875</v>
      </c>
      <c r="I3300" s="64">
        <v>1.62</v>
      </c>
      <c r="J3300" s="64">
        <v>3.18</v>
      </c>
      <c r="K3300" s="64">
        <f t="shared" si="8"/>
        <v>3.085</v>
      </c>
      <c r="L3300" s="64">
        <v>2.99</v>
      </c>
    </row>
    <row r="3301" spans="1:29" hidden="1" x14ac:dyDescent="0.2">
      <c r="A3301" s="2">
        <v>42971</v>
      </c>
      <c r="B3301" s="64">
        <v>2.96</v>
      </c>
      <c r="C3301" s="64">
        <v>2.81</v>
      </c>
      <c r="D3301" s="64">
        <v>3.77</v>
      </c>
      <c r="E3301" s="64">
        <v>3.62</v>
      </c>
      <c r="G3301" s="64">
        <v>2.16</v>
      </c>
      <c r="H3301" s="64">
        <f t="shared" si="7"/>
        <v>1.8800000000000001</v>
      </c>
      <c r="I3301" s="64">
        <v>1.6</v>
      </c>
      <c r="J3301" s="64">
        <v>3.26</v>
      </c>
      <c r="K3301" s="64">
        <f t="shared" si="8"/>
        <v>3.125</v>
      </c>
      <c r="L3301" s="64">
        <v>2.99</v>
      </c>
    </row>
    <row r="3302" spans="1:29" hidden="1" x14ac:dyDescent="0.2">
      <c r="A3302" s="2">
        <v>42972</v>
      </c>
      <c r="B3302" s="64">
        <v>2.97</v>
      </c>
      <c r="C3302" s="64">
        <v>2.79</v>
      </c>
      <c r="D3302" s="64">
        <v>3.75</v>
      </c>
      <c r="E3302" s="64">
        <v>3.6</v>
      </c>
      <c r="G3302" s="64">
        <v>2.19</v>
      </c>
      <c r="H3302" s="64">
        <f t="shared" si="7"/>
        <v>1.915</v>
      </c>
      <c r="I3302" s="64">
        <v>1.64</v>
      </c>
      <c r="J3302" s="64">
        <v>3.21</v>
      </c>
      <c r="K3302" s="64">
        <f t="shared" si="8"/>
        <v>3.0549999999999997</v>
      </c>
      <c r="L3302" s="64">
        <v>2.9</v>
      </c>
    </row>
    <row r="3303" spans="1:29" hidden="1" x14ac:dyDescent="0.2">
      <c r="A3303" s="2">
        <v>42975</v>
      </c>
      <c r="B3303" s="64">
        <v>2.95</v>
      </c>
      <c r="C3303" s="64">
        <v>2.82</v>
      </c>
      <c r="D3303" s="64">
        <v>3.76</v>
      </c>
      <c r="E3303" s="64">
        <v>3.6</v>
      </c>
      <c r="G3303" s="64">
        <v>2.19</v>
      </c>
      <c r="H3303" s="64">
        <f t="shared" si="7"/>
        <v>1.93</v>
      </c>
      <c r="I3303" s="64">
        <v>1.67</v>
      </c>
      <c r="J3303" s="64">
        <v>3.39</v>
      </c>
      <c r="K3303" s="64">
        <f t="shared" si="8"/>
        <v>3.16</v>
      </c>
      <c r="L3303" s="64">
        <v>2.93</v>
      </c>
    </row>
    <row r="3304" spans="1:29" hidden="1" x14ac:dyDescent="0.2">
      <c r="A3304" s="2">
        <v>42976</v>
      </c>
      <c r="B3304" s="64">
        <v>2.91</v>
      </c>
      <c r="C3304" s="64">
        <v>2.78</v>
      </c>
      <c r="D3304" s="64">
        <v>3.76</v>
      </c>
      <c r="E3304" s="64">
        <v>3.6</v>
      </c>
      <c r="G3304" s="64">
        <v>2.16</v>
      </c>
      <c r="H3304" s="64">
        <f t="shared" si="7"/>
        <v>1.92</v>
      </c>
      <c r="I3304" s="64">
        <v>1.68</v>
      </c>
      <c r="J3304" s="64">
        <v>3.35</v>
      </c>
      <c r="K3304" s="64">
        <f t="shared" si="8"/>
        <v>3.17</v>
      </c>
      <c r="L3304" s="64">
        <v>2.99</v>
      </c>
    </row>
    <row r="3305" spans="1:29" hidden="1" x14ac:dyDescent="0.2">
      <c r="A3305" s="2">
        <v>42977</v>
      </c>
      <c r="B3305" s="64">
        <v>2.92</v>
      </c>
      <c r="C3305" s="64">
        <v>2.79</v>
      </c>
      <c r="D3305" s="64">
        <v>3.76</v>
      </c>
      <c r="E3305" s="64">
        <v>3.59</v>
      </c>
      <c r="G3305" s="64">
        <v>2.19</v>
      </c>
      <c r="H3305" s="64">
        <f t="shared" si="7"/>
        <v>1.9449999999999998</v>
      </c>
      <c r="I3305" s="64">
        <v>1.7</v>
      </c>
      <c r="J3305" s="64">
        <v>3.31</v>
      </c>
      <c r="K3305" s="64">
        <f t="shared" si="8"/>
        <v>3.165</v>
      </c>
      <c r="L3305" s="64">
        <v>3.02</v>
      </c>
    </row>
    <row r="3306" spans="1:29" hidden="1" x14ac:dyDescent="0.2">
      <c r="A3306" s="2">
        <v>42978</v>
      </c>
      <c r="B3306" s="64">
        <v>2.92</v>
      </c>
      <c r="C3306" s="64">
        <v>2.81</v>
      </c>
      <c r="D3306" s="64">
        <v>3.73</v>
      </c>
      <c r="E3306" s="64">
        <v>3.56</v>
      </c>
      <c r="G3306" s="64">
        <v>2.14</v>
      </c>
      <c r="H3306" s="64">
        <f t="shared" si="7"/>
        <v>1.915</v>
      </c>
      <c r="I3306" s="64">
        <v>1.69</v>
      </c>
      <c r="J3306" s="64">
        <v>3.3</v>
      </c>
      <c r="K3306" s="64">
        <f t="shared" si="8"/>
        <v>3.145</v>
      </c>
      <c r="L3306" s="64">
        <v>2.99</v>
      </c>
    </row>
    <row r="3307" spans="1:29" hidden="1" x14ac:dyDescent="0.2"/>
    <row r="3308" spans="1:29" hidden="1" x14ac:dyDescent="0.2">
      <c r="A3308" s="3" t="s">
        <v>61</v>
      </c>
      <c r="B3308" s="64">
        <f>AVERAGE(B3284:B3306)</f>
        <v>2.95</v>
      </c>
      <c r="C3308" s="64">
        <f>AVERAGE(C3284:C3306)</f>
        <v>2.7991304347826085</v>
      </c>
      <c r="D3308" s="64">
        <f>AVERAGE(D3284:D3306)</f>
        <v>3.7760869565217408</v>
      </c>
      <c r="E3308" s="64">
        <f>AVERAGE(E3284:E3306)</f>
        <v>3.637826086956522</v>
      </c>
      <c r="G3308" s="64">
        <f>AVERAGE(G3284:G3306)</f>
        <v>2.0965217391304347</v>
      </c>
      <c r="H3308" s="64">
        <f>AVERAGE(H3284:H3306)</f>
        <v>1.8958695652173918</v>
      </c>
      <c r="J3308" s="64">
        <f>AVERAGE(J3284:J3306)</f>
        <v>3.1626086956521737</v>
      </c>
      <c r="K3308" s="64">
        <f>AVERAGE(K3284:K3306)</f>
        <v>2.9919565217391311</v>
      </c>
      <c r="R3308" s="64"/>
      <c r="S3308" s="64"/>
      <c r="U3308"/>
      <c r="V3308"/>
      <c r="W3308"/>
      <c r="X3308"/>
      <c r="Y3308"/>
      <c r="Z3308"/>
      <c r="AA3308"/>
      <c r="AB3308"/>
      <c r="AC3308"/>
    </row>
    <row r="3309" spans="1:29" hidden="1" x14ac:dyDescent="0.2">
      <c r="A3309" s="3" t="s">
        <v>62</v>
      </c>
      <c r="B3309" s="312">
        <f>AVERAGE(B3308:C3308)</f>
        <v>2.8745652173913046</v>
      </c>
      <c r="C3309" s="312"/>
      <c r="D3309" s="312">
        <f>AVERAGE(D3308:E3308)</f>
        <v>3.7069565217391314</v>
      </c>
      <c r="E3309" s="312"/>
      <c r="F3309" s="5"/>
      <c r="G3309" s="312">
        <f>AVERAGE(G3308:H3308)</f>
        <v>1.9961956521739133</v>
      </c>
      <c r="H3309" s="312"/>
      <c r="I3309" s="118"/>
      <c r="J3309" s="312">
        <f>AVERAGE(J3308:K3308)</f>
        <v>3.0772826086956524</v>
      </c>
      <c r="K3309" s="312"/>
      <c r="L3309" s="118"/>
      <c r="M3309" s="5"/>
      <c r="N3309" s="5"/>
      <c r="O3309" s="5"/>
      <c r="P3309" s="5"/>
      <c r="Q3309" s="5"/>
      <c r="R3309" s="312"/>
      <c r="S3309" s="312"/>
      <c r="U3309"/>
      <c r="V3309"/>
      <c r="W3309"/>
      <c r="X3309"/>
      <c r="Y3309"/>
      <c r="Z3309"/>
      <c r="AA3309"/>
      <c r="AB3309"/>
      <c r="AC3309"/>
    </row>
    <row r="3310" spans="1:29" hidden="1" x14ac:dyDescent="0.2">
      <c r="A3310" s="3" t="s">
        <v>63</v>
      </c>
      <c r="B3310" s="312">
        <f>AVERAGE(B3256,B3281,B3309)</f>
        <v>2.8729990118577078</v>
      </c>
      <c r="C3310" s="312"/>
      <c r="D3310" s="312">
        <f>AVERAGE(D3256,D3281,D3309)</f>
        <v>3.7286218708827406</v>
      </c>
      <c r="E3310" s="312"/>
      <c r="F3310" s="5"/>
      <c r="G3310" s="312">
        <f>AVERAGE(G3256,G3281,G3309)</f>
        <v>2.0226485507246377</v>
      </c>
      <c r="H3310" s="312"/>
      <c r="I3310" s="118"/>
      <c r="J3310" s="312">
        <f>AVERAGE(J3256,J3281,J3309)</f>
        <v>3.167533596837945</v>
      </c>
      <c r="K3310" s="312"/>
      <c r="L3310" s="118"/>
      <c r="M3310" s="5"/>
      <c r="N3310" s="5"/>
      <c r="O3310" s="5"/>
      <c r="P3310" s="5"/>
      <c r="Q3310" s="5"/>
      <c r="R3310" s="312"/>
      <c r="S3310" s="312"/>
      <c r="U3310"/>
      <c r="V3310"/>
      <c r="W3310"/>
      <c r="X3310"/>
      <c r="Y3310"/>
      <c r="Z3310"/>
      <c r="AA3310"/>
      <c r="AB3310"/>
      <c r="AC3310"/>
    </row>
    <row r="3311" spans="1:29" hidden="1" x14ac:dyDescent="0.2"/>
    <row r="3312" spans="1:29" hidden="1" x14ac:dyDescent="0.2">
      <c r="A3312" s="2">
        <v>42979</v>
      </c>
      <c r="B3312" s="64">
        <v>2.96</v>
      </c>
      <c r="C3312" s="64">
        <v>2.91</v>
      </c>
      <c r="D3312" s="64">
        <v>3.78</v>
      </c>
      <c r="E3312" s="64">
        <v>3.6</v>
      </c>
      <c r="G3312" s="64">
        <v>2.42</v>
      </c>
      <c r="H3312" s="64">
        <f t="shared" ref="H3312:H3329" si="9">(G3312+I3312)/2</f>
        <v>2.14</v>
      </c>
      <c r="I3312" s="64">
        <v>1.86</v>
      </c>
      <c r="J3312" s="64">
        <v>3.27</v>
      </c>
      <c r="K3312" s="64">
        <f t="shared" ref="K3312:K3331" si="10">(J3312+L3312)/2</f>
        <v>3.05</v>
      </c>
      <c r="L3312" s="64">
        <v>2.83</v>
      </c>
    </row>
    <row r="3313" spans="1:12" hidden="1" x14ac:dyDescent="0.2">
      <c r="A3313" s="2">
        <v>42983</v>
      </c>
      <c r="B3313" s="64">
        <v>2.89</v>
      </c>
      <c r="C3313" s="64">
        <v>2.76</v>
      </c>
      <c r="D3313" s="64">
        <v>3.71</v>
      </c>
      <c r="E3313" s="64">
        <v>3.52</v>
      </c>
      <c r="G3313" s="64">
        <v>2.16</v>
      </c>
      <c r="H3313" s="64">
        <f t="shared" si="9"/>
        <v>1.9450000000000001</v>
      </c>
      <c r="I3313" s="64">
        <v>1.73</v>
      </c>
      <c r="J3313" s="64">
        <v>3.28</v>
      </c>
      <c r="K3313" s="64">
        <f t="shared" si="10"/>
        <v>3.05</v>
      </c>
      <c r="L3313" s="64">
        <v>2.82</v>
      </c>
    </row>
    <row r="3314" spans="1:12" hidden="1" x14ac:dyDescent="0.2">
      <c r="A3314" s="2">
        <v>42984</v>
      </c>
      <c r="B3314" s="64">
        <v>2.87</v>
      </c>
      <c r="C3314" s="64">
        <v>2.77</v>
      </c>
      <c r="D3314" s="64">
        <v>3.74</v>
      </c>
      <c r="E3314" s="64">
        <v>3.57</v>
      </c>
      <c r="G3314" s="64">
        <v>2.14</v>
      </c>
      <c r="H3314" s="64">
        <f t="shared" si="9"/>
        <v>1.94</v>
      </c>
      <c r="I3314" s="64">
        <v>1.74</v>
      </c>
      <c r="J3314" s="64">
        <v>3.12</v>
      </c>
      <c r="K3314" s="64">
        <f t="shared" si="10"/>
        <v>2.9699999999999998</v>
      </c>
      <c r="L3314" s="64">
        <v>2.82</v>
      </c>
    </row>
    <row r="3315" spans="1:12" hidden="1" x14ac:dyDescent="0.2">
      <c r="A3315" s="2">
        <v>42985</v>
      </c>
      <c r="B3315" s="64">
        <v>2.81</v>
      </c>
      <c r="C3315" s="64">
        <v>2.71</v>
      </c>
      <c r="D3315" s="64">
        <v>3.69</v>
      </c>
      <c r="E3315" s="64">
        <v>3.52</v>
      </c>
      <c r="G3315" s="64">
        <v>2.11</v>
      </c>
      <c r="H3315" s="64">
        <f t="shared" si="9"/>
        <v>1.94</v>
      </c>
      <c r="I3315" s="64">
        <v>1.77</v>
      </c>
      <c r="J3315" s="64">
        <v>3.01</v>
      </c>
      <c r="K3315" s="64">
        <f t="shared" si="10"/>
        <v>2.8</v>
      </c>
      <c r="L3315" s="64">
        <v>2.59</v>
      </c>
    </row>
    <row r="3316" spans="1:12" hidden="1" x14ac:dyDescent="0.2">
      <c r="A3316" s="2">
        <v>42986</v>
      </c>
      <c r="B3316" s="64">
        <v>2.81</v>
      </c>
      <c r="C3316" s="64">
        <v>2.7</v>
      </c>
      <c r="D3316" s="64">
        <v>3.71</v>
      </c>
      <c r="E3316" s="64">
        <v>3.55</v>
      </c>
      <c r="G3316" s="64">
        <v>2.04</v>
      </c>
      <c r="H3316" s="64">
        <f t="shared" si="9"/>
        <v>1.895</v>
      </c>
      <c r="I3316" s="64">
        <v>1.75</v>
      </c>
      <c r="J3316" s="64">
        <v>3.1</v>
      </c>
      <c r="K3316" s="64">
        <f t="shared" si="10"/>
        <v>2.8449999999999998</v>
      </c>
      <c r="L3316" s="64">
        <v>2.59</v>
      </c>
    </row>
    <row r="3317" spans="1:12" hidden="1" x14ac:dyDescent="0.2">
      <c r="A3317" s="2">
        <v>42989</v>
      </c>
      <c r="B3317" s="64">
        <v>2.89</v>
      </c>
      <c r="C3317" s="64">
        <v>2.75</v>
      </c>
      <c r="D3317" s="64">
        <v>3.78</v>
      </c>
      <c r="E3317" s="64">
        <v>3.6</v>
      </c>
      <c r="G3317" s="64">
        <v>2.1</v>
      </c>
      <c r="H3317" s="64">
        <f t="shared" si="9"/>
        <v>1.925</v>
      </c>
      <c r="I3317" s="64">
        <v>1.75</v>
      </c>
      <c r="J3317" s="64">
        <v>3.11</v>
      </c>
      <c r="K3317" s="64">
        <f t="shared" si="10"/>
        <v>2.87</v>
      </c>
      <c r="L3317" s="64">
        <v>2.63</v>
      </c>
    </row>
    <row r="3318" spans="1:12" hidden="1" x14ac:dyDescent="0.2">
      <c r="A3318" s="2">
        <v>42990</v>
      </c>
      <c r="B3318" s="64">
        <v>2.91</v>
      </c>
      <c r="C3318" s="64">
        <v>2.79</v>
      </c>
      <c r="D3318" s="64">
        <v>3.79</v>
      </c>
      <c r="E3318" s="64">
        <v>3.62</v>
      </c>
      <c r="G3318" s="64">
        <v>2.11</v>
      </c>
      <c r="H3318" s="64">
        <f t="shared" si="9"/>
        <v>1.9350000000000001</v>
      </c>
      <c r="I3318" s="64">
        <v>1.76</v>
      </c>
      <c r="J3318" s="64">
        <v>3.21</v>
      </c>
      <c r="K3318" s="64">
        <f t="shared" si="10"/>
        <v>2.92</v>
      </c>
      <c r="L3318" s="64">
        <v>2.63</v>
      </c>
    </row>
    <row r="3319" spans="1:12" hidden="1" x14ac:dyDescent="0.2">
      <c r="A3319" s="2">
        <v>42991</v>
      </c>
      <c r="B3319" s="64">
        <v>2.93</v>
      </c>
      <c r="C3319" s="64">
        <v>2.77</v>
      </c>
      <c r="D3319" s="64">
        <v>3.81</v>
      </c>
      <c r="E3319" s="64">
        <v>3.64</v>
      </c>
      <c r="G3319" s="64">
        <v>2.1</v>
      </c>
      <c r="H3319" s="64">
        <f t="shared" si="9"/>
        <v>1.94</v>
      </c>
      <c r="I3319" s="64">
        <v>1.78</v>
      </c>
      <c r="J3319" s="64">
        <v>3.06</v>
      </c>
      <c r="K3319" s="64">
        <f t="shared" si="10"/>
        <v>2.9649999999999999</v>
      </c>
      <c r="L3319" s="64">
        <v>2.87</v>
      </c>
    </row>
    <row r="3320" spans="1:12" hidden="1" x14ac:dyDescent="0.2">
      <c r="A3320" s="2">
        <v>42992</v>
      </c>
      <c r="B3320" s="64">
        <v>2.92</v>
      </c>
      <c r="C3320" s="64">
        <v>2.76</v>
      </c>
      <c r="D3320" s="64">
        <v>3.78</v>
      </c>
      <c r="E3320" s="64">
        <v>3.62</v>
      </c>
      <c r="G3320" s="64">
        <v>2.08</v>
      </c>
      <c r="H3320" s="64">
        <f t="shared" si="9"/>
        <v>1.94</v>
      </c>
      <c r="I3320" s="64">
        <v>1.8</v>
      </c>
      <c r="J3320" s="64">
        <v>3.14</v>
      </c>
      <c r="K3320" s="64">
        <f t="shared" si="10"/>
        <v>2.9550000000000001</v>
      </c>
      <c r="L3320" s="64">
        <v>2.77</v>
      </c>
    </row>
    <row r="3321" spans="1:12" hidden="1" x14ac:dyDescent="0.2">
      <c r="A3321" s="2">
        <v>42993</v>
      </c>
      <c r="B3321" s="64">
        <v>2.95</v>
      </c>
      <c r="C3321" s="64">
        <v>2.77</v>
      </c>
      <c r="D3321" s="64">
        <v>3.78</v>
      </c>
      <c r="E3321" s="64">
        <v>3.61</v>
      </c>
      <c r="G3321" s="64">
        <v>2.34</v>
      </c>
      <c r="H3321" s="64">
        <f t="shared" si="9"/>
        <v>2.0699999999999998</v>
      </c>
      <c r="I3321" s="64">
        <v>1.8</v>
      </c>
      <c r="J3321" s="64">
        <v>3.11</v>
      </c>
      <c r="K3321" s="64">
        <f t="shared" si="10"/>
        <v>2.9249999999999998</v>
      </c>
      <c r="L3321" s="64">
        <v>2.74</v>
      </c>
    </row>
    <row r="3322" spans="1:12" hidden="1" x14ac:dyDescent="0.2">
      <c r="A3322" s="2">
        <v>42996</v>
      </c>
      <c r="B3322" s="64">
        <v>3.03</v>
      </c>
      <c r="C3322" s="64">
        <v>2.78</v>
      </c>
      <c r="D3322" s="64">
        <v>3.8</v>
      </c>
      <c r="E3322" s="64">
        <v>3.62</v>
      </c>
      <c r="G3322" s="64">
        <v>2.29</v>
      </c>
      <c r="H3322" s="64">
        <f t="shared" si="9"/>
        <v>2.02</v>
      </c>
      <c r="I3322" s="64">
        <v>1.75</v>
      </c>
      <c r="J3322" s="64">
        <v>3.12</v>
      </c>
      <c r="K3322" s="64">
        <f t="shared" si="10"/>
        <v>2.9249999999999998</v>
      </c>
      <c r="L3322" s="64">
        <v>2.73</v>
      </c>
    </row>
    <row r="3323" spans="1:12" hidden="1" x14ac:dyDescent="0.2">
      <c r="A3323" s="2">
        <v>42997</v>
      </c>
      <c r="B3323" s="64">
        <v>3.05</v>
      </c>
      <c r="C3323" s="64">
        <v>2.83</v>
      </c>
      <c r="D3323" s="64">
        <v>3.81</v>
      </c>
      <c r="E3323" s="64">
        <v>3.63</v>
      </c>
      <c r="G3323" s="64">
        <v>2.37</v>
      </c>
      <c r="H3323" s="64">
        <f t="shared" si="9"/>
        <v>2.08</v>
      </c>
      <c r="I3323" s="64">
        <v>1.79</v>
      </c>
      <c r="J3323" s="64">
        <v>3.11</v>
      </c>
      <c r="K3323" s="64">
        <f t="shared" si="10"/>
        <v>2.895</v>
      </c>
      <c r="L3323" s="64">
        <v>2.68</v>
      </c>
    </row>
    <row r="3324" spans="1:12" hidden="1" x14ac:dyDescent="0.2">
      <c r="A3324" s="2">
        <v>42998</v>
      </c>
      <c r="B3324" s="64">
        <v>3.08</v>
      </c>
      <c r="C3324" s="64">
        <v>2.83</v>
      </c>
      <c r="D3324" s="64">
        <v>3.82</v>
      </c>
      <c r="E3324" s="64">
        <v>3.62</v>
      </c>
      <c r="G3324" s="64">
        <v>2.37</v>
      </c>
      <c r="H3324" s="64">
        <f t="shared" si="9"/>
        <v>2.1</v>
      </c>
      <c r="I3324" s="64">
        <v>1.83</v>
      </c>
      <c r="J3324" s="64">
        <v>3.05</v>
      </c>
      <c r="K3324" s="64">
        <f t="shared" si="10"/>
        <v>2.8499999999999996</v>
      </c>
      <c r="L3324" s="64">
        <v>2.65</v>
      </c>
    </row>
    <row r="3325" spans="1:12" hidden="1" x14ac:dyDescent="0.2">
      <c r="A3325" s="2">
        <v>42999</v>
      </c>
      <c r="B3325" s="64">
        <v>3.04</v>
      </c>
      <c r="C3325" s="64">
        <v>2.86</v>
      </c>
      <c r="D3325" s="64">
        <v>3.81</v>
      </c>
      <c r="E3325" s="64">
        <v>3.63</v>
      </c>
      <c r="G3325" s="64">
        <v>2.44</v>
      </c>
      <c r="H3325" s="64">
        <f t="shared" si="9"/>
        <v>2.14</v>
      </c>
      <c r="I3325" s="64">
        <v>1.84</v>
      </c>
      <c r="J3325" s="64">
        <v>3</v>
      </c>
      <c r="K3325" s="64">
        <f t="shared" si="10"/>
        <v>2.8</v>
      </c>
      <c r="L3325" s="64">
        <v>2.6</v>
      </c>
    </row>
    <row r="3326" spans="1:12" hidden="1" x14ac:dyDescent="0.2">
      <c r="A3326" s="2">
        <v>43000</v>
      </c>
      <c r="B3326" s="64">
        <v>3.03</v>
      </c>
      <c r="C3326" s="64">
        <v>2.85</v>
      </c>
      <c r="D3326" s="64">
        <v>3.8</v>
      </c>
      <c r="E3326" s="64">
        <v>3.62</v>
      </c>
      <c r="G3326" s="64">
        <v>2.41</v>
      </c>
      <c r="H3326" s="64">
        <f t="shared" si="9"/>
        <v>2.12</v>
      </c>
      <c r="I3326" s="64">
        <v>1.83</v>
      </c>
      <c r="J3326" s="64">
        <v>2.99</v>
      </c>
      <c r="K3326" s="64">
        <f t="shared" si="10"/>
        <v>2.8050000000000002</v>
      </c>
      <c r="L3326" s="64">
        <v>2.62</v>
      </c>
    </row>
    <row r="3327" spans="1:12" hidden="1" x14ac:dyDescent="0.2">
      <c r="A3327" s="2">
        <v>43003</v>
      </c>
      <c r="B3327" s="64">
        <v>3.02</v>
      </c>
      <c r="C3327" s="64">
        <v>2.79</v>
      </c>
      <c r="D3327" s="64">
        <v>3.75</v>
      </c>
      <c r="E3327" s="64">
        <v>3.58</v>
      </c>
      <c r="G3327" s="64">
        <v>2.34</v>
      </c>
      <c r="H3327" s="64">
        <f t="shared" si="9"/>
        <v>2.085</v>
      </c>
      <c r="I3327" s="64">
        <v>1.83</v>
      </c>
      <c r="J3327" s="64">
        <v>3.04</v>
      </c>
      <c r="K3327" s="64">
        <f t="shared" si="10"/>
        <v>2.835</v>
      </c>
      <c r="L3327" s="64">
        <v>2.63</v>
      </c>
    </row>
    <row r="3328" spans="1:12" hidden="1" x14ac:dyDescent="0.2">
      <c r="A3328" s="2">
        <v>43004</v>
      </c>
      <c r="B3328" s="64">
        <v>3.04</v>
      </c>
      <c r="C3328" s="64">
        <v>2.79</v>
      </c>
      <c r="D3328" s="64">
        <v>3.75</v>
      </c>
      <c r="E3328" s="64">
        <v>3.58</v>
      </c>
      <c r="G3328" s="64">
        <v>2.15</v>
      </c>
      <c r="H3328" s="64">
        <f t="shared" si="9"/>
        <v>1.9849999999999999</v>
      </c>
      <c r="I3328" s="64">
        <v>1.82</v>
      </c>
      <c r="J3328" s="64">
        <v>3.09</v>
      </c>
      <c r="K3328" s="64">
        <f t="shared" si="10"/>
        <v>2.92</v>
      </c>
      <c r="L3328" s="64">
        <v>2.75</v>
      </c>
    </row>
    <row r="3329" spans="1:29" hidden="1" x14ac:dyDescent="0.2">
      <c r="A3329" s="2">
        <v>43005</v>
      </c>
      <c r="B3329" s="64">
        <v>3.05</v>
      </c>
      <c r="C3329" s="64">
        <v>2.85</v>
      </c>
      <c r="D3329" s="64">
        <v>3.82</v>
      </c>
      <c r="E3329" s="64">
        <v>3.64</v>
      </c>
      <c r="G3329" s="64">
        <v>2.0699999999999998</v>
      </c>
      <c r="H3329" s="64">
        <f t="shared" si="9"/>
        <v>1.94</v>
      </c>
      <c r="I3329" s="64">
        <v>1.81</v>
      </c>
      <c r="J3329" s="64">
        <v>3.14</v>
      </c>
      <c r="K3329" s="64">
        <f t="shared" si="10"/>
        <v>2.9950000000000001</v>
      </c>
      <c r="L3329" s="64">
        <v>2.85</v>
      </c>
    </row>
    <row r="3330" spans="1:29" hidden="1" x14ac:dyDescent="0.2">
      <c r="A3330" s="2">
        <v>43006</v>
      </c>
      <c r="B3330" s="64">
        <v>3.05</v>
      </c>
      <c r="C3330" s="64">
        <v>2.86</v>
      </c>
      <c r="D3330" s="64">
        <v>3.83</v>
      </c>
      <c r="E3330" s="64">
        <v>3.66</v>
      </c>
      <c r="G3330" s="64">
        <v>2.08</v>
      </c>
      <c r="H3330" s="64">
        <f>(G3330+I3330)/2</f>
        <v>1.9849999999999999</v>
      </c>
      <c r="I3330" s="64">
        <v>1.89</v>
      </c>
      <c r="J3330" s="64">
        <v>3.19</v>
      </c>
      <c r="K3330" s="64">
        <f t="shared" si="10"/>
        <v>2.9749999999999996</v>
      </c>
      <c r="L3330" s="64">
        <v>2.76</v>
      </c>
    </row>
    <row r="3331" spans="1:29" hidden="1" x14ac:dyDescent="0.2">
      <c r="A3331" s="2">
        <v>43007</v>
      </c>
      <c r="B3331" s="64">
        <v>3.04</v>
      </c>
      <c r="C3331" s="64">
        <v>2.87</v>
      </c>
      <c r="D3331" s="64">
        <v>3.78</v>
      </c>
      <c r="E3331" s="64">
        <v>3.62</v>
      </c>
      <c r="G3331" s="64">
        <v>2.4700000000000002</v>
      </c>
      <c r="H3331" s="64">
        <f>(G3331+I3331)/2</f>
        <v>2.1950000000000003</v>
      </c>
      <c r="I3331" s="64">
        <v>1.92</v>
      </c>
      <c r="J3331" s="64">
        <v>3.19</v>
      </c>
      <c r="K3331" s="64">
        <f t="shared" si="10"/>
        <v>2.9550000000000001</v>
      </c>
      <c r="L3331" s="64">
        <v>2.72</v>
      </c>
    </row>
    <row r="3332" spans="1:29" hidden="1" x14ac:dyDescent="0.2"/>
    <row r="3333" spans="1:29" hidden="1" x14ac:dyDescent="0.2">
      <c r="A3333" s="3" t="s">
        <v>61</v>
      </c>
      <c r="B3333" s="64">
        <f>AVERAGE(B3312:B3331)</f>
        <v>2.9684999999999997</v>
      </c>
      <c r="C3333" s="64">
        <f>AVERAGE(C3312:C3331)</f>
        <v>2.8</v>
      </c>
      <c r="D3333" s="64">
        <f>AVERAGE(D3312:D3331)</f>
        <v>3.7769999999999997</v>
      </c>
      <c r="E3333" s="64">
        <f>AVERAGE(E3312:E3331)</f>
        <v>3.6025</v>
      </c>
      <c r="G3333" s="64">
        <f>AVERAGE(G3312:G3331)</f>
        <v>2.2295000000000003</v>
      </c>
      <c r="H3333" s="64">
        <f>AVERAGE(H3312:H3331)</f>
        <v>2.016</v>
      </c>
      <c r="J3333" s="64">
        <f>AVERAGE(J3312:J3331)</f>
        <v>3.1164999999999998</v>
      </c>
      <c r="K3333" s="64">
        <f>AVERAGE(K3312:K3331)</f>
        <v>2.9152500000000003</v>
      </c>
      <c r="R3333" s="64"/>
      <c r="S3333" s="64"/>
      <c r="U3333"/>
      <c r="V3333"/>
      <c r="W3333"/>
      <c r="X3333"/>
      <c r="Y3333"/>
      <c r="Z3333"/>
      <c r="AA3333"/>
      <c r="AB3333"/>
      <c r="AC3333"/>
    </row>
    <row r="3334" spans="1:29" hidden="1" x14ac:dyDescent="0.2">
      <c r="A3334" s="3" t="s">
        <v>62</v>
      </c>
      <c r="B3334" s="312">
        <f>AVERAGE(B3333:C3333)</f>
        <v>2.8842499999999998</v>
      </c>
      <c r="C3334" s="312"/>
      <c r="D3334" s="312">
        <f>AVERAGE(D3333:E3333)</f>
        <v>3.6897500000000001</v>
      </c>
      <c r="E3334" s="312"/>
      <c r="F3334" s="5"/>
      <c r="G3334" s="312">
        <f>AVERAGE(G3333:H3333)</f>
        <v>2.1227499999999999</v>
      </c>
      <c r="H3334" s="312"/>
      <c r="I3334" s="118"/>
      <c r="J3334" s="312">
        <f>AVERAGE(J3333:K3333)</f>
        <v>3.0158750000000003</v>
      </c>
      <c r="K3334" s="312"/>
      <c r="L3334" s="118"/>
      <c r="M3334" s="5"/>
      <c r="N3334" s="5"/>
      <c r="O3334" s="5"/>
      <c r="P3334" s="5"/>
      <c r="Q3334" s="5"/>
      <c r="R3334" s="312"/>
      <c r="S3334" s="312"/>
      <c r="U3334"/>
      <c r="V3334"/>
      <c r="W3334"/>
      <c r="X3334"/>
      <c r="Y3334"/>
      <c r="Z3334"/>
      <c r="AA3334"/>
      <c r="AB3334"/>
      <c r="AC3334"/>
    </row>
    <row r="3335" spans="1:29" hidden="1" x14ac:dyDescent="0.2">
      <c r="A3335" s="3" t="s">
        <v>63</v>
      </c>
      <c r="B3335" s="312">
        <f>AVERAGE(B3281,B3309,B3334)</f>
        <v>2.8916884057971011</v>
      </c>
      <c r="C3335" s="312"/>
      <c r="D3335" s="312">
        <f>AVERAGE(D3281,D3309,D3334)</f>
        <v>3.7199021739130438</v>
      </c>
      <c r="E3335" s="312"/>
      <c r="F3335" s="5"/>
      <c r="G3335" s="312">
        <f>AVERAGE(G3281,G3309,G3334)</f>
        <v>2.0535652173913044</v>
      </c>
      <c r="H3335" s="312"/>
      <c r="I3335" s="118"/>
      <c r="J3335" s="312">
        <f>AVERAGE(J3281,J3309,J3334)</f>
        <v>3.1180525362318843</v>
      </c>
      <c r="K3335" s="312"/>
      <c r="L3335" s="118"/>
      <c r="M3335" s="5"/>
      <c r="N3335" s="5"/>
      <c r="O3335" s="5"/>
      <c r="P3335" s="5"/>
      <c r="Q3335" s="5"/>
      <c r="R3335" s="312"/>
      <c r="S3335" s="312"/>
      <c r="U3335"/>
      <c r="V3335"/>
      <c r="W3335"/>
      <c r="X3335"/>
      <c r="Y3335"/>
      <c r="Z3335"/>
      <c r="AA3335"/>
      <c r="AB3335"/>
      <c r="AC3335"/>
    </row>
    <row r="3336" spans="1:29" hidden="1" x14ac:dyDescent="0.2"/>
    <row r="3337" spans="1:29" hidden="1" x14ac:dyDescent="0.2">
      <c r="A3337" s="2">
        <v>43010</v>
      </c>
      <c r="B3337" s="64">
        <v>3.04</v>
      </c>
      <c r="C3337" s="64">
        <v>2.84</v>
      </c>
      <c r="D3337" s="64">
        <v>3.78</v>
      </c>
      <c r="E3337" s="64">
        <v>3.63</v>
      </c>
      <c r="G3337" s="64">
        <v>2.31</v>
      </c>
      <c r="H3337" s="64">
        <f>(G3337+I3337)/2</f>
        <v>2.12</v>
      </c>
      <c r="I3337" s="64">
        <v>1.93</v>
      </c>
      <c r="J3337" s="64">
        <v>3.34</v>
      </c>
      <c r="K3337" s="64">
        <f t="shared" ref="K3337:K3357" si="11">(J3337+L3337)/2</f>
        <v>3.085</v>
      </c>
      <c r="L3337" s="64">
        <v>2.83</v>
      </c>
    </row>
    <row r="3338" spans="1:29" hidden="1" x14ac:dyDescent="0.2">
      <c r="A3338" s="2">
        <v>43011</v>
      </c>
      <c r="B3338" s="64">
        <v>3.06</v>
      </c>
      <c r="C3338" s="64">
        <v>2.83</v>
      </c>
      <c r="D3338" s="64">
        <v>3.77</v>
      </c>
      <c r="E3338" s="64">
        <v>3.61</v>
      </c>
      <c r="G3338" s="64">
        <v>2.31</v>
      </c>
      <c r="H3338" s="64">
        <f t="shared" ref="H3338:H3357" si="12">(G3338+I3338)/2</f>
        <v>2.0949999999999998</v>
      </c>
      <c r="I3338" s="64">
        <v>1.88</v>
      </c>
      <c r="J3338" s="64">
        <v>3.36</v>
      </c>
      <c r="K3338" s="64">
        <f t="shared" si="11"/>
        <v>3.105</v>
      </c>
      <c r="L3338" s="64">
        <v>2.85</v>
      </c>
    </row>
    <row r="3339" spans="1:29" hidden="1" x14ac:dyDescent="0.2">
      <c r="A3339" s="2">
        <v>43012</v>
      </c>
      <c r="B3339" s="64">
        <v>3.04</v>
      </c>
      <c r="C3339" s="64">
        <v>2.83</v>
      </c>
      <c r="D3339" s="64">
        <v>3.77</v>
      </c>
      <c r="E3339" s="64">
        <v>3.61</v>
      </c>
      <c r="G3339" s="64">
        <v>2.33</v>
      </c>
      <c r="H3339" s="64">
        <f t="shared" si="12"/>
        <v>2.13</v>
      </c>
      <c r="I3339" s="64">
        <v>1.93</v>
      </c>
      <c r="J3339" s="64">
        <v>3.33</v>
      </c>
      <c r="K3339" s="64">
        <f t="shared" si="11"/>
        <v>3.1</v>
      </c>
      <c r="L3339" s="64">
        <v>2.87</v>
      </c>
    </row>
    <row r="3340" spans="1:29" hidden="1" x14ac:dyDescent="0.2">
      <c r="A3340" s="2">
        <v>43013</v>
      </c>
      <c r="B3340" s="64">
        <v>3.06</v>
      </c>
      <c r="C3340" s="64">
        <v>2.84</v>
      </c>
      <c r="D3340" s="64">
        <v>3.79</v>
      </c>
      <c r="E3340" s="64">
        <v>3.64</v>
      </c>
      <c r="G3340" s="64">
        <v>2.38</v>
      </c>
      <c r="H3340" s="64">
        <f t="shared" si="12"/>
        <v>2.16</v>
      </c>
      <c r="I3340" s="64">
        <v>1.94</v>
      </c>
      <c r="J3340" s="64">
        <v>3.38</v>
      </c>
      <c r="K3340" s="64">
        <f t="shared" si="11"/>
        <v>3.11</v>
      </c>
      <c r="L3340" s="64">
        <v>2.84</v>
      </c>
    </row>
    <row r="3341" spans="1:29" hidden="1" x14ac:dyDescent="0.2">
      <c r="A3341" s="2">
        <v>43014</v>
      </c>
      <c r="B3341" s="64">
        <v>3.08</v>
      </c>
      <c r="C3341" s="64">
        <v>2.9</v>
      </c>
      <c r="D3341" s="64">
        <v>3.8</v>
      </c>
      <c r="E3341" s="64">
        <v>3.64</v>
      </c>
      <c r="G3341" s="64">
        <v>2.42</v>
      </c>
      <c r="H3341" s="64">
        <f t="shared" si="12"/>
        <v>2.19</v>
      </c>
      <c r="I3341" s="64">
        <v>1.96</v>
      </c>
      <c r="J3341" s="64">
        <v>3.38</v>
      </c>
      <c r="K3341" s="64">
        <f t="shared" si="11"/>
        <v>2.8449999999999998</v>
      </c>
      <c r="L3341" s="64">
        <v>2.31</v>
      </c>
    </row>
    <row r="3342" spans="1:29" hidden="1" x14ac:dyDescent="0.2">
      <c r="A3342" s="2">
        <v>43018</v>
      </c>
      <c r="B3342" s="64">
        <v>3.06</v>
      </c>
      <c r="C3342" s="64">
        <v>2.9</v>
      </c>
      <c r="D3342" s="64">
        <v>3.78</v>
      </c>
      <c r="E3342" s="64">
        <v>3.61</v>
      </c>
      <c r="G3342" s="64">
        <v>2.54</v>
      </c>
      <c r="H3342" s="64">
        <f t="shared" si="12"/>
        <v>2.2599999999999998</v>
      </c>
      <c r="I3342" s="64">
        <v>1.98</v>
      </c>
      <c r="J3342" s="64">
        <v>3.31</v>
      </c>
      <c r="K3342" s="64">
        <f t="shared" si="11"/>
        <v>2.9299999999999997</v>
      </c>
      <c r="L3342" s="64">
        <v>2.5499999999999998</v>
      </c>
    </row>
    <row r="3343" spans="1:29" hidden="1" x14ac:dyDescent="0.2">
      <c r="A3343" s="2">
        <v>43019</v>
      </c>
      <c r="B3343" s="64">
        <v>3.04</v>
      </c>
      <c r="C3343" s="64">
        <v>2.88</v>
      </c>
      <c r="D3343" s="64">
        <v>3.76</v>
      </c>
      <c r="E3343" s="64">
        <v>3.62</v>
      </c>
      <c r="G3343" s="64">
        <v>2.54</v>
      </c>
      <c r="H3343" s="64">
        <f t="shared" si="12"/>
        <v>2.2749999999999999</v>
      </c>
      <c r="I3343" s="64">
        <v>2.0099999999999998</v>
      </c>
      <c r="J3343" s="64">
        <v>3.37</v>
      </c>
      <c r="K3343" s="64">
        <f t="shared" si="11"/>
        <v>2.95</v>
      </c>
      <c r="L3343" s="64">
        <v>2.5299999999999998</v>
      </c>
    </row>
    <row r="3344" spans="1:29" hidden="1" x14ac:dyDescent="0.2">
      <c r="A3344" s="2">
        <v>43020</v>
      </c>
      <c r="B3344" s="64">
        <v>3.02</v>
      </c>
      <c r="C3344" s="64">
        <v>2.86</v>
      </c>
      <c r="D3344" s="64">
        <v>3.75</v>
      </c>
      <c r="E3344" s="64">
        <v>3.61</v>
      </c>
      <c r="G3344" s="64">
        <v>2.5499999999999998</v>
      </c>
      <c r="H3344" s="64">
        <f t="shared" si="12"/>
        <v>2.2749999999999999</v>
      </c>
      <c r="I3344" s="64">
        <v>2</v>
      </c>
      <c r="J3344" s="64">
        <v>3.41</v>
      </c>
      <c r="K3344" s="64">
        <f t="shared" si="11"/>
        <v>3.085</v>
      </c>
      <c r="L3344" s="64">
        <v>2.76</v>
      </c>
    </row>
    <row r="3345" spans="1:29" hidden="1" x14ac:dyDescent="0.2">
      <c r="A3345" s="2">
        <v>43021</v>
      </c>
      <c r="B3345" s="64">
        <v>2.98</v>
      </c>
      <c r="C3345" s="64">
        <v>2.84</v>
      </c>
      <c r="D3345" s="64">
        <v>3.71</v>
      </c>
      <c r="E3345" s="64">
        <v>3.58</v>
      </c>
      <c r="G3345" s="64">
        <v>2.52</v>
      </c>
      <c r="H3345" s="64">
        <f t="shared" si="12"/>
        <v>2.2400000000000002</v>
      </c>
      <c r="I3345" s="64">
        <v>1.96</v>
      </c>
      <c r="J3345" s="64">
        <v>3.36</v>
      </c>
      <c r="K3345" s="64">
        <f t="shared" si="11"/>
        <v>3.0449999999999999</v>
      </c>
      <c r="L3345" s="64">
        <v>2.73</v>
      </c>
    </row>
    <row r="3346" spans="1:29" hidden="1" x14ac:dyDescent="0.2">
      <c r="A3346" s="2">
        <v>43024</v>
      </c>
      <c r="B3346" s="64">
        <v>2.98</v>
      </c>
      <c r="C3346" s="64">
        <v>2.85</v>
      </c>
      <c r="D3346" s="64">
        <v>3.71</v>
      </c>
      <c r="E3346" s="64">
        <v>3.63</v>
      </c>
      <c r="G3346" s="64">
        <v>2.2400000000000002</v>
      </c>
      <c r="H3346" s="64">
        <f t="shared" si="12"/>
        <v>2.1100000000000003</v>
      </c>
      <c r="I3346" s="64">
        <v>1.98</v>
      </c>
      <c r="J3346" s="64">
        <v>3.31</v>
      </c>
      <c r="K3346" s="64">
        <f t="shared" si="11"/>
        <v>3</v>
      </c>
      <c r="L3346" s="64">
        <v>2.69</v>
      </c>
    </row>
    <row r="3347" spans="1:29" hidden="1" x14ac:dyDescent="0.2">
      <c r="A3347" s="2">
        <v>43025</v>
      </c>
      <c r="B3347" s="64">
        <v>2.99</v>
      </c>
      <c r="C3347" s="64">
        <v>2.85</v>
      </c>
      <c r="D3347" s="64">
        <v>3.7</v>
      </c>
      <c r="E3347" s="64">
        <v>3.63</v>
      </c>
      <c r="G3347" s="64">
        <v>2.29</v>
      </c>
      <c r="H3347" s="64">
        <f t="shared" si="12"/>
        <v>2.11</v>
      </c>
      <c r="I3347" s="64">
        <v>1.93</v>
      </c>
      <c r="J3347" s="64">
        <v>3.35</v>
      </c>
      <c r="K3347" s="64">
        <f t="shared" si="11"/>
        <v>3.0449999999999999</v>
      </c>
      <c r="L3347" s="64">
        <v>2.74</v>
      </c>
    </row>
    <row r="3348" spans="1:29" hidden="1" x14ac:dyDescent="0.2">
      <c r="A3348" s="2">
        <v>43026</v>
      </c>
      <c r="B3348" s="64">
        <v>3.02</v>
      </c>
      <c r="C3348" s="64">
        <v>2.87</v>
      </c>
      <c r="D3348" s="64">
        <v>3.73</v>
      </c>
      <c r="E3348" s="64">
        <v>3.64</v>
      </c>
      <c r="G3348" s="64">
        <v>2.5499999999999998</v>
      </c>
      <c r="H3348" s="64">
        <f t="shared" si="12"/>
        <v>2.2399999999999998</v>
      </c>
      <c r="I3348" s="64">
        <v>1.93</v>
      </c>
      <c r="J3348" s="64">
        <v>3.33</v>
      </c>
      <c r="K3348" s="64">
        <f t="shared" si="11"/>
        <v>3.0049999999999999</v>
      </c>
      <c r="L3348" s="64">
        <v>2.68</v>
      </c>
    </row>
    <row r="3349" spans="1:29" hidden="1" x14ac:dyDescent="0.2">
      <c r="A3349" s="2">
        <v>43027</v>
      </c>
      <c r="B3349" s="64">
        <v>2.99</v>
      </c>
      <c r="C3349" s="64">
        <v>2.86</v>
      </c>
      <c r="D3349" s="64">
        <v>3.73</v>
      </c>
      <c r="E3349" s="64">
        <v>3.61</v>
      </c>
      <c r="G3349" s="64">
        <v>2.36</v>
      </c>
      <c r="H3349" s="64">
        <f t="shared" si="12"/>
        <v>2.145</v>
      </c>
      <c r="I3349" s="64">
        <v>1.93</v>
      </c>
      <c r="J3349" s="64">
        <v>3.35</v>
      </c>
      <c r="K3349" s="64">
        <f t="shared" si="11"/>
        <v>3.0049999999999999</v>
      </c>
      <c r="L3349" s="64">
        <v>2.66</v>
      </c>
    </row>
    <row r="3350" spans="1:29" hidden="1" x14ac:dyDescent="0.2">
      <c r="A3350" s="2">
        <v>43028</v>
      </c>
      <c r="B3350" s="64">
        <v>3.05</v>
      </c>
      <c r="C3350" s="64">
        <v>2.95</v>
      </c>
      <c r="D3350" s="64">
        <v>3.78</v>
      </c>
      <c r="E3350" s="64">
        <v>3.63</v>
      </c>
      <c r="G3350" s="64">
        <v>2.4</v>
      </c>
      <c r="H3350" s="64">
        <f t="shared" si="12"/>
        <v>2.1399999999999997</v>
      </c>
      <c r="I3350" s="64">
        <v>1.88</v>
      </c>
      <c r="J3350" s="64">
        <v>3.36</v>
      </c>
      <c r="K3350" s="64">
        <f t="shared" si="11"/>
        <v>3.05</v>
      </c>
      <c r="L3350" s="64">
        <v>2.74</v>
      </c>
    </row>
    <row r="3351" spans="1:29" hidden="1" x14ac:dyDescent="0.2">
      <c r="A3351" s="2">
        <v>43031</v>
      </c>
      <c r="B3351" s="64">
        <v>2.99</v>
      </c>
      <c r="C3351" s="64">
        <v>2.91</v>
      </c>
      <c r="D3351" s="64">
        <v>3.75</v>
      </c>
      <c r="E3351" s="64">
        <v>3.66</v>
      </c>
      <c r="G3351" s="64">
        <v>2.31</v>
      </c>
      <c r="H3351" s="64">
        <f t="shared" si="12"/>
        <v>2.11</v>
      </c>
      <c r="I3351" s="64">
        <v>1.91</v>
      </c>
      <c r="J3351" s="64">
        <v>3.32</v>
      </c>
      <c r="K3351" s="64">
        <f t="shared" si="11"/>
        <v>3.07</v>
      </c>
      <c r="L3351" s="64">
        <v>2.82</v>
      </c>
    </row>
    <row r="3352" spans="1:29" hidden="1" x14ac:dyDescent="0.2">
      <c r="A3352" s="2">
        <v>43032</v>
      </c>
      <c r="B3352" s="64">
        <v>3.04</v>
      </c>
      <c r="C3352" s="64">
        <v>2.95</v>
      </c>
      <c r="D3352" s="64">
        <v>3.79</v>
      </c>
      <c r="E3352" s="64">
        <v>3.7</v>
      </c>
      <c r="G3352" s="64">
        <v>2.2000000000000002</v>
      </c>
      <c r="H3352" s="64">
        <f t="shared" si="12"/>
        <v>2.0700000000000003</v>
      </c>
      <c r="I3352" s="64">
        <v>1.94</v>
      </c>
      <c r="J3352" s="64">
        <v>3.2</v>
      </c>
      <c r="K3352" s="64">
        <f t="shared" si="11"/>
        <v>3.04</v>
      </c>
      <c r="L3352" s="64">
        <v>2.88</v>
      </c>
    </row>
    <row r="3353" spans="1:29" hidden="1" x14ac:dyDescent="0.2">
      <c r="A3353" s="2">
        <v>43033</v>
      </c>
      <c r="B3353" s="64">
        <v>3.04</v>
      </c>
      <c r="C3353" s="64">
        <v>2.97</v>
      </c>
      <c r="D3353" s="64">
        <v>3.82</v>
      </c>
      <c r="E3353" s="64">
        <v>3.73</v>
      </c>
      <c r="G3353" s="64">
        <v>2.36</v>
      </c>
      <c r="H3353" s="64">
        <f t="shared" si="12"/>
        <v>2.16</v>
      </c>
      <c r="I3353" s="64">
        <v>1.96</v>
      </c>
      <c r="J3353" s="64">
        <v>3.3</v>
      </c>
      <c r="K3353" s="64">
        <f t="shared" si="11"/>
        <v>3.145</v>
      </c>
      <c r="L3353" s="64">
        <v>2.99</v>
      </c>
    </row>
    <row r="3354" spans="1:29" hidden="1" x14ac:dyDescent="0.2">
      <c r="A3354" s="2">
        <v>43034</v>
      </c>
      <c r="B3354" s="64">
        <v>3.06</v>
      </c>
      <c r="C3354" s="64">
        <v>2.99</v>
      </c>
      <c r="D3354" s="64">
        <v>3.82</v>
      </c>
      <c r="E3354" s="64">
        <v>3.74</v>
      </c>
      <c r="G3354" s="64">
        <v>2.27</v>
      </c>
      <c r="H3354" s="64">
        <f t="shared" si="12"/>
        <v>2.1150000000000002</v>
      </c>
      <c r="I3354" s="64">
        <v>1.96</v>
      </c>
      <c r="J3354" s="64">
        <v>3.21</v>
      </c>
      <c r="K3354" s="64">
        <f t="shared" si="11"/>
        <v>3.13</v>
      </c>
      <c r="L3354" s="64">
        <v>3.05</v>
      </c>
    </row>
    <row r="3355" spans="1:29" hidden="1" x14ac:dyDescent="0.2">
      <c r="A3355" s="2">
        <v>43035</v>
      </c>
      <c r="B3355" s="64">
        <v>3.02</v>
      </c>
      <c r="C3355" s="64">
        <v>3</v>
      </c>
      <c r="D3355" s="64">
        <v>3.81</v>
      </c>
      <c r="E3355" s="64">
        <v>3.7</v>
      </c>
      <c r="G3355" s="64">
        <v>2.29</v>
      </c>
      <c r="H3355" s="64">
        <f t="shared" si="12"/>
        <v>2.145</v>
      </c>
      <c r="I3355" s="64">
        <v>2</v>
      </c>
      <c r="J3355" s="64">
        <v>3.13</v>
      </c>
      <c r="K3355" s="64">
        <f t="shared" si="11"/>
        <v>3.08</v>
      </c>
      <c r="L3355" s="64">
        <v>3.03</v>
      </c>
    </row>
    <row r="3356" spans="1:29" hidden="1" x14ac:dyDescent="0.2">
      <c r="A3356" s="2">
        <v>43038</v>
      </c>
      <c r="B3356" s="64">
        <v>2.98</v>
      </c>
      <c r="C3356" s="64">
        <v>2.96</v>
      </c>
      <c r="D3356" s="64">
        <v>3.77</v>
      </c>
      <c r="E3356" s="64">
        <v>3.63</v>
      </c>
      <c r="G3356" s="64">
        <v>2.2999999999999998</v>
      </c>
      <c r="H3356" s="64">
        <f t="shared" si="12"/>
        <v>2.1849999999999996</v>
      </c>
      <c r="I3356" s="64">
        <v>2.0699999999999998</v>
      </c>
      <c r="J3356" s="64">
        <v>3.11</v>
      </c>
      <c r="K3356" s="64">
        <f t="shared" si="11"/>
        <v>3.085</v>
      </c>
      <c r="L3356" s="64">
        <v>3.06</v>
      </c>
    </row>
    <row r="3357" spans="1:29" hidden="1" x14ac:dyDescent="0.2">
      <c r="A3357" s="2">
        <v>43039</v>
      </c>
      <c r="B3357" s="64">
        <v>2.96</v>
      </c>
      <c r="C3357" s="64">
        <v>3</v>
      </c>
      <c r="D3357" s="64">
        <v>3.77</v>
      </c>
      <c r="E3357" s="64">
        <v>3.64</v>
      </c>
      <c r="G3357" s="64">
        <v>2.2999999999999998</v>
      </c>
      <c r="H3357" s="64">
        <f t="shared" si="12"/>
        <v>2.16</v>
      </c>
      <c r="I3357" s="64">
        <v>2.02</v>
      </c>
      <c r="J3357" s="64">
        <v>2.95</v>
      </c>
      <c r="K3357" s="64">
        <f t="shared" si="11"/>
        <v>3</v>
      </c>
      <c r="L3357" s="64">
        <v>3.05</v>
      </c>
    </row>
    <row r="3358" spans="1:29" hidden="1" x14ac:dyDescent="0.2"/>
    <row r="3359" spans="1:29" hidden="1" x14ac:dyDescent="0.2">
      <c r="A3359" s="3" t="s">
        <v>61</v>
      </c>
      <c r="B3359" s="64">
        <f>AVERAGE(B3337:B3357)</f>
        <v>3.0238095238095242</v>
      </c>
      <c r="C3359" s="64">
        <f>AVERAGE(C3337:C3357)</f>
        <v>2.8990476190476193</v>
      </c>
      <c r="D3359" s="64">
        <f>AVERAGE(D3337:D3357)</f>
        <v>3.7661904761904759</v>
      </c>
      <c r="E3359" s="64">
        <f>AVERAGE(E3337:E3357)</f>
        <v>3.6423809523809529</v>
      </c>
      <c r="G3359" s="64">
        <f>AVERAGE(G3337:G3357)</f>
        <v>2.37</v>
      </c>
      <c r="H3359" s="64">
        <f>AVERAGE(H3337:H3357)</f>
        <v>2.1635714285714287</v>
      </c>
      <c r="J3359" s="64">
        <f>AVERAGE(J3337:J3357)</f>
        <v>3.2933333333333339</v>
      </c>
      <c r="K3359" s="64">
        <f>AVERAGE(K3337:K3357)</f>
        <v>3.0433333333333334</v>
      </c>
      <c r="R3359" s="64"/>
      <c r="S3359" s="64"/>
      <c r="U3359"/>
      <c r="V3359"/>
      <c r="W3359"/>
      <c r="X3359"/>
      <c r="Y3359"/>
      <c r="Z3359"/>
      <c r="AA3359"/>
      <c r="AB3359"/>
      <c r="AC3359"/>
    </row>
    <row r="3360" spans="1:29" hidden="1" x14ac:dyDescent="0.2">
      <c r="A3360" s="3" t="s">
        <v>62</v>
      </c>
      <c r="B3360" s="312">
        <f>AVERAGE(B3359:C3359)</f>
        <v>2.9614285714285717</v>
      </c>
      <c r="C3360" s="312"/>
      <c r="D3360" s="312">
        <f>AVERAGE(D3359:E3359)</f>
        <v>3.7042857142857146</v>
      </c>
      <c r="E3360" s="312"/>
      <c r="F3360" s="5"/>
      <c r="G3360" s="312">
        <f>AVERAGE(G3359:H3359)</f>
        <v>2.2667857142857146</v>
      </c>
      <c r="H3360" s="312"/>
      <c r="I3360" s="118"/>
      <c r="J3360" s="312">
        <f>AVERAGE(J3359:K3359)</f>
        <v>3.1683333333333339</v>
      </c>
      <c r="K3360" s="312"/>
      <c r="L3360" s="118"/>
      <c r="M3360" s="5"/>
      <c r="N3360" s="5"/>
      <c r="O3360" s="5"/>
      <c r="P3360" s="5"/>
      <c r="Q3360" s="5"/>
      <c r="R3360" s="312"/>
      <c r="S3360" s="312"/>
      <c r="U3360"/>
      <c r="V3360"/>
      <c r="W3360"/>
      <c r="X3360"/>
      <c r="Y3360"/>
      <c r="Z3360"/>
      <c r="AA3360"/>
      <c r="AB3360"/>
      <c r="AC3360"/>
    </row>
    <row r="3361" spans="1:29" hidden="1" x14ac:dyDescent="0.2">
      <c r="A3361" s="3" t="s">
        <v>63</v>
      </c>
      <c r="B3361" s="312">
        <f>AVERAGE(B3309,B3334,B3360)</f>
        <v>2.9067479296066252</v>
      </c>
      <c r="C3361" s="312"/>
      <c r="D3361" s="312">
        <f>AVERAGE(D3309,D3334,D3360)</f>
        <v>3.7003307453416157</v>
      </c>
      <c r="E3361" s="312"/>
      <c r="F3361" s="5"/>
      <c r="G3361" s="312">
        <f>AVERAGE(G3309,G3334,G3360)</f>
        <v>2.1285771221532093</v>
      </c>
      <c r="H3361" s="312"/>
      <c r="I3361" s="118"/>
      <c r="J3361" s="312">
        <f>AVERAGE(J3309,J3334,J3360)</f>
        <v>3.0871636473429955</v>
      </c>
      <c r="K3361" s="312"/>
      <c r="L3361" s="118"/>
      <c r="M3361" s="5"/>
      <c r="N3361" s="5"/>
      <c r="O3361" s="5"/>
      <c r="P3361" s="5"/>
      <c r="Q3361" s="5"/>
      <c r="R3361" s="312"/>
      <c r="S3361" s="312"/>
      <c r="U3361"/>
      <c r="V3361"/>
      <c r="W3361"/>
      <c r="X3361"/>
      <c r="Y3361"/>
      <c r="Z3361"/>
      <c r="AA3361"/>
      <c r="AB3361"/>
      <c r="AC3361"/>
    </row>
    <row r="3362" spans="1:29" hidden="1" x14ac:dyDescent="0.2"/>
    <row r="3363" spans="1:29" hidden="1" x14ac:dyDescent="0.2">
      <c r="A3363" s="2">
        <v>43040</v>
      </c>
      <c r="B3363" s="64">
        <v>2.91</v>
      </c>
      <c r="C3363" s="64">
        <v>2.99</v>
      </c>
      <c r="D3363" s="64">
        <v>3.74</v>
      </c>
      <c r="E3363" s="64">
        <v>3.61</v>
      </c>
      <c r="G3363" s="64">
        <v>2.31</v>
      </c>
      <c r="H3363" s="64">
        <f t="shared" ref="H3363:H3383" si="13">(G3363+I3363)/2</f>
        <v>2.1150000000000002</v>
      </c>
      <c r="I3363" s="64">
        <v>1.92</v>
      </c>
      <c r="J3363" s="64">
        <v>2.99</v>
      </c>
      <c r="K3363" s="64">
        <f t="shared" ref="K3363:K3383" si="14">(J3363+L3363)/2</f>
        <v>3.04</v>
      </c>
      <c r="L3363" s="64">
        <v>3.09</v>
      </c>
    </row>
    <row r="3364" spans="1:29" hidden="1" x14ac:dyDescent="0.2">
      <c r="A3364" s="2">
        <v>43041</v>
      </c>
      <c r="B3364" s="64">
        <v>2.99</v>
      </c>
      <c r="C3364" s="64">
        <v>2.96</v>
      </c>
      <c r="D3364" s="64">
        <v>3.73</v>
      </c>
      <c r="E3364" s="64">
        <v>3.61</v>
      </c>
      <c r="G3364" s="64">
        <v>2.3199999999999998</v>
      </c>
      <c r="H3364" s="64">
        <f t="shared" si="13"/>
        <v>2.0949999999999998</v>
      </c>
      <c r="I3364" s="64">
        <v>1.87</v>
      </c>
      <c r="J3364" s="64">
        <v>3.07</v>
      </c>
      <c r="K3364" s="64">
        <f t="shared" si="14"/>
        <v>3.0049999999999999</v>
      </c>
      <c r="L3364" s="64">
        <v>2.94</v>
      </c>
    </row>
    <row r="3365" spans="1:29" hidden="1" x14ac:dyDescent="0.2">
      <c r="A3365" s="2">
        <v>43042</v>
      </c>
      <c r="B3365" s="64">
        <v>2.97</v>
      </c>
      <c r="C3365" s="64">
        <v>2.97</v>
      </c>
      <c r="D3365" s="64">
        <v>3.72</v>
      </c>
      <c r="E3365" s="64">
        <v>3.6</v>
      </c>
      <c r="G3365" s="64">
        <v>2.38</v>
      </c>
      <c r="H3365" s="64">
        <f t="shared" si="13"/>
        <v>2.0949999999999998</v>
      </c>
      <c r="I3365" s="64">
        <v>1.81</v>
      </c>
      <c r="J3365" s="64">
        <v>3.04</v>
      </c>
      <c r="K3365" s="64">
        <f t="shared" si="14"/>
        <v>2.9550000000000001</v>
      </c>
      <c r="L3365" s="64">
        <v>2.87</v>
      </c>
    </row>
    <row r="3366" spans="1:29" hidden="1" x14ac:dyDescent="0.2">
      <c r="A3366" s="2">
        <v>43045</v>
      </c>
      <c r="B3366" s="64">
        <v>2.97</v>
      </c>
      <c r="C3366" s="64">
        <v>2.96</v>
      </c>
      <c r="D3366" s="64">
        <v>3.72</v>
      </c>
      <c r="E3366" s="64">
        <v>3.61</v>
      </c>
      <c r="G3366" s="64">
        <v>2.2400000000000002</v>
      </c>
      <c r="H3366" s="64">
        <f t="shared" si="13"/>
        <v>2.0100000000000002</v>
      </c>
      <c r="I3366" s="64">
        <v>1.78</v>
      </c>
      <c r="J3366" s="64">
        <v>3.08</v>
      </c>
      <c r="K3366" s="64">
        <f t="shared" si="14"/>
        <v>2.9649999999999999</v>
      </c>
      <c r="L3366" s="64">
        <v>2.85</v>
      </c>
    </row>
    <row r="3367" spans="1:29" hidden="1" x14ac:dyDescent="0.2">
      <c r="A3367" s="2">
        <v>43046</v>
      </c>
      <c r="B3367" s="64">
        <v>2.96</v>
      </c>
      <c r="C3367" s="64">
        <v>2.93</v>
      </c>
      <c r="D3367" s="64">
        <v>3.71</v>
      </c>
      <c r="E3367" s="64">
        <v>3.62</v>
      </c>
      <c r="G3367" s="64">
        <v>2.2200000000000002</v>
      </c>
      <c r="H3367" s="64">
        <f t="shared" si="13"/>
        <v>1.9900000000000002</v>
      </c>
      <c r="I3367" s="64">
        <v>1.76</v>
      </c>
      <c r="J3367" s="64">
        <v>2.95</v>
      </c>
      <c r="K3367" s="64">
        <f t="shared" si="14"/>
        <v>2.9050000000000002</v>
      </c>
      <c r="L3367" s="64">
        <v>2.86</v>
      </c>
    </row>
    <row r="3368" spans="1:29" hidden="1" x14ac:dyDescent="0.2">
      <c r="A3368" s="2">
        <v>43047</v>
      </c>
      <c r="B3368" s="64">
        <v>2.99</v>
      </c>
      <c r="C3368" s="64">
        <v>2.93</v>
      </c>
      <c r="D3368" s="64">
        <v>3.73</v>
      </c>
      <c r="E3368" s="64">
        <v>3.6</v>
      </c>
      <c r="G3368" s="64">
        <v>2.19</v>
      </c>
      <c r="H3368" s="64">
        <f t="shared" si="13"/>
        <v>1.9550000000000001</v>
      </c>
      <c r="I3368" s="64">
        <v>1.72</v>
      </c>
      <c r="J3368" s="64">
        <v>2.99</v>
      </c>
      <c r="K3368" s="64">
        <f t="shared" si="14"/>
        <v>2.895</v>
      </c>
      <c r="L3368" s="64">
        <v>2.8</v>
      </c>
    </row>
    <row r="3369" spans="1:29" hidden="1" x14ac:dyDescent="0.2">
      <c r="A3369" s="2">
        <v>43048</v>
      </c>
      <c r="B3369" s="64">
        <v>2.99</v>
      </c>
      <c r="C3369" s="64">
        <v>2.93</v>
      </c>
      <c r="D3369" s="64">
        <v>3.74</v>
      </c>
      <c r="E3369" s="64">
        <v>3.59</v>
      </c>
      <c r="G3369" s="64">
        <v>2.19</v>
      </c>
      <c r="H3369" s="64">
        <f t="shared" si="13"/>
        <v>1.91</v>
      </c>
      <c r="I3369" s="64">
        <v>1.63</v>
      </c>
      <c r="J3369" s="64">
        <v>2.95</v>
      </c>
      <c r="K3369" s="64">
        <f t="shared" si="14"/>
        <v>2.8849999999999998</v>
      </c>
      <c r="L3369" s="64">
        <v>2.82</v>
      </c>
    </row>
    <row r="3370" spans="1:29" hidden="1" x14ac:dyDescent="0.2">
      <c r="A3370" s="2">
        <v>43049</v>
      </c>
      <c r="B3370" s="64">
        <v>3.04</v>
      </c>
      <c r="C3370" s="64">
        <v>3.01</v>
      </c>
      <c r="D3370" s="64">
        <v>3.83</v>
      </c>
      <c r="E3370" s="64">
        <v>3.7</v>
      </c>
      <c r="G3370" s="64">
        <v>2.1800000000000002</v>
      </c>
      <c r="H3370" s="64">
        <f t="shared" si="13"/>
        <v>1.92</v>
      </c>
      <c r="I3370" s="64">
        <v>1.66</v>
      </c>
      <c r="J3370" s="64">
        <v>3.04</v>
      </c>
      <c r="K3370" s="64">
        <f t="shared" si="14"/>
        <v>2.96</v>
      </c>
      <c r="L3370" s="64">
        <v>2.88</v>
      </c>
    </row>
    <row r="3371" spans="1:29" hidden="1" x14ac:dyDescent="0.2">
      <c r="A3371" s="2">
        <v>43052</v>
      </c>
      <c r="B3371" s="64">
        <v>3.05</v>
      </c>
      <c r="C3371" s="64">
        <v>3.04</v>
      </c>
      <c r="D3371" s="64">
        <v>3.84</v>
      </c>
      <c r="E3371" s="64">
        <v>3.69</v>
      </c>
      <c r="G3371" s="64">
        <v>2.19</v>
      </c>
      <c r="H3371" s="64">
        <f t="shared" si="13"/>
        <v>1.9649999999999999</v>
      </c>
      <c r="I3371" s="64">
        <v>1.74</v>
      </c>
      <c r="J3371" s="64">
        <v>3.08</v>
      </c>
      <c r="K3371" s="64">
        <f t="shared" si="14"/>
        <v>3.01</v>
      </c>
      <c r="L3371" s="64">
        <v>2.94</v>
      </c>
    </row>
    <row r="3372" spans="1:29" hidden="1" x14ac:dyDescent="0.2">
      <c r="A3372" s="2">
        <v>43053</v>
      </c>
      <c r="B3372" s="64">
        <v>3.05</v>
      </c>
      <c r="C3372" s="64">
        <v>3.04</v>
      </c>
      <c r="D3372" s="64">
        <v>3.82</v>
      </c>
      <c r="E3372" s="64">
        <v>3.67</v>
      </c>
      <c r="G3372" s="64">
        <v>2.19</v>
      </c>
      <c r="H3372" s="64">
        <f t="shared" si="13"/>
        <v>1.9849999999999999</v>
      </c>
      <c r="I3372" s="64">
        <v>1.78</v>
      </c>
      <c r="J3372" s="64">
        <v>3.08</v>
      </c>
      <c r="K3372" s="64">
        <f t="shared" si="14"/>
        <v>3.0250000000000004</v>
      </c>
      <c r="L3372" s="64">
        <v>2.97</v>
      </c>
    </row>
    <row r="3373" spans="1:29" hidden="1" x14ac:dyDescent="0.2">
      <c r="A3373" s="2">
        <v>43054</v>
      </c>
      <c r="B3373" s="64">
        <v>3.01</v>
      </c>
      <c r="C3373" s="64">
        <v>2.91</v>
      </c>
      <c r="D3373" s="64">
        <v>3.77</v>
      </c>
      <c r="E3373" s="64">
        <v>3.61</v>
      </c>
      <c r="G3373" s="64">
        <v>2.2000000000000002</v>
      </c>
      <c r="H3373" s="64">
        <f t="shared" si="13"/>
        <v>2.0150000000000001</v>
      </c>
      <c r="I3373" s="64">
        <v>1.83</v>
      </c>
      <c r="J3373" s="64">
        <v>3.3</v>
      </c>
      <c r="K3373" s="64">
        <f t="shared" si="14"/>
        <v>2.99</v>
      </c>
      <c r="L3373" s="64">
        <v>2.68</v>
      </c>
    </row>
    <row r="3374" spans="1:29" hidden="1" x14ac:dyDescent="0.2">
      <c r="A3374" s="2">
        <v>43055</v>
      </c>
      <c r="B3374" s="64">
        <v>3.05</v>
      </c>
      <c r="C3374" s="64">
        <v>2.91</v>
      </c>
      <c r="D3374" s="64">
        <v>3.81</v>
      </c>
      <c r="E3374" s="64">
        <v>3.69</v>
      </c>
      <c r="G3374" s="64">
        <v>2.25</v>
      </c>
      <c r="H3374" s="64">
        <f t="shared" si="13"/>
        <v>2.0499999999999998</v>
      </c>
      <c r="I3374" s="64">
        <v>1.85</v>
      </c>
      <c r="J3374" s="64">
        <v>3.26</v>
      </c>
      <c r="K3374" s="64">
        <f t="shared" si="14"/>
        <v>3.01</v>
      </c>
      <c r="L3374" s="64">
        <v>2.76</v>
      </c>
    </row>
    <row r="3375" spans="1:29" hidden="1" x14ac:dyDescent="0.2">
      <c r="A3375" s="2">
        <v>43056</v>
      </c>
      <c r="B3375" s="64">
        <v>3.03</v>
      </c>
      <c r="C3375" s="64">
        <v>2.89</v>
      </c>
      <c r="D3375" s="64">
        <v>3.75</v>
      </c>
      <c r="E3375" s="64">
        <v>3.64</v>
      </c>
      <c r="G3375" s="64">
        <v>2.33</v>
      </c>
      <c r="H3375" s="64">
        <f t="shared" si="13"/>
        <v>2.1</v>
      </c>
      <c r="I3375" s="64">
        <v>1.87</v>
      </c>
      <c r="J3375" s="64">
        <v>3.32</v>
      </c>
      <c r="K3375" s="64">
        <f t="shared" si="14"/>
        <v>3.07</v>
      </c>
      <c r="L3375" s="64">
        <v>2.82</v>
      </c>
    </row>
    <row r="3376" spans="1:29" hidden="1" x14ac:dyDescent="0.2">
      <c r="A3376" s="2">
        <v>43059</v>
      </c>
      <c r="B3376" s="64">
        <v>3.06</v>
      </c>
      <c r="C3376" s="64">
        <v>2.96</v>
      </c>
      <c r="D3376" s="64">
        <v>3.77</v>
      </c>
      <c r="E3376" s="64">
        <v>3.65</v>
      </c>
      <c r="G3376" s="64">
        <v>2.2599999999999998</v>
      </c>
      <c r="H3376" s="64">
        <f t="shared" si="13"/>
        <v>2.0499999999999998</v>
      </c>
      <c r="I3376" s="64">
        <v>1.84</v>
      </c>
      <c r="J3376" s="64">
        <v>3.32</v>
      </c>
      <c r="K3376" s="64">
        <f t="shared" si="14"/>
        <v>3.0949999999999998</v>
      </c>
      <c r="L3376" s="64">
        <v>2.87</v>
      </c>
    </row>
    <row r="3377" spans="1:29" hidden="1" x14ac:dyDescent="0.2">
      <c r="A3377" s="2">
        <v>43060</v>
      </c>
      <c r="B3377" s="64">
        <v>3.03</v>
      </c>
      <c r="C3377" s="64">
        <v>2.9</v>
      </c>
      <c r="D3377" s="64">
        <v>3.73</v>
      </c>
      <c r="E3377" s="64">
        <v>3.62</v>
      </c>
      <c r="G3377" s="64">
        <v>2.2799999999999998</v>
      </c>
      <c r="H3377" s="64">
        <f t="shared" si="13"/>
        <v>2.0949999999999998</v>
      </c>
      <c r="I3377" s="64">
        <v>1.91</v>
      </c>
      <c r="J3377" s="64">
        <v>3.31</v>
      </c>
      <c r="K3377" s="64">
        <f t="shared" si="14"/>
        <v>3.09</v>
      </c>
      <c r="L3377" s="64">
        <v>2.87</v>
      </c>
    </row>
    <row r="3378" spans="1:29" hidden="1" x14ac:dyDescent="0.2">
      <c r="A3378" s="2">
        <v>43061</v>
      </c>
      <c r="B3378" s="64">
        <v>2.98</v>
      </c>
      <c r="C3378" s="64">
        <v>2.82</v>
      </c>
      <c r="D3378" s="64">
        <v>3.7</v>
      </c>
      <c r="E3378" s="64">
        <v>3.55</v>
      </c>
      <c r="G3378" s="64">
        <v>2.36</v>
      </c>
      <c r="H3378" s="64">
        <f t="shared" si="13"/>
        <v>2.16</v>
      </c>
      <c r="I3378" s="64">
        <v>1.96</v>
      </c>
      <c r="J3378" s="64">
        <v>3.39</v>
      </c>
      <c r="K3378" s="64">
        <f t="shared" si="14"/>
        <v>3.1850000000000001</v>
      </c>
      <c r="L3378" s="64">
        <v>2.98</v>
      </c>
    </row>
    <row r="3379" spans="1:29" hidden="1" x14ac:dyDescent="0.2">
      <c r="A3379" s="2">
        <v>43063</v>
      </c>
      <c r="B3379" s="64">
        <v>2.96</v>
      </c>
      <c r="C3379" s="64">
        <v>-4.6399999999999997</v>
      </c>
      <c r="D3379" s="64">
        <v>3.85</v>
      </c>
      <c r="E3379" s="64">
        <v>3.69</v>
      </c>
      <c r="G3379" s="64">
        <v>2.38</v>
      </c>
      <c r="H3379" s="64">
        <f t="shared" si="13"/>
        <v>2.23</v>
      </c>
      <c r="I3379" s="64">
        <v>2.08</v>
      </c>
      <c r="J3379" s="64">
        <v>3.41</v>
      </c>
      <c r="K3379" s="64">
        <f t="shared" si="14"/>
        <v>3.1749999999999998</v>
      </c>
      <c r="L3379" s="64">
        <v>2.94</v>
      </c>
    </row>
    <row r="3380" spans="1:29" hidden="1" x14ac:dyDescent="0.2">
      <c r="A3380" s="2">
        <v>43066</v>
      </c>
      <c r="B3380" s="64">
        <v>3.02</v>
      </c>
      <c r="C3380" s="64">
        <v>2.75</v>
      </c>
      <c r="D3380" s="64">
        <v>3.74</v>
      </c>
      <c r="E3380" s="64">
        <v>3.66</v>
      </c>
      <c r="G3380" s="64">
        <v>2.3199999999999998</v>
      </c>
      <c r="H3380" s="64">
        <f t="shared" si="13"/>
        <v>2.1549999999999998</v>
      </c>
      <c r="I3380" s="64">
        <v>1.99</v>
      </c>
      <c r="J3380" s="64">
        <v>3.29</v>
      </c>
      <c r="K3380" s="64">
        <f t="shared" si="14"/>
        <v>3.1150000000000002</v>
      </c>
      <c r="L3380" s="64">
        <v>2.94</v>
      </c>
    </row>
    <row r="3381" spans="1:29" hidden="1" x14ac:dyDescent="0.2">
      <c r="A3381" s="2">
        <v>43067</v>
      </c>
      <c r="B3381" s="64">
        <v>3.02</v>
      </c>
      <c r="C3381" s="64">
        <v>2.77</v>
      </c>
      <c r="D3381" s="64">
        <v>3.74</v>
      </c>
      <c r="E3381" s="64">
        <v>3.66</v>
      </c>
      <c r="G3381" s="64">
        <v>2.36</v>
      </c>
      <c r="H3381" s="64">
        <f t="shared" si="13"/>
        <v>2.2050000000000001</v>
      </c>
      <c r="I3381" s="64">
        <v>2.0499999999999998</v>
      </c>
      <c r="J3381" s="64">
        <v>3.29</v>
      </c>
      <c r="K3381" s="64">
        <f t="shared" si="14"/>
        <v>3.13</v>
      </c>
      <c r="L3381" s="64">
        <v>2.97</v>
      </c>
    </row>
    <row r="3382" spans="1:29" hidden="1" x14ac:dyDescent="0.2">
      <c r="A3382" s="2">
        <v>43068</v>
      </c>
      <c r="B3382" s="64">
        <v>3.05</v>
      </c>
      <c r="C3382" s="64">
        <v>2.79</v>
      </c>
      <c r="D3382" s="64">
        <v>3.77</v>
      </c>
      <c r="E3382" s="64">
        <v>3.69</v>
      </c>
      <c r="G3382" s="64">
        <v>2.41</v>
      </c>
      <c r="H3382" s="64">
        <f t="shared" si="13"/>
        <v>2.2400000000000002</v>
      </c>
      <c r="I3382" s="64">
        <v>2.0699999999999998</v>
      </c>
      <c r="J3382" s="64">
        <v>3.28</v>
      </c>
      <c r="K3382" s="64">
        <f t="shared" si="14"/>
        <v>3.1399999999999997</v>
      </c>
      <c r="L3382" s="64">
        <v>3</v>
      </c>
    </row>
    <row r="3383" spans="1:29" hidden="1" x14ac:dyDescent="0.2">
      <c r="A3383" s="2">
        <v>43069</v>
      </c>
      <c r="B3383" s="64">
        <v>3.08</v>
      </c>
      <c r="C3383" s="64">
        <v>2.69</v>
      </c>
      <c r="D3383" s="64">
        <v>3.79</v>
      </c>
      <c r="E3383" s="64">
        <v>3.71</v>
      </c>
      <c r="G3383" s="64">
        <v>2.37</v>
      </c>
      <c r="H3383" s="64">
        <f t="shared" si="13"/>
        <v>2.2050000000000001</v>
      </c>
      <c r="I3383" s="64">
        <v>2.04</v>
      </c>
      <c r="J3383" s="64">
        <v>3.35</v>
      </c>
      <c r="K3383" s="64">
        <f t="shared" si="14"/>
        <v>3.1749999999999998</v>
      </c>
      <c r="L3383" s="64">
        <v>3</v>
      </c>
    </row>
    <row r="3384" spans="1:29" hidden="1" x14ac:dyDescent="0.2"/>
    <row r="3385" spans="1:29" hidden="1" x14ac:dyDescent="0.2">
      <c r="A3385" s="3" t="s">
        <v>61</v>
      </c>
      <c r="B3385" s="64">
        <f>AVERAGE(B3363:B3383)</f>
        <v>3.0100000000000002</v>
      </c>
      <c r="C3385" s="64">
        <f>AVERAGE(C3363:C3383)</f>
        <v>2.5480952380952382</v>
      </c>
      <c r="D3385" s="64">
        <f>AVERAGE(D3363:D3383)</f>
        <v>3.7619047619047628</v>
      </c>
      <c r="E3385" s="64">
        <f>AVERAGE(E3363:E3383)</f>
        <v>3.6414285714285706</v>
      </c>
      <c r="G3385" s="64">
        <f>AVERAGE(G3363:G3383)</f>
        <v>2.2823809523809522</v>
      </c>
      <c r="H3385" s="64">
        <f>AVERAGE(H3363:H3383)</f>
        <v>2.0735714285714288</v>
      </c>
      <c r="J3385" s="64">
        <f>AVERAGE(J3363:J3383)</f>
        <v>3.18047619047619</v>
      </c>
      <c r="K3385" s="64">
        <f>AVERAGE(K3363:K3383)</f>
        <v>3.0390476190476186</v>
      </c>
      <c r="R3385" s="64"/>
      <c r="S3385" s="64"/>
      <c r="U3385"/>
      <c r="V3385"/>
      <c r="W3385"/>
      <c r="X3385"/>
      <c r="Y3385"/>
      <c r="Z3385"/>
      <c r="AA3385"/>
      <c r="AB3385"/>
      <c r="AC3385"/>
    </row>
    <row r="3386" spans="1:29" hidden="1" x14ac:dyDescent="0.2">
      <c r="A3386" s="3" t="s">
        <v>62</v>
      </c>
      <c r="B3386" s="312">
        <f>AVERAGE(B3385:C3385)</f>
        <v>2.7790476190476192</v>
      </c>
      <c r="C3386" s="312"/>
      <c r="D3386" s="312">
        <f>AVERAGE(D3385:E3385)</f>
        <v>3.7016666666666667</v>
      </c>
      <c r="E3386" s="312"/>
      <c r="F3386" s="5"/>
      <c r="G3386" s="312">
        <f>AVERAGE(G3385:H3385)</f>
        <v>2.1779761904761905</v>
      </c>
      <c r="H3386" s="312"/>
      <c r="I3386" s="118"/>
      <c r="J3386" s="312">
        <f>AVERAGE(J3385:K3385)</f>
        <v>3.1097619047619043</v>
      </c>
      <c r="K3386" s="312"/>
      <c r="L3386" s="118"/>
      <c r="M3386" s="5"/>
      <c r="N3386" s="5"/>
      <c r="O3386" s="5"/>
      <c r="P3386" s="5"/>
      <c r="Q3386" s="5"/>
      <c r="R3386" s="312"/>
      <c r="S3386" s="312"/>
      <c r="U3386"/>
      <c r="V3386"/>
      <c r="W3386"/>
      <c r="X3386"/>
      <c r="Y3386"/>
      <c r="Z3386"/>
      <c r="AA3386"/>
      <c r="AB3386"/>
      <c r="AC3386"/>
    </row>
    <row r="3387" spans="1:29" hidden="1" x14ac:dyDescent="0.2">
      <c r="A3387" s="3" t="s">
        <v>63</v>
      </c>
      <c r="B3387" s="312">
        <f>AVERAGE(B3334,B3360,B3386)</f>
        <v>2.8749087301587299</v>
      </c>
      <c r="C3387" s="312"/>
      <c r="D3387" s="312">
        <f>AVERAGE(D3334,D3360,D3386)</f>
        <v>3.6985674603174608</v>
      </c>
      <c r="E3387" s="312"/>
      <c r="F3387" s="5"/>
      <c r="G3387" s="312">
        <f>AVERAGE(G3334,G3360,G3386)</f>
        <v>2.189170634920635</v>
      </c>
      <c r="H3387" s="312"/>
      <c r="I3387" s="118"/>
      <c r="J3387" s="312">
        <f>AVERAGE(J3334,J3360,J3386)</f>
        <v>3.0979900793650792</v>
      </c>
      <c r="K3387" s="312"/>
      <c r="L3387" s="118"/>
      <c r="M3387" s="5"/>
      <c r="N3387" s="5"/>
      <c r="O3387" s="5"/>
      <c r="P3387" s="5"/>
      <c r="Q3387" s="5"/>
      <c r="R3387" s="312"/>
      <c r="S3387" s="312"/>
      <c r="U3387"/>
      <c r="V3387"/>
      <c r="W3387"/>
      <c r="X3387"/>
      <c r="Y3387"/>
      <c r="Z3387"/>
      <c r="AA3387"/>
      <c r="AB3387"/>
      <c r="AC3387"/>
    </row>
    <row r="3388" spans="1:29" hidden="1" x14ac:dyDescent="0.2"/>
    <row r="3389" spans="1:29" hidden="1" x14ac:dyDescent="0.2">
      <c r="A3389" s="2">
        <v>43070</v>
      </c>
      <c r="B3389" s="64">
        <v>3.04</v>
      </c>
      <c r="C3389" s="64">
        <v>2.52</v>
      </c>
      <c r="D3389" s="64">
        <v>3.71</v>
      </c>
      <c r="E3389" s="64">
        <v>3.63</v>
      </c>
      <c r="G3389" s="64">
        <v>2.23</v>
      </c>
      <c r="H3389" s="64">
        <f t="shared" ref="H3389:H3408" si="15">(G3389+I3389)/2</f>
        <v>2.0949999999999998</v>
      </c>
      <c r="I3389" s="64">
        <v>1.96</v>
      </c>
      <c r="J3389" s="64">
        <v>3.24</v>
      </c>
      <c r="K3389" s="64">
        <f t="shared" ref="K3389:K3408" si="16">(J3389+L3389)/2</f>
        <v>3.05</v>
      </c>
      <c r="L3389" s="64">
        <v>2.86</v>
      </c>
    </row>
    <row r="3390" spans="1:29" hidden="1" x14ac:dyDescent="0.2">
      <c r="A3390" s="2">
        <v>43073</v>
      </c>
      <c r="B3390" s="64">
        <v>3.03</v>
      </c>
      <c r="C3390" s="64">
        <v>2.91</v>
      </c>
      <c r="D3390" s="64">
        <v>3.7</v>
      </c>
      <c r="E3390" s="64">
        <v>3.62</v>
      </c>
      <c r="G3390" s="64">
        <v>2.34</v>
      </c>
      <c r="H3390" s="64">
        <f t="shared" si="15"/>
        <v>2.1549999999999998</v>
      </c>
      <c r="I3390" s="64">
        <v>1.97</v>
      </c>
      <c r="J3390" s="64">
        <v>3.26</v>
      </c>
      <c r="K3390" s="64">
        <f t="shared" si="16"/>
        <v>3.0750000000000002</v>
      </c>
      <c r="L3390" s="64">
        <v>2.89</v>
      </c>
    </row>
    <row r="3391" spans="1:29" hidden="1" x14ac:dyDescent="0.2">
      <c r="A3391" s="2">
        <v>43074</v>
      </c>
      <c r="B3391" s="64">
        <v>3.04</v>
      </c>
      <c r="C3391" s="64">
        <v>2.79</v>
      </c>
      <c r="D3391" s="64">
        <v>3.66</v>
      </c>
      <c r="E3391" s="64">
        <v>3.55</v>
      </c>
      <c r="G3391" s="64">
        <v>2.35</v>
      </c>
      <c r="H3391" s="64">
        <f t="shared" si="15"/>
        <v>2.1150000000000002</v>
      </c>
      <c r="I3391" s="64">
        <v>1.88</v>
      </c>
      <c r="J3391" s="64">
        <v>3.26</v>
      </c>
      <c r="K3391" s="64">
        <f t="shared" si="16"/>
        <v>3.0249999999999999</v>
      </c>
      <c r="L3391" s="64">
        <v>2.79</v>
      </c>
    </row>
    <row r="3392" spans="1:29" hidden="1" x14ac:dyDescent="0.2">
      <c r="A3392" s="2">
        <v>43075</v>
      </c>
      <c r="B3392" s="64">
        <v>3.02</v>
      </c>
      <c r="C3392" s="64">
        <v>2.78</v>
      </c>
      <c r="D3392" s="64">
        <v>3.67</v>
      </c>
      <c r="E3392" s="64">
        <v>3.56</v>
      </c>
      <c r="G3392" s="64">
        <v>2.2799999999999998</v>
      </c>
      <c r="H3392" s="64">
        <f t="shared" si="15"/>
        <v>2.0449999999999999</v>
      </c>
      <c r="I3392" s="64">
        <v>1.81</v>
      </c>
      <c r="J3392" s="64">
        <v>3.09</v>
      </c>
      <c r="K3392" s="64">
        <f t="shared" si="16"/>
        <v>2.8650000000000002</v>
      </c>
      <c r="L3392" s="64">
        <v>2.64</v>
      </c>
    </row>
    <row r="3393" spans="1:12" hidden="1" x14ac:dyDescent="0.2">
      <c r="A3393" s="2">
        <v>43076</v>
      </c>
      <c r="B3393" s="64">
        <v>3.04</v>
      </c>
      <c r="C3393" s="64">
        <v>2.84</v>
      </c>
      <c r="D3393" s="64">
        <v>3.71</v>
      </c>
      <c r="E3393" s="64">
        <v>3.58</v>
      </c>
      <c r="G3393" s="64">
        <v>2.19</v>
      </c>
      <c r="H3393" s="64">
        <f t="shared" si="15"/>
        <v>1.99</v>
      </c>
      <c r="I3393" s="64">
        <v>1.79</v>
      </c>
      <c r="J3393" s="64">
        <v>3.12</v>
      </c>
      <c r="K3393" s="64">
        <f t="shared" si="16"/>
        <v>2.85</v>
      </c>
      <c r="L3393" s="64">
        <v>2.58</v>
      </c>
    </row>
    <row r="3394" spans="1:12" hidden="1" x14ac:dyDescent="0.2">
      <c r="A3394" s="2">
        <v>43077</v>
      </c>
      <c r="B3394" s="64">
        <v>3.05</v>
      </c>
      <c r="C3394" s="64">
        <v>2.83</v>
      </c>
      <c r="D3394" s="64">
        <v>3.72</v>
      </c>
      <c r="E3394" s="64">
        <v>3.61</v>
      </c>
      <c r="G3394" s="64">
        <v>2.3199999999999998</v>
      </c>
      <c r="H3394" s="64">
        <f t="shared" si="15"/>
        <v>2.0750000000000002</v>
      </c>
      <c r="I3394" s="64">
        <v>1.83</v>
      </c>
      <c r="J3394" s="64">
        <v>3.09</v>
      </c>
      <c r="K3394" s="64">
        <f t="shared" si="16"/>
        <v>2.835</v>
      </c>
      <c r="L3394" s="64">
        <v>2.58</v>
      </c>
    </row>
    <row r="3395" spans="1:12" hidden="1" x14ac:dyDescent="0.2">
      <c r="A3395" s="2">
        <v>43080</v>
      </c>
      <c r="B3395" s="64">
        <v>3.07</v>
      </c>
      <c r="C3395" s="64">
        <v>2.85</v>
      </c>
      <c r="D3395" s="64">
        <v>3.71</v>
      </c>
      <c r="E3395" s="64">
        <v>3.62</v>
      </c>
      <c r="G3395" s="64">
        <v>2.4300000000000002</v>
      </c>
      <c r="H3395" s="64">
        <f t="shared" si="15"/>
        <v>2.1850000000000001</v>
      </c>
      <c r="I3395" s="64">
        <v>1.94</v>
      </c>
      <c r="J3395" s="64">
        <v>3.19</v>
      </c>
      <c r="K3395" s="64">
        <f t="shared" si="16"/>
        <v>2.9699999999999998</v>
      </c>
      <c r="L3395" s="64">
        <v>2.75</v>
      </c>
    </row>
    <row r="3396" spans="1:12" hidden="1" x14ac:dyDescent="0.2">
      <c r="A3396" s="2">
        <v>43081</v>
      </c>
      <c r="B3396" s="64">
        <v>3.06</v>
      </c>
      <c r="C3396" s="64">
        <v>2.84</v>
      </c>
      <c r="D3396" s="64">
        <v>3.72</v>
      </c>
      <c r="E3396" s="64">
        <v>3.6</v>
      </c>
      <c r="G3396" s="64">
        <v>2.4500000000000002</v>
      </c>
      <c r="H3396" s="64">
        <f t="shared" si="15"/>
        <v>2.2250000000000001</v>
      </c>
      <c r="I3396" s="64">
        <v>2</v>
      </c>
      <c r="J3396" s="64">
        <v>3.23</v>
      </c>
      <c r="K3396" s="64">
        <f t="shared" si="16"/>
        <v>2.98</v>
      </c>
      <c r="L3396" s="64">
        <v>2.73</v>
      </c>
    </row>
    <row r="3397" spans="1:12" hidden="1" x14ac:dyDescent="0.2">
      <c r="A3397" s="2">
        <v>43082</v>
      </c>
      <c r="B3397" s="64">
        <v>3.03</v>
      </c>
      <c r="C3397" s="64">
        <v>2.9</v>
      </c>
      <c r="D3397" s="64">
        <v>3.66</v>
      </c>
      <c r="E3397" s="64">
        <v>3.55</v>
      </c>
      <c r="G3397" s="64">
        <v>2.46</v>
      </c>
      <c r="H3397" s="64">
        <f t="shared" si="15"/>
        <v>2.1949999999999998</v>
      </c>
      <c r="I3397" s="64">
        <v>1.93</v>
      </c>
      <c r="J3397" s="64">
        <v>3.03</v>
      </c>
      <c r="K3397" s="64">
        <f t="shared" si="16"/>
        <v>2.7749999999999999</v>
      </c>
      <c r="L3397" s="64">
        <v>2.52</v>
      </c>
    </row>
    <row r="3398" spans="1:12" hidden="1" x14ac:dyDescent="0.2">
      <c r="A3398" s="2">
        <v>43083</v>
      </c>
      <c r="B3398" s="64">
        <v>3.02</v>
      </c>
      <c r="C3398" s="64">
        <v>2.9</v>
      </c>
      <c r="D3398" s="64">
        <v>3.64</v>
      </c>
      <c r="E3398" s="64">
        <v>3.52</v>
      </c>
      <c r="G3398" s="64">
        <v>2.4500000000000002</v>
      </c>
      <c r="H3398" s="64">
        <f t="shared" si="15"/>
        <v>2.1950000000000003</v>
      </c>
      <c r="I3398" s="64">
        <v>1.94</v>
      </c>
      <c r="J3398" s="64">
        <v>3.19</v>
      </c>
      <c r="K3398" s="64">
        <f t="shared" si="16"/>
        <v>2.9249999999999998</v>
      </c>
      <c r="L3398" s="64">
        <v>2.66</v>
      </c>
    </row>
    <row r="3399" spans="1:12" hidden="1" x14ac:dyDescent="0.2">
      <c r="A3399" s="2">
        <v>43084</v>
      </c>
      <c r="B3399" s="64">
        <v>3.03</v>
      </c>
      <c r="C3399" s="64">
        <v>2.91</v>
      </c>
      <c r="D3399" s="64">
        <v>3.64</v>
      </c>
      <c r="E3399" s="64">
        <v>3.49</v>
      </c>
      <c r="G3399" s="64">
        <v>2.37</v>
      </c>
      <c r="H3399" s="64">
        <f t="shared" si="15"/>
        <v>2.15</v>
      </c>
      <c r="I3399" s="64">
        <v>1.93</v>
      </c>
      <c r="J3399" s="64">
        <v>3.17</v>
      </c>
      <c r="K3399" s="64">
        <f t="shared" si="16"/>
        <v>2.9299999999999997</v>
      </c>
      <c r="L3399" s="64">
        <v>2.69</v>
      </c>
    </row>
    <row r="3400" spans="1:12" hidden="1" x14ac:dyDescent="0.2">
      <c r="A3400" s="2">
        <v>43087</v>
      </c>
      <c r="B3400" s="64">
        <v>3.05</v>
      </c>
      <c r="C3400" s="64">
        <v>2.92</v>
      </c>
      <c r="D3400" s="64">
        <v>3.69</v>
      </c>
      <c r="E3400" s="64">
        <v>3.56</v>
      </c>
      <c r="G3400" s="64">
        <v>2.4300000000000002</v>
      </c>
      <c r="H3400" s="64">
        <f t="shared" si="15"/>
        <v>2.21</v>
      </c>
      <c r="I3400" s="64">
        <v>1.99</v>
      </c>
      <c r="J3400" s="64">
        <v>3.25</v>
      </c>
      <c r="K3400" s="64">
        <f t="shared" si="16"/>
        <v>3.02</v>
      </c>
      <c r="L3400" s="64">
        <v>2.79</v>
      </c>
    </row>
    <row r="3401" spans="1:12" hidden="1" x14ac:dyDescent="0.2">
      <c r="A3401" s="2">
        <v>43088</v>
      </c>
      <c r="B3401" s="64">
        <v>3.11</v>
      </c>
      <c r="C3401" s="64">
        <v>2.98</v>
      </c>
      <c r="D3401" s="64">
        <v>3.75</v>
      </c>
      <c r="E3401" s="64">
        <v>3.62</v>
      </c>
      <c r="G3401" s="64">
        <v>2.4700000000000002</v>
      </c>
      <c r="H3401" s="64">
        <f t="shared" si="15"/>
        <v>2.2450000000000001</v>
      </c>
      <c r="I3401" s="64">
        <v>2.02</v>
      </c>
      <c r="J3401" s="64">
        <v>3.31</v>
      </c>
      <c r="K3401" s="64">
        <f t="shared" si="16"/>
        <v>3.06</v>
      </c>
      <c r="L3401" s="64">
        <v>2.81</v>
      </c>
    </row>
    <row r="3402" spans="1:12" hidden="1" x14ac:dyDescent="0.2">
      <c r="A3402" s="2">
        <v>43089</v>
      </c>
      <c r="B3402" s="64">
        <v>3.12</v>
      </c>
      <c r="C3402" s="64">
        <v>3.01</v>
      </c>
      <c r="D3402" s="64">
        <v>3.81</v>
      </c>
      <c r="E3402" s="64">
        <v>3.66</v>
      </c>
      <c r="G3402" s="64">
        <v>2.5499999999999998</v>
      </c>
      <c r="H3402" s="64">
        <f t="shared" si="15"/>
        <v>2.3199999999999998</v>
      </c>
      <c r="I3402" s="64">
        <v>2.09</v>
      </c>
      <c r="J3402" s="64">
        <v>3.36</v>
      </c>
      <c r="K3402" s="64">
        <f t="shared" si="16"/>
        <v>3.12</v>
      </c>
      <c r="L3402" s="64">
        <v>2.88</v>
      </c>
    </row>
    <row r="3403" spans="1:12" hidden="1" x14ac:dyDescent="0.2">
      <c r="A3403" s="2">
        <v>43090</v>
      </c>
      <c r="B3403" s="64">
        <v>3.09</v>
      </c>
      <c r="C3403" s="64">
        <v>3</v>
      </c>
      <c r="D3403" s="64">
        <v>3.77</v>
      </c>
      <c r="E3403" s="64">
        <v>3.63</v>
      </c>
      <c r="G3403" s="64">
        <v>2.5299999999999998</v>
      </c>
      <c r="H3403" s="64">
        <f t="shared" si="15"/>
        <v>2.2999999999999998</v>
      </c>
      <c r="I3403" s="64">
        <v>2.0699999999999998</v>
      </c>
      <c r="J3403" s="64">
        <v>3.39</v>
      </c>
      <c r="K3403" s="64">
        <f t="shared" si="16"/>
        <v>3.145</v>
      </c>
      <c r="L3403" s="64">
        <v>2.9</v>
      </c>
    </row>
    <row r="3404" spans="1:12" hidden="1" x14ac:dyDescent="0.2">
      <c r="A3404" s="2">
        <v>43091</v>
      </c>
      <c r="B3404" s="64">
        <v>3.07</v>
      </c>
      <c r="C3404" s="64">
        <v>3.04</v>
      </c>
      <c r="D3404" s="64">
        <v>3.8</v>
      </c>
      <c r="E3404" s="64">
        <v>3.67</v>
      </c>
      <c r="G3404" s="64">
        <v>2.4700000000000002</v>
      </c>
      <c r="H3404" s="64">
        <f t="shared" si="15"/>
        <v>2.2800000000000002</v>
      </c>
      <c r="I3404" s="64">
        <v>2.09</v>
      </c>
      <c r="J3404" s="64">
        <v>3.45</v>
      </c>
      <c r="K3404" s="64">
        <f t="shared" si="16"/>
        <v>3.1550000000000002</v>
      </c>
      <c r="L3404" s="64">
        <v>2.86</v>
      </c>
    </row>
    <row r="3405" spans="1:12" hidden="1" x14ac:dyDescent="0.2">
      <c r="A3405" s="2">
        <v>43095</v>
      </c>
      <c r="B3405" s="64">
        <v>3.09</v>
      </c>
      <c r="C3405" s="64">
        <v>2.84</v>
      </c>
      <c r="D3405" s="64">
        <v>3.71</v>
      </c>
      <c r="E3405" s="64">
        <v>3.59</v>
      </c>
      <c r="G3405" s="64">
        <v>2.5099999999999998</v>
      </c>
      <c r="H3405" s="64">
        <f t="shared" si="15"/>
        <v>2.2549999999999999</v>
      </c>
      <c r="I3405" s="64">
        <v>2</v>
      </c>
      <c r="J3405" s="64">
        <v>3.24</v>
      </c>
      <c r="K3405" s="64">
        <f t="shared" si="16"/>
        <v>3.0550000000000002</v>
      </c>
      <c r="L3405" s="64">
        <v>2.87</v>
      </c>
    </row>
    <row r="3406" spans="1:12" hidden="1" x14ac:dyDescent="0.2">
      <c r="A3406" s="2">
        <v>43096</v>
      </c>
      <c r="B3406" s="64">
        <v>3.06</v>
      </c>
      <c r="C3406" s="64">
        <v>2.75</v>
      </c>
      <c r="D3406" s="64">
        <v>3.67</v>
      </c>
      <c r="E3406" s="64">
        <v>3.57</v>
      </c>
      <c r="G3406" s="64">
        <v>2.4700000000000002</v>
      </c>
      <c r="H3406" s="64">
        <f t="shared" si="15"/>
        <v>2.2050000000000001</v>
      </c>
      <c r="I3406" s="64">
        <v>1.94</v>
      </c>
      <c r="J3406" s="64">
        <v>3.18</v>
      </c>
      <c r="K3406" s="64">
        <f t="shared" si="16"/>
        <v>3.0250000000000004</v>
      </c>
      <c r="L3406" s="64">
        <v>2.87</v>
      </c>
    </row>
    <row r="3407" spans="1:12" hidden="1" x14ac:dyDescent="0.2">
      <c r="A3407" s="2">
        <v>43097</v>
      </c>
      <c r="B3407" s="64">
        <v>3.04</v>
      </c>
      <c r="C3407" s="64">
        <v>2.75</v>
      </c>
      <c r="D3407" s="64">
        <v>3.65</v>
      </c>
      <c r="E3407" s="64">
        <v>3.55</v>
      </c>
      <c r="G3407" s="64">
        <v>2.4500000000000002</v>
      </c>
      <c r="H3407" s="64">
        <f t="shared" si="15"/>
        <v>2.1950000000000003</v>
      </c>
      <c r="I3407" s="64">
        <v>1.94</v>
      </c>
      <c r="J3407" s="64">
        <v>3.25</v>
      </c>
      <c r="K3407" s="64">
        <f t="shared" si="16"/>
        <v>3.06</v>
      </c>
      <c r="L3407" s="64">
        <v>2.87</v>
      </c>
    </row>
    <row r="3408" spans="1:12" hidden="1" x14ac:dyDescent="0.2">
      <c r="A3408" s="2">
        <v>43098</v>
      </c>
      <c r="B3408" s="64">
        <v>3.05</v>
      </c>
      <c r="C3408" s="64">
        <v>2.96</v>
      </c>
      <c r="D3408" s="64">
        <v>3.64</v>
      </c>
      <c r="E3408" s="64">
        <v>3.55</v>
      </c>
      <c r="G3408" s="64">
        <v>2.34</v>
      </c>
      <c r="H3408" s="64">
        <f t="shared" si="15"/>
        <v>2.17</v>
      </c>
      <c r="I3408" s="64">
        <v>2</v>
      </c>
      <c r="J3408" s="64">
        <v>3.27</v>
      </c>
      <c r="K3408" s="64">
        <f t="shared" si="16"/>
        <v>2.9550000000000001</v>
      </c>
      <c r="L3408" s="64">
        <v>2.64</v>
      </c>
    </row>
    <row r="3409" spans="1:29" hidden="1" x14ac:dyDescent="0.2"/>
    <row r="3410" spans="1:29" hidden="1" x14ac:dyDescent="0.2">
      <c r="A3410" s="3" t="s">
        <v>61</v>
      </c>
      <c r="B3410" s="64">
        <f>AVERAGE(B3389:B3408)</f>
        <v>3.0554999999999994</v>
      </c>
      <c r="C3410" s="64">
        <f>AVERAGE(C3389:C3408)</f>
        <v>2.8659999999999992</v>
      </c>
      <c r="D3410" s="64">
        <f>AVERAGE(D3389:D3408)</f>
        <v>3.7015000000000002</v>
      </c>
      <c r="E3410" s="64">
        <f>AVERAGE(E3389:E3408)</f>
        <v>3.5864999999999996</v>
      </c>
      <c r="G3410" s="64">
        <f>AVERAGE(G3389:G3408)</f>
        <v>2.4045000000000001</v>
      </c>
      <c r="H3410" s="64">
        <f>AVERAGE(H3389:H3408)</f>
        <v>2.18025</v>
      </c>
      <c r="J3410" s="64">
        <f>AVERAGE(J3389:J3408)</f>
        <v>3.2285000000000004</v>
      </c>
      <c r="K3410" s="64">
        <f>AVERAGE(K3389:K3408)</f>
        <v>2.9937500000000004</v>
      </c>
      <c r="R3410" s="64"/>
      <c r="S3410" s="64"/>
      <c r="U3410"/>
      <c r="V3410"/>
      <c r="W3410"/>
      <c r="X3410"/>
      <c r="Y3410"/>
      <c r="Z3410"/>
      <c r="AA3410"/>
      <c r="AB3410"/>
      <c r="AC3410"/>
    </row>
    <row r="3411" spans="1:29" hidden="1" x14ac:dyDescent="0.2">
      <c r="A3411" s="3" t="s">
        <v>62</v>
      </c>
      <c r="B3411" s="312">
        <f>AVERAGE(B3410:C3410)</f>
        <v>2.9607499999999991</v>
      </c>
      <c r="C3411" s="312"/>
      <c r="D3411" s="312">
        <f>AVERAGE(D3410:E3410)</f>
        <v>3.6440000000000001</v>
      </c>
      <c r="E3411" s="312"/>
      <c r="F3411" s="5"/>
      <c r="G3411" s="312">
        <f>AVERAGE(G3410:H3410)</f>
        <v>2.2923749999999998</v>
      </c>
      <c r="H3411" s="312"/>
      <c r="I3411" s="118"/>
      <c r="J3411" s="312">
        <f>AVERAGE(J3410:K3410)</f>
        <v>3.1111250000000004</v>
      </c>
      <c r="K3411" s="312"/>
      <c r="L3411" s="118"/>
      <c r="M3411" s="5"/>
      <c r="N3411" s="5"/>
      <c r="O3411" s="5"/>
      <c r="P3411" s="5"/>
      <c r="Q3411" s="5"/>
      <c r="R3411" s="312"/>
      <c r="S3411" s="312"/>
      <c r="U3411"/>
      <c r="V3411"/>
      <c r="W3411"/>
      <c r="X3411"/>
      <c r="Y3411"/>
      <c r="Z3411"/>
      <c r="AA3411"/>
      <c r="AB3411"/>
      <c r="AC3411"/>
    </row>
    <row r="3412" spans="1:29" hidden="1" x14ac:dyDescent="0.2">
      <c r="A3412" s="3" t="s">
        <v>63</v>
      </c>
      <c r="B3412" s="312">
        <f>AVERAGE(B3360,B3386,B3411)</f>
        <v>2.90040873015873</v>
      </c>
      <c r="C3412" s="312"/>
      <c r="D3412" s="312">
        <f>AVERAGE(D3360,D3386,D3411)</f>
        <v>3.6833174603174608</v>
      </c>
      <c r="E3412" s="312"/>
      <c r="F3412" s="5"/>
      <c r="G3412" s="312">
        <f>AVERAGE(G3360,G3386,G3411)</f>
        <v>2.2457123015873015</v>
      </c>
      <c r="H3412" s="312"/>
      <c r="I3412" s="118"/>
      <c r="J3412" s="312">
        <f>AVERAGE(J3360,J3386,J3411)</f>
        <v>3.1297400793650794</v>
      </c>
      <c r="K3412" s="312"/>
      <c r="L3412" s="118"/>
      <c r="M3412" s="5"/>
      <c r="N3412" s="5"/>
      <c r="O3412" s="5"/>
      <c r="P3412" s="5"/>
      <c r="Q3412" s="5"/>
      <c r="R3412" s="312"/>
      <c r="S3412" s="312"/>
      <c r="U3412"/>
      <c r="V3412"/>
      <c r="W3412"/>
      <c r="X3412"/>
      <c r="Y3412"/>
      <c r="Z3412"/>
      <c r="AA3412"/>
      <c r="AB3412"/>
      <c r="AC3412"/>
    </row>
    <row r="3413" spans="1:29" hidden="1" x14ac:dyDescent="0.2"/>
    <row r="3414" spans="1:29" x14ac:dyDescent="0.2">
      <c r="A3414" s="2">
        <v>43102</v>
      </c>
      <c r="B3414" s="64">
        <v>3.1</v>
      </c>
      <c r="C3414" s="64">
        <v>2.94</v>
      </c>
      <c r="D3414" s="64">
        <v>3.71</v>
      </c>
      <c r="E3414" s="64">
        <v>3.54</v>
      </c>
      <c r="G3414" s="64">
        <v>2.38</v>
      </c>
      <c r="H3414" s="64">
        <f>(G3414+I3414)/2</f>
        <v>2.15</v>
      </c>
      <c r="I3414" s="64">
        <v>1.92</v>
      </c>
      <c r="J3414" s="64">
        <v>3.18</v>
      </c>
      <c r="K3414" s="64">
        <f t="shared" ref="K3414:K3434" si="17">(J3414+L3414)/2</f>
        <v>2.9750000000000001</v>
      </c>
      <c r="L3414" s="64">
        <v>2.77</v>
      </c>
    </row>
    <row r="3415" spans="1:29" x14ac:dyDescent="0.2">
      <c r="A3415" s="2">
        <v>43103</v>
      </c>
      <c r="B3415" s="64">
        <v>3.09</v>
      </c>
      <c r="C3415" s="64">
        <v>2.91</v>
      </c>
      <c r="D3415" s="64">
        <v>3.69</v>
      </c>
      <c r="E3415" s="64">
        <v>3.53</v>
      </c>
      <c r="G3415" s="64">
        <v>2.38</v>
      </c>
      <c r="H3415" s="64">
        <f t="shared" ref="H3415:H3434" si="18">(G3415+I3415)/2</f>
        <v>2.15</v>
      </c>
      <c r="I3415" s="64">
        <v>1.92</v>
      </c>
      <c r="J3415" s="64">
        <v>3.2</v>
      </c>
      <c r="K3415" s="64">
        <f t="shared" si="17"/>
        <v>2.97</v>
      </c>
      <c r="L3415" s="64">
        <v>2.74</v>
      </c>
    </row>
    <row r="3416" spans="1:29" x14ac:dyDescent="0.2">
      <c r="A3416" s="2">
        <v>43104</v>
      </c>
      <c r="B3416" s="64">
        <v>3.08</v>
      </c>
      <c r="C3416" s="64">
        <v>2.93</v>
      </c>
      <c r="D3416" s="64">
        <v>3.68</v>
      </c>
      <c r="E3416" s="64">
        <v>3.54</v>
      </c>
      <c r="G3416" s="64">
        <v>2.35</v>
      </c>
      <c r="H3416" s="64">
        <f t="shared" si="18"/>
        <v>2.145</v>
      </c>
      <c r="I3416" s="64">
        <v>1.94</v>
      </c>
      <c r="J3416" s="64">
        <v>3.24</v>
      </c>
      <c r="K3416" s="64">
        <f t="shared" si="17"/>
        <v>3</v>
      </c>
      <c r="L3416" s="64">
        <v>2.76</v>
      </c>
    </row>
    <row r="3417" spans="1:29" x14ac:dyDescent="0.2">
      <c r="A3417" s="2">
        <v>43105</v>
      </c>
      <c r="B3417" s="64">
        <v>3.1</v>
      </c>
      <c r="C3417" s="64">
        <v>2.89</v>
      </c>
      <c r="D3417" s="64">
        <v>3.69</v>
      </c>
      <c r="E3417" s="64">
        <v>3.54</v>
      </c>
      <c r="G3417" s="64">
        <v>2.34</v>
      </c>
      <c r="H3417" s="64">
        <f t="shared" si="18"/>
        <v>2.1399999999999997</v>
      </c>
      <c r="I3417" s="64">
        <v>1.94</v>
      </c>
      <c r="J3417" s="64">
        <v>3.23</v>
      </c>
      <c r="K3417" s="64">
        <f t="shared" si="17"/>
        <v>3.02</v>
      </c>
      <c r="L3417" s="64">
        <v>2.81</v>
      </c>
    </row>
    <row r="3418" spans="1:29" x14ac:dyDescent="0.2">
      <c r="A3418" s="2">
        <v>43108</v>
      </c>
      <c r="B3418" s="64">
        <v>3.13</v>
      </c>
      <c r="C3418" s="64">
        <v>2.91</v>
      </c>
      <c r="D3418" s="64">
        <v>3.7</v>
      </c>
      <c r="E3418" s="64">
        <v>3.56</v>
      </c>
      <c r="G3418" s="64">
        <v>2.29</v>
      </c>
      <c r="H3418" s="64">
        <f t="shared" si="18"/>
        <v>2.11</v>
      </c>
      <c r="I3418" s="64">
        <v>1.93</v>
      </c>
      <c r="J3418" s="64">
        <v>3.29</v>
      </c>
      <c r="K3418" s="64">
        <f t="shared" si="17"/>
        <v>3.0249999999999999</v>
      </c>
      <c r="L3418" s="64">
        <v>2.76</v>
      </c>
    </row>
    <row r="3419" spans="1:29" x14ac:dyDescent="0.2">
      <c r="A3419" s="2">
        <v>43109</v>
      </c>
      <c r="B3419" s="64">
        <v>3.2</v>
      </c>
      <c r="C3419" s="64">
        <v>2.98</v>
      </c>
      <c r="D3419" s="64">
        <v>3.76</v>
      </c>
      <c r="E3419" s="64">
        <v>3.62</v>
      </c>
      <c r="G3419" s="64">
        <v>2.31</v>
      </c>
      <c r="H3419" s="64">
        <f t="shared" si="18"/>
        <v>2.125</v>
      </c>
      <c r="I3419" s="64">
        <v>1.94</v>
      </c>
      <c r="J3419" s="64">
        <v>3.21</v>
      </c>
      <c r="K3419" s="64">
        <f t="shared" si="17"/>
        <v>3.0149999999999997</v>
      </c>
      <c r="L3419" s="64">
        <v>2.82</v>
      </c>
    </row>
    <row r="3420" spans="1:29" x14ac:dyDescent="0.2">
      <c r="A3420" s="2">
        <v>43110</v>
      </c>
      <c r="B3420" s="64">
        <v>3.17</v>
      </c>
      <c r="C3420" s="64">
        <v>2.97</v>
      </c>
      <c r="D3420" s="64">
        <v>3.76</v>
      </c>
      <c r="E3420" s="64">
        <v>3.62</v>
      </c>
      <c r="G3420" s="64">
        <v>2.3199999999999998</v>
      </c>
      <c r="H3420" s="64">
        <f t="shared" si="18"/>
        <v>2.15</v>
      </c>
      <c r="I3420" s="64">
        <v>1.98</v>
      </c>
      <c r="J3420" s="64">
        <v>3.31</v>
      </c>
      <c r="K3420" s="64">
        <f t="shared" si="17"/>
        <v>3.085</v>
      </c>
      <c r="L3420" s="64">
        <v>2.86</v>
      </c>
    </row>
    <row r="3421" spans="1:29" x14ac:dyDescent="0.2">
      <c r="A3421" s="2">
        <v>43111</v>
      </c>
      <c r="B3421" s="64">
        <v>3.14</v>
      </c>
      <c r="C3421" s="64">
        <v>2.97</v>
      </c>
      <c r="D3421" s="64">
        <v>3.7</v>
      </c>
      <c r="E3421" s="64">
        <v>3.57</v>
      </c>
      <c r="G3421" s="64">
        <v>2.35</v>
      </c>
      <c r="H3421" s="64">
        <f t="shared" si="18"/>
        <v>2.16</v>
      </c>
      <c r="I3421" s="64">
        <v>1.97</v>
      </c>
      <c r="J3421" s="64">
        <v>3.31</v>
      </c>
      <c r="K3421" s="64">
        <f t="shared" si="17"/>
        <v>3.0649999999999999</v>
      </c>
      <c r="L3421" s="64">
        <v>2.82</v>
      </c>
    </row>
    <row r="3422" spans="1:29" x14ac:dyDescent="0.2">
      <c r="A3422" s="2">
        <v>43112</v>
      </c>
      <c r="B3422" s="64">
        <v>3.16</v>
      </c>
      <c r="C3422" s="64">
        <v>2.99</v>
      </c>
      <c r="D3422" s="64">
        <v>3.69</v>
      </c>
      <c r="E3422" s="64">
        <v>3.56</v>
      </c>
      <c r="G3422" s="64">
        <v>2.35</v>
      </c>
      <c r="H3422" s="64">
        <f t="shared" si="18"/>
        <v>2.1799999999999997</v>
      </c>
      <c r="I3422" s="64">
        <v>2.0099999999999998</v>
      </c>
      <c r="J3422" s="64">
        <v>3.41</v>
      </c>
      <c r="K3422" s="64">
        <f t="shared" si="17"/>
        <v>3.13</v>
      </c>
      <c r="L3422" s="64">
        <v>2.85</v>
      </c>
    </row>
    <row r="3423" spans="1:29" x14ac:dyDescent="0.2">
      <c r="A3423" s="2">
        <v>43116</v>
      </c>
      <c r="B3423" s="64">
        <v>3.17</v>
      </c>
      <c r="C3423" s="64">
        <v>3.02</v>
      </c>
      <c r="D3423" s="64">
        <v>3.68</v>
      </c>
      <c r="E3423" s="64">
        <v>3.53</v>
      </c>
      <c r="G3423" s="64">
        <v>2.34</v>
      </c>
      <c r="H3423" s="64">
        <f t="shared" si="18"/>
        <v>2.165</v>
      </c>
      <c r="I3423" s="64">
        <v>1.99</v>
      </c>
      <c r="J3423" s="64">
        <v>3.43</v>
      </c>
      <c r="K3423" s="64">
        <f t="shared" si="17"/>
        <v>3.1349999999999998</v>
      </c>
      <c r="L3423" s="64">
        <v>2.84</v>
      </c>
    </row>
    <row r="3424" spans="1:29" x14ac:dyDescent="0.2">
      <c r="A3424" s="2">
        <v>43117</v>
      </c>
      <c r="B3424" s="64">
        <v>3.2</v>
      </c>
      <c r="C3424" s="64">
        <v>3.06</v>
      </c>
      <c r="D3424" s="64">
        <v>3.72</v>
      </c>
      <c r="E3424" s="64">
        <v>3.57</v>
      </c>
      <c r="G3424" s="64">
        <v>2.34</v>
      </c>
      <c r="H3424" s="64">
        <f t="shared" si="18"/>
        <v>2.165</v>
      </c>
      <c r="I3424" s="64">
        <v>1.99</v>
      </c>
      <c r="J3424" s="64">
        <v>3.39</v>
      </c>
      <c r="K3424" s="64">
        <f t="shared" si="17"/>
        <v>3.165</v>
      </c>
      <c r="L3424" s="64">
        <v>2.94</v>
      </c>
    </row>
    <row r="3425" spans="1:35" x14ac:dyDescent="0.2">
      <c r="A3425" s="2">
        <v>43118</v>
      </c>
      <c r="B3425" s="64">
        <v>3.26</v>
      </c>
      <c r="C3425" s="64">
        <v>3.1</v>
      </c>
      <c r="D3425" s="64">
        <v>3.79</v>
      </c>
      <c r="E3425" s="64">
        <v>3.61</v>
      </c>
      <c r="G3425" s="64">
        <v>2.37</v>
      </c>
      <c r="H3425" s="64">
        <f t="shared" si="18"/>
        <v>2.1950000000000003</v>
      </c>
      <c r="I3425" s="64">
        <v>2.02</v>
      </c>
      <c r="J3425" s="64">
        <v>3.36</v>
      </c>
      <c r="K3425" s="64">
        <f t="shared" si="17"/>
        <v>3.165</v>
      </c>
      <c r="L3425" s="64">
        <v>2.97</v>
      </c>
    </row>
    <row r="3426" spans="1:35" x14ac:dyDescent="0.2">
      <c r="A3426" s="2">
        <v>43119</v>
      </c>
      <c r="B3426" s="64">
        <v>3.31</v>
      </c>
      <c r="C3426" s="64">
        <v>3.16</v>
      </c>
      <c r="D3426" s="64">
        <v>3.83</v>
      </c>
      <c r="E3426" s="64">
        <v>3.68</v>
      </c>
      <c r="G3426" s="64">
        <v>2.41</v>
      </c>
      <c r="H3426" s="64">
        <f t="shared" si="18"/>
        <v>2.2450000000000001</v>
      </c>
      <c r="I3426" s="64">
        <v>2.08</v>
      </c>
      <c r="J3426" s="64">
        <v>3.34</v>
      </c>
      <c r="K3426" s="64">
        <f t="shared" si="17"/>
        <v>3.145</v>
      </c>
      <c r="L3426" s="64">
        <v>2.95</v>
      </c>
    </row>
    <row r="3427" spans="1:35" x14ac:dyDescent="0.2">
      <c r="A3427" s="2">
        <v>43122</v>
      </c>
      <c r="B3427" s="64">
        <v>3.3</v>
      </c>
      <c r="C3427" s="64">
        <v>3.15</v>
      </c>
      <c r="D3427" s="64">
        <v>3.8</v>
      </c>
      <c r="E3427" s="64">
        <v>3.64</v>
      </c>
      <c r="G3427" s="64">
        <v>2.39</v>
      </c>
      <c r="H3427" s="64">
        <f t="shared" si="18"/>
        <v>2.19</v>
      </c>
      <c r="I3427" s="64">
        <v>1.99</v>
      </c>
      <c r="J3427" s="64">
        <v>3.35</v>
      </c>
      <c r="K3427" s="64">
        <f t="shared" si="17"/>
        <v>3.125</v>
      </c>
      <c r="L3427" s="64">
        <v>2.9</v>
      </c>
    </row>
    <row r="3428" spans="1:35" x14ac:dyDescent="0.2">
      <c r="A3428" s="2">
        <v>43123</v>
      </c>
      <c r="B3428" s="64">
        <v>3.26</v>
      </c>
      <c r="C3428" s="64">
        <v>3.11</v>
      </c>
      <c r="D3428" s="64">
        <v>3.78</v>
      </c>
      <c r="E3428" s="64">
        <v>3.6</v>
      </c>
      <c r="G3428" s="64">
        <v>2.38</v>
      </c>
      <c r="H3428" s="64">
        <f t="shared" si="18"/>
        <v>2.19</v>
      </c>
      <c r="I3428" s="64">
        <v>2</v>
      </c>
      <c r="J3428" s="64">
        <v>3.43</v>
      </c>
      <c r="K3428" s="64">
        <f t="shared" si="17"/>
        <v>3.1900000000000004</v>
      </c>
      <c r="L3428" s="64">
        <v>2.95</v>
      </c>
    </row>
    <row r="3429" spans="1:35" x14ac:dyDescent="0.2">
      <c r="A3429" s="2">
        <v>43124</v>
      </c>
      <c r="B3429" s="64">
        <v>3.28</v>
      </c>
      <c r="C3429" s="64">
        <v>3.13</v>
      </c>
      <c r="D3429" s="64">
        <v>3.8</v>
      </c>
      <c r="E3429" s="64">
        <v>3.62</v>
      </c>
      <c r="G3429" s="64">
        <v>2.42</v>
      </c>
      <c r="H3429" s="64">
        <f t="shared" si="18"/>
        <v>2.2349999999999999</v>
      </c>
      <c r="I3429" s="64">
        <v>2.0499999999999998</v>
      </c>
      <c r="J3429" s="64">
        <v>3.44</v>
      </c>
      <c r="K3429" s="64">
        <f t="shared" si="17"/>
        <v>3.2199999999999998</v>
      </c>
      <c r="L3429" s="64">
        <v>3</v>
      </c>
    </row>
    <row r="3430" spans="1:35" x14ac:dyDescent="0.2">
      <c r="A3430" s="2">
        <v>43125</v>
      </c>
      <c r="B3430" s="64">
        <v>3.24</v>
      </c>
      <c r="C3430" s="64">
        <v>3.09</v>
      </c>
      <c r="D3430" s="64">
        <v>3.75</v>
      </c>
      <c r="E3430" s="64">
        <v>3.57</v>
      </c>
      <c r="G3430" s="64">
        <v>2.4300000000000002</v>
      </c>
      <c r="H3430" s="64">
        <f t="shared" si="18"/>
        <v>2.25</v>
      </c>
      <c r="I3430" s="64">
        <v>2.0699999999999998</v>
      </c>
      <c r="J3430" s="64">
        <v>3.43</v>
      </c>
      <c r="K3430" s="64">
        <f t="shared" si="17"/>
        <v>3.2199999999999998</v>
      </c>
      <c r="L3430" s="64">
        <v>3.01</v>
      </c>
    </row>
    <row r="3431" spans="1:35" x14ac:dyDescent="0.2">
      <c r="A3431" s="2">
        <v>43126</v>
      </c>
      <c r="B3431" s="64">
        <v>3.26</v>
      </c>
      <c r="C3431" s="64">
        <v>3.12</v>
      </c>
      <c r="D3431" s="64">
        <v>3.76</v>
      </c>
      <c r="E3431" s="64">
        <v>3.58</v>
      </c>
      <c r="G3431" s="64">
        <v>2.44</v>
      </c>
      <c r="H3431" s="64">
        <f t="shared" si="18"/>
        <v>2.2850000000000001</v>
      </c>
      <c r="I3431" s="64">
        <v>2.13</v>
      </c>
      <c r="J3431" s="64">
        <v>3.42</v>
      </c>
      <c r="K3431" s="64">
        <f t="shared" si="17"/>
        <v>3.2549999999999999</v>
      </c>
      <c r="L3431" s="64">
        <v>3.09</v>
      </c>
    </row>
    <row r="3432" spans="1:35" x14ac:dyDescent="0.2">
      <c r="A3432" s="2">
        <v>43129</v>
      </c>
      <c r="B3432" s="64">
        <v>3.29</v>
      </c>
      <c r="C3432" s="64">
        <v>3.15</v>
      </c>
      <c r="D3432" s="64">
        <v>3.78</v>
      </c>
      <c r="E3432" s="64">
        <v>3.6</v>
      </c>
      <c r="G3432" s="64">
        <v>2.46</v>
      </c>
      <c r="H3432" s="64">
        <f t="shared" si="18"/>
        <v>2.3049999999999997</v>
      </c>
      <c r="I3432" s="64">
        <v>2.15</v>
      </c>
      <c r="J3432" s="64">
        <v>3.47</v>
      </c>
      <c r="K3432" s="64">
        <f t="shared" si="17"/>
        <v>3.2800000000000002</v>
      </c>
      <c r="L3432" s="64">
        <v>3.09</v>
      </c>
    </row>
    <row r="3433" spans="1:35" x14ac:dyDescent="0.2">
      <c r="A3433" s="2">
        <v>43130</v>
      </c>
      <c r="B3433" s="64">
        <v>3.32</v>
      </c>
      <c r="C3433" s="64">
        <v>3.17</v>
      </c>
      <c r="D3433" s="64">
        <v>3.83</v>
      </c>
      <c r="E3433" s="64">
        <v>3.66</v>
      </c>
      <c r="G3433" s="64">
        <v>2.5099999999999998</v>
      </c>
      <c r="H3433" s="64">
        <f t="shared" si="18"/>
        <v>2.34</v>
      </c>
      <c r="I3433" s="64">
        <v>2.17</v>
      </c>
      <c r="J3433" s="64">
        <v>3.49</v>
      </c>
      <c r="K3433" s="64">
        <f t="shared" si="17"/>
        <v>3.3</v>
      </c>
      <c r="L3433" s="64">
        <v>3.11</v>
      </c>
    </row>
    <row r="3434" spans="1:35" x14ac:dyDescent="0.2">
      <c r="A3434" s="2">
        <v>43131</v>
      </c>
      <c r="B3434" s="64">
        <v>3.29</v>
      </c>
      <c r="C3434" s="64">
        <v>3.18</v>
      </c>
      <c r="D3434" s="64">
        <v>3.8</v>
      </c>
      <c r="E3434" s="64">
        <v>3.64</v>
      </c>
      <c r="G3434" s="64">
        <v>2.5499999999999998</v>
      </c>
      <c r="H3434" s="64">
        <f t="shared" si="18"/>
        <v>2.375</v>
      </c>
      <c r="I3434" s="64">
        <v>2.2000000000000002</v>
      </c>
      <c r="J3434" s="64">
        <v>3.51</v>
      </c>
      <c r="K3434" s="64">
        <f t="shared" si="17"/>
        <v>3.3250000000000002</v>
      </c>
      <c r="L3434" s="64">
        <v>3.14</v>
      </c>
    </row>
    <row r="3436" spans="1:35" x14ac:dyDescent="0.2">
      <c r="A3436" s="3" t="s">
        <v>61</v>
      </c>
      <c r="B3436" s="64">
        <f>AVERAGE(B3414:B3434)</f>
        <v>3.2071428571428569</v>
      </c>
      <c r="C3436" s="64">
        <f>AVERAGE(C3414:C3434)</f>
        <v>3.0442857142857145</v>
      </c>
      <c r="D3436" s="64">
        <f>AVERAGE(D3414:D3434)</f>
        <v>3.7476190476190472</v>
      </c>
      <c r="E3436" s="64">
        <f>AVERAGE(E3414:E3434)</f>
        <v>3.5895238095238091</v>
      </c>
      <c r="G3436" s="64">
        <f>AVERAGE(G3414:G3434)</f>
        <v>2.386190476190476</v>
      </c>
      <c r="H3436" s="64">
        <f>AVERAGE(H3414:H3434)</f>
        <v>2.2023809523809526</v>
      </c>
      <c r="J3436" s="64">
        <f>AVERAGE(J3414:J3434)</f>
        <v>3.354285714285715</v>
      </c>
      <c r="K3436" s="64">
        <f>AVERAGE(K3414:K3434)</f>
        <v>3.133809523809524</v>
      </c>
      <c r="R3436" s="64"/>
      <c r="S3436" s="64"/>
      <c r="U3436"/>
      <c r="V3436"/>
      <c r="W3436"/>
      <c r="X3436"/>
      <c r="Y3436"/>
      <c r="Z3436"/>
      <c r="AA3436"/>
      <c r="AB3436"/>
      <c r="AC3436"/>
    </row>
    <row r="3437" spans="1:35" x14ac:dyDescent="0.2">
      <c r="A3437" s="3" t="s">
        <v>62</v>
      </c>
      <c r="B3437" s="312">
        <f>AVERAGE(B3436:C3436)</f>
        <v>3.1257142857142854</v>
      </c>
      <c r="C3437" s="312"/>
      <c r="D3437" s="312">
        <f>AVERAGE(D3436:E3436)</f>
        <v>3.6685714285714282</v>
      </c>
      <c r="E3437" s="312"/>
      <c r="F3437" s="5"/>
      <c r="G3437" s="312">
        <f>AVERAGE(G3436:H3436)</f>
        <v>2.2942857142857145</v>
      </c>
      <c r="H3437" s="312"/>
      <c r="I3437" s="118"/>
      <c r="J3437" s="312">
        <f>AVERAGE(J3436:K3436)</f>
        <v>3.2440476190476195</v>
      </c>
      <c r="K3437" s="312"/>
      <c r="L3437" s="118"/>
      <c r="M3437" s="5"/>
      <c r="N3437" s="5"/>
      <c r="O3437" s="5"/>
      <c r="P3437" s="5"/>
      <c r="Q3437" s="5"/>
      <c r="R3437" s="312"/>
      <c r="S3437" s="312"/>
      <c r="U3437"/>
      <c r="V3437"/>
      <c r="W3437"/>
      <c r="X3437"/>
      <c r="Y3437"/>
      <c r="Z3437"/>
      <c r="AA3437"/>
      <c r="AB3437"/>
      <c r="AC3437"/>
    </row>
    <row r="3438" spans="1:35" x14ac:dyDescent="0.2">
      <c r="A3438" s="3" t="s">
        <v>63</v>
      </c>
      <c r="B3438" s="312">
        <f>AVERAGE(B3386,B3411,B3437)</f>
        <v>2.9551706349206341</v>
      </c>
      <c r="C3438" s="312"/>
      <c r="D3438" s="312">
        <f>AVERAGE(D3386,D3411,D3437)</f>
        <v>3.6714126984126985</v>
      </c>
      <c r="E3438" s="312"/>
      <c r="F3438" s="5"/>
      <c r="G3438" s="312">
        <f>AVERAGE(G3386,G3411,G3437)</f>
        <v>2.2548789682539683</v>
      </c>
      <c r="H3438" s="312"/>
      <c r="I3438" s="118"/>
      <c r="J3438" s="312">
        <f>AVERAGE(J3386,J3411,J3437)</f>
        <v>3.1549781746031749</v>
      </c>
      <c r="K3438" s="312"/>
      <c r="L3438" s="118"/>
      <c r="M3438" s="5"/>
      <c r="N3438" s="5"/>
      <c r="O3438" s="5"/>
      <c r="P3438" s="5"/>
      <c r="Q3438" s="5"/>
      <c r="R3438" s="312"/>
      <c r="S3438" s="312"/>
      <c r="U3438"/>
      <c r="V3438"/>
      <c r="W3438"/>
      <c r="X3438"/>
      <c r="Y3438"/>
      <c r="Z3438"/>
      <c r="AA3438"/>
      <c r="AB3438"/>
      <c r="AC3438"/>
    </row>
    <row r="3440" spans="1:35" x14ac:dyDescent="0.2">
      <c r="A3440" s="2">
        <v>43132</v>
      </c>
      <c r="B3440" s="64">
        <v>3.35</v>
      </c>
      <c r="C3440" s="64">
        <v>3.24</v>
      </c>
      <c r="D3440" s="64">
        <v>3.86</v>
      </c>
      <c r="E3440" s="64">
        <v>3.68</v>
      </c>
      <c r="G3440" s="64">
        <v>2.52</v>
      </c>
      <c r="H3440" s="64">
        <f t="shared" ref="H3440:H3458" si="19">(G3440+I3440)/2</f>
        <v>2.37</v>
      </c>
      <c r="I3440" s="64">
        <v>2.2200000000000002</v>
      </c>
      <c r="J3440" s="64">
        <v>3.56</v>
      </c>
      <c r="K3440" s="64">
        <f t="shared" ref="K3440:K3458" si="20">(J3440+L3440)/2</f>
        <v>3.355</v>
      </c>
      <c r="L3440" s="64">
        <v>3.15</v>
      </c>
      <c r="AG3440" s="172"/>
      <c r="AI3440" s="172"/>
    </row>
    <row r="3441" spans="1:35" x14ac:dyDescent="0.2">
      <c r="A3441" s="2">
        <v>43133</v>
      </c>
      <c r="B3441" s="64">
        <v>3.38</v>
      </c>
      <c r="C3441" s="64">
        <v>3.3</v>
      </c>
      <c r="D3441" s="64">
        <v>3.91</v>
      </c>
      <c r="E3441" s="64">
        <v>3.75</v>
      </c>
      <c r="G3441" s="64">
        <v>2.57</v>
      </c>
      <c r="H3441" s="64">
        <f t="shared" si="19"/>
        <v>2.415</v>
      </c>
      <c r="I3441" s="64">
        <v>2.2599999999999998</v>
      </c>
      <c r="J3441" s="64">
        <v>3.6</v>
      </c>
      <c r="K3441" s="64">
        <f t="shared" si="20"/>
        <v>3.39</v>
      </c>
      <c r="L3441" s="64">
        <v>3.18</v>
      </c>
      <c r="AG3441" s="172"/>
      <c r="AI3441" s="172"/>
    </row>
    <row r="3442" spans="1:35" x14ac:dyDescent="0.2">
      <c r="A3442" s="2">
        <v>43136</v>
      </c>
      <c r="B3442" s="64">
        <v>3.32</v>
      </c>
      <c r="C3442" s="64">
        <v>3.21</v>
      </c>
      <c r="D3442" s="64">
        <v>3.9</v>
      </c>
      <c r="E3442" s="64">
        <v>3.72</v>
      </c>
      <c r="G3442" s="64">
        <v>2.57</v>
      </c>
      <c r="H3442" s="64">
        <f t="shared" si="19"/>
        <v>2.415</v>
      </c>
      <c r="I3442" s="64">
        <v>2.2599999999999998</v>
      </c>
      <c r="J3442" s="64">
        <v>3.62</v>
      </c>
      <c r="K3442" s="64">
        <f t="shared" si="20"/>
        <v>3.43</v>
      </c>
      <c r="L3442" s="64">
        <v>3.24</v>
      </c>
      <c r="AG3442" s="172"/>
      <c r="AI3442" s="172"/>
    </row>
    <row r="3443" spans="1:35" x14ac:dyDescent="0.2">
      <c r="A3443" s="2">
        <v>43137</v>
      </c>
      <c r="B3443" s="64">
        <v>3.37</v>
      </c>
      <c r="C3443" s="64">
        <v>3.25</v>
      </c>
      <c r="D3443" s="64">
        <v>3.92</v>
      </c>
      <c r="E3443" s="64">
        <v>3.75</v>
      </c>
      <c r="G3443" s="64">
        <v>2.56</v>
      </c>
      <c r="H3443" s="64">
        <f t="shared" si="19"/>
        <v>2.4000000000000004</v>
      </c>
      <c r="I3443" s="64">
        <v>2.2400000000000002</v>
      </c>
      <c r="J3443" s="64">
        <v>3.59</v>
      </c>
      <c r="K3443" s="64">
        <f t="shared" si="20"/>
        <v>3.3099999999999996</v>
      </c>
      <c r="L3443" s="64">
        <v>3.03</v>
      </c>
      <c r="AG3443" s="172"/>
      <c r="AI3443" s="172"/>
    </row>
    <row r="3444" spans="1:35" x14ac:dyDescent="0.2">
      <c r="A3444" s="2">
        <v>43138</v>
      </c>
      <c r="B3444" s="64">
        <v>3.43</v>
      </c>
      <c r="C3444" s="64">
        <v>3.31</v>
      </c>
      <c r="D3444" s="64">
        <v>3.98</v>
      </c>
      <c r="E3444" s="64">
        <v>3.78</v>
      </c>
      <c r="G3444" s="64">
        <v>2.58</v>
      </c>
      <c r="H3444" s="64">
        <f t="shared" si="19"/>
        <v>2.415</v>
      </c>
      <c r="I3444" s="64">
        <v>2.25</v>
      </c>
      <c r="J3444" s="64">
        <v>3.56</v>
      </c>
      <c r="K3444" s="64">
        <f t="shared" si="20"/>
        <v>3.2850000000000001</v>
      </c>
      <c r="L3444" s="64">
        <v>3.01</v>
      </c>
      <c r="AG3444" s="172"/>
      <c r="AI3444" s="172"/>
    </row>
    <row r="3445" spans="1:35" x14ac:dyDescent="0.2">
      <c r="A3445" s="2">
        <v>43139</v>
      </c>
      <c r="B3445" s="64">
        <v>3.44</v>
      </c>
      <c r="C3445" s="64">
        <v>3.33</v>
      </c>
      <c r="D3445" s="64">
        <v>4</v>
      </c>
      <c r="E3445" s="64">
        <v>3.8</v>
      </c>
      <c r="G3445" s="64">
        <v>2.63</v>
      </c>
      <c r="H3445" s="64">
        <f t="shared" si="19"/>
        <v>2.4649999999999999</v>
      </c>
      <c r="I3445" s="64">
        <v>2.2999999999999998</v>
      </c>
      <c r="J3445" s="64">
        <v>3.57</v>
      </c>
      <c r="K3445" s="64">
        <f t="shared" si="20"/>
        <v>3.3049999999999997</v>
      </c>
      <c r="L3445" s="64">
        <v>3.04</v>
      </c>
      <c r="AG3445" s="172"/>
      <c r="AI3445" s="172"/>
    </row>
    <row r="3446" spans="1:35" x14ac:dyDescent="0.2">
      <c r="A3446" s="2">
        <v>43140</v>
      </c>
      <c r="B3446" s="64">
        <v>3.51</v>
      </c>
      <c r="C3446" s="64">
        <v>3.38</v>
      </c>
      <c r="D3446" s="64">
        <v>4.05</v>
      </c>
      <c r="E3446" s="64">
        <v>3.89</v>
      </c>
      <c r="G3446" s="64">
        <v>2.6</v>
      </c>
      <c r="H3446" s="64">
        <f t="shared" si="19"/>
        <v>2.4350000000000001</v>
      </c>
      <c r="I3446" s="64">
        <v>2.27</v>
      </c>
      <c r="J3446" s="64">
        <v>3.54</v>
      </c>
      <c r="K3446" s="64">
        <f t="shared" si="20"/>
        <v>3.3250000000000002</v>
      </c>
      <c r="L3446" s="64">
        <v>3.11</v>
      </c>
      <c r="AG3446" s="172"/>
      <c r="AI3446" s="172"/>
    </row>
    <row r="3447" spans="1:35" x14ac:dyDescent="0.2">
      <c r="A3447" s="2">
        <v>43143</v>
      </c>
      <c r="B3447" s="64">
        <v>3.52</v>
      </c>
      <c r="C3447" s="64">
        <v>3.38</v>
      </c>
      <c r="D3447" s="64">
        <v>4.0199999999999996</v>
      </c>
      <c r="E3447" s="64">
        <v>3.88</v>
      </c>
      <c r="G3447" s="64">
        <v>2.56</v>
      </c>
      <c r="H3447" s="64">
        <f t="shared" si="19"/>
        <v>2.44</v>
      </c>
      <c r="I3447" s="64">
        <v>2.3199999999999998</v>
      </c>
      <c r="J3447" s="64">
        <v>3.52</v>
      </c>
      <c r="K3447" s="64">
        <f t="shared" si="20"/>
        <v>3.3650000000000002</v>
      </c>
      <c r="L3447" s="64">
        <v>3.21</v>
      </c>
      <c r="AG3447" s="172"/>
      <c r="AI3447" s="172"/>
    </row>
    <row r="3448" spans="1:35" x14ac:dyDescent="0.2">
      <c r="A3448" s="2">
        <v>43144</v>
      </c>
      <c r="B3448" s="64">
        <v>3.53</v>
      </c>
      <c r="C3448" s="64">
        <v>3.37</v>
      </c>
      <c r="D3448" s="64">
        <v>4.05</v>
      </c>
      <c r="E3448" s="64">
        <v>3.87</v>
      </c>
      <c r="G3448" s="64">
        <v>2.57</v>
      </c>
      <c r="H3448" s="64">
        <f t="shared" si="19"/>
        <v>2.4500000000000002</v>
      </c>
      <c r="I3448" s="64">
        <v>2.33</v>
      </c>
      <c r="J3448" s="64">
        <v>3.55</v>
      </c>
      <c r="K3448" s="64">
        <f t="shared" si="20"/>
        <v>3.375</v>
      </c>
      <c r="L3448" s="64">
        <v>3.2</v>
      </c>
      <c r="AG3448" s="172"/>
      <c r="AI3448" s="172"/>
    </row>
    <row r="3449" spans="1:35" x14ac:dyDescent="0.2">
      <c r="A3449" s="2">
        <v>43145</v>
      </c>
      <c r="B3449" s="64">
        <v>3.57</v>
      </c>
      <c r="C3449" s="64">
        <v>3.44</v>
      </c>
      <c r="D3449" s="64">
        <v>4.08</v>
      </c>
      <c r="E3449" s="64">
        <v>3.92</v>
      </c>
      <c r="G3449" s="64">
        <v>2.6</v>
      </c>
      <c r="H3449" s="64">
        <f t="shared" si="19"/>
        <v>2.4649999999999999</v>
      </c>
      <c r="I3449" s="64">
        <v>2.33</v>
      </c>
      <c r="J3449" s="64">
        <v>3.51</v>
      </c>
      <c r="K3449" s="64">
        <f t="shared" si="20"/>
        <v>3.3849999999999998</v>
      </c>
      <c r="L3449" s="64">
        <v>3.26</v>
      </c>
      <c r="AG3449" s="172"/>
      <c r="AI3449" s="172"/>
    </row>
    <row r="3450" spans="1:35" x14ac:dyDescent="0.2">
      <c r="A3450" s="2">
        <v>43146</v>
      </c>
      <c r="B3450" s="64">
        <v>3.55</v>
      </c>
      <c r="C3450" s="64">
        <v>3.42</v>
      </c>
      <c r="D3450" s="64">
        <v>4.0599999999999996</v>
      </c>
      <c r="E3450" s="64">
        <v>3.83</v>
      </c>
      <c r="G3450" s="64">
        <v>2.64</v>
      </c>
      <c r="H3450" s="64">
        <f t="shared" si="19"/>
        <v>2.4900000000000002</v>
      </c>
      <c r="I3450" s="64">
        <v>2.34</v>
      </c>
      <c r="J3450" s="64">
        <v>3.51</v>
      </c>
      <c r="K3450" s="64">
        <f t="shared" si="20"/>
        <v>3.36</v>
      </c>
      <c r="L3450" s="64">
        <v>3.21</v>
      </c>
      <c r="AG3450" s="172"/>
      <c r="AI3450" s="172"/>
    </row>
    <row r="3451" spans="1:35" x14ac:dyDescent="0.2">
      <c r="A3451" s="2">
        <v>43147</v>
      </c>
      <c r="B3451" s="64">
        <v>3.55</v>
      </c>
      <c r="C3451" s="64">
        <v>3.31</v>
      </c>
      <c r="D3451" s="64">
        <v>4.05</v>
      </c>
      <c r="E3451" s="64">
        <v>3.81</v>
      </c>
      <c r="G3451" s="64">
        <v>2.65</v>
      </c>
      <c r="H3451" s="64">
        <f t="shared" si="19"/>
        <v>2.4950000000000001</v>
      </c>
      <c r="I3451" s="64">
        <v>2.34</v>
      </c>
      <c r="J3451" s="64">
        <v>3.5</v>
      </c>
      <c r="K3451" s="64">
        <f t="shared" si="20"/>
        <v>3.3149999999999999</v>
      </c>
      <c r="L3451" s="64">
        <v>3.13</v>
      </c>
      <c r="AG3451" s="172"/>
      <c r="AI3451" s="172"/>
    </row>
    <row r="3452" spans="1:35" x14ac:dyDescent="0.2">
      <c r="A3452" s="2">
        <v>43151</v>
      </c>
      <c r="B3452" s="64">
        <v>3.57</v>
      </c>
      <c r="C3452" s="64">
        <v>3.3</v>
      </c>
      <c r="D3452" s="64">
        <v>4.0599999999999996</v>
      </c>
      <c r="E3452" s="64">
        <v>3.84</v>
      </c>
      <c r="G3452" s="64">
        <v>2.64</v>
      </c>
      <c r="H3452" s="64">
        <f t="shared" si="19"/>
        <v>2.4450000000000003</v>
      </c>
      <c r="I3452" s="64">
        <v>2.25</v>
      </c>
      <c r="J3452" s="64">
        <v>3.55</v>
      </c>
      <c r="K3452" s="64">
        <f t="shared" si="20"/>
        <v>3.3499999999999996</v>
      </c>
      <c r="L3452" s="64">
        <v>3.15</v>
      </c>
      <c r="AG3452" s="172"/>
      <c r="AI3452" s="172"/>
    </row>
    <row r="3453" spans="1:35" x14ac:dyDescent="0.2">
      <c r="A3453" s="2">
        <v>43152</v>
      </c>
      <c r="B3453" s="64">
        <v>3.62</v>
      </c>
      <c r="C3453" s="64">
        <v>3.33</v>
      </c>
      <c r="D3453" s="64">
        <v>4.13</v>
      </c>
      <c r="E3453" s="64">
        <v>3.9</v>
      </c>
      <c r="G3453" s="64">
        <v>2.68</v>
      </c>
      <c r="H3453" s="64">
        <f t="shared" si="19"/>
        <v>2.4350000000000001</v>
      </c>
      <c r="I3453" s="64">
        <v>2.19</v>
      </c>
      <c r="J3453" s="64">
        <v>3.53</v>
      </c>
      <c r="K3453" s="64">
        <f t="shared" si="20"/>
        <v>3.3449999999999998</v>
      </c>
      <c r="L3453" s="64">
        <v>3.16</v>
      </c>
      <c r="AG3453" s="172"/>
      <c r="AI3453" s="172"/>
    </row>
    <row r="3454" spans="1:35" x14ac:dyDescent="0.2">
      <c r="A3454" s="2">
        <v>43153</v>
      </c>
      <c r="B3454" s="64">
        <v>3.6</v>
      </c>
      <c r="C3454" s="64">
        <v>3.39</v>
      </c>
      <c r="D3454" s="64">
        <v>4.12</v>
      </c>
      <c r="E3454" s="64">
        <v>3.87</v>
      </c>
      <c r="G3454" s="64">
        <v>2.68</v>
      </c>
      <c r="H3454" s="64">
        <f t="shared" si="19"/>
        <v>2.4400000000000004</v>
      </c>
      <c r="I3454" s="64">
        <v>2.2000000000000002</v>
      </c>
      <c r="J3454" s="64">
        <v>3.5</v>
      </c>
      <c r="K3454" s="64">
        <f t="shared" si="20"/>
        <v>3.2199999999999998</v>
      </c>
      <c r="L3454" s="64">
        <v>2.94</v>
      </c>
      <c r="AG3454" s="172"/>
      <c r="AI3454" s="172"/>
    </row>
    <row r="3455" spans="1:35" x14ac:dyDescent="0.2">
      <c r="A3455" s="2">
        <v>43154</v>
      </c>
      <c r="B3455" s="64">
        <v>3.57</v>
      </c>
      <c r="C3455" s="64">
        <v>3.37</v>
      </c>
      <c r="D3455" s="64">
        <v>4.04</v>
      </c>
      <c r="E3455" s="64">
        <v>3.85</v>
      </c>
      <c r="G3455" s="64">
        <v>2.66</v>
      </c>
      <c r="H3455" s="64">
        <f t="shared" si="19"/>
        <v>2.5099999999999998</v>
      </c>
      <c r="I3455" s="64">
        <v>2.36</v>
      </c>
      <c r="J3455" s="64">
        <v>3.56</v>
      </c>
      <c r="K3455" s="64">
        <f t="shared" si="20"/>
        <v>3.24</v>
      </c>
      <c r="L3455" s="64">
        <v>2.92</v>
      </c>
      <c r="AG3455" s="172"/>
      <c r="AI3455" s="172"/>
    </row>
    <row r="3456" spans="1:35" x14ac:dyDescent="0.2">
      <c r="A3456" s="2">
        <v>43157</v>
      </c>
      <c r="B3456" s="64">
        <v>3.56</v>
      </c>
      <c r="C3456" s="64">
        <v>3.27</v>
      </c>
      <c r="D3456" s="64">
        <v>4.07</v>
      </c>
      <c r="E3456" s="64">
        <v>3.84</v>
      </c>
      <c r="G3456" s="64">
        <v>2.64</v>
      </c>
      <c r="H3456" s="64">
        <f t="shared" si="19"/>
        <v>2.52</v>
      </c>
      <c r="I3456" s="64">
        <v>2.4</v>
      </c>
      <c r="J3456" s="64">
        <v>3.49</v>
      </c>
      <c r="K3456" s="64">
        <f t="shared" si="20"/>
        <v>3.1950000000000003</v>
      </c>
      <c r="L3456" s="64">
        <v>2.9</v>
      </c>
      <c r="AG3456" s="172"/>
      <c r="AI3456" s="172"/>
    </row>
    <row r="3457" spans="1:35" x14ac:dyDescent="0.2">
      <c r="A3457" s="2">
        <v>43158</v>
      </c>
      <c r="B3457" s="64">
        <v>3.61</v>
      </c>
      <c r="C3457" s="64">
        <v>3.28</v>
      </c>
      <c r="D3457" s="64">
        <v>4.0999999999999996</v>
      </c>
      <c r="E3457" s="64">
        <v>3.85</v>
      </c>
      <c r="G3457" s="64">
        <v>2.65</v>
      </c>
      <c r="H3457" s="64">
        <f t="shared" si="19"/>
        <v>2.5300000000000002</v>
      </c>
      <c r="I3457" s="64">
        <v>2.41</v>
      </c>
      <c r="J3457" s="64">
        <v>3.49</v>
      </c>
      <c r="K3457" s="64">
        <f t="shared" si="20"/>
        <v>3.2149999999999999</v>
      </c>
      <c r="L3457" s="64">
        <v>2.94</v>
      </c>
      <c r="AG3457" s="172"/>
      <c r="AI3457" s="172"/>
    </row>
    <row r="3458" spans="1:35" x14ac:dyDescent="0.2">
      <c r="A3458" s="2">
        <v>43159</v>
      </c>
      <c r="B3458" s="64">
        <v>3.6</v>
      </c>
      <c r="C3458" s="64">
        <v>3.29</v>
      </c>
      <c r="D3458" s="64">
        <v>4.07</v>
      </c>
      <c r="E3458" s="64">
        <v>3.84</v>
      </c>
      <c r="G3458" s="64">
        <v>2.66</v>
      </c>
      <c r="H3458" s="64">
        <f t="shared" si="19"/>
        <v>2.5350000000000001</v>
      </c>
      <c r="I3458" s="64">
        <v>2.41</v>
      </c>
      <c r="J3458" s="64">
        <v>3.56</v>
      </c>
      <c r="K3458" s="64">
        <f t="shared" si="20"/>
        <v>3.2450000000000001</v>
      </c>
      <c r="L3458" s="64">
        <v>2.93</v>
      </c>
      <c r="AG3458" s="172"/>
      <c r="AI3458" s="172"/>
    </row>
    <row r="3459" spans="1:35" x14ac:dyDescent="0.2">
      <c r="AG3459" s="172"/>
      <c r="AI3459" s="172"/>
    </row>
    <row r="3460" spans="1:35" x14ac:dyDescent="0.2">
      <c r="A3460" s="3" t="s">
        <v>61</v>
      </c>
      <c r="B3460" s="64">
        <f>AVERAGE(B3440:B3458)</f>
        <v>3.507894736842105</v>
      </c>
      <c r="C3460" s="64">
        <f>AVERAGE(C3440:C3458)</f>
        <v>3.3247368421052634</v>
      </c>
      <c r="D3460" s="64">
        <f>AVERAGE(D3440:D3458)</f>
        <v>4.0247368421052627</v>
      </c>
      <c r="E3460" s="64">
        <f>AVERAGE(E3440:E3458)</f>
        <v>3.8247368421052625</v>
      </c>
      <c r="G3460" s="64">
        <f>AVERAGE(G3440:G3458)</f>
        <v>2.6136842105263156</v>
      </c>
      <c r="H3460" s="64">
        <f>AVERAGE(H3440:H3458)</f>
        <v>2.4563157894736842</v>
      </c>
      <c r="J3460" s="64">
        <f>AVERAGE(J3440:J3458)</f>
        <v>3.5426315789473684</v>
      </c>
      <c r="K3460" s="64">
        <f>AVERAGE(K3440:K3458)</f>
        <v>3.3163157894736841</v>
      </c>
      <c r="R3460" s="64"/>
      <c r="S3460" s="64"/>
      <c r="U3460"/>
      <c r="V3460"/>
      <c r="W3460"/>
      <c r="X3460"/>
      <c r="Y3460"/>
      <c r="Z3460"/>
      <c r="AA3460"/>
      <c r="AB3460"/>
      <c r="AC3460"/>
    </row>
    <row r="3461" spans="1:35" x14ac:dyDescent="0.2">
      <c r="A3461" s="3" t="s">
        <v>62</v>
      </c>
      <c r="B3461" s="312">
        <f>AVERAGE(B3460:C3460)</f>
        <v>3.4163157894736842</v>
      </c>
      <c r="C3461" s="312"/>
      <c r="D3461" s="312">
        <f>AVERAGE(D3460:E3460)</f>
        <v>3.9247368421052626</v>
      </c>
      <c r="E3461" s="312"/>
      <c r="F3461" s="5"/>
      <c r="G3461" s="312">
        <f>AVERAGE(G3460:H3460)</f>
        <v>2.5350000000000001</v>
      </c>
      <c r="H3461" s="312"/>
      <c r="I3461" s="118"/>
      <c r="J3461" s="312">
        <f>AVERAGE(J3460:K3460)</f>
        <v>3.4294736842105262</v>
      </c>
      <c r="K3461" s="312"/>
      <c r="L3461" s="118"/>
      <c r="M3461" s="5"/>
      <c r="N3461" s="5"/>
      <c r="O3461" s="5"/>
      <c r="P3461" s="5"/>
      <c r="Q3461" s="5"/>
      <c r="R3461" s="312"/>
      <c r="S3461" s="312"/>
      <c r="U3461"/>
      <c r="V3461"/>
      <c r="W3461"/>
      <c r="X3461"/>
      <c r="Y3461"/>
      <c r="Z3461"/>
      <c r="AA3461"/>
      <c r="AB3461"/>
      <c r="AC3461"/>
    </row>
    <row r="3462" spans="1:35" x14ac:dyDescent="0.2">
      <c r="A3462" s="3" t="s">
        <v>63</v>
      </c>
      <c r="B3462" s="312">
        <f>AVERAGE(B3411,B3437,B3461)</f>
        <v>3.1675933583959899</v>
      </c>
      <c r="C3462" s="312"/>
      <c r="D3462" s="312">
        <f>AVERAGE(D3411,D3437,D3461)</f>
        <v>3.745769423558897</v>
      </c>
      <c r="E3462" s="312"/>
      <c r="F3462" s="5"/>
      <c r="G3462" s="312">
        <f>AVERAGE(G3411,G3437,G3461)</f>
        <v>2.3738869047619047</v>
      </c>
      <c r="H3462" s="312"/>
      <c r="I3462" s="118"/>
      <c r="J3462" s="312">
        <f>AVERAGE(J3411,J3437,J3461)</f>
        <v>3.2615487677527155</v>
      </c>
      <c r="K3462" s="312"/>
      <c r="L3462" s="118"/>
      <c r="M3462" s="5"/>
      <c r="N3462" s="5"/>
      <c r="O3462" s="5"/>
      <c r="P3462" s="5"/>
      <c r="Q3462" s="5"/>
      <c r="R3462" s="312"/>
      <c r="S3462" s="312"/>
      <c r="U3462"/>
      <c r="V3462"/>
      <c r="W3462"/>
      <c r="X3462"/>
      <c r="Y3462"/>
      <c r="Z3462"/>
      <c r="AA3462"/>
      <c r="AB3462"/>
      <c r="AC3462"/>
    </row>
    <row r="3464" spans="1:35" x14ac:dyDescent="0.2">
      <c r="A3464" s="2">
        <v>43160</v>
      </c>
      <c r="B3464" s="64">
        <v>3.58</v>
      </c>
      <c r="C3464" s="64">
        <v>3.25</v>
      </c>
      <c r="D3464" s="64">
        <v>4.0999999999999996</v>
      </c>
      <c r="E3464" s="64">
        <v>3.82</v>
      </c>
      <c r="G3464" s="64">
        <v>2.63</v>
      </c>
      <c r="H3464" s="64">
        <f t="shared" ref="H3464:H3484" si="21">(G3464+I3464)/2</f>
        <v>2.4849999999999999</v>
      </c>
      <c r="I3464" s="64">
        <v>2.34</v>
      </c>
      <c r="J3464" s="64">
        <v>3.6</v>
      </c>
      <c r="K3464" s="64">
        <f t="shared" ref="K3464:K3484" si="22">(J3464+L3464)/2</f>
        <v>3.33</v>
      </c>
      <c r="L3464" s="64">
        <v>3.06</v>
      </c>
    </row>
    <row r="3465" spans="1:35" x14ac:dyDescent="0.2">
      <c r="A3465" s="2">
        <v>43161</v>
      </c>
      <c r="B3465" s="64">
        <v>3.61</v>
      </c>
      <c r="C3465" s="64">
        <v>3.27</v>
      </c>
      <c r="D3465" s="64">
        <v>4.1500000000000004</v>
      </c>
      <c r="E3465" s="64">
        <v>3.83</v>
      </c>
      <c r="G3465" s="64">
        <v>2.62</v>
      </c>
      <c r="H3465" s="64">
        <f t="shared" si="21"/>
        <v>2.4550000000000001</v>
      </c>
      <c r="I3465" s="64">
        <v>2.29</v>
      </c>
      <c r="J3465" s="64">
        <v>3.61</v>
      </c>
      <c r="K3465" s="64">
        <f t="shared" si="22"/>
        <v>3.37</v>
      </c>
      <c r="L3465" s="64">
        <v>3.13</v>
      </c>
    </row>
    <row r="3466" spans="1:35" x14ac:dyDescent="0.2">
      <c r="A3466" s="2">
        <v>43164</v>
      </c>
      <c r="B3466" s="64">
        <v>3.63</v>
      </c>
      <c r="C3466" s="64">
        <v>3.27</v>
      </c>
      <c r="D3466" s="64">
        <v>4.16</v>
      </c>
      <c r="E3466" s="64">
        <v>3.85</v>
      </c>
      <c r="G3466" s="64">
        <v>2.65</v>
      </c>
      <c r="H3466" s="64">
        <f t="shared" si="21"/>
        <v>2.4649999999999999</v>
      </c>
      <c r="I3466" s="64">
        <v>2.2799999999999998</v>
      </c>
      <c r="J3466" s="64">
        <v>3.59</v>
      </c>
      <c r="K3466" s="64">
        <f t="shared" si="22"/>
        <v>3.29</v>
      </c>
      <c r="L3466" s="64">
        <v>2.99</v>
      </c>
    </row>
    <row r="3467" spans="1:35" x14ac:dyDescent="0.2">
      <c r="A3467" s="2">
        <v>43165</v>
      </c>
      <c r="B3467" s="64">
        <v>3.62</v>
      </c>
      <c r="C3467" s="64">
        <v>3.33</v>
      </c>
      <c r="D3467" s="64">
        <v>4.1500000000000004</v>
      </c>
      <c r="E3467" s="64">
        <v>3.85</v>
      </c>
      <c r="G3467" s="64">
        <v>2.65</v>
      </c>
      <c r="H3467" s="64">
        <f t="shared" si="21"/>
        <v>2.4749999999999996</v>
      </c>
      <c r="I3467" s="64">
        <v>2.2999999999999998</v>
      </c>
      <c r="J3467" s="64">
        <v>3.59</v>
      </c>
      <c r="K3467" s="64">
        <f t="shared" si="22"/>
        <v>3.36</v>
      </c>
      <c r="L3467" s="64">
        <v>3.13</v>
      </c>
    </row>
    <row r="3468" spans="1:35" x14ac:dyDescent="0.2">
      <c r="A3468" s="2">
        <v>43166</v>
      </c>
      <c r="B3468" s="64">
        <v>3.63</v>
      </c>
      <c r="C3468" s="64">
        <v>3.34</v>
      </c>
      <c r="D3468" s="64">
        <v>4.1900000000000004</v>
      </c>
      <c r="E3468" s="64">
        <v>3.86</v>
      </c>
      <c r="G3468" s="64">
        <v>2.59</v>
      </c>
      <c r="H3468" s="64">
        <f t="shared" si="21"/>
        <v>2.44</v>
      </c>
      <c r="I3468" s="64">
        <v>2.29</v>
      </c>
      <c r="J3468" s="64">
        <v>3.65</v>
      </c>
      <c r="K3468" s="64">
        <f t="shared" si="22"/>
        <v>3.3849999999999998</v>
      </c>
      <c r="L3468" s="64">
        <v>3.12</v>
      </c>
    </row>
    <row r="3469" spans="1:35" x14ac:dyDescent="0.2">
      <c r="A3469" s="2">
        <v>43167</v>
      </c>
      <c r="B3469" s="64">
        <v>3.6</v>
      </c>
      <c r="C3469" s="64">
        <v>3.34</v>
      </c>
      <c r="D3469" s="64">
        <v>4.1399999999999997</v>
      </c>
      <c r="E3469" s="64">
        <v>3.88</v>
      </c>
      <c r="G3469" s="64">
        <v>2.63</v>
      </c>
      <c r="H3469" s="64">
        <f t="shared" si="21"/>
        <v>2.4350000000000001</v>
      </c>
      <c r="I3469" s="64">
        <v>2.2400000000000002</v>
      </c>
      <c r="J3469" s="64">
        <v>3.62</v>
      </c>
      <c r="K3469" s="64">
        <f t="shared" si="22"/>
        <v>3.42</v>
      </c>
      <c r="L3469" s="64">
        <v>3.22</v>
      </c>
    </row>
    <row r="3470" spans="1:35" x14ac:dyDescent="0.2">
      <c r="A3470" s="2">
        <v>43168</v>
      </c>
      <c r="B3470" s="64">
        <v>3.64</v>
      </c>
      <c r="C3470" s="64">
        <v>3.4</v>
      </c>
      <c r="D3470" s="64">
        <v>4.16</v>
      </c>
      <c r="E3470" s="64">
        <v>3.89</v>
      </c>
      <c r="G3470" s="64">
        <v>2.64</v>
      </c>
      <c r="H3470" s="64">
        <f t="shared" si="21"/>
        <v>2.4350000000000001</v>
      </c>
      <c r="I3470" s="64">
        <v>2.23</v>
      </c>
      <c r="J3470" s="64">
        <v>3.67</v>
      </c>
      <c r="K3470" s="64">
        <f t="shared" si="22"/>
        <v>3.45</v>
      </c>
      <c r="L3470" s="64">
        <v>3.23</v>
      </c>
    </row>
    <row r="3471" spans="1:35" x14ac:dyDescent="0.2">
      <c r="A3471" s="2">
        <v>43171</v>
      </c>
      <c r="B3471" s="64">
        <v>3.64</v>
      </c>
      <c r="C3471" s="64">
        <v>3.38</v>
      </c>
      <c r="D3471" s="64">
        <v>4.16</v>
      </c>
      <c r="E3471" s="64">
        <v>3.88</v>
      </c>
      <c r="G3471" s="64">
        <v>2.67</v>
      </c>
      <c r="H3471" s="64">
        <f t="shared" si="21"/>
        <v>2.5</v>
      </c>
      <c r="I3471" s="64">
        <v>2.33</v>
      </c>
      <c r="J3471" s="64">
        <v>3.65</v>
      </c>
      <c r="K3471" s="64">
        <f t="shared" si="22"/>
        <v>3.4299999999999997</v>
      </c>
      <c r="L3471" s="64">
        <v>3.21</v>
      </c>
    </row>
    <row r="3472" spans="1:35" x14ac:dyDescent="0.2">
      <c r="A3472" s="2">
        <v>43172</v>
      </c>
      <c r="B3472" s="64">
        <v>3.63</v>
      </c>
      <c r="C3472" s="64">
        <v>3.38</v>
      </c>
      <c r="D3472" s="64">
        <v>4.1399999999999997</v>
      </c>
      <c r="E3472" s="64">
        <v>3.89</v>
      </c>
      <c r="G3472" s="64">
        <v>2.7</v>
      </c>
      <c r="H3472" s="64">
        <f t="shared" si="21"/>
        <v>2.6150000000000002</v>
      </c>
      <c r="I3472" s="64">
        <v>2.5299999999999998</v>
      </c>
      <c r="J3472" s="64">
        <v>3.66</v>
      </c>
      <c r="K3472" s="64">
        <f t="shared" si="22"/>
        <v>3.41</v>
      </c>
      <c r="L3472" s="64">
        <v>3.16</v>
      </c>
    </row>
    <row r="3473" spans="1:29" x14ac:dyDescent="0.2">
      <c r="A3473" s="2">
        <v>43173</v>
      </c>
      <c r="B3473" s="64">
        <v>3.61</v>
      </c>
      <c r="C3473" s="64">
        <v>3.37</v>
      </c>
      <c r="D3473" s="64">
        <v>4.0999999999999996</v>
      </c>
      <c r="E3473" s="64">
        <v>3.86</v>
      </c>
      <c r="G3473" s="64">
        <v>2.67</v>
      </c>
      <c r="H3473" s="64">
        <f t="shared" si="21"/>
        <v>2.4950000000000001</v>
      </c>
      <c r="I3473" s="64">
        <v>2.3199999999999998</v>
      </c>
      <c r="J3473" s="64">
        <v>3.59</v>
      </c>
      <c r="K3473" s="64">
        <f t="shared" si="22"/>
        <v>3.38</v>
      </c>
      <c r="L3473" s="64">
        <v>3.17</v>
      </c>
    </row>
    <row r="3474" spans="1:29" x14ac:dyDescent="0.2">
      <c r="A3474" s="2">
        <v>43174</v>
      </c>
      <c r="B3474" s="64">
        <v>3.62</v>
      </c>
      <c r="C3474" s="64">
        <v>3.4</v>
      </c>
      <c r="D3474" s="64">
        <v>4.0999999999999996</v>
      </c>
      <c r="E3474" s="64">
        <v>3.86</v>
      </c>
      <c r="G3474" s="64">
        <v>2.6</v>
      </c>
      <c r="H3474" s="64">
        <f t="shared" si="21"/>
        <v>2.4699999999999998</v>
      </c>
      <c r="I3474" s="64">
        <v>2.34</v>
      </c>
      <c r="J3474" s="64">
        <v>3.58</v>
      </c>
      <c r="K3474" s="64">
        <f t="shared" si="22"/>
        <v>3.4050000000000002</v>
      </c>
      <c r="L3474" s="64">
        <v>3.23</v>
      </c>
    </row>
    <row r="3475" spans="1:29" x14ac:dyDescent="0.2">
      <c r="A3475" s="2">
        <v>43175</v>
      </c>
      <c r="B3475" s="64">
        <v>3.61</v>
      </c>
      <c r="C3475" s="64">
        <v>3.39</v>
      </c>
      <c r="D3475" s="64">
        <v>4.09</v>
      </c>
      <c r="E3475" s="64">
        <v>3.84</v>
      </c>
      <c r="G3475" s="64">
        <v>2.59</v>
      </c>
      <c r="H3475" s="64">
        <f t="shared" si="21"/>
        <v>2.4500000000000002</v>
      </c>
      <c r="I3475" s="64">
        <v>2.31</v>
      </c>
      <c r="J3475" s="64">
        <v>3.64</v>
      </c>
      <c r="K3475" s="64">
        <f t="shared" si="22"/>
        <v>3.42</v>
      </c>
      <c r="L3475" s="64">
        <v>3.2</v>
      </c>
    </row>
    <row r="3476" spans="1:29" x14ac:dyDescent="0.2">
      <c r="A3476" s="2">
        <v>43178</v>
      </c>
      <c r="B3476" s="64">
        <v>3.64</v>
      </c>
      <c r="C3476" s="64">
        <v>3.41</v>
      </c>
      <c r="D3476" s="64">
        <v>4.0999999999999996</v>
      </c>
      <c r="E3476" s="64">
        <v>3.9</v>
      </c>
      <c r="G3476" s="64">
        <v>2.57</v>
      </c>
      <c r="H3476" s="64">
        <f t="shared" si="21"/>
        <v>2.5</v>
      </c>
      <c r="I3476" s="64">
        <v>2.4300000000000002</v>
      </c>
      <c r="J3476" s="64">
        <v>3.61</v>
      </c>
      <c r="K3476" s="64">
        <f t="shared" si="22"/>
        <v>3.3849999999999998</v>
      </c>
      <c r="L3476" s="64">
        <v>3.16</v>
      </c>
    </row>
    <row r="3477" spans="1:29" x14ac:dyDescent="0.2">
      <c r="A3477" s="2">
        <v>43179</v>
      </c>
      <c r="B3477" s="64">
        <v>3.68</v>
      </c>
      <c r="C3477" s="64">
        <v>3.42</v>
      </c>
      <c r="D3477" s="64">
        <v>4.1500000000000004</v>
      </c>
      <c r="E3477" s="64">
        <v>3.92</v>
      </c>
      <c r="G3477" s="64">
        <v>2.61</v>
      </c>
      <c r="H3477" s="64">
        <f t="shared" si="21"/>
        <v>2.4900000000000002</v>
      </c>
      <c r="I3477" s="64">
        <v>2.37</v>
      </c>
      <c r="J3477" s="64">
        <v>3.63</v>
      </c>
      <c r="K3477" s="64">
        <f t="shared" si="22"/>
        <v>3.4050000000000002</v>
      </c>
      <c r="L3477" s="64">
        <v>3.18</v>
      </c>
    </row>
    <row r="3478" spans="1:29" x14ac:dyDescent="0.2">
      <c r="A3478" s="2">
        <v>43180</v>
      </c>
      <c r="B3478" s="64">
        <v>3.7</v>
      </c>
      <c r="C3478" s="64">
        <v>3.43</v>
      </c>
      <c r="D3478" s="64">
        <v>4.18</v>
      </c>
      <c r="E3478" s="64">
        <v>3.93</v>
      </c>
      <c r="G3478" s="64">
        <v>2.62</v>
      </c>
      <c r="H3478" s="64">
        <f t="shared" si="21"/>
        <v>2.5049999999999999</v>
      </c>
      <c r="I3478" s="64">
        <v>2.39</v>
      </c>
      <c r="J3478" s="64">
        <v>3.64</v>
      </c>
      <c r="K3478" s="64">
        <f t="shared" si="22"/>
        <v>3.3650000000000002</v>
      </c>
      <c r="L3478" s="64">
        <v>3.09</v>
      </c>
    </row>
    <row r="3479" spans="1:29" x14ac:dyDescent="0.2">
      <c r="A3479" s="2">
        <v>43181</v>
      </c>
      <c r="B3479" s="64">
        <v>3.67</v>
      </c>
      <c r="C3479" s="64">
        <v>3.38</v>
      </c>
      <c r="D3479" s="64">
        <v>4.16</v>
      </c>
      <c r="E3479" s="64">
        <v>3.89</v>
      </c>
      <c r="G3479" s="64">
        <v>2.6</v>
      </c>
      <c r="H3479" s="64">
        <f t="shared" si="21"/>
        <v>2.4550000000000001</v>
      </c>
      <c r="I3479" s="64">
        <v>2.31</v>
      </c>
      <c r="J3479" s="64">
        <v>3.58</v>
      </c>
      <c r="K3479" s="64">
        <f t="shared" si="22"/>
        <v>3.3250000000000002</v>
      </c>
      <c r="L3479" s="64">
        <v>3.07</v>
      </c>
    </row>
    <row r="3480" spans="1:29" x14ac:dyDescent="0.2">
      <c r="A3480" s="2">
        <v>43182</v>
      </c>
      <c r="B3480" s="64">
        <v>3.66</v>
      </c>
      <c r="C3480" s="64">
        <v>3.39</v>
      </c>
      <c r="D3480" s="64">
        <v>4.18</v>
      </c>
      <c r="E3480" s="64">
        <v>3.91</v>
      </c>
      <c r="G3480" s="64">
        <v>2.6</v>
      </c>
      <c r="H3480" s="64">
        <f t="shared" si="21"/>
        <v>2.4450000000000003</v>
      </c>
      <c r="I3480" s="64">
        <v>2.29</v>
      </c>
      <c r="J3480" s="64">
        <v>3.64</v>
      </c>
      <c r="K3480" s="64">
        <f t="shared" si="22"/>
        <v>3.3</v>
      </c>
      <c r="L3480" s="64">
        <v>2.96</v>
      </c>
    </row>
    <row r="3481" spans="1:29" x14ac:dyDescent="0.2">
      <c r="A3481" s="2">
        <v>43185</v>
      </c>
      <c r="B3481" s="64">
        <v>3.69</v>
      </c>
      <c r="C3481" s="64">
        <v>3.43</v>
      </c>
      <c r="D3481" s="64">
        <v>4.13</v>
      </c>
      <c r="E3481" s="64">
        <v>3.93</v>
      </c>
      <c r="G3481" s="64">
        <v>2.59</v>
      </c>
      <c r="H3481" s="64">
        <f t="shared" si="21"/>
        <v>2.4500000000000002</v>
      </c>
      <c r="I3481" s="64">
        <v>2.31</v>
      </c>
      <c r="J3481" s="64">
        <v>3.63</v>
      </c>
      <c r="K3481" s="64">
        <f t="shared" si="22"/>
        <v>3.3149999999999999</v>
      </c>
      <c r="L3481" s="64">
        <v>3</v>
      </c>
    </row>
    <row r="3482" spans="1:29" x14ac:dyDescent="0.2">
      <c r="A3482" s="2">
        <v>43186</v>
      </c>
      <c r="B3482" s="64">
        <v>3.62</v>
      </c>
      <c r="C3482" s="64">
        <v>3.35</v>
      </c>
      <c r="D3482" s="64">
        <v>4.08</v>
      </c>
      <c r="E3482" s="64">
        <v>3.86</v>
      </c>
      <c r="G3482" s="64">
        <v>2.57</v>
      </c>
      <c r="H3482" s="64">
        <f t="shared" si="21"/>
        <v>2.4449999999999998</v>
      </c>
      <c r="I3482" s="64">
        <v>2.3199999999999998</v>
      </c>
      <c r="J3482" s="64">
        <v>3.59</v>
      </c>
      <c r="K3482" s="64">
        <f t="shared" si="22"/>
        <v>3.2949999999999999</v>
      </c>
      <c r="L3482" s="64">
        <v>3</v>
      </c>
    </row>
    <row r="3483" spans="1:29" x14ac:dyDescent="0.2">
      <c r="A3483" s="2">
        <v>43187</v>
      </c>
      <c r="B3483" s="64">
        <v>3.62</v>
      </c>
      <c r="C3483" s="64">
        <v>3.37</v>
      </c>
      <c r="D3483" s="64">
        <v>4.07</v>
      </c>
      <c r="E3483" s="64">
        <v>3.9</v>
      </c>
      <c r="G3483" s="64">
        <v>2.5099999999999998</v>
      </c>
      <c r="H3483" s="64">
        <f t="shared" si="21"/>
        <v>2.4349999999999996</v>
      </c>
      <c r="I3483" s="64">
        <v>2.36</v>
      </c>
      <c r="J3483" s="64">
        <v>3.56</v>
      </c>
      <c r="K3483" s="64">
        <f t="shared" si="22"/>
        <v>3.29</v>
      </c>
      <c r="L3483" s="64">
        <v>3.02</v>
      </c>
    </row>
    <row r="3484" spans="1:29" x14ac:dyDescent="0.2">
      <c r="A3484" s="2">
        <v>43188</v>
      </c>
      <c r="B3484" s="64">
        <v>3.53</v>
      </c>
      <c r="C3484" s="64">
        <v>3.24</v>
      </c>
      <c r="D3484" s="64">
        <v>4.04</v>
      </c>
      <c r="E3484" s="64">
        <v>3.79</v>
      </c>
      <c r="G3484" s="64">
        <v>2.4900000000000002</v>
      </c>
      <c r="H3484" s="64">
        <f t="shared" si="21"/>
        <v>2.4450000000000003</v>
      </c>
      <c r="I3484" s="64">
        <v>2.4</v>
      </c>
      <c r="J3484" s="64">
        <v>3.53</v>
      </c>
      <c r="K3484" s="64">
        <f t="shared" si="22"/>
        <v>3.23</v>
      </c>
      <c r="L3484" s="64">
        <v>2.93</v>
      </c>
    </row>
    <row r="3486" spans="1:29" x14ac:dyDescent="0.2">
      <c r="A3486" s="3" t="s">
        <v>61</v>
      </c>
      <c r="B3486" s="64">
        <f>AVERAGE(B3464:B3484)</f>
        <v>3.6300000000000008</v>
      </c>
      <c r="C3486" s="64">
        <f>AVERAGE(C3464:C3484)</f>
        <v>3.3590476190476193</v>
      </c>
      <c r="D3486" s="64">
        <f>AVERAGE(D3464:D3484)</f>
        <v>4.1300000000000017</v>
      </c>
      <c r="E3486" s="64">
        <f>AVERAGE(E3464:E3484)</f>
        <v>3.873333333333334</v>
      </c>
      <c r="G3486" s="64">
        <f>AVERAGE(G3464:G3484)</f>
        <v>2.6095238095238091</v>
      </c>
      <c r="H3486" s="64">
        <f>AVERAGE(H3464:H3484)</f>
        <v>2.4709523809523812</v>
      </c>
      <c r="J3486" s="64">
        <f>AVERAGE(J3464:J3484)</f>
        <v>3.6123809523809531</v>
      </c>
      <c r="K3486" s="64">
        <f>AVERAGE(K3464:K3484)</f>
        <v>3.3600000000000008</v>
      </c>
      <c r="R3486" s="64"/>
      <c r="S3486" s="64"/>
      <c r="U3486"/>
      <c r="V3486"/>
      <c r="W3486"/>
      <c r="X3486"/>
      <c r="Y3486"/>
      <c r="Z3486"/>
      <c r="AA3486"/>
      <c r="AB3486"/>
      <c r="AC3486"/>
    </row>
    <row r="3487" spans="1:29" x14ac:dyDescent="0.2">
      <c r="A3487" s="3" t="s">
        <v>62</v>
      </c>
      <c r="B3487" s="312">
        <f>AVERAGE(B3486:C3486)</f>
        <v>3.4945238095238098</v>
      </c>
      <c r="C3487" s="312"/>
      <c r="D3487" s="312">
        <f>AVERAGE(D3486:E3486)</f>
        <v>4.0016666666666678</v>
      </c>
      <c r="E3487" s="312"/>
      <c r="F3487" s="5"/>
      <c r="G3487" s="312">
        <f>AVERAGE(G3486:H3486)</f>
        <v>2.5402380952380952</v>
      </c>
      <c r="H3487" s="312"/>
      <c r="I3487" s="118"/>
      <c r="J3487" s="312">
        <f>AVERAGE(J3486:K3486)</f>
        <v>3.486190476190477</v>
      </c>
      <c r="K3487" s="312"/>
      <c r="L3487" s="118"/>
      <c r="M3487" s="5"/>
      <c r="N3487" s="5"/>
      <c r="O3487" s="5"/>
      <c r="P3487" s="5"/>
      <c r="Q3487" s="5"/>
      <c r="R3487" s="312"/>
      <c r="S3487" s="312"/>
      <c r="U3487"/>
      <c r="V3487"/>
      <c r="W3487"/>
      <c r="X3487"/>
      <c r="Y3487"/>
      <c r="Z3487"/>
      <c r="AA3487"/>
      <c r="AB3487"/>
      <c r="AC3487"/>
    </row>
    <row r="3488" spans="1:29" x14ac:dyDescent="0.2">
      <c r="A3488" s="3" t="s">
        <v>63</v>
      </c>
      <c r="B3488" s="312">
        <f>AVERAGE(B3437,B3461,B3487)</f>
        <v>3.345517961570593</v>
      </c>
      <c r="C3488" s="312"/>
      <c r="D3488" s="312">
        <f>AVERAGE(D3437,D3461,D3487)</f>
        <v>3.8649916457811195</v>
      </c>
      <c r="E3488" s="312"/>
      <c r="F3488" s="5"/>
      <c r="G3488" s="312">
        <f>AVERAGE(G3437,G3461,G3487)</f>
        <v>2.4565079365079368</v>
      </c>
      <c r="H3488" s="312"/>
      <c r="I3488" s="118"/>
      <c r="J3488" s="312">
        <f>AVERAGE(J3437,J3461,J3487)</f>
        <v>3.3865705931495409</v>
      </c>
      <c r="K3488" s="312"/>
      <c r="L3488" s="118"/>
      <c r="M3488" s="5"/>
      <c r="N3488" s="5"/>
      <c r="O3488" s="5"/>
      <c r="P3488" s="5"/>
      <c r="Q3488" s="5"/>
      <c r="R3488" s="312"/>
      <c r="S3488" s="312"/>
      <c r="U3488"/>
      <c r="V3488"/>
      <c r="W3488"/>
      <c r="X3488"/>
      <c r="Y3488"/>
      <c r="Z3488"/>
      <c r="AA3488"/>
      <c r="AB3488"/>
      <c r="AC3488"/>
    </row>
    <row r="3490" spans="1:12" x14ac:dyDescent="0.2">
      <c r="A3490" s="2">
        <v>43192</v>
      </c>
      <c r="B3490" s="64">
        <v>3.57</v>
      </c>
      <c r="C3490" s="64">
        <v>3.33</v>
      </c>
      <c r="D3490" s="64">
        <v>4.04</v>
      </c>
      <c r="E3490" s="64">
        <v>3.84</v>
      </c>
      <c r="G3490" s="64">
        <v>2.5</v>
      </c>
      <c r="H3490" s="64">
        <f t="shared" ref="H3490:H3510" si="23">(G3490+I3490)/2</f>
        <v>2.3449999999999998</v>
      </c>
      <c r="I3490" s="64">
        <v>2.19</v>
      </c>
      <c r="J3490" s="64">
        <v>3.41</v>
      </c>
      <c r="K3490" s="64">
        <f t="shared" ref="K3490:K3510" si="24">(J3490+L3490)/2</f>
        <v>3.27</v>
      </c>
      <c r="L3490" s="64">
        <v>3.13</v>
      </c>
    </row>
    <row r="3491" spans="1:12" x14ac:dyDescent="0.2">
      <c r="A3491" s="2">
        <v>43193</v>
      </c>
      <c r="B3491" s="64">
        <v>3.6</v>
      </c>
      <c r="C3491" s="64">
        <v>3.36</v>
      </c>
      <c r="D3491" s="64">
        <v>4.0599999999999996</v>
      </c>
      <c r="E3491" s="64">
        <v>3.87</v>
      </c>
      <c r="G3491" s="64">
        <v>2.4900000000000002</v>
      </c>
      <c r="H3491" s="64">
        <f t="shared" si="23"/>
        <v>2.3550000000000004</v>
      </c>
      <c r="I3491" s="64">
        <v>2.2200000000000002</v>
      </c>
      <c r="J3491" s="64">
        <v>3.5</v>
      </c>
      <c r="K3491" s="64">
        <f t="shared" si="24"/>
        <v>3.31</v>
      </c>
      <c r="L3491" s="64">
        <v>3.12</v>
      </c>
    </row>
    <row r="3492" spans="1:12" x14ac:dyDescent="0.2">
      <c r="A3492" s="2">
        <v>43194</v>
      </c>
      <c r="B3492" s="64">
        <v>3.61</v>
      </c>
      <c r="C3492" s="64">
        <v>3.38</v>
      </c>
      <c r="D3492" s="64">
        <v>4.09</v>
      </c>
      <c r="E3492" s="64">
        <v>3.87</v>
      </c>
      <c r="G3492" s="64">
        <v>2.46</v>
      </c>
      <c r="H3492" s="64">
        <f t="shared" si="23"/>
        <v>2.35</v>
      </c>
      <c r="I3492" s="64">
        <v>2.2400000000000002</v>
      </c>
      <c r="J3492" s="64">
        <v>3.53</v>
      </c>
      <c r="K3492" s="64">
        <f t="shared" si="24"/>
        <v>3.34</v>
      </c>
      <c r="L3492" s="64">
        <v>3.15</v>
      </c>
    </row>
    <row r="3493" spans="1:12" x14ac:dyDescent="0.2">
      <c r="A3493" s="2">
        <v>43195</v>
      </c>
      <c r="B3493" s="64">
        <v>3.61</v>
      </c>
      <c r="C3493" s="64">
        <v>3.41</v>
      </c>
      <c r="D3493" s="64">
        <v>4.1100000000000003</v>
      </c>
      <c r="E3493" s="64">
        <v>3.89</v>
      </c>
      <c r="G3493" s="64">
        <v>2.5099999999999998</v>
      </c>
      <c r="H3493" s="64">
        <f t="shared" si="23"/>
        <v>2.375</v>
      </c>
      <c r="I3493" s="64">
        <v>2.2400000000000002</v>
      </c>
      <c r="J3493" s="64">
        <v>3.55</v>
      </c>
      <c r="K3493" s="64">
        <f t="shared" si="24"/>
        <v>3.0649999999999999</v>
      </c>
      <c r="L3493" s="64">
        <v>2.58</v>
      </c>
    </row>
    <row r="3494" spans="1:12" x14ac:dyDescent="0.2">
      <c r="A3494" s="2">
        <v>43196</v>
      </c>
      <c r="B3494" s="64">
        <v>3.57</v>
      </c>
      <c r="C3494" s="64">
        <v>3.37</v>
      </c>
      <c r="D3494" s="64">
        <v>4.08</v>
      </c>
      <c r="E3494" s="64">
        <v>3.84</v>
      </c>
      <c r="G3494" s="64">
        <v>2.56</v>
      </c>
      <c r="H3494" s="64">
        <f t="shared" si="23"/>
        <v>2.4249999999999998</v>
      </c>
      <c r="I3494" s="64">
        <v>2.29</v>
      </c>
      <c r="J3494" s="64">
        <v>3.55</v>
      </c>
      <c r="K3494" s="64">
        <f t="shared" si="24"/>
        <v>3.0549999999999997</v>
      </c>
      <c r="L3494" s="64">
        <v>2.56</v>
      </c>
    </row>
    <row r="3495" spans="1:12" x14ac:dyDescent="0.2">
      <c r="A3495" s="2">
        <v>43199</v>
      </c>
      <c r="B3495" s="64">
        <v>3.6</v>
      </c>
      <c r="C3495" s="64">
        <v>3.36</v>
      </c>
      <c r="D3495" s="64">
        <v>4.07</v>
      </c>
      <c r="E3495" s="64">
        <v>3.84</v>
      </c>
      <c r="G3495" s="64">
        <v>2.5</v>
      </c>
      <c r="H3495" s="64">
        <f t="shared" si="23"/>
        <v>2.3899999999999997</v>
      </c>
      <c r="I3495" s="64">
        <v>2.2799999999999998</v>
      </c>
      <c r="J3495" s="64">
        <v>3.6</v>
      </c>
      <c r="K3495" s="64">
        <f t="shared" si="24"/>
        <v>3.0700000000000003</v>
      </c>
      <c r="L3495" s="64">
        <v>2.54</v>
      </c>
    </row>
    <row r="3496" spans="1:12" x14ac:dyDescent="0.2">
      <c r="A3496" s="2">
        <v>43200</v>
      </c>
      <c r="B3496" s="64">
        <v>3.6</v>
      </c>
      <c r="C3496" s="64">
        <v>3.37</v>
      </c>
      <c r="D3496" s="64">
        <v>4.0999999999999996</v>
      </c>
      <c r="E3496" s="64">
        <v>3.83</v>
      </c>
      <c r="G3496" s="64">
        <v>2.5299999999999998</v>
      </c>
      <c r="H3496" s="64">
        <f t="shared" si="23"/>
        <v>2.3949999999999996</v>
      </c>
      <c r="I3496" s="64">
        <v>2.2599999999999998</v>
      </c>
      <c r="J3496" s="64">
        <v>3.56</v>
      </c>
      <c r="K3496" s="64">
        <f t="shared" si="24"/>
        <v>3.355</v>
      </c>
      <c r="L3496" s="64">
        <v>3.15</v>
      </c>
    </row>
    <row r="3497" spans="1:12" x14ac:dyDescent="0.2">
      <c r="A3497" s="2">
        <v>43201</v>
      </c>
      <c r="B3497" s="64">
        <v>3.59</v>
      </c>
      <c r="C3497" s="64">
        <v>3.38</v>
      </c>
      <c r="D3497" s="64">
        <v>4.07</v>
      </c>
      <c r="E3497" s="64">
        <v>3.79</v>
      </c>
      <c r="G3497" s="64">
        <v>2.52</v>
      </c>
      <c r="H3497" s="64">
        <f t="shared" si="23"/>
        <v>2.3899999999999997</v>
      </c>
      <c r="I3497" s="64">
        <v>2.2599999999999998</v>
      </c>
      <c r="J3497" s="64">
        <v>3.56</v>
      </c>
      <c r="K3497" s="64">
        <f t="shared" si="24"/>
        <v>3.355</v>
      </c>
      <c r="L3497" s="64">
        <v>3.15</v>
      </c>
    </row>
    <row r="3498" spans="1:12" x14ac:dyDescent="0.2">
      <c r="A3498" s="2">
        <v>43202</v>
      </c>
      <c r="B3498" s="64">
        <v>3.64</v>
      </c>
      <c r="C3498" s="64">
        <v>3.46</v>
      </c>
      <c r="D3498" s="64">
        <v>4.08</v>
      </c>
      <c r="E3498" s="64">
        <v>3.81</v>
      </c>
      <c r="G3498" s="64">
        <v>2.46</v>
      </c>
      <c r="H3498" s="64">
        <f t="shared" si="23"/>
        <v>2.3650000000000002</v>
      </c>
      <c r="I3498" s="64">
        <v>2.27</v>
      </c>
      <c r="J3498" s="64">
        <v>3.61</v>
      </c>
      <c r="K3498" s="64">
        <f t="shared" si="24"/>
        <v>3.3650000000000002</v>
      </c>
      <c r="L3498" s="64">
        <v>3.12</v>
      </c>
    </row>
    <row r="3499" spans="1:12" x14ac:dyDescent="0.2">
      <c r="A3499" s="2">
        <v>43203</v>
      </c>
      <c r="B3499" s="64">
        <v>3.63</v>
      </c>
      <c r="C3499" s="64">
        <v>3.46</v>
      </c>
      <c r="D3499" s="64">
        <v>4.07</v>
      </c>
      <c r="E3499" s="64">
        <v>3.82</v>
      </c>
      <c r="G3499" s="64">
        <v>2.4900000000000002</v>
      </c>
      <c r="H3499" s="64">
        <f t="shared" si="23"/>
        <v>2.38</v>
      </c>
      <c r="I3499" s="64">
        <v>2.27</v>
      </c>
      <c r="J3499" s="64">
        <v>3.62</v>
      </c>
      <c r="K3499" s="64">
        <f t="shared" si="24"/>
        <v>3.375</v>
      </c>
      <c r="L3499" s="64">
        <v>3.13</v>
      </c>
    </row>
    <row r="3500" spans="1:12" x14ac:dyDescent="0.2">
      <c r="A3500" s="2">
        <v>43206</v>
      </c>
      <c r="B3500" s="64">
        <v>3.65</v>
      </c>
      <c r="C3500" s="64">
        <v>3.53</v>
      </c>
      <c r="D3500" s="64">
        <v>4.0599999999999996</v>
      </c>
      <c r="E3500" s="64">
        <v>3.81</v>
      </c>
      <c r="G3500" s="64">
        <v>2.5099999999999998</v>
      </c>
      <c r="H3500" s="64">
        <f t="shared" si="23"/>
        <v>2.3849999999999998</v>
      </c>
      <c r="I3500" s="64">
        <v>2.2599999999999998</v>
      </c>
      <c r="J3500" s="64">
        <v>3.71</v>
      </c>
      <c r="K3500" s="64">
        <f t="shared" si="24"/>
        <v>3.4249999999999998</v>
      </c>
      <c r="L3500" s="64">
        <v>3.14</v>
      </c>
    </row>
    <row r="3501" spans="1:12" x14ac:dyDescent="0.2">
      <c r="A3501" s="2">
        <v>43207</v>
      </c>
      <c r="B3501" s="64">
        <v>3.64</v>
      </c>
      <c r="C3501" s="64">
        <v>3.5</v>
      </c>
      <c r="D3501" s="64">
        <v>4.05</v>
      </c>
      <c r="E3501" s="64">
        <v>3.8</v>
      </c>
      <c r="G3501" s="64">
        <v>2.5299999999999998</v>
      </c>
      <c r="H3501" s="64">
        <f t="shared" si="23"/>
        <v>2.41</v>
      </c>
      <c r="I3501" s="64">
        <v>2.29</v>
      </c>
      <c r="J3501" s="64">
        <v>3.69</v>
      </c>
      <c r="K3501" s="64">
        <f t="shared" si="24"/>
        <v>3.415</v>
      </c>
      <c r="L3501" s="64">
        <v>3.14</v>
      </c>
    </row>
    <row r="3502" spans="1:12" x14ac:dyDescent="0.2">
      <c r="A3502" s="2">
        <v>43208</v>
      </c>
      <c r="B3502" s="64">
        <v>3.7</v>
      </c>
      <c r="C3502" s="64">
        <v>3.54</v>
      </c>
      <c r="D3502" s="64">
        <v>4.12</v>
      </c>
      <c r="E3502" s="64">
        <v>3.87</v>
      </c>
      <c r="G3502" s="64">
        <v>2.5</v>
      </c>
      <c r="H3502" s="64">
        <f t="shared" si="23"/>
        <v>2.395</v>
      </c>
      <c r="I3502" s="64">
        <v>2.29</v>
      </c>
      <c r="J3502" s="64">
        <v>3.66</v>
      </c>
      <c r="K3502" s="64">
        <f t="shared" si="24"/>
        <v>3.4000000000000004</v>
      </c>
      <c r="L3502" s="64">
        <v>3.14</v>
      </c>
    </row>
    <row r="3503" spans="1:12" x14ac:dyDescent="0.2">
      <c r="A3503" s="2">
        <v>43209</v>
      </c>
      <c r="B3503" s="64">
        <v>3.75</v>
      </c>
      <c r="C3503" s="64">
        <v>3.57</v>
      </c>
      <c r="D3503" s="64">
        <v>4.18</v>
      </c>
      <c r="E3503" s="64">
        <v>3.91</v>
      </c>
      <c r="G3503" s="64">
        <v>2.48</v>
      </c>
      <c r="H3503" s="64">
        <f t="shared" si="23"/>
        <v>2.42</v>
      </c>
      <c r="I3503" s="64">
        <v>2.36</v>
      </c>
      <c r="J3503" s="64">
        <v>3.63</v>
      </c>
      <c r="K3503" s="64">
        <f t="shared" si="24"/>
        <v>3.41</v>
      </c>
      <c r="L3503" s="64">
        <v>3.19</v>
      </c>
    </row>
    <row r="3504" spans="1:12" x14ac:dyDescent="0.2">
      <c r="A3504" s="2">
        <v>43210</v>
      </c>
      <c r="B3504" s="64">
        <v>3.79</v>
      </c>
      <c r="C3504" s="64">
        <v>3.61</v>
      </c>
      <c r="D3504" s="64">
        <v>4.22</v>
      </c>
      <c r="E3504" s="64">
        <v>3.93</v>
      </c>
      <c r="G3504" s="64">
        <v>2.52</v>
      </c>
      <c r="H3504" s="64">
        <f t="shared" si="23"/>
        <v>2.415</v>
      </c>
      <c r="I3504" s="64">
        <v>2.31</v>
      </c>
      <c r="J3504" s="64">
        <v>3.6</v>
      </c>
      <c r="K3504" s="64">
        <f t="shared" si="24"/>
        <v>3.41</v>
      </c>
      <c r="L3504" s="64">
        <v>3.22</v>
      </c>
    </row>
    <row r="3505" spans="1:29" x14ac:dyDescent="0.2">
      <c r="A3505" s="2">
        <v>43213</v>
      </c>
      <c r="B3505" s="64">
        <v>3.83</v>
      </c>
      <c r="C3505" s="64">
        <v>3.63</v>
      </c>
      <c r="D3505" s="64">
        <v>4.2300000000000004</v>
      </c>
      <c r="E3505" s="64">
        <v>3.94</v>
      </c>
      <c r="G3505" s="64">
        <v>2.5299999999999998</v>
      </c>
      <c r="H3505" s="64">
        <f t="shared" si="23"/>
        <v>2.4249999999999998</v>
      </c>
      <c r="I3505" s="64">
        <v>2.3199999999999998</v>
      </c>
      <c r="J3505" s="64">
        <v>3.56</v>
      </c>
      <c r="K3505" s="64">
        <f t="shared" si="24"/>
        <v>3.4350000000000001</v>
      </c>
      <c r="L3505" s="64">
        <v>3.31</v>
      </c>
    </row>
    <row r="3506" spans="1:29" x14ac:dyDescent="0.2">
      <c r="A3506" s="2">
        <v>43214</v>
      </c>
      <c r="B3506" s="64">
        <v>3.85</v>
      </c>
      <c r="C3506" s="64">
        <v>3.67</v>
      </c>
      <c r="D3506" s="64">
        <v>4.25</v>
      </c>
      <c r="E3506" s="64">
        <v>3.96</v>
      </c>
      <c r="G3506" s="64">
        <v>2.5099999999999998</v>
      </c>
      <c r="H3506" s="64">
        <f t="shared" si="23"/>
        <v>2.42</v>
      </c>
      <c r="I3506" s="64">
        <v>2.33</v>
      </c>
      <c r="J3506" s="64">
        <v>3.49</v>
      </c>
      <c r="K3506" s="64">
        <f t="shared" si="24"/>
        <v>3.4000000000000004</v>
      </c>
      <c r="L3506" s="64">
        <v>3.31</v>
      </c>
    </row>
    <row r="3507" spans="1:29" x14ac:dyDescent="0.2">
      <c r="A3507" s="2">
        <v>43215</v>
      </c>
      <c r="B3507" s="64">
        <v>3.88</v>
      </c>
      <c r="C3507" s="64">
        <v>3.73</v>
      </c>
      <c r="D3507" s="64">
        <v>4.29</v>
      </c>
      <c r="E3507" s="64">
        <v>4.03</v>
      </c>
      <c r="G3507" s="64">
        <v>2.56</v>
      </c>
      <c r="H3507" s="64">
        <f t="shared" si="23"/>
        <v>2.4750000000000001</v>
      </c>
      <c r="I3507" s="64">
        <v>2.39</v>
      </c>
      <c r="J3507" s="64">
        <v>3.51</v>
      </c>
      <c r="K3507" s="64">
        <f t="shared" si="24"/>
        <v>3.45</v>
      </c>
      <c r="L3507" s="64">
        <v>3.39</v>
      </c>
    </row>
    <row r="3508" spans="1:29" x14ac:dyDescent="0.2">
      <c r="A3508" s="2">
        <v>43216</v>
      </c>
      <c r="B3508" s="64">
        <v>3.85</v>
      </c>
      <c r="C3508" s="64">
        <v>3.68</v>
      </c>
      <c r="D3508" s="64">
        <v>4.26</v>
      </c>
      <c r="E3508" s="64">
        <v>3.98</v>
      </c>
      <c r="G3508" s="64">
        <v>2.59</v>
      </c>
      <c r="H3508" s="64">
        <f t="shared" si="23"/>
        <v>2.5449999999999999</v>
      </c>
      <c r="I3508" s="64">
        <v>2.5</v>
      </c>
      <c r="J3508" s="64">
        <v>3.51</v>
      </c>
      <c r="K3508" s="64">
        <f t="shared" si="24"/>
        <v>3.46</v>
      </c>
      <c r="L3508" s="64">
        <v>3.41</v>
      </c>
    </row>
    <row r="3509" spans="1:29" x14ac:dyDescent="0.2">
      <c r="A3509" s="2">
        <v>43217</v>
      </c>
      <c r="B3509" s="64">
        <v>3.83</v>
      </c>
      <c r="C3509" s="64">
        <v>3.69</v>
      </c>
      <c r="D3509" s="64">
        <v>4.22</v>
      </c>
      <c r="E3509" s="64">
        <v>3.95</v>
      </c>
      <c r="G3509" s="64">
        <v>2.59</v>
      </c>
      <c r="H3509" s="64">
        <f t="shared" si="23"/>
        <v>2.4550000000000001</v>
      </c>
      <c r="I3509" s="64">
        <v>2.3199999999999998</v>
      </c>
      <c r="J3509" s="64">
        <v>3.5</v>
      </c>
      <c r="K3509" s="64">
        <f t="shared" si="24"/>
        <v>3.4450000000000003</v>
      </c>
      <c r="L3509" s="64">
        <v>3.39</v>
      </c>
    </row>
    <row r="3510" spans="1:29" x14ac:dyDescent="0.2">
      <c r="A3510" s="2">
        <v>43220</v>
      </c>
      <c r="B3510" s="64">
        <v>3.83</v>
      </c>
      <c r="C3510" s="64">
        <v>3.65</v>
      </c>
      <c r="D3510" s="64">
        <v>4.2300000000000004</v>
      </c>
      <c r="E3510" s="64">
        <v>3.95</v>
      </c>
      <c r="G3510" s="64">
        <v>2.54</v>
      </c>
      <c r="H3510" s="64">
        <f t="shared" si="23"/>
        <v>2.44</v>
      </c>
      <c r="I3510" s="64">
        <v>2.34</v>
      </c>
      <c r="J3510" s="64">
        <v>3.55</v>
      </c>
      <c r="K3510" s="64">
        <f t="shared" si="24"/>
        <v>3.41</v>
      </c>
      <c r="L3510" s="64">
        <v>3.27</v>
      </c>
    </row>
    <row r="3512" spans="1:29" x14ac:dyDescent="0.2">
      <c r="A3512" s="3" t="s">
        <v>61</v>
      </c>
      <c r="B3512" s="64">
        <f>AVERAGE(B3490:B3510)</f>
        <v>3.6961904761904756</v>
      </c>
      <c r="C3512" s="64">
        <f>AVERAGE(C3490:C3510)</f>
        <v>3.5085714285714289</v>
      </c>
      <c r="D3512" s="64">
        <f>AVERAGE(D3490:D3510)</f>
        <v>4.1371428571428579</v>
      </c>
      <c r="E3512" s="64">
        <f>AVERAGE(E3490:E3510)</f>
        <v>3.8823809523809532</v>
      </c>
      <c r="G3512" s="64">
        <f>AVERAGE(G3490:G3510)</f>
        <v>2.5180952380952384</v>
      </c>
      <c r="H3512" s="64">
        <f>AVERAGE(H3490:H3510)</f>
        <v>2.4073809523809522</v>
      </c>
      <c r="J3512" s="64">
        <f>AVERAGE(J3490:J3510)</f>
        <v>3.5666666666666669</v>
      </c>
      <c r="K3512" s="64">
        <f>AVERAGE(K3490:K3510)</f>
        <v>3.3438095238095236</v>
      </c>
      <c r="R3512" s="64"/>
      <c r="S3512" s="64"/>
      <c r="U3512"/>
      <c r="V3512"/>
      <c r="W3512"/>
      <c r="X3512"/>
      <c r="Y3512"/>
      <c r="Z3512"/>
      <c r="AA3512"/>
      <c r="AB3512"/>
      <c r="AC3512"/>
    </row>
    <row r="3513" spans="1:29" x14ac:dyDescent="0.2">
      <c r="A3513" s="3" t="s">
        <v>62</v>
      </c>
      <c r="B3513" s="312">
        <f>AVERAGE(B3512:C3512)</f>
        <v>3.602380952380952</v>
      </c>
      <c r="C3513" s="312"/>
      <c r="D3513" s="312">
        <f>AVERAGE(D3512:E3512)</f>
        <v>4.0097619047619055</v>
      </c>
      <c r="E3513" s="312"/>
      <c r="F3513" s="5"/>
      <c r="G3513" s="312">
        <f>AVERAGE(G3512:H3512)</f>
        <v>2.4627380952380955</v>
      </c>
      <c r="H3513" s="312"/>
      <c r="I3513" s="118"/>
      <c r="J3513" s="312">
        <f>AVERAGE(J3512:K3512)</f>
        <v>3.4552380952380952</v>
      </c>
      <c r="K3513" s="312"/>
      <c r="L3513" s="118"/>
      <c r="M3513" s="5"/>
      <c r="N3513" s="5"/>
      <c r="O3513" s="5"/>
      <c r="P3513" s="5"/>
      <c r="Q3513" s="5"/>
      <c r="R3513" s="312"/>
      <c r="S3513" s="312"/>
      <c r="U3513"/>
      <c r="V3513"/>
      <c r="W3513"/>
      <c r="X3513"/>
      <c r="Y3513"/>
      <c r="Z3513"/>
      <c r="AA3513"/>
      <c r="AB3513"/>
      <c r="AC3513"/>
    </row>
    <row r="3514" spans="1:29" x14ac:dyDescent="0.2">
      <c r="A3514" s="3" t="s">
        <v>63</v>
      </c>
      <c r="B3514" s="312">
        <f>AVERAGE(B3461,B3487,B3513)</f>
        <v>3.5044068504594819</v>
      </c>
      <c r="C3514" s="312"/>
      <c r="D3514" s="312">
        <f>AVERAGE(D3461,D3487,D3513)</f>
        <v>3.9787218045112787</v>
      </c>
      <c r="E3514" s="312"/>
      <c r="F3514" s="5"/>
      <c r="G3514" s="312">
        <f>AVERAGE(G3461,G3487,G3513)</f>
        <v>2.5126587301587304</v>
      </c>
      <c r="H3514" s="312"/>
      <c r="I3514" s="118"/>
      <c r="J3514" s="312">
        <f>AVERAGE(J3461,J3487,J3513)</f>
        <v>3.4569674185463661</v>
      </c>
      <c r="K3514" s="312"/>
      <c r="L3514" s="118"/>
      <c r="M3514" s="5"/>
      <c r="N3514" s="5"/>
      <c r="O3514" s="5"/>
      <c r="P3514" s="5"/>
      <c r="Q3514" s="5"/>
      <c r="R3514" s="312"/>
      <c r="S3514" s="312"/>
      <c r="U3514"/>
      <c r="V3514"/>
      <c r="W3514"/>
      <c r="X3514"/>
      <c r="Y3514"/>
      <c r="Z3514"/>
      <c r="AA3514"/>
      <c r="AB3514"/>
      <c r="AC3514"/>
    </row>
    <row r="3516" spans="1:29" x14ac:dyDescent="0.2">
      <c r="A3516" s="2">
        <v>43221</v>
      </c>
      <c r="B3516" s="64">
        <v>3.86</v>
      </c>
      <c r="C3516" s="64">
        <v>3.68</v>
      </c>
      <c r="D3516" s="64">
        <v>4.2699999999999996</v>
      </c>
      <c r="E3516" s="64">
        <v>4</v>
      </c>
      <c r="G3516" s="64">
        <v>2.52</v>
      </c>
      <c r="H3516" s="64">
        <f t="shared" ref="H3516:H3537" si="25">(G3516+I3516)/2</f>
        <v>2.4299999999999997</v>
      </c>
      <c r="I3516" s="64">
        <v>2.34</v>
      </c>
      <c r="J3516" s="64">
        <v>3.54</v>
      </c>
      <c r="K3516" s="64">
        <f t="shared" ref="K3516:K3537" si="26">(J3516+L3516)/2</f>
        <v>3.4550000000000001</v>
      </c>
      <c r="L3516" s="64">
        <v>3.37</v>
      </c>
    </row>
    <row r="3517" spans="1:29" x14ac:dyDescent="0.2">
      <c r="A3517" s="2">
        <v>43222</v>
      </c>
      <c r="B3517" s="64">
        <v>3.85</v>
      </c>
      <c r="C3517" s="64">
        <v>3.53</v>
      </c>
      <c r="D3517" s="64">
        <v>4.3</v>
      </c>
      <c r="E3517" s="64">
        <v>4</v>
      </c>
      <c r="G3517" s="64">
        <v>2.5299999999999998</v>
      </c>
      <c r="H3517" s="64">
        <f t="shared" si="25"/>
        <v>2.41</v>
      </c>
      <c r="I3517" s="64">
        <v>2.29</v>
      </c>
      <c r="J3517" s="64">
        <v>3.55</v>
      </c>
      <c r="K3517" s="64">
        <f t="shared" si="26"/>
        <v>3.4449999999999998</v>
      </c>
      <c r="L3517" s="64">
        <v>3.34</v>
      </c>
    </row>
    <row r="3518" spans="1:29" x14ac:dyDescent="0.2">
      <c r="A3518" s="2">
        <v>43223</v>
      </c>
      <c r="B3518" s="64">
        <v>3.84</v>
      </c>
      <c r="C3518" s="64">
        <v>3.62</v>
      </c>
      <c r="D3518" s="64">
        <v>4.26</v>
      </c>
      <c r="E3518" s="64">
        <v>3.98</v>
      </c>
      <c r="G3518" s="64">
        <v>2.48</v>
      </c>
      <c r="H3518" s="64">
        <f t="shared" si="25"/>
        <v>2.37</v>
      </c>
      <c r="I3518" s="64">
        <v>2.2599999999999998</v>
      </c>
      <c r="J3518" s="64">
        <v>3.59</v>
      </c>
      <c r="K3518" s="64">
        <f t="shared" si="26"/>
        <v>3.335</v>
      </c>
      <c r="L3518" s="64">
        <v>3.08</v>
      </c>
    </row>
    <row r="3519" spans="1:29" x14ac:dyDescent="0.2">
      <c r="A3519" s="2">
        <v>43224</v>
      </c>
      <c r="B3519" s="64">
        <v>3.82</v>
      </c>
      <c r="C3519" s="64">
        <v>3.62</v>
      </c>
      <c r="D3519" s="64">
        <v>4.25</v>
      </c>
      <c r="E3519" s="64">
        <v>4.01</v>
      </c>
      <c r="G3519" s="64">
        <v>2.5299999999999998</v>
      </c>
      <c r="H3519" s="64">
        <f t="shared" si="25"/>
        <v>2.4550000000000001</v>
      </c>
      <c r="I3519" s="64">
        <v>2.38</v>
      </c>
      <c r="J3519" s="64">
        <v>3.54</v>
      </c>
      <c r="K3519" s="64">
        <f t="shared" si="26"/>
        <v>3.42</v>
      </c>
      <c r="L3519" s="64">
        <v>3.3</v>
      </c>
    </row>
    <row r="3520" spans="1:29" x14ac:dyDescent="0.2">
      <c r="A3520" s="2">
        <v>43227</v>
      </c>
      <c r="B3520" s="64">
        <v>3.83</v>
      </c>
      <c r="C3520" s="64">
        <v>3.69</v>
      </c>
      <c r="D3520" s="64">
        <v>4.26</v>
      </c>
      <c r="E3520" s="64">
        <v>4.01</v>
      </c>
      <c r="G3520" s="64">
        <v>2.5</v>
      </c>
      <c r="H3520" s="64">
        <f t="shared" si="25"/>
        <v>2.3899999999999997</v>
      </c>
      <c r="I3520" s="64">
        <v>2.2799999999999998</v>
      </c>
      <c r="J3520" s="64">
        <v>3.49</v>
      </c>
      <c r="K3520" s="64">
        <f t="shared" si="26"/>
        <v>3.3849999999999998</v>
      </c>
      <c r="L3520" s="64">
        <v>3.28</v>
      </c>
    </row>
    <row r="3521" spans="1:12" x14ac:dyDescent="0.2">
      <c r="A3521" s="2">
        <v>43228</v>
      </c>
      <c r="B3521" s="64">
        <v>3.87</v>
      </c>
      <c r="C3521" s="64">
        <v>3.7</v>
      </c>
      <c r="D3521" s="64">
        <v>4.3</v>
      </c>
      <c r="E3521" s="64">
        <v>4.0599999999999996</v>
      </c>
      <c r="G3521" s="64">
        <v>2.56</v>
      </c>
      <c r="H3521" s="64">
        <f t="shared" si="25"/>
        <v>2.42</v>
      </c>
      <c r="I3521" s="64">
        <v>2.2799999999999998</v>
      </c>
      <c r="J3521" s="64">
        <v>3.45</v>
      </c>
      <c r="K3521" s="64">
        <f t="shared" si="26"/>
        <v>3.3650000000000002</v>
      </c>
      <c r="L3521" s="64">
        <v>3.28</v>
      </c>
    </row>
    <row r="3522" spans="1:12" x14ac:dyDescent="0.2">
      <c r="A3522" s="2">
        <v>43229</v>
      </c>
      <c r="B3522" s="64">
        <v>3.88</v>
      </c>
      <c r="C3522" s="64">
        <v>3.7</v>
      </c>
      <c r="D3522" s="64">
        <v>4.3</v>
      </c>
      <c r="E3522" s="64">
        <v>4.05</v>
      </c>
      <c r="G3522" s="64">
        <v>2.56</v>
      </c>
      <c r="H3522" s="64">
        <f t="shared" si="25"/>
        <v>2.415</v>
      </c>
      <c r="I3522" s="64">
        <v>2.27</v>
      </c>
      <c r="J3522" s="64">
        <v>3.47</v>
      </c>
      <c r="K3522" s="64">
        <f t="shared" si="26"/>
        <v>3.395</v>
      </c>
      <c r="L3522" s="64">
        <v>3.32</v>
      </c>
    </row>
    <row r="3523" spans="1:12" x14ac:dyDescent="0.2">
      <c r="A3523" s="2">
        <v>43230</v>
      </c>
      <c r="B3523" s="64">
        <v>3.83</v>
      </c>
      <c r="C3523" s="64">
        <v>3.69</v>
      </c>
      <c r="D3523" s="64">
        <v>4.26</v>
      </c>
      <c r="E3523" s="64">
        <v>4</v>
      </c>
      <c r="G3523" s="64">
        <v>2.5499999999999998</v>
      </c>
      <c r="H3523" s="64">
        <f t="shared" si="25"/>
        <v>2.415</v>
      </c>
      <c r="I3523" s="64">
        <v>2.2799999999999998</v>
      </c>
      <c r="J3523" s="64">
        <v>3.45</v>
      </c>
      <c r="K3523" s="64">
        <f t="shared" si="26"/>
        <v>3.39</v>
      </c>
      <c r="L3523" s="64">
        <v>3.33</v>
      </c>
    </row>
    <row r="3524" spans="1:12" x14ac:dyDescent="0.2">
      <c r="A3524" s="2">
        <v>43231</v>
      </c>
      <c r="B3524" s="64">
        <v>3.84</v>
      </c>
      <c r="C3524" s="64">
        <v>3.67</v>
      </c>
      <c r="D3524" s="64">
        <v>4.22</v>
      </c>
      <c r="E3524" s="64">
        <v>3.95</v>
      </c>
      <c r="G3524" s="64">
        <v>2.57</v>
      </c>
      <c r="H3524" s="64">
        <f t="shared" si="25"/>
        <v>2.4249999999999998</v>
      </c>
      <c r="I3524" s="64">
        <v>2.2799999999999998</v>
      </c>
      <c r="J3524" s="64">
        <v>3.44</v>
      </c>
      <c r="K3524" s="64">
        <f t="shared" si="26"/>
        <v>3.375</v>
      </c>
      <c r="L3524" s="64">
        <v>3.31</v>
      </c>
    </row>
    <row r="3525" spans="1:12" x14ac:dyDescent="0.2">
      <c r="A3525" s="2">
        <v>43234</v>
      </c>
      <c r="B3525" s="64">
        <v>3.87</v>
      </c>
      <c r="C3525" s="64">
        <v>3.73</v>
      </c>
      <c r="D3525" s="64">
        <v>4.2699999999999996</v>
      </c>
      <c r="E3525" s="64">
        <v>3.98</v>
      </c>
      <c r="G3525" s="64">
        <v>2.54</v>
      </c>
      <c r="H3525" s="64">
        <f t="shared" si="25"/>
        <v>2.415</v>
      </c>
      <c r="I3525" s="64">
        <v>2.29</v>
      </c>
      <c r="J3525" s="64">
        <v>3.42</v>
      </c>
      <c r="K3525" s="64">
        <f t="shared" si="26"/>
        <v>3.36</v>
      </c>
      <c r="L3525" s="64">
        <v>3.3</v>
      </c>
    </row>
    <row r="3526" spans="1:12" x14ac:dyDescent="0.2">
      <c r="A3526" s="2">
        <v>43235</v>
      </c>
      <c r="B3526" s="64">
        <v>3.94</v>
      </c>
      <c r="C3526" s="64">
        <v>3.78</v>
      </c>
      <c r="D3526" s="64">
        <v>4.37</v>
      </c>
      <c r="E3526" s="64">
        <v>4.03</v>
      </c>
      <c r="G3526" s="64">
        <v>2.57</v>
      </c>
      <c r="H3526" s="64">
        <f t="shared" si="25"/>
        <v>2.4649999999999999</v>
      </c>
      <c r="I3526" s="64">
        <v>2.36</v>
      </c>
      <c r="J3526" s="64">
        <v>3.5</v>
      </c>
      <c r="K3526" s="64">
        <f t="shared" si="26"/>
        <v>3.38</v>
      </c>
      <c r="L3526" s="64">
        <v>3.26</v>
      </c>
    </row>
    <row r="3527" spans="1:12" x14ac:dyDescent="0.2">
      <c r="A3527" s="2">
        <v>43236</v>
      </c>
      <c r="B3527" s="64">
        <v>3.96</v>
      </c>
      <c r="C3527" s="64">
        <v>3.82</v>
      </c>
      <c r="D3527" s="64">
        <v>4.3899999999999997</v>
      </c>
      <c r="E3527" s="64">
        <v>4.09</v>
      </c>
      <c r="G3527" s="64">
        <v>2.6</v>
      </c>
      <c r="H3527" s="64">
        <f t="shared" si="25"/>
        <v>2.4900000000000002</v>
      </c>
      <c r="I3527" s="64">
        <v>2.38</v>
      </c>
      <c r="J3527" s="64">
        <v>3.5</v>
      </c>
      <c r="K3527" s="64">
        <f t="shared" si="26"/>
        <v>3.4249999999999998</v>
      </c>
      <c r="L3527" s="64">
        <v>3.35</v>
      </c>
    </row>
    <row r="3528" spans="1:12" x14ac:dyDescent="0.2">
      <c r="A3528" s="2">
        <v>43237</v>
      </c>
      <c r="B3528" s="64">
        <v>3.98</v>
      </c>
      <c r="C3528" s="64">
        <v>3.8</v>
      </c>
      <c r="D3528" s="64">
        <v>4.42</v>
      </c>
      <c r="E3528" s="64">
        <v>4.1100000000000003</v>
      </c>
      <c r="G3528" s="64">
        <v>2.62</v>
      </c>
      <c r="H3528" s="64">
        <f t="shared" si="25"/>
        <v>2.5049999999999999</v>
      </c>
      <c r="I3528" s="64">
        <v>2.39</v>
      </c>
      <c r="J3528" s="64">
        <v>3.55</v>
      </c>
      <c r="K3528" s="64">
        <f t="shared" si="26"/>
        <v>3.4249999999999998</v>
      </c>
      <c r="L3528" s="64">
        <v>3.3</v>
      </c>
    </row>
    <row r="3529" spans="1:12" x14ac:dyDescent="0.2">
      <c r="A3529" s="2">
        <v>43238</v>
      </c>
      <c r="B3529" s="64">
        <v>3.92</v>
      </c>
      <c r="C3529" s="64">
        <v>3.77</v>
      </c>
      <c r="D3529" s="64">
        <v>4.3899999999999997</v>
      </c>
      <c r="E3529" s="64">
        <v>4.08</v>
      </c>
      <c r="G3529" s="64">
        <v>2.65</v>
      </c>
      <c r="H3529" s="64">
        <f t="shared" si="25"/>
        <v>2.5499999999999998</v>
      </c>
      <c r="I3529" s="64">
        <v>2.4500000000000002</v>
      </c>
      <c r="J3529" s="64">
        <v>3.57</v>
      </c>
      <c r="K3529" s="64">
        <f t="shared" si="26"/>
        <v>3.4550000000000001</v>
      </c>
      <c r="L3529" s="64">
        <v>3.34</v>
      </c>
    </row>
    <row r="3530" spans="1:12" x14ac:dyDescent="0.2">
      <c r="A3530" s="2">
        <v>43241</v>
      </c>
      <c r="B3530" s="64">
        <v>3.92</v>
      </c>
      <c r="C3530" s="64">
        <v>3.76</v>
      </c>
      <c r="D3530" s="64">
        <v>4.4000000000000004</v>
      </c>
      <c r="E3530" s="64">
        <v>4.07</v>
      </c>
      <c r="G3530" s="64">
        <v>2.64</v>
      </c>
      <c r="H3530" s="64">
        <f t="shared" si="25"/>
        <v>2.5300000000000002</v>
      </c>
      <c r="I3530" s="64">
        <v>2.42</v>
      </c>
      <c r="J3530" s="64">
        <v>3.53</v>
      </c>
      <c r="K3530" s="64">
        <f t="shared" si="26"/>
        <v>3.45</v>
      </c>
      <c r="L3530" s="64">
        <v>3.37</v>
      </c>
    </row>
    <row r="3531" spans="1:12" x14ac:dyDescent="0.2">
      <c r="A3531" s="2">
        <v>43242</v>
      </c>
      <c r="B3531" s="64">
        <v>3.93</v>
      </c>
      <c r="C3531" s="64">
        <v>3.81</v>
      </c>
      <c r="D3531" s="64">
        <v>4.41</v>
      </c>
      <c r="E3531" s="64">
        <v>4.09</v>
      </c>
      <c r="G3531" s="64">
        <v>2.63</v>
      </c>
      <c r="H3531" s="64">
        <f t="shared" si="25"/>
        <v>2.5149999999999997</v>
      </c>
      <c r="I3531" s="64">
        <v>2.4</v>
      </c>
      <c r="J3531" s="64">
        <v>3.5</v>
      </c>
      <c r="K3531" s="64">
        <f t="shared" si="26"/>
        <v>3.395</v>
      </c>
      <c r="L3531" s="64">
        <v>3.29</v>
      </c>
    </row>
    <row r="3532" spans="1:12" x14ac:dyDescent="0.2">
      <c r="A3532" s="2">
        <v>43243</v>
      </c>
      <c r="B3532" s="64">
        <v>3.88</v>
      </c>
      <c r="C3532" s="64">
        <v>3.71</v>
      </c>
      <c r="D3532" s="64">
        <v>4.38</v>
      </c>
      <c r="E3532" s="64">
        <v>4.04</v>
      </c>
      <c r="G3532" s="64">
        <v>2.62</v>
      </c>
      <c r="H3532" s="64">
        <f t="shared" si="25"/>
        <v>2.5049999999999999</v>
      </c>
      <c r="I3532" s="64">
        <v>2.39</v>
      </c>
      <c r="J3532" s="64">
        <v>3.42</v>
      </c>
      <c r="K3532" s="64">
        <f t="shared" si="26"/>
        <v>3.3650000000000002</v>
      </c>
      <c r="L3532" s="64">
        <v>3.31</v>
      </c>
    </row>
    <row r="3533" spans="1:12" x14ac:dyDescent="0.2">
      <c r="A3533" s="2">
        <v>43244</v>
      </c>
      <c r="B3533" s="64">
        <v>3.83</v>
      </c>
      <c r="C3533" s="64">
        <v>3.71</v>
      </c>
      <c r="D3533" s="64">
        <v>4.3600000000000003</v>
      </c>
      <c r="E3533" s="64">
        <v>4</v>
      </c>
      <c r="G3533" s="64">
        <v>2.58</v>
      </c>
      <c r="H3533" s="64">
        <f t="shared" si="25"/>
        <v>2.4750000000000001</v>
      </c>
      <c r="I3533" s="64">
        <v>2.37</v>
      </c>
      <c r="J3533" s="64">
        <v>3.4</v>
      </c>
      <c r="K3533" s="64">
        <f t="shared" si="26"/>
        <v>3.335</v>
      </c>
      <c r="L3533" s="64">
        <v>3.27</v>
      </c>
    </row>
    <row r="3534" spans="1:12" x14ac:dyDescent="0.2">
      <c r="A3534" s="2">
        <v>43245</v>
      </c>
      <c r="B3534" s="64">
        <v>3.8</v>
      </c>
      <c r="C3534" s="64">
        <v>3.67</v>
      </c>
      <c r="D3534" s="64">
        <v>4.32</v>
      </c>
      <c r="E3534" s="64">
        <v>3.95</v>
      </c>
      <c r="G3534" s="64">
        <v>2.76</v>
      </c>
      <c r="H3534" s="64">
        <f t="shared" si="25"/>
        <v>2.605</v>
      </c>
      <c r="I3534" s="64">
        <v>2.4500000000000002</v>
      </c>
      <c r="J3534" s="64">
        <v>3.43</v>
      </c>
      <c r="K3534" s="64">
        <f t="shared" si="26"/>
        <v>3.355</v>
      </c>
      <c r="L3534" s="64">
        <v>3.28</v>
      </c>
    </row>
    <row r="3535" spans="1:12" x14ac:dyDescent="0.2">
      <c r="A3535" s="2">
        <v>43249</v>
      </c>
      <c r="B3535" s="64">
        <v>3.68</v>
      </c>
      <c r="C3535" s="64">
        <v>3.52</v>
      </c>
      <c r="D3535" s="64">
        <v>4.24</v>
      </c>
      <c r="E3535" s="64">
        <v>3.86</v>
      </c>
      <c r="G3535" s="64">
        <v>2.56</v>
      </c>
      <c r="H3535" s="64">
        <f t="shared" si="25"/>
        <v>2.4450000000000003</v>
      </c>
      <c r="I3535" s="64">
        <v>2.33</v>
      </c>
      <c r="J3535" s="64">
        <v>3.33</v>
      </c>
      <c r="K3535" s="64">
        <f t="shared" si="26"/>
        <v>3.2350000000000003</v>
      </c>
      <c r="L3535" s="64">
        <v>3.14</v>
      </c>
    </row>
    <row r="3536" spans="1:12" x14ac:dyDescent="0.2">
      <c r="A3536" s="2">
        <v>43250</v>
      </c>
      <c r="B3536" s="64">
        <v>3.74</v>
      </c>
      <c r="C3536" s="64">
        <v>3.57</v>
      </c>
      <c r="D3536" s="64">
        <v>4.29</v>
      </c>
      <c r="E3536" s="64">
        <v>3.96</v>
      </c>
      <c r="G3536" s="64">
        <v>2.5099999999999998</v>
      </c>
      <c r="H3536" s="64">
        <f t="shared" si="25"/>
        <v>2.3949999999999996</v>
      </c>
      <c r="I3536" s="64">
        <v>2.2799999999999998</v>
      </c>
      <c r="J3536" s="64">
        <v>3.44</v>
      </c>
      <c r="K3536" s="64">
        <f t="shared" si="26"/>
        <v>3.2749999999999999</v>
      </c>
      <c r="L3536" s="64">
        <v>3.11</v>
      </c>
    </row>
    <row r="3537" spans="1:29" x14ac:dyDescent="0.2">
      <c r="A3537" s="2">
        <v>43251</v>
      </c>
      <c r="B3537" s="64">
        <v>3.76</v>
      </c>
      <c r="C3537" s="64">
        <v>3.57</v>
      </c>
      <c r="D3537" s="64">
        <v>4.28</v>
      </c>
      <c r="E3537" s="64">
        <v>3.96</v>
      </c>
      <c r="G3537" s="64">
        <v>2.4900000000000002</v>
      </c>
      <c r="H3537" s="64">
        <f t="shared" si="25"/>
        <v>2.38</v>
      </c>
      <c r="I3537" s="64">
        <v>2.27</v>
      </c>
      <c r="J3537" s="64">
        <v>3.5</v>
      </c>
      <c r="K3537" s="64">
        <f t="shared" si="26"/>
        <v>3.3049999999999997</v>
      </c>
      <c r="L3537" s="64">
        <v>3.11</v>
      </c>
    </row>
    <row r="3539" spans="1:29" x14ac:dyDescent="0.2">
      <c r="A3539" s="3" t="s">
        <v>61</v>
      </c>
      <c r="B3539" s="64">
        <f>AVERAGE(B3516:B3537)</f>
        <v>3.855909090909091</v>
      </c>
      <c r="C3539" s="64">
        <f>AVERAGE(C3516:C3537)</f>
        <v>3.6872727272727261</v>
      </c>
      <c r="D3539" s="64">
        <f>AVERAGE(D3516:D3537)</f>
        <v>4.3154545454545454</v>
      </c>
      <c r="E3539" s="64">
        <f>AVERAGE(E3516:E3537)</f>
        <v>4.0127272727272718</v>
      </c>
      <c r="G3539" s="64">
        <f>AVERAGE(G3516:G3537)</f>
        <v>2.5713636363636363</v>
      </c>
      <c r="H3539" s="64">
        <f>AVERAGE(H3516:H3537)</f>
        <v>2.4547727272727276</v>
      </c>
      <c r="J3539" s="64">
        <f>AVERAGE(J3516:J3537)</f>
        <v>3.4822727272727274</v>
      </c>
      <c r="K3539" s="64">
        <f>AVERAGE(K3516:K3537)</f>
        <v>3.3784090909090918</v>
      </c>
      <c r="R3539" s="64"/>
      <c r="S3539" s="64"/>
      <c r="U3539"/>
      <c r="V3539"/>
      <c r="W3539"/>
      <c r="X3539"/>
      <c r="Y3539"/>
      <c r="Z3539"/>
      <c r="AA3539"/>
      <c r="AB3539"/>
      <c r="AC3539"/>
    </row>
    <row r="3540" spans="1:29" x14ac:dyDescent="0.2">
      <c r="A3540" s="3" t="s">
        <v>62</v>
      </c>
      <c r="B3540" s="312">
        <f>AVERAGE(B3539:C3539)</f>
        <v>3.7715909090909085</v>
      </c>
      <c r="C3540" s="312"/>
      <c r="D3540" s="312">
        <f>AVERAGE(D3539:E3539)</f>
        <v>4.1640909090909091</v>
      </c>
      <c r="E3540" s="312"/>
      <c r="F3540" s="5"/>
      <c r="G3540" s="312">
        <f>AVERAGE(G3539:H3539)</f>
        <v>2.5130681818181819</v>
      </c>
      <c r="H3540" s="312"/>
      <c r="I3540" s="118"/>
      <c r="J3540" s="312">
        <f>AVERAGE(J3539:K3539)</f>
        <v>3.4303409090909094</v>
      </c>
      <c r="K3540" s="312"/>
      <c r="L3540" s="118"/>
      <c r="M3540" s="5"/>
      <c r="N3540" s="5"/>
      <c r="O3540" s="5"/>
      <c r="P3540" s="5"/>
      <c r="Q3540" s="5"/>
      <c r="R3540" s="312"/>
      <c r="S3540" s="312"/>
      <c r="U3540"/>
      <c r="V3540"/>
      <c r="W3540"/>
      <c r="X3540"/>
      <c r="Y3540"/>
      <c r="Z3540"/>
      <c r="AA3540"/>
      <c r="AB3540"/>
      <c r="AC3540"/>
    </row>
    <row r="3541" spans="1:29" x14ac:dyDescent="0.2">
      <c r="A3541" s="3" t="s">
        <v>63</v>
      </c>
      <c r="B3541" s="312">
        <f>AVERAGE(B3487,B3513,B3540)</f>
        <v>3.6228318903318901</v>
      </c>
      <c r="C3541" s="312"/>
      <c r="D3541" s="312">
        <f>AVERAGE(D3487,D3513,D3540)</f>
        <v>4.0585064935064947</v>
      </c>
      <c r="E3541" s="312"/>
      <c r="F3541" s="5"/>
      <c r="G3541" s="312">
        <f>AVERAGE(G3487,G3513,G3540)</f>
        <v>2.5053481240981239</v>
      </c>
      <c r="H3541" s="312"/>
      <c r="I3541" s="118"/>
      <c r="J3541" s="312">
        <f>AVERAGE(J3487,J3513,J3540)</f>
        <v>3.457256493506494</v>
      </c>
      <c r="K3541" s="312"/>
      <c r="L3541" s="118"/>
      <c r="M3541" s="5"/>
      <c r="N3541" s="5"/>
      <c r="O3541" s="5"/>
      <c r="P3541" s="5"/>
      <c r="Q3541" s="5"/>
      <c r="R3541" s="312"/>
      <c r="S3541" s="312"/>
      <c r="U3541"/>
      <c r="V3541"/>
      <c r="W3541"/>
      <c r="X3541"/>
      <c r="Y3541"/>
      <c r="Z3541"/>
      <c r="AA3541"/>
      <c r="AB3541"/>
      <c r="AC3541"/>
    </row>
    <row r="3543" spans="1:29" x14ac:dyDescent="0.2">
      <c r="A3543" s="2">
        <v>43252</v>
      </c>
      <c r="B3543" s="64">
        <v>3.78</v>
      </c>
      <c r="C3543" s="64">
        <v>3.65</v>
      </c>
      <c r="D3543" s="64">
        <v>4.29</v>
      </c>
      <c r="E3543" s="64">
        <v>3.95</v>
      </c>
      <c r="G3543" s="64">
        <v>2.5299999999999998</v>
      </c>
      <c r="H3543" s="64">
        <f t="shared" ref="H3543:H3563" si="27">(G3543+I3543)/2</f>
        <v>2.42</v>
      </c>
      <c r="I3543" s="64">
        <v>2.31</v>
      </c>
      <c r="J3543" s="64">
        <v>3.56</v>
      </c>
      <c r="K3543" s="64">
        <f t="shared" ref="K3543:K3563" si="28">(J3543+L3543)/2</f>
        <v>3.3600000000000003</v>
      </c>
      <c r="L3543" s="64">
        <v>3.16</v>
      </c>
    </row>
    <row r="3544" spans="1:29" x14ac:dyDescent="0.2">
      <c r="A3544" s="2">
        <v>43255</v>
      </c>
      <c r="B3544" s="64">
        <v>3.84</v>
      </c>
      <c r="C3544" s="64">
        <v>3.7</v>
      </c>
      <c r="D3544" s="64">
        <v>4.33</v>
      </c>
      <c r="E3544" s="64">
        <v>4</v>
      </c>
      <c r="G3544" s="64">
        <v>2.52</v>
      </c>
      <c r="H3544" s="64">
        <f t="shared" si="27"/>
        <v>2.4</v>
      </c>
      <c r="I3544" s="64">
        <v>2.2799999999999998</v>
      </c>
      <c r="J3544" s="64">
        <v>3.51</v>
      </c>
      <c r="K3544" s="64">
        <f t="shared" si="28"/>
        <v>3.3499999999999996</v>
      </c>
      <c r="L3544" s="64">
        <v>3.19</v>
      </c>
    </row>
    <row r="3545" spans="1:29" x14ac:dyDescent="0.2">
      <c r="A3545" s="2">
        <v>43256</v>
      </c>
      <c r="B3545" s="64">
        <v>3.84</v>
      </c>
      <c r="C3545" s="64">
        <v>3.72</v>
      </c>
      <c r="D3545" s="64">
        <v>4.32</v>
      </c>
      <c r="E3545" s="64">
        <v>4.04</v>
      </c>
      <c r="G3545" s="64">
        <v>2.52</v>
      </c>
      <c r="H3545" s="64">
        <f t="shared" si="27"/>
        <v>2.41</v>
      </c>
      <c r="I3545" s="64">
        <v>2.2999999999999998</v>
      </c>
      <c r="J3545" s="64">
        <v>3.5</v>
      </c>
      <c r="K3545" s="64">
        <f t="shared" si="28"/>
        <v>3.355</v>
      </c>
      <c r="L3545" s="64">
        <v>3.21</v>
      </c>
    </row>
    <row r="3546" spans="1:29" x14ac:dyDescent="0.2">
      <c r="A3546" s="2">
        <v>43257</v>
      </c>
      <c r="B3546" s="64">
        <v>3.9</v>
      </c>
      <c r="C3546" s="64">
        <v>3.8</v>
      </c>
      <c r="D3546" s="64">
        <v>4.37</v>
      </c>
      <c r="E3546" s="64">
        <v>4.07</v>
      </c>
      <c r="G3546" s="64">
        <v>2.5099999999999998</v>
      </c>
      <c r="H3546" s="64">
        <f t="shared" si="27"/>
        <v>2.4049999999999998</v>
      </c>
      <c r="I3546" s="64">
        <v>2.2999999999999998</v>
      </c>
      <c r="J3546" s="64">
        <v>3.54</v>
      </c>
      <c r="K3546" s="64">
        <f t="shared" si="28"/>
        <v>3.4050000000000002</v>
      </c>
      <c r="L3546" s="64">
        <v>3.27</v>
      </c>
    </row>
    <row r="3547" spans="1:29" x14ac:dyDescent="0.2">
      <c r="A3547" s="2">
        <v>43258</v>
      </c>
      <c r="B3547" s="64">
        <v>3.82</v>
      </c>
      <c r="C3547" s="64">
        <v>3.74</v>
      </c>
      <c r="D3547" s="64">
        <v>4.33</v>
      </c>
      <c r="E3547" s="64">
        <v>4.05</v>
      </c>
      <c r="G3547" s="64">
        <v>2.4700000000000002</v>
      </c>
      <c r="H3547" s="64">
        <f t="shared" si="27"/>
        <v>2.3849999999999998</v>
      </c>
      <c r="I3547" s="64">
        <v>2.2999999999999998</v>
      </c>
      <c r="J3547" s="64">
        <v>3.52</v>
      </c>
      <c r="K3547" s="64">
        <f t="shared" si="28"/>
        <v>3.395</v>
      </c>
      <c r="L3547" s="64">
        <v>3.27</v>
      </c>
    </row>
    <row r="3548" spans="1:29" x14ac:dyDescent="0.2">
      <c r="A3548" s="2">
        <v>43259</v>
      </c>
      <c r="B3548" s="64">
        <v>3.87</v>
      </c>
      <c r="C3548" s="64">
        <v>3.81</v>
      </c>
      <c r="D3548" s="64">
        <v>4.3600000000000003</v>
      </c>
      <c r="E3548" s="64">
        <v>4.0599999999999996</v>
      </c>
      <c r="G3548" s="64">
        <v>2.5299999999999998</v>
      </c>
      <c r="H3548" s="64">
        <f t="shared" si="27"/>
        <v>2.4249999999999998</v>
      </c>
      <c r="I3548" s="64">
        <v>2.3199999999999998</v>
      </c>
      <c r="J3548" s="64">
        <v>3.51</v>
      </c>
      <c r="K3548" s="64">
        <f t="shared" si="28"/>
        <v>3.3849999999999998</v>
      </c>
      <c r="L3548" s="64">
        <v>3.26</v>
      </c>
    </row>
    <row r="3549" spans="1:29" x14ac:dyDescent="0.2">
      <c r="A3549" s="2">
        <v>43262</v>
      </c>
      <c r="B3549" s="64">
        <v>3.87</v>
      </c>
      <c r="C3549" s="64">
        <v>3.74</v>
      </c>
      <c r="D3549" s="64">
        <v>4.34</v>
      </c>
      <c r="E3549" s="64">
        <v>4.08</v>
      </c>
      <c r="G3549" s="64">
        <v>2.5099999999999998</v>
      </c>
      <c r="H3549" s="64">
        <f t="shared" si="27"/>
        <v>2.41</v>
      </c>
      <c r="I3549" s="64">
        <v>2.31</v>
      </c>
      <c r="J3549" s="64">
        <v>3.52</v>
      </c>
      <c r="K3549" s="64">
        <f t="shared" si="28"/>
        <v>3.3899999999999997</v>
      </c>
      <c r="L3549" s="64">
        <v>3.26</v>
      </c>
    </row>
    <row r="3550" spans="1:29" x14ac:dyDescent="0.2">
      <c r="A3550" s="2">
        <v>43263</v>
      </c>
      <c r="B3550" s="64">
        <v>3.89</v>
      </c>
      <c r="C3550" s="64">
        <v>3.69</v>
      </c>
      <c r="D3550" s="64">
        <v>4.34</v>
      </c>
      <c r="E3550" s="64">
        <v>4.07</v>
      </c>
      <c r="G3550" s="64">
        <v>2.54</v>
      </c>
      <c r="H3550" s="64">
        <f t="shared" si="27"/>
        <v>2.4450000000000003</v>
      </c>
      <c r="I3550" s="64">
        <v>2.35</v>
      </c>
      <c r="J3550" s="64">
        <v>3.6</v>
      </c>
      <c r="K3550" s="64">
        <f t="shared" si="28"/>
        <v>3.4350000000000001</v>
      </c>
      <c r="L3550" s="64">
        <v>3.27</v>
      </c>
    </row>
    <row r="3551" spans="1:29" x14ac:dyDescent="0.2">
      <c r="A3551" s="2">
        <v>43264</v>
      </c>
      <c r="B3551" s="64">
        <v>3.92</v>
      </c>
      <c r="C3551" s="64">
        <v>3.8</v>
      </c>
      <c r="D3551" s="64">
        <v>4.34</v>
      </c>
      <c r="E3551" s="64">
        <v>4.0599999999999996</v>
      </c>
      <c r="G3551" s="64">
        <v>2.56</v>
      </c>
      <c r="H3551" s="64">
        <f t="shared" si="27"/>
        <v>2.4550000000000001</v>
      </c>
      <c r="I3551" s="64">
        <v>2.35</v>
      </c>
      <c r="J3551" s="64">
        <v>3.63</v>
      </c>
      <c r="K3551" s="64">
        <f t="shared" si="28"/>
        <v>3.46</v>
      </c>
      <c r="L3551" s="64">
        <v>3.29</v>
      </c>
    </row>
    <row r="3552" spans="1:29" x14ac:dyDescent="0.2">
      <c r="A3552" s="2">
        <v>43265</v>
      </c>
      <c r="B3552" s="64">
        <v>3.86</v>
      </c>
      <c r="C3552" s="64">
        <v>3.72</v>
      </c>
      <c r="D3552" s="64">
        <v>4.34</v>
      </c>
      <c r="E3552" s="64">
        <v>3.99</v>
      </c>
      <c r="G3552" s="64">
        <v>2.58</v>
      </c>
      <c r="H3552" s="64">
        <f t="shared" si="27"/>
        <v>2.4649999999999999</v>
      </c>
      <c r="I3552" s="64">
        <v>2.35</v>
      </c>
      <c r="J3552" s="64">
        <v>3.61</v>
      </c>
      <c r="K3552" s="64">
        <f t="shared" si="28"/>
        <v>3.45</v>
      </c>
      <c r="L3552" s="64">
        <v>3.29</v>
      </c>
    </row>
    <row r="3553" spans="1:29" x14ac:dyDescent="0.2">
      <c r="A3553" s="2">
        <v>43266</v>
      </c>
      <c r="B3553" s="64">
        <v>3.87</v>
      </c>
      <c r="C3553" s="64">
        <v>3.63</v>
      </c>
      <c r="D3553" s="64">
        <v>4.3600000000000003</v>
      </c>
      <c r="E3553" s="64">
        <v>4</v>
      </c>
      <c r="G3553" s="64">
        <v>2.61</v>
      </c>
      <c r="H3553" s="64">
        <f t="shared" si="27"/>
        <v>2.5049999999999999</v>
      </c>
      <c r="I3553" s="64">
        <v>2.4</v>
      </c>
      <c r="J3553" s="64">
        <v>3.58</v>
      </c>
      <c r="K3553" s="64">
        <f t="shared" si="28"/>
        <v>3.4350000000000001</v>
      </c>
      <c r="L3553" s="64">
        <v>3.29</v>
      </c>
    </row>
    <row r="3554" spans="1:29" x14ac:dyDescent="0.2">
      <c r="A3554" s="2">
        <v>43269</v>
      </c>
      <c r="B3554" s="64">
        <v>3.85</v>
      </c>
      <c r="C3554" s="64">
        <v>3.06</v>
      </c>
      <c r="D3554" s="64">
        <v>4.3899999999999997</v>
      </c>
      <c r="E3554" s="64">
        <v>4.0199999999999996</v>
      </c>
      <c r="G3554" s="64">
        <v>2.58</v>
      </c>
      <c r="H3554" s="64">
        <f t="shared" si="27"/>
        <v>2.4450000000000003</v>
      </c>
      <c r="I3554" s="64">
        <v>2.31</v>
      </c>
      <c r="J3554" s="64">
        <v>3.57</v>
      </c>
      <c r="K3554" s="64">
        <f t="shared" si="28"/>
        <v>3.4299999999999997</v>
      </c>
      <c r="L3554" s="64">
        <v>3.29</v>
      </c>
    </row>
    <row r="3555" spans="1:29" x14ac:dyDescent="0.2">
      <c r="A3555" s="2">
        <v>43270</v>
      </c>
      <c r="B3555" s="64">
        <v>3.83</v>
      </c>
      <c r="C3555" s="64">
        <v>3.48</v>
      </c>
      <c r="D3555" s="64">
        <v>4.38</v>
      </c>
      <c r="E3555" s="64">
        <v>3.99</v>
      </c>
      <c r="G3555" s="64">
        <v>2.59</v>
      </c>
      <c r="H3555" s="64">
        <f t="shared" si="27"/>
        <v>2.46</v>
      </c>
      <c r="I3555" s="64">
        <v>2.33</v>
      </c>
      <c r="J3555" s="64">
        <v>3.58</v>
      </c>
      <c r="K3555" s="64">
        <f t="shared" si="28"/>
        <v>3.4550000000000001</v>
      </c>
      <c r="L3555" s="64">
        <v>3.33</v>
      </c>
    </row>
    <row r="3556" spans="1:29" x14ac:dyDescent="0.2">
      <c r="A3556" s="2">
        <v>43271</v>
      </c>
      <c r="B3556" s="64">
        <v>3.86</v>
      </c>
      <c r="C3556" s="64">
        <v>3.55</v>
      </c>
      <c r="D3556" s="64">
        <v>4.43</v>
      </c>
      <c r="E3556" s="64">
        <v>4.0599999999999996</v>
      </c>
      <c r="G3556" s="64">
        <v>2.56</v>
      </c>
      <c r="H3556" s="64">
        <f t="shared" si="27"/>
        <v>2.44</v>
      </c>
      <c r="I3556" s="64">
        <v>2.3199999999999998</v>
      </c>
      <c r="J3556" s="64">
        <v>3.61</v>
      </c>
      <c r="K3556" s="64">
        <f t="shared" si="28"/>
        <v>3.45</v>
      </c>
      <c r="L3556" s="64">
        <v>3.29</v>
      </c>
    </row>
    <row r="3557" spans="1:29" x14ac:dyDescent="0.2">
      <c r="A3557" s="2">
        <v>43272</v>
      </c>
      <c r="B3557" s="64">
        <v>3.86</v>
      </c>
      <c r="C3557" s="64">
        <v>3.5</v>
      </c>
      <c r="D3557" s="64">
        <v>4.43</v>
      </c>
      <c r="E3557" s="64">
        <v>4.07</v>
      </c>
      <c r="G3557" s="64">
        <v>2.58</v>
      </c>
      <c r="H3557" s="64">
        <f t="shared" si="27"/>
        <v>2.4649999999999999</v>
      </c>
      <c r="I3557" s="64">
        <v>2.35</v>
      </c>
      <c r="J3557" s="64">
        <v>3.6</v>
      </c>
      <c r="K3557" s="64">
        <f t="shared" si="28"/>
        <v>3.44</v>
      </c>
      <c r="L3557" s="64">
        <v>3.28</v>
      </c>
    </row>
    <row r="3558" spans="1:29" x14ac:dyDescent="0.2">
      <c r="A3558" s="2">
        <v>43273</v>
      </c>
      <c r="B3558" s="64">
        <v>3.84</v>
      </c>
      <c r="C3558" s="64">
        <v>3.5</v>
      </c>
      <c r="D3558" s="64">
        <v>4.45</v>
      </c>
      <c r="E3558" s="64">
        <v>4</v>
      </c>
      <c r="G3558" s="64">
        <v>2.63</v>
      </c>
      <c r="H3558" s="64">
        <f t="shared" si="27"/>
        <v>2.4749999999999996</v>
      </c>
      <c r="I3558" s="64">
        <v>2.3199999999999998</v>
      </c>
      <c r="J3558" s="64">
        <v>3.57</v>
      </c>
      <c r="K3558" s="64">
        <f t="shared" si="28"/>
        <v>3.4349999999999996</v>
      </c>
      <c r="L3558" s="64">
        <v>3.3</v>
      </c>
    </row>
    <row r="3559" spans="1:29" x14ac:dyDescent="0.2">
      <c r="A3559" s="2">
        <v>43276</v>
      </c>
      <c r="B3559" s="64">
        <v>3.83</v>
      </c>
      <c r="C3559" s="64">
        <v>3.5</v>
      </c>
      <c r="D3559" s="64">
        <v>4.46</v>
      </c>
      <c r="E3559" s="64">
        <v>4.03</v>
      </c>
      <c r="G3559" s="64">
        <v>2.61</v>
      </c>
      <c r="H3559" s="64">
        <f t="shared" si="27"/>
        <v>2.4699999999999998</v>
      </c>
      <c r="I3559" s="64">
        <v>2.33</v>
      </c>
      <c r="J3559" s="64">
        <v>3.52</v>
      </c>
      <c r="K3559" s="64">
        <f t="shared" si="28"/>
        <v>3.395</v>
      </c>
      <c r="L3559" s="64">
        <v>3.27</v>
      </c>
    </row>
    <row r="3560" spans="1:29" x14ac:dyDescent="0.2">
      <c r="A3560" s="2">
        <v>43277</v>
      </c>
      <c r="B3560" s="64">
        <v>3.83</v>
      </c>
      <c r="C3560" s="64">
        <v>3.49</v>
      </c>
      <c r="D3560" s="64">
        <v>4.43</v>
      </c>
      <c r="E3560" s="64">
        <v>4.0199999999999996</v>
      </c>
      <c r="G3560" s="64">
        <v>2.66</v>
      </c>
      <c r="H3560" s="64">
        <f t="shared" si="27"/>
        <v>2.4900000000000002</v>
      </c>
      <c r="I3560" s="64">
        <v>2.3199999999999998</v>
      </c>
      <c r="J3560" s="64">
        <v>3.46</v>
      </c>
      <c r="K3560" s="64">
        <f t="shared" si="28"/>
        <v>3.3449999999999998</v>
      </c>
      <c r="L3560" s="64">
        <v>3.23</v>
      </c>
    </row>
    <row r="3561" spans="1:29" x14ac:dyDescent="0.2">
      <c r="A3561" s="2">
        <v>43278</v>
      </c>
      <c r="B3561" s="64">
        <v>3.74</v>
      </c>
      <c r="C3561" s="64">
        <v>3.44</v>
      </c>
      <c r="D3561" s="64">
        <v>4.37</v>
      </c>
      <c r="E3561" s="64">
        <v>4</v>
      </c>
      <c r="G3561" s="64">
        <v>2.66</v>
      </c>
      <c r="H3561" s="64">
        <f t="shared" si="27"/>
        <v>2.4900000000000002</v>
      </c>
      <c r="I3561" s="64">
        <v>2.3199999999999998</v>
      </c>
      <c r="J3561" s="64">
        <v>3.48</v>
      </c>
      <c r="K3561" s="64">
        <f t="shared" si="28"/>
        <v>3.3449999999999998</v>
      </c>
      <c r="L3561" s="64">
        <v>3.21</v>
      </c>
    </row>
    <row r="3562" spans="1:29" x14ac:dyDescent="0.2">
      <c r="A3562" s="2">
        <v>43279</v>
      </c>
      <c r="B3562" s="64">
        <v>3.76</v>
      </c>
      <c r="C3562" s="64">
        <v>3.46</v>
      </c>
      <c r="D3562" s="64">
        <v>4.3600000000000003</v>
      </c>
      <c r="E3562" s="64">
        <v>4</v>
      </c>
      <c r="G3562" s="64">
        <v>2.66</v>
      </c>
      <c r="H3562" s="64">
        <f t="shared" si="27"/>
        <v>2.4900000000000002</v>
      </c>
      <c r="I3562" s="64">
        <v>2.3199999999999998</v>
      </c>
      <c r="J3562" s="64">
        <v>3.49</v>
      </c>
      <c r="K3562" s="64">
        <f t="shared" si="28"/>
        <v>3.3600000000000003</v>
      </c>
      <c r="L3562" s="64">
        <v>3.23</v>
      </c>
    </row>
    <row r="3563" spans="1:29" x14ac:dyDescent="0.2">
      <c r="A3563" s="2">
        <v>43280</v>
      </c>
      <c r="B3563" s="64">
        <v>3.76</v>
      </c>
      <c r="C3563" s="64">
        <v>3.46</v>
      </c>
      <c r="D3563" s="64">
        <v>4.37</v>
      </c>
      <c r="E3563" s="64">
        <v>3.99</v>
      </c>
      <c r="G3563" s="64">
        <v>2.63</v>
      </c>
      <c r="H3563" s="64">
        <f t="shared" si="27"/>
        <v>2.5099999999999998</v>
      </c>
      <c r="I3563" s="64">
        <v>2.39</v>
      </c>
      <c r="J3563" s="64">
        <v>3.52</v>
      </c>
      <c r="K3563" s="64">
        <f t="shared" si="28"/>
        <v>3.375</v>
      </c>
      <c r="L3563" s="64">
        <v>3.23</v>
      </c>
    </row>
    <row r="3565" spans="1:29" x14ac:dyDescent="0.2">
      <c r="A3565" s="3" t="s">
        <v>61</v>
      </c>
      <c r="B3565" s="64">
        <f>AVERAGE(B3543:B3563)</f>
        <v>3.8390476190476193</v>
      </c>
      <c r="C3565" s="64">
        <f>AVERAGE(C3543:C3563)</f>
        <v>3.5923809523809518</v>
      </c>
      <c r="D3565" s="64">
        <f>AVERAGE(D3543:D3563)</f>
        <v>4.3709523809523816</v>
      </c>
      <c r="E3565" s="64">
        <f>AVERAGE(E3543:E3563)</f>
        <v>4.0261904761904761</v>
      </c>
      <c r="G3565" s="64">
        <f>AVERAGE(G3543:G3563)</f>
        <v>2.5733333333333333</v>
      </c>
      <c r="H3565" s="64">
        <f>AVERAGE(H3543:H3563)</f>
        <v>2.4504761904761905</v>
      </c>
      <c r="J3565" s="64">
        <f>AVERAGE(J3543:J3563)</f>
        <v>3.546666666666666</v>
      </c>
      <c r="K3565" s="64">
        <f>AVERAGE(K3543:K3563)</f>
        <v>3.4023809523809527</v>
      </c>
      <c r="R3565" s="64"/>
      <c r="S3565" s="64"/>
      <c r="U3565"/>
      <c r="V3565"/>
      <c r="W3565"/>
      <c r="X3565"/>
      <c r="Y3565"/>
      <c r="Z3565"/>
      <c r="AA3565"/>
      <c r="AB3565"/>
      <c r="AC3565"/>
    </row>
    <row r="3566" spans="1:29" x14ac:dyDescent="0.2">
      <c r="A3566" s="3" t="s">
        <v>62</v>
      </c>
      <c r="B3566" s="312">
        <f>AVERAGE(B3565:C3565)</f>
        <v>3.7157142857142853</v>
      </c>
      <c r="C3566" s="312"/>
      <c r="D3566" s="312">
        <f>AVERAGE(D3565:E3565)</f>
        <v>4.1985714285714284</v>
      </c>
      <c r="E3566" s="312"/>
      <c r="F3566" s="5"/>
      <c r="G3566" s="312">
        <f>AVERAGE(G3565:H3565)</f>
        <v>2.5119047619047619</v>
      </c>
      <c r="H3566" s="312"/>
      <c r="I3566" s="118"/>
      <c r="J3566" s="312">
        <f>AVERAGE(J3565:K3565)</f>
        <v>3.4745238095238093</v>
      </c>
      <c r="K3566" s="312"/>
      <c r="L3566" s="118"/>
      <c r="M3566" s="5"/>
      <c r="N3566" s="5"/>
      <c r="O3566" s="5"/>
      <c r="P3566" s="5"/>
      <c r="Q3566" s="5"/>
      <c r="R3566" s="312"/>
      <c r="S3566" s="312"/>
      <c r="U3566"/>
      <c r="V3566"/>
      <c r="W3566"/>
      <c r="X3566"/>
      <c r="Y3566"/>
      <c r="Z3566"/>
      <c r="AA3566"/>
      <c r="AB3566"/>
      <c r="AC3566"/>
    </row>
    <row r="3567" spans="1:29" x14ac:dyDescent="0.2">
      <c r="A3567" s="3" t="s">
        <v>63</v>
      </c>
      <c r="B3567" s="312">
        <f>AVERAGE(B3513,B3540,B3566)</f>
        <v>3.6965620490620488</v>
      </c>
      <c r="C3567" s="312"/>
      <c r="D3567" s="312">
        <f>AVERAGE(D3513,D3540,D3566)</f>
        <v>4.1241414141414143</v>
      </c>
      <c r="E3567" s="312"/>
      <c r="F3567" s="5"/>
      <c r="G3567" s="312">
        <f>AVERAGE(G3513,G3540,G3566)</f>
        <v>2.4959036796536798</v>
      </c>
      <c r="H3567" s="312"/>
      <c r="I3567" s="118"/>
      <c r="J3567" s="312">
        <f>AVERAGE(J3513,J3540,J3566)</f>
        <v>3.4533676046176045</v>
      </c>
      <c r="K3567" s="312"/>
      <c r="L3567" s="118"/>
      <c r="M3567" s="5"/>
      <c r="N3567" s="5"/>
      <c r="O3567" s="5"/>
      <c r="P3567" s="5"/>
      <c r="Q3567" s="5"/>
      <c r="R3567" s="312"/>
      <c r="S3567" s="312"/>
      <c r="U3567"/>
      <c r="V3567"/>
      <c r="W3567"/>
      <c r="X3567"/>
      <c r="Y3567"/>
      <c r="Z3567"/>
      <c r="AA3567"/>
      <c r="AB3567"/>
      <c r="AC3567"/>
    </row>
    <row r="3569" spans="1:12" x14ac:dyDescent="0.2">
      <c r="A3569" s="2">
        <v>43283</v>
      </c>
      <c r="B3569" s="64">
        <v>3.79</v>
      </c>
      <c r="C3569" s="64">
        <v>3.46</v>
      </c>
      <c r="D3569" s="64">
        <v>4.4000000000000004</v>
      </c>
      <c r="E3569" s="64">
        <v>3.98</v>
      </c>
      <c r="G3569" s="64">
        <v>2.66</v>
      </c>
      <c r="H3569" s="64">
        <f t="shared" ref="H3569:H3589" si="29">(G3569+I3569)/2</f>
        <v>2.5099999999999998</v>
      </c>
      <c r="I3569" s="64">
        <v>2.36</v>
      </c>
      <c r="J3569" s="64">
        <v>3.5</v>
      </c>
      <c r="K3569" s="64">
        <f t="shared" ref="K3569:K3589" si="30">(J3569+L3569)/2</f>
        <v>3.375</v>
      </c>
      <c r="L3569" s="64">
        <v>3.25</v>
      </c>
    </row>
    <row r="3570" spans="1:12" x14ac:dyDescent="0.2">
      <c r="A3570" s="2">
        <v>43284</v>
      </c>
      <c r="B3570" s="64">
        <v>3.72</v>
      </c>
      <c r="C3570" s="64">
        <v>3.58</v>
      </c>
      <c r="D3570" s="64">
        <v>4.29</v>
      </c>
      <c r="E3570" s="64">
        <v>3.87</v>
      </c>
      <c r="G3570" s="64">
        <v>2.76</v>
      </c>
      <c r="H3570" s="64">
        <f t="shared" si="29"/>
        <v>2.5750000000000002</v>
      </c>
      <c r="I3570" s="64">
        <v>2.39</v>
      </c>
      <c r="J3570" s="64">
        <v>3.63</v>
      </c>
      <c r="K3570" s="64">
        <f t="shared" si="30"/>
        <v>3.4050000000000002</v>
      </c>
      <c r="L3570" s="64">
        <v>3.18</v>
      </c>
    </row>
    <row r="3571" spans="1:12" x14ac:dyDescent="0.2">
      <c r="A3571" s="2">
        <v>43286</v>
      </c>
      <c r="B3571" s="64">
        <v>3.77</v>
      </c>
      <c r="C3571" s="64">
        <v>3.41</v>
      </c>
      <c r="D3571" s="64">
        <v>4.32</v>
      </c>
      <c r="E3571" s="64">
        <v>3.89</v>
      </c>
      <c r="G3571" s="64">
        <v>2.62</v>
      </c>
      <c r="H3571" s="64">
        <f t="shared" si="29"/>
        <v>2.48</v>
      </c>
      <c r="I3571" s="64">
        <v>2.34</v>
      </c>
      <c r="J3571" s="64">
        <v>3.5</v>
      </c>
      <c r="K3571" s="64">
        <f t="shared" si="30"/>
        <v>3.3650000000000002</v>
      </c>
      <c r="L3571" s="64">
        <v>3.23</v>
      </c>
    </row>
    <row r="3572" spans="1:12" x14ac:dyDescent="0.2">
      <c r="A3572" s="2">
        <v>43287</v>
      </c>
      <c r="B3572" s="64">
        <v>3.7</v>
      </c>
      <c r="C3572" s="64">
        <v>3.38</v>
      </c>
      <c r="D3572" s="64">
        <v>4.3099999999999996</v>
      </c>
      <c r="E3572" s="64">
        <v>3.87</v>
      </c>
      <c r="G3572" s="64">
        <v>2.57</v>
      </c>
      <c r="H3572" s="64">
        <f t="shared" si="29"/>
        <v>2.4699999999999998</v>
      </c>
      <c r="I3572" s="64">
        <v>2.37</v>
      </c>
      <c r="J3572" s="64">
        <v>3.5</v>
      </c>
      <c r="K3572" s="64">
        <f t="shared" si="30"/>
        <v>3.3250000000000002</v>
      </c>
      <c r="L3572" s="64">
        <v>3.15</v>
      </c>
    </row>
    <row r="3573" spans="1:12" x14ac:dyDescent="0.2">
      <c r="A3573" s="2">
        <v>43290</v>
      </c>
      <c r="B3573" s="64">
        <v>3.74</v>
      </c>
      <c r="C3573" s="64">
        <v>3.43</v>
      </c>
      <c r="D3573" s="64">
        <v>4.33</v>
      </c>
      <c r="E3573" s="64">
        <v>3.87</v>
      </c>
      <c r="G3573" s="64">
        <v>2.57</v>
      </c>
      <c r="H3573" s="64">
        <f t="shared" si="29"/>
        <v>2.4500000000000002</v>
      </c>
      <c r="I3573" s="64">
        <v>2.33</v>
      </c>
      <c r="J3573" s="64">
        <v>3.32</v>
      </c>
      <c r="K3573" s="64">
        <f t="shared" si="30"/>
        <v>3.2199999999999998</v>
      </c>
      <c r="L3573" s="64">
        <v>3.12</v>
      </c>
    </row>
    <row r="3574" spans="1:12" x14ac:dyDescent="0.2">
      <c r="A3574" s="2">
        <v>43291</v>
      </c>
      <c r="B3574" s="64">
        <v>3.77</v>
      </c>
      <c r="C3574" s="64">
        <v>3.41</v>
      </c>
      <c r="D3574" s="64">
        <v>4.33</v>
      </c>
      <c r="E3574" s="64">
        <v>3.81</v>
      </c>
      <c r="G3574" s="64">
        <v>2.5499999999999998</v>
      </c>
      <c r="H3574" s="64">
        <f t="shared" si="29"/>
        <v>2.44</v>
      </c>
      <c r="I3574" s="64">
        <v>2.33</v>
      </c>
      <c r="J3574" s="64">
        <v>3.33</v>
      </c>
      <c r="K3574" s="64">
        <f t="shared" si="30"/>
        <v>3.2450000000000001</v>
      </c>
      <c r="L3574" s="64">
        <v>3.16</v>
      </c>
    </row>
    <row r="3575" spans="1:12" x14ac:dyDescent="0.2">
      <c r="A3575" s="2">
        <v>43292</v>
      </c>
      <c r="B3575" s="64">
        <v>3.73</v>
      </c>
      <c r="C3575" s="64">
        <v>3.43</v>
      </c>
      <c r="D3575" s="64">
        <v>4.34</v>
      </c>
      <c r="E3575" s="64">
        <v>3.87</v>
      </c>
      <c r="G3575" s="64">
        <v>2.52</v>
      </c>
      <c r="H3575" s="64">
        <f t="shared" si="29"/>
        <v>2.41</v>
      </c>
      <c r="I3575" s="64">
        <v>2.2999999999999998</v>
      </c>
      <c r="J3575" s="64">
        <v>3.38</v>
      </c>
      <c r="K3575" s="64">
        <f t="shared" si="30"/>
        <v>3.21</v>
      </c>
      <c r="L3575" s="64">
        <v>3.04</v>
      </c>
    </row>
    <row r="3576" spans="1:12" x14ac:dyDescent="0.2">
      <c r="A3576" s="2">
        <v>43293</v>
      </c>
      <c r="B3576" s="64">
        <v>3.74</v>
      </c>
      <c r="C3576" s="64">
        <v>3.43</v>
      </c>
      <c r="D3576" s="64">
        <v>4.3099999999999996</v>
      </c>
      <c r="E3576" s="64">
        <v>3.82</v>
      </c>
      <c r="G3576" s="64">
        <v>2.44</v>
      </c>
      <c r="H3576" s="64">
        <f t="shared" si="29"/>
        <v>2.36</v>
      </c>
      <c r="I3576" s="64">
        <v>2.2799999999999998</v>
      </c>
      <c r="J3576" s="64">
        <v>3.37</v>
      </c>
      <c r="K3576" s="64">
        <f t="shared" si="30"/>
        <v>3.2250000000000001</v>
      </c>
      <c r="L3576" s="64">
        <v>3.08</v>
      </c>
    </row>
    <row r="3577" spans="1:12" x14ac:dyDescent="0.2">
      <c r="A3577" s="2">
        <v>43294</v>
      </c>
      <c r="B3577" s="64">
        <v>3.69</v>
      </c>
      <c r="C3577" s="64">
        <v>3.39</v>
      </c>
      <c r="D3577" s="64">
        <v>4.28</v>
      </c>
      <c r="E3577" s="64">
        <v>3.77</v>
      </c>
      <c r="G3577" s="64">
        <v>2.4300000000000002</v>
      </c>
      <c r="H3577" s="64">
        <f t="shared" si="29"/>
        <v>2.375</v>
      </c>
      <c r="I3577" s="64">
        <v>2.3199999999999998</v>
      </c>
      <c r="J3577" s="64">
        <v>3.3</v>
      </c>
      <c r="K3577" s="64">
        <f t="shared" si="30"/>
        <v>3.2149999999999999</v>
      </c>
      <c r="L3577" s="64">
        <v>3.13</v>
      </c>
    </row>
    <row r="3578" spans="1:12" x14ac:dyDescent="0.2">
      <c r="A3578" s="2">
        <v>43297</v>
      </c>
      <c r="B3578" s="64">
        <v>3.74</v>
      </c>
      <c r="C3578" s="64">
        <v>3.45</v>
      </c>
      <c r="D3578" s="64">
        <v>4.3499999999999996</v>
      </c>
      <c r="E3578" s="64">
        <v>3.74</v>
      </c>
      <c r="G3578" s="64">
        <v>2.46</v>
      </c>
      <c r="H3578" s="64">
        <f t="shared" si="29"/>
        <v>2.3650000000000002</v>
      </c>
      <c r="I3578" s="64">
        <v>2.27</v>
      </c>
      <c r="J3578" s="64">
        <v>3.31</v>
      </c>
      <c r="K3578" s="64">
        <f t="shared" si="30"/>
        <v>3.165</v>
      </c>
      <c r="L3578" s="64">
        <v>3.02</v>
      </c>
    </row>
    <row r="3579" spans="1:12" x14ac:dyDescent="0.2">
      <c r="A3579" s="2">
        <v>43298</v>
      </c>
      <c r="B3579" s="64">
        <v>3.75</v>
      </c>
      <c r="C3579" s="64">
        <v>3.43</v>
      </c>
      <c r="D3579" s="64">
        <v>4.3600000000000003</v>
      </c>
      <c r="E3579" s="64">
        <v>3.82</v>
      </c>
      <c r="G3579" s="64">
        <v>2.4500000000000002</v>
      </c>
      <c r="H3579" s="64">
        <f t="shared" si="29"/>
        <v>2.38</v>
      </c>
      <c r="I3579" s="64">
        <v>2.31</v>
      </c>
      <c r="J3579" s="64">
        <v>3.2</v>
      </c>
      <c r="K3579" s="64">
        <f t="shared" si="30"/>
        <v>3.1349999999999998</v>
      </c>
      <c r="L3579" s="64">
        <v>3.07</v>
      </c>
    </row>
    <row r="3580" spans="1:12" x14ac:dyDescent="0.2">
      <c r="A3580" s="2">
        <v>43299</v>
      </c>
      <c r="B3580" s="64">
        <v>3.76</v>
      </c>
      <c r="C3580" s="64">
        <v>3.43</v>
      </c>
      <c r="D3580" s="64">
        <v>4.3600000000000003</v>
      </c>
      <c r="E3580" s="64">
        <v>3.85</v>
      </c>
      <c r="G3580" s="64">
        <v>2.4300000000000002</v>
      </c>
      <c r="H3580" s="64">
        <f t="shared" si="29"/>
        <v>2.35</v>
      </c>
      <c r="I3580" s="64">
        <v>2.27</v>
      </c>
      <c r="J3580" s="64">
        <v>3.35</v>
      </c>
      <c r="K3580" s="64">
        <f t="shared" si="30"/>
        <v>3.2050000000000001</v>
      </c>
      <c r="L3580" s="64">
        <v>3.06</v>
      </c>
    </row>
    <row r="3581" spans="1:12" x14ac:dyDescent="0.2">
      <c r="A3581" s="2">
        <v>43300</v>
      </c>
      <c r="B3581" s="64">
        <v>3.72</v>
      </c>
      <c r="C3581" s="64">
        <v>3.39</v>
      </c>
      <c r="D3581" s="64">
        <v>4.34</v>
      </c>
      <c r="E3581" s="64">
        <v>3.8</v>
      </c>
      <c r="G3581" s="64">
        <v>2.42</v>
      </c>
      <c r="H3581" s="64">
        <f t="shared" si="29"/>
        <v>2.3449999999999998</v>
      </c>
      <c r="I3581" s="64">
        <v>2.27</v>
      </c>
      <c r="J3581" s="64">
        <v>3.36</v>
      </c>
      <c r="K3581" s="64">
        <f t="shared" si="30"/>
        <v>3.2249999999999996</v>
      </c>
      <c r="L3581" s="64">
        <v>3.09</v>
      </c>
    </row>
    <row r="3582" spans="1:12" x14ac:dyDescent="0.2">
      <c r="A3582" s="2">
        <v>43301</v>
      </c>
      <c r="B3582" s="64">
        <v>3.74</v>
      </c>
      <c r="C3582" s="64">
        <v>3.44</v>
      </c>
      <c r="D3582" s="64">
        <v>4.37</v>
      </c>
      <c r="E3582" s="64">
        <v>3.89</v>
      </c>
      <c r="G3582" s="64">
        <v>2.4700000000000002</v>
      </c>
      <c r="H3582" s="64">
        <f t="shared" si="29"/>
        <v>2.3550000000000004</v>
      </c>
      <c r="I3582" s="64">
        <v>2.2400000000000002</v>
      </c>
      <c r="J3582" s="64">
        <v>3.41</v>
      </c>
      <c r="K3582" s="64">
        <f t="shared" si="30"/>
        <v>3.23</v>
      </c>
      <c r="L3582" s="64">
        <v>3.05</v>
      </c>
    </row>
    <row r="3583" spans="1:12" x14ac:dyDescent="0.2">
      <c r="A3583" s="2">
        <v>43304</v>
      </c>
      <c r="B3583" s="64">
        <v>3.84</v>
      </c>
      <c r="C3583" s="64">
        <v>3.5</v>
      </c>
      <c r="D3583" s="64">
        <v>4.43</v>
      </c>
      <c r="E3583" s="64">
        <v>3.94</v>
      </c>
      <c r="G3583" s="64">
        <v>2.4700000000000002</v>
      </c>
      <c r="H3583" s="64">
        <f t="shared" si="29"/>
        <v>2.37</v>
      </c>
      <c r="I3583" s="64">
        <v>2.27</v>
      </c>
      <c r="J3583" s="64">
        <v>3.39</v>
      </c>
      <c r="K3583" s="64">
        <f t="shared" si="30"/>
        <v>3.2650000000000001</v>
      </c>
      <c r="L3583" s="64">
        <v>3.14</v>
      </c>
    </row>
    <row r="3584" spans="1:12" x14ac:dyDescent="0.2">
      <c r="A3584" s="2">
        <v>43305</v>
      </c>
      <c r="B3584" s="64">
        <v>3.82</v>
      </c>
      <c r="C3584" s="64">
        <v>3.47</v>
      </c>
      <c r="D3584" s="64">
        <v>4.3899999999999997</v>
      </c>
      <c r="E3584" s="64">
        <v>3.89</v>
      </c>
      <c r="G3584" s="64">
        <v>2.48</v>
      </c>
      <c r="H3584" s="64">
        <f t="shared" si="29"/>
        <v>2.38</v>
      </c>
      <c r="I3584" s="64">
        <v>2.2799999999999998</v>
      </c>
      <c r="J3584" s="64">
        <v>3.41</v>
      </c>
      <c r="K3584" s="64">
        <f t="shared" si="30"/>
        <v>3.2850000000000001</v>
      </c>
      <c r="L3584" s="64">
        <v>3.16</v>
      </c>
    </row>
    <row r="3585" spans="1:32" x14ac:dyDescent="0.2">
      <c r="A3585" s="2">
        <v>43306</v>
      </c>
      <c r="B3585" s="64">
        <v>3.81</v>
      </c>
      <c r="C3585" s="64">
        <v>3.49</v>
      </c>
      <c r="D3585" s="64">
        <v>4.41</v>
      </c>
      <c r="E3585" s="64">
        <v>3.9</v>
      </c>
      <c r="G3585" s="64">
        <v>2.5499999999999998</v>
      </c>
      <c r="H3585" s="64">
        <f t="shared" si="29"/>
        <v>2.41</v>
      </c>
      <c r="I3585" s="64">
        <v>2.27</v>
      </c>
      <c r="J3585" s="64">
        <v>3.43</v>
      </c>
      <c r="K3585" s="64">
        <f t="shared" si="30"/>
        <v>3.29</v>
      </c>
      <c r="L3585" s="64">
        <v>3.15</v>
      </c>
    </row>
    <row r="3586" spans="1:32" x14ac:dyDescent="0.2">
      <c r="A3586" s="2">
        <v>43307</v>
      </c>
      <c r="B3586" s="64">
        <v>3.78</v>
      </c>
      <c r="C3586" s="64">
        <v>3.49</v>
      </c>
      <c r="D3586" s="64">
        <v>4.38</v>
      </c>
      <c r="E3586" s="64">
        <v>3.91</v>
      </c>
      <c r="G3586" s="64">
        <v>2.57</v>
      </c>
      <c r="H3586" s="64">
        <f t="shared" si="29"/>
        <v>2.415</v>
      </c>
      <c r="I3586" s="64">
        <v>2.2599999999999998</v>
      </c>
      <c r="J3586" s="64">
        <v>3.48</v>
      </c>
      <c r="K3586" s="64">
        <f t="shared" si="30"/>
        <v>3.3200000000000003</v>
      </c>
      <c r="L3586" s="64">
        <v>3.16</v>
      </c>
    </row>
    <row r="3587" spans="1:32" x14ac:dyDescent="0.2">
      <c r="A3587" s="2">
        <v>43308</v>
      </c>
      <c r="B3587" s="64">
        <v>3.76</v>
      </c>
      <c r="C3587" s="64">
        <v>3.44</v>
      </c>
      <c r="D3587" s="64">
        <v>4.3499999999999996</v>
      </c>
      <c r="E3587" s="64">
        <v>3.87</v>
      </c>
      <c r="G3587" s="64">
        <v>2.56</v>
      </c>
      <c r="H3587" s="64">
        <f t="shared" si="29"/>
        <v>2.4350000000000001</v>
      </c>
      <c r="I3587" s="64">
        <v>2.31</v>
      </c>
      <c r="J3587" s="64">
        <v>3.5</v>
      </c>
      <c r="K3587" s="64">
        <f t="shared" si="30"/>
        <v>3.31</v>
      </c>
      <c r="L3587" s="64">
        <v>3.12</v>
      </c>
    </row>
    <row r="3588" spans="1:32" x14ac:dyDescent="0.2">
      <c r="A3588" s="2">
        <v>43311</v>
      </c>
      <c r="B3588" s="64">
        <v>3.79</v>
      </c>
      <c r="C3588" s="64">
        <v>3.46</v>
      </c>
      <c r="D3588" s="64">
        <v>4.37</v>
      </c>
      <c r="E3588" s="64">
        <v>3.9</v>
      </c>
      <c r="G3588" s="64">
        <v>2.5499999999999998</v>
      </c>
      <c r="H3588" s="64">
        <f t="shared" si="29"/>
        <v>2.4049999999999998</v>
      </c>
      <c r="I3588" s="64">
        <v>2.2599999999999998</v>
      </c>
      <c r="J3588" s="64">
        <v>3.5</v>
      </c>
      <c r="K3588" s="64">
        <f t="shared" si="30"/>
        <v>3.33</v>
      </c>
      <c r="L3588" s="64">
        <v>3.16</v>
      </c>
    </row>
    <row r="3589" spans="1:32" x14ac:dyDescent="0.2">
      <c r="A3589" s="2">
        <v>43312</v>
      </c>
      <c r="B3589" s="64">
        <v>3.76</v>
      </c>
      <c r="C3589" s="64">
        <v>3.42</v>
      </c>
      <c r="D3589" s="64">
        <v>4.3600000000000003</v>
      </c>
      <c r="E3589" s="64">
        <v>3.81</v>
      </c>
      <c r="G3589" s="64">
        <v>2.56</v>
      </c>
      <c r="H3589" s="64">
        <f t="shared" si="29"/>
        <v>2.41</v>
      </c>
      <c r="I3589" s="64">
        <v>2.2599999999999998</v>
      </c>
      <c r="J3589" s="64">
        <v>3.48</v>
      </c>
      <c r="K3589" s="64">
        <f t="shared" si="30"/>
        <v>3.3</v>
      </c>
      <c r="L3589" s="64">
        <v>3.12</v>
      </c>
    </row>
    <row r="3591" spans="1:32" x14ac:dyDescent="0.2">
      <c r="A3591" s="3" t="s">
        <v>61</v>
      </c>
      <c r="B3591" s="64">
        <f>AVERAGE(B3569:B3589)</f>
        <v>3.758095238095239</v>
      </c>
      <c r="C3591" s="64">
        <f>AVERAGE(C3569:C3589)</f>
        <v>3.4442857142857144</v>
      </c>
      <c r="D3591" s="64">
        <f>AVERAGE(D3569:D3589)</f>
        <v>4.3514285714285705</v>
      </c>
      <c r="E3591" s="64">
        <f>AVERAGE(E3569:E3589)</f>
        <v>3.8604761904761906</v>
      </c>
      <c r="G3591" s="64">
        <f>AVERAGE(G3569:G3589)</f>
        <v>2.5280952380952377</v>
      </c>
      <c r="H3591" s="64">
        <f>AVERAGE(H3569:H3589)</f>
        <v>2.4138095238095243</v>
      </c>
      <c r="J3591" s="64">
        <f>AVERAGE(J3569:J3589)</f>
        <v>3.4119047619047622</v>
      </c>
      <c r="K3591" s="64">
        <f>AVERAGE(K3569:K3589)</f>
        <v>3.2688095238095238</v>
      </c>
      <c r="R3591" s="64"/>
      <c r="S3591" s="64"/>
      <c r="U3591"/>
      <c r="V3591"/>
      <c r="W3591"/>
      <c r="X3591"/>
      <c r="Y3591"/>
      <c r="Z3591"/>
      <c r="AA3591"/>
      <c r="AB3591"/>
      <c r="AC3591"/>
    </row>
    <row r="3592" spans="1:32" x14ac:dyDescent="0.2">
      <c r="A3592" s="3" t="s">
        <v>62</v>
      </c>
      <c r="B3592" s="312">
        <f>AVERAGE(B3591:C3591)</f>
        <v>3.6011904761904767</v>
      </c>
      <c r="C3592" s="312"/>
      <c r="D3592" s="312">
        <f>AVERAGE(D3591:E3591)</f>
        <v>4.105952380952381</v>
      </c>
      <c r="E3592" s="312"/>
      <c r="F3592" s="5"/>
      <c r="G3592" s="312">
        <f>AVERAGE(G3591:H3591)</f>
        <v>2.4709523809523812</v>
      </c>
      <c r="H3592" s="312"/>
      <c r="I3592" s="118"/>
      <c r="J3592" s="312">
        <f>AVERAGE(J3591:K3591)</f>
        <v>3.340357142857143</v>
      </c>
      <c r="K3592" s="312"/>
      <c r="L3592" s="118"/>
      <c r="M3592" s="5"/>
      <c r="N3592" s="5"/>
      <c r="O3592" s="5"/>
      <c r="P3592" s="5"/>
      <c r="Q3592" s="5"/>
      <c r="R3592" s="312"/>
      <c r="S3592" s="312"/>
      <c r="U3592"/>
      <c r="V3592"/>
      <c r="W3592"/>
      <c r="X3592"/>
      <c r="Y3592"/>
      <c r="Z3592"/>
      <c r="AA3592"/>
      <c r="AB3592"/>
      <c r="AC3592"/>
    </row>
    <row r="3593" spans="1:32" x14ac:dyDescent="0.2">
      <c r="A3593" s="3" t="s">
        <v>63</v>
      </c>
      <c r="B3593" s="312">
        <f>AVERAGE(B3540,B3566,B3592)</f>
        <v>3.6961652236652234</v>
      </c>
      <c r="C3593" s="312"/>
      <c r="D3593" s="312">
        <f>AVERAGE(D3540,D3566,D3592)</f>
        <v>4.1562049062049065</v>
      </c>
      <c r="E3593" s="312"/>
      <c r="F3593" s="5"/>
      <c r="G3593" s="312">
        <f>AVERAGE(G3540,G3566,G3592)</f>
        <v>2.4986417748917749</v>
      </c>
      <c r="H3593" s="312"/>
      <c r="I3593" s="118"/>
      <c r="J3593" s="312">
        <f>AVERAGE(J3540,J3566,J3592)</f>
        <v>3.4150739538239541</v>
      </c>
      <c r="K3593" s="312"/>
      <c r="L3593" s="118"/>
      <c r="M3593" s="5"/>
      <c r="N3593" s="5"/>
      <c r="O3593" s="5"/>
      <c r="P3593" s="5"/>
      <c r="Q3593" s="5"/>
      <c r="R3593" s="312"/>
      <c r="S3593" s="312"/>
      <c r="U3593"/>
      <c r="V3593"/>
      <c r="W3593"/>
      <c r="X3593"/>
      <c r="Y3593"/>
      <c r="Z3593"/>
      <c r="AA3593"/>
      <c r="AB3593"/>
      <c r="AC3593"/>
    </row>
    <row r="3595" spans="1:32" x14ac:dyDescent="0.2">
      <c r="A3595" s="2">
        <v>43313</v>
      </c>
      <c r="B3595" s="64">
        <v>3.8</v>
      </c>
      <c r="C3595" s="64">
        <v>3.45</v>
      </c>
      <c r="D3595" s="64">
        <v>4.4000000000000004</v>
      </c>
      <c r="E3595" s="64">
        <v>3.89</v>
      </c>
      <c r="G3595" s="64">
        <v>2.5499999999999998</v>
      </c>
      <c r="H3595" s="64">
        <f t="shared" ref="H3595:H3617" si="31">(G3595+I3595)/2</f>
        <v>2.4049999999999998</v>
      </c>
      <c r="I3595" s="64">
        <v>2.2599999999999998</v>
      </c>
      <c r="J3595" s="64">
        <v>3.5</v>
      </c>
      <c r="K3595" s="64">
        <f t="shared" ref="K3595:K3617" si="32">(J3595+L3595)/2</f>
        <v>3.3250000000000002</v>
      </c>
      <c r="L3595" s="64">
        <v>3.15</v>
      </c>
      <c r="AF3595" s="172"/>
    </row>
    <row r="3596" spans="1:32" x14ac:dyDescent="0.2">
      <c r="A3596" s="2">
        <v>43314</v>
      </c>
      <c r="B3596" s="64">
        <v>3.78</v>
      </c>
      <c r="C3596" s="64">
        <v>3.51</v>
      </c>
      <c r="D3596" s="64">
        <v>4.3600000000000003</v>
      </c>
      <c r="E3596" s="64">
        <v>3.9</v>
      </c>
      <c r="G3596" s="64">
        <v>2.5499999999999998</v>
      </c>
      <c r="H3596" s="64">
        <f t="shared" si="31"/>
        <v>2.4299999999999997</v>
      </c>
      <c r="I3596" s="64">
        <v>2.31</v>
      </c>
      <c r="J3596" s="64">
        <v>3.49</v>
      </c>
      <c r="K3596" s="64">
        <f t="shared" si="32"/>
        <v>3.34</v>
      </c>
      <c r="L3596" s="64">
        <v>3.19</v>
      </c>
    </row>
    <row r="3597" spans="1:32" x14ac:dyDescent="0.2">
      <c r="A3597" s="2">
        <v>43315</v>
      </c>
      <c r="B3597" s="64">
        <v>3.76</v>
      </c>
      <c r="C3597" s="64">
        <v>3.44</v>
      </c>
      <c r="D3597" s="64">
        <v>4.32</v>
      </c>
      <c r="E3597" s="64">
        <v>3.89</v>
      </c>
      <c r="G3597" s="64">
        <v>2.54</v>
      </c>
      <c r="H3597" s="64">
        <f t="shared" si="31"/>
        <v>2.4550000000000001</v>
      </c>
      <c r="I3597" s="64">
        <v>2.37</v>
      </c>
      <c r="J3597" s="64">
        <v>3.48</v>
      </c>
      <c r="K3597" s="64">
        <f t="shared" si="32"/>
        <v>3.3200000000000003</v>
      </c>
      <c r="L3597" s="64">
        <v>3.16</v>
      </c>
    </row>
    <row r="3598" spans="1:32" x14ac:dyDescent="0.2">
      <c r="A3598" s="2">
        <v>43318</v>
      </c>
      <c r="B3598" s="64">
        <v>3.74</v>
      </c>
      <c r="C3598" s="64">
        <v>3.42</v>
      </c>
      <c r="D3598" s="64">
        <v>4.3</v>
      </c>
      <c r="E3598" s="64">
        <v>3.89</v>
      </c>
      <c r="G3598" s="64">
        <v>2.5099999999999998</v>
      </c>
      <c r="H3598" s="64">
        <f t="shared" si="31"/>
        <v>2.4</v>
      </c>
      <c r="I3598" s="64">
        <v>2.29</v>
      </c>
      <c r="J3598" s="64">
        <v>3.47</v>
      </c>
      <c r="K3598" s="64">
        <f t="shared" si="32"/>
        <v>3.2450000000000001</v>
      </c>
      <c r="L3598" s="64">
        <v>3.02</v>
      </c>
    </row>
    <row r="3599" spans="1:32" x14ac:dyDescent="0.2">
      <c r="A3599" s="2">
        <v>43319</v>
      </c>
      <c r="B3599" s="64">
        <v>3.76</v>
      </c>
      <c r="C3599" s="64">
        <v>3.47</v>
      </c>
      <c r="D3599" s="64">
        <v>4.37</v>
      </c>
      <c r="E3599" s="64">
        <v>3.89</v>
      </c>
      <c r="G3599" s="64">
        <v>2.54</v>
      </c>
      <c r="H3599" s="64">
        <f t="shared" si="31"/>
        <v>2.4649999999999999</v>
      </c>
      <c r="I3599" s="64">
        <v>2.39</v>
      </c>
      <c r="J3599" s="64">
        <v>3.51</v>
      </c>
      <c r="K3599" s="64">
        <f t="shared" si="32"/>
        <v>3.3250000000000002</v>
      </c>
      <c r="L3599" s="64">
        <v>3.14</v>
      </c>
    </row>
    <row r="3600" spans="1:32" x14ac:dyDescent="0.2">
      <c r="A3600" s="2">
        <v>43320</v>
      </c>
      <c r="B3600" s="64">
        <v>3.76</v>
      </c>
      <c r="C3600" s="64">
        <v>3.48</v>
      </c>
      <c r="D3600" s="64">
        <v>4.38</v>
      </c>
      <c r="E3600" s="64">
        <v>3.93</v>
      </c>
      <c r="G3600" s="64">
        <v>2.57</v>
      </c>
      <c r="H3600" s="64">
        <f t="shared" si="31"/>
        <v>2.4550000000000001</v>
      </c>
      <c r="I3600" s="64">
        <v>2.34</v>
      </c>
      <c r="J3600" s="64">
        <v>3.54</v>
      </c>
      <c r="K3600" s="64">
        <f t="shared" si="32"/>
        <v>3.2650000000000001</v>
      </c>
      <c r="L3600" s="64">
        <v>2.99</v>
      </c>
    </row>
    <row r="3601" spans="1:12" x14ac:dyDescent="0.2">
      <c r="A3601" s="2">
        <v>43321</v>
      </c>
      <c r="B3601" s="64">
        <v>3.75</v>
      </c>
      <c r="C3601" s="64">
        <v>3.48</v>
      </c>
      <c r="D3601" s="64">
        <v>4.3600000000000003</v>
      </c>
      <c r="E3601" s="64">
        <v>3.91</v>
      </c>
      <c r="G3601" s="64">
        <v>2.58</v>
      </c>
      <c r="H3601" s="64">
        <f t="shared" si="31"/>
        <v>2.4850000000000003</v>
      </c>
      <c r="I3601" s="64">
        <v>2.39</v>
      </c>
      <c r="J3601" s="64">
        <v>3.57</v>
      </c>
      <c r="K3601" s="64">
        <f t="shared" si="32"/>
        <v>3.3149999999999999</v>
      </c>
      <c r="L3601" s="64">
        <v>3.06</v>
      </c>
    </row>
    <row r="3602" spans="1:12" x14ac:dyDescent="0.2">
      <c r="A3602" s="2">
        <v>43322</v>
      </c>
      <c r="B3602" s="64">
        <v>3.72</v>
      </c>
      <c r="C3602" s="64">
        <v>3.46</v>
      </c>
      <c r="D3602" s="64">
        <v>4.3499999999999996</v>
      </c>
      <c r="E3602" s="64">
        <v>3.88</v>
      </c>
      <c r="G3602" s="64">
        <v>2.57</v>
      </c>
      <c r="H3602" s="64">
        <f t="shared" si="31"/>
        <v>2.48</v>
      </c>
      <c r="I3602" s="64">
        <v>2.39</v>
      </c>
      <c r="J3602" s="64">
        <v>3.6</v>
      </c>
      <c r="K3602" s="64">
        <f t="shared" si="32"/>
        <v>3.27</v>
      </c>
      <c r="L3602" s="64">
        <v>2.94</v>
      </c>
    </row>
    <row r="3603" spans="1:12" x14ac:dyDescent="0.2">
      <c r="A3603" s="2">
        <v>43325</v>
      </c>
      <c r="B3603" s="64">
        <v>3.71</v>
      </c>
      <c r="C3603" s="64">
        <v>3.44</v>
      </c>
      <c r="D3603" s="64">
        <v>4.3899999999999997</v>
      </c>
      <c r="E3603" s="64">
        <v>3.86</v>
      </c>
      <c r="G3603" s="64">
        <v>2.5099999999999998</v>
      </c>
      <c r="H3603" s="64">
        <f t="shared" si="31"/>
        <v>2.415</v>
      </c>
      <c r="I3603" s="64">
        <v>2.3199999999999998</v>
      </c>
      <c r="J3603" s="64">
        <v>3.56</v>
      </c>
      <c r="K3603" s="64">
        <f t="shared" si="32"/>
        <v>3.2199999999999998</v>
      </c>
      <c r="L3603" s="64">
        <v>2.88</v>
      </c>
    </row>
    <row r="3604" spans="1:12" x14ac:dyDescent="0.2">
      <c r="A3604" s="2">
        <v>43326</v>
      </c>
      <c r="B3604" s="64">
        <v>3.7</v>
      </c>
      <c r="C3604" s="64">
        <v>3.46</v>
      </c>
      <c r="D3604" s="64">
        <v>4.3600000000000003</v>
      </c>
      <c r="E3604" s="64">
        <v>3.91</v>
      </c>
      <c r="G3604" s="64">
        <v>2.5</v>
      </c>
      <c r="H3604" s="64">
        <f t="shared" si="31"/>
        <v>2.41</v>
      </c>
      <c r="I3604" s="64">
        <v>2.3199999999999998</v>
      </c>
      <c r="J3604" s="64">
        <v>3.53</v>
      </c>
      <c r="K3604" s="64">
        <f t="shared" si="32"/>
        <v>3.23</v>
      </c>
      <c r="L3604" s="64">
        <v>2.93</v>
      </c>
    </row>
    <row r="3605" spans="1:12" x14ac:dyDescent="0.2">
      <c r="A3605" s="2">
        <v>43327</v>
      </c>
      <c r="B3605" s="64">
        <v>3.69</v>
      </c>
      <c r="C3605" s="64">
        <v>3.41</v>
      </c>
      <c r="D3605" s="64">
        <v>4.3499999999999996</v>
      </c>
      <c r="E3605" s="64">
        <v>3.89</v>
      </c>
      <c r="G3605" s="64">
        <v>2.52</v>
      </c>
      <c r="H3605" s="64">
        <f t="shared" si="31"/>
        <v>2.4249999999999998</v>
      </c>
      <c r="I3605" s="64">
        <v>2.33</v>
      </c>
      <c r="J3605" s="64">
        <v>3.52</v>
      </c>
      <c r="K3605" s="64">
        <f t="shared" si="32"/>
        <v>3.23</v>
      </c>
      <c r="L3605" s="64">
        <v>2.94</v>
      </c>
    </row>
    <row r="3606" spans="1:12" x14ac:dyDescent="0.2">
      <c r="A3606" s="2">
        <v>43328</v>
      </c>
      <c r="B3606" s="64">
        <v>3.71</v>
      </c>
      <c r="C3606" s="64">
        <v>3.4</v>
      </c>
      <c r="D3606" s="64">
        <v>4.37</v>
      </c>
      <c r="E3606" s="64">
        <v>3.84</v>
      </c>
      <c r="G3606" s="64">
        <v>2.5099999999999998</v>
      </c>
      <c r="H3606" s="64">
        <f t="shared" si="31"/>
        <v>2.3650000000000002</v>
      </c>
      <c r="I3606" s="64">
        <v>2.2200000000000002</v>
      </c>
      <c r="J3606" s="64">
        <v>3.56</v>
      </c>
      <c r="K3606" s="64">
        <f t="shared" si="32"/>
        <v>3.25</v>
      </c>
      <c r="L3606" s="64">
        <v>2.94</v>
      </c>
    </row>
    <row r="3607" spans="1:12" x14ac:dyDescent="0.2">
      <c r="A3607" s="2">
        <v>43329</v>
      </c>
      <c r="B3607" s="64">
        <v>3.7</v>
      </c>
      <c r="C3607" s="64">
        <v>3.42</v>
      </c>
      <c r="D3607" s="64">
        <v>4.37</v>
      </c>
      <c r="E3607" s="64">
        <v>3.83</v>
      </c>
      <c r="G3607" s="64">
        <v>2.54</v>
      </c>
      <c r="H3607" s="64">
        <f t="shared" si="31"/>
        <v>2.4450000000000003</v>
      </c>
      <c r="I3607" s="64">
        <v>2.35</v>
      </c>
      <c r="J3607" s="64">
        <v>3.55</v>
      </c>
      <c r="K3607" s="64">
        <f t="shared" si="32"/>
        <v>3.3</v>
      </c>
      <c r="L3607" s="64">
        <v>3.05</v>
      </c>
    </row>
    <row r="3608" spans="1:12" x14ac:dyDescent="0.2">
      <c r="A3608" s="2">
        <v>43332</v>
      </c>
      <c r="B3608" s="64">
        <v>3.7</v>
      </c>
      <c r="C3608" s="64">
        <v>3.37</v>
      </c>
      <c r="D3608" s="64">
        <v>4.3600000000000003</v>
      </c>
      <c r="E3608" s="64">
        <v>3.78</v>
      </c>
      <c r="G3608" s="64">
        <v>2.5299999999999998</v>
      </c>
      <c r="H3608" s="64">
        <f t="shared" si="31"/>
        <v>2.44</v>
      </c>
      <c r="I3608" s="64">
        <v>2.35</v>
      </c>
      <c r="J3608" s="64">
        <v>3.54</v>
      </c>
      <c r="K3608" s="64">
        <f t="shared" si="32"/>
        <v>3.2800000000000002</v>
      </c>
      <c r="L3608" s="64">
        <v>3.02</v>
      </c>
    </row>
    <row r="3609" spans="1:12" x14ac:dyDescent="0.2">
      <c r="A3609" s="2">
        <v>43333</v>
      </c>
      <c r="B3609" s="64">
        <v>3.72</v>
      </c>
      <c r="C3609" s="64">
        <v>3.4</v>
      </c>
      <c r="D3609" s="64">
        <v>4.38</v>
      </c>
      <c r="E3609" s="64">
        <v>3.83</v>
      </c>
      <c r="G3609" s="64">
        <v>2.56</v>
      </c>
      <c r="H3609" s="64">
        <f t="shared" si="31"/>
        <v>2.4500000000000002</v>
      </c>
      <c r="I3609" s="64">
        <v>2.34</v>
      </c>
      <c r="J3609" s="64">
        <v>3.54</v>
      </c>
      <c r="K3609" s="64">
        <f t="shared" si="32"/>
        <v>3.2749999999999999</v>
      </c>
      <c r="L3609" s="64">
        <v>3.01</v>
      </c>
    </row>
    <row r="3610" spans="1:12" x14ac:dyDescent="0.2">
      <c r="A3610" s="2">
        <v>43334</v>
      </c>
      <c r="B3610" s="64">
        <v>3.71</v>
      </c>
      <c r="C3610" s="64">
        <v>3.39</v>
      </c>
      <c r="D3610" s="64">
        <v>4.3600000000000003</v>
      </c>
      <c r="E3610" s="64">
        <v>3.81</v>
      </c>
      <c r="G3610" s="64">
        <v>2.57</v>
      </c>
      <c r="H3610" s="64">
        <f t="shared" si="31"/>
        <v>2.4</v>
      </c>
      <c r="I3610" s="64">
        <v>2.23</v>
      </c>
      <c r="J3610" s="64">
        <v>3.49</v>
      </c>
      <c r="K3610" s="64">
        <f t="shared" si="32"/>
        <v>3.2300000000000004</v>
      </c>
      <c r="L3610" s="64">
        <v>2.97</v>
      </c>
    </row>
    <row r="3611" spans="1:12" x14ac:dyDescent="0.2">
      <c r="A3611" s="2">
        <v>43335</v>
      </c>
      <c r="B3611" s="64">
        <v>3.7</v>
      </c>
      <c r="C3611" s="64">
        <v>3.39</v>
      </c>
      <c r="D3611" s="64">
        <v>4.37</v>
      </c>
      <c r="E3611" s="64">
        <v>3.81</v>
      </c>
      <c r="G3611" s="64">
        <v>2.57</v>
      </c>
      <c r="H3611" s="64">
        <f t="shared" si="31"/>
        <v>2.4</v>
      </c>
      <c r="I3611" s="64">
        <v>2.23</v>
      </c>
      <c r="J3611" s="64">
        <v>3.46</v>
      </c>
      <c r="K3611" s="64">
        <f t="shared" si="32"/>
        <v>3.19</v>
      </c>
      <c r="L3611" s="64">
        <v>2.92</v>
      </c>
    </row>
    <row r="3612" spans="1:12" x14ac:dyDescent="0.2">
      <c r="A3612" s="2">
        <v>43336</v>
      </c>
      <c r="B3612" s="64">
        <v>3.68</v>
      </c>
      <c r="C3612" s="64">
        <v>3.4</v>
      </c>
      <c r="D3612" s="64">
        <v>4.38</v>
      </c>
      <c r="E3612" s="64">
        <v>3.8</v>
      </c>
      <c r="G3612" s="64">
        <v>2.52</v>
      </c>
      <c r="H3612" s="64">
        <f t="shared" si="31"/>
        <v>2.4</v>
      </c>
      <c r="I3612" s="64">
        <v>2.2799999999999998</v>
      </c>
      <c r="J3612" s="64">
        <v>3.51</v>
      </c>
      <c r="K3612" s="64">
        <f t="shared" si="32"/>
        <v>3.2749999999999999</v>
      </c>
      <c r="L3612" s="64">
        <v>3.04</v>
      </c>
    </row>
    <row r="3613" spans="1:12" x14ac:dyDescent="0.2">
      <c r="A3613" s="2">
        <v>43339</v>
      </c>
      <c r="B3613" s="64">
        <v>3.69</v>
      </c>
      <c r="C3613" s="64">
        <v>3.42</v>
      </c>
      <c r="D3613" s="64">
        <v>4.4000000000000004</v>
      </c>
      <c r="E3613" s="64">
        <v>3.82</v>
      </c>
      <c r="G3613" s="64">
        <v>2.5099999999999998</v>
      </c>
      <c r="H3613" s="64">
        <f t="shared" si="31"/>
        <v>2.38</v>
      </c>
      <c r="I3613" s="64">
        <v>2.25</v>
      </c>
      <c r="J3613" s="64">
        <v>3.51</v>
      </c>
      <c r="K3613" s="64">
        <f t="shared" si="32"/>
        <v>3.28</v>
      </c>
      <c r="L3613" s="64">
        <v>3.05</v>
      </c>
    </row>
    <row r="3614" spans="1:12" x14ac:dyDescent="0.2">
      <c r="A3614" s="2">
        <v>43340</v>
      </c>
      <c r="B3614" s="64">
        <v>3.72</v>
      </c>
      <c r="C3614" s="64">
        <v>3.45</v>
      </c>
      <c r="D3614" s="64">
        <v>4.42</v>
      </c>
      <c r="E3614" s="64">
        <v>3.84</v>
      </c>
      <c r="G3614" s="64">
        <v>2.5</v>
      </c>
      <c r="H3614" s="64">
        <f t="shared" si="31"/>
        <v>2.4050000000000002</v>
      </c>
      <c r="I3614" s="64">
        <v>2.31</v>
      </c>
      <c r="J3614" s="64">
        <v>3.51</v>
      </c>
      <c r="K3614" s="64">
        <f t="shared" si="32"/>
        <v>3.2749999999999999</v>
      </c>
      <c r="L3614" s="64">
        <v>3.04</v>
      </c>
    </row>
    <row r="3615" spans="1:12" x14ac:dyDescent="0.2">
      <c r="A3615" s="2">
        <v>43341</v>
      </c>
      <c r="B3615" s="64">
        <v>3.72</v>
      </c>
      <c r="C3615" s="64">
        <v>3.46</v>
      </c>
      <c r="D3615" s="64">
        <v>4.41</v>
      </c>
      <c r="E3615" s="64">
        <v>3.85</v>
      </c>
      <c r="G3615" s="64">
        <v>2.52</v>
      </c>
      <c r="H3615" s="64">
        <f t="shared" si="31"/>
        <v>2.42</v>
      </c>
      <c r="I3615" s="64">
        <v>2.3199999999999998</v>
      </c>
      <c r="J3615" s="64">
        <v>3.53</v>
      </c>
      <c r="K3615" s="64">
        <f t="shared" si="32"/>
        <v>3.4249999999999998</v>
      </c>
      <c r="L3615" s="64">
        <v>3.32</v>
      </c>
    </row>
    <row r="3616" spans="1:12" x14ac:dyDescent="0.2">
      <c r="A3616" s="2">
        <v>43342</v>
      </c>
      <c r="B3616" s="64">
        <v>3.69</v>
      </c>
      <c r="C3616" s="64">
        <v>3.43</v>
      </c>
      <c r="D3616" s="64">
        <v>4.43</v>
      </c>
      <c r="E3616" s="64">
        <v>3.85</v>
      </c>
      <c r="G3616" s="64">
        <v>2.5299999999999998</v>
      </c>
      <c r="H3616" s="64">
        <f t="shared" si="31"/>
        <v>2.4249999999999998</v>
      </c>
      <c r="I3616" s="64">
        <v>2.3199999999999998</v>
      </c>
      <c r="J3616" s="64">
        <v>3.5</v>
      </c>
      <c r="K3616" s="64">
        <f t="shared" si="32"/>
        <v>3.415</v>
      </c>
      <c r="L3616" s="64">
        <v>3.33</v>
      </c>
    </row>
    <row r="3617" spans="1:29" x14ac:dyDescent="0.2">
      <c r="A3617" s="2">
        <v>43343</v>
      </c>
      <c r="B3617" s="64">
        <v>3.67</v>
      </c>
      <c r="C3617" s="64">
        <v>3.43</v>
      </c>
      <c r="D3617" s="64">
        <v>4.4400000000000004</v>
      </c>
      <c r="E3617" s="64">
        <v>3.88</v>
      </c>
      <c r="G3617" s="64">
        <v>2.54</v>
      </c>
      <c r="H3617" s="64">
        <f t="shared" si="31"/>
        <v>2.4350000000000001</v>
      </c>
      <c r="I3617" s="64">
        <v>2.33</v>
      </c>
      <c r="J3617" s="64">
        <v>3.44</v>
      </c>
      <c r="K3617" s="64">
        <f t="shared" si="32"/>
        <v>3.3849999999999998</v>
      </c>
      <c r="L3617" s="64">
        <v>3.33</v>
      </c>
    </row>
    <row r="3619" spans="1:29" x14ac:dyDescent="0.2">
      <c r="A3619" s="3" t="s">
        <v>61</v>
      </c>
      <c r="B3619" s="64">
        <f>AVERAGE(B3595:B3617)</f>
        <v>3.720869565217392</v>
      </c>
      <c r="C3619" s="64">
        <f>AVERAGE(C3595:C3617)</f>
        <v>3.433913043478261</v>
      </c>
      <c r="D3619" s="64">
        <f>AVERAGE(D3595:D3617)</f>
        <v>4.3752173913043473</v>
      </c>
      <c r="E3619" s="64">
        <f>AVERAGE(E3595:E3617)</f>
        <v>3.8599999999999994</v>
      </c>
      <c r="G3619" s="64">
        <f>AVERAGE(G3595:G3617)</f>
        <v>2.5365217391304351</v>
      </c>
      <c r="H3619" s="64">
        <f>AVERAGE(H3595:H3617)</f>
        <v>2.4256521739130434</v>
      </c>
      <c r="J3619" s="64">
        <f>AVERAGE(J3595:J3617)</f>
        <v>3.5178260869565223</v>
      </c>
      <c r="K3619" s="64">
        <f>AVERAGE(K3595:K3617)</f>
        <v>3.2897826086956519</v>
      </c>
      <c r="R3619" s="64"/>
      <c r="S3619" s="64"/>
      <c r="U3619"/>
      <c r="V3619"/>
      <c r="W3619"/>
      <c r="X3619"/>
      <c r="Y3619"/>
      <c r="Z3619"/>
      <c r="AA3619"/>
      <c r="AB3619"/>
      <c r="AC3619"/>
    </row>
    <row r="3620" spans="1:29" x14ac:dyDescent="0.2">
      <c r="A3620" s="3" t="s">
        <v>62</v>
      </c>
      <c r="B3620" s="312">
        <f>AVERAGE(B3619:C3619)</f>
        <v>3.5773913043478265</v>
      </c>
      <c r="C3620" s="312"/>
      <c r="D3620" s="312">
        <f>AVERAGE(D3619:E3619)</f>
        <v>4.1176086956521729</v>
      </c>
      <c r="E3620" s="312"/>
      <c r="F3620" s="5"/>
      <c r="G3620" s="312">
        <f>AVERAGE(G3619:H3619)</f>
        <v>2.4810869565217395</v>
      </c>
      <c r="H3620" s="312"/>
      <c r="I3620" s="118"/>
      <c r="J3620" s="312">
        <f>AVERAGE(J3619:K3619)</f>
        <v>3.4038043478260871</v>
      </c>
      <c r="K3620" s="312"/>
      <c r="L3620" s="118"/>
      <c r="M3620" s="5"/>
      <c r="N3620" s="5"/>
      <c r="O3620" s="5"/>
      <c r="P3620" s="5"/>
      <c r="Q3620" s="5"/>
      <c r="R3620" s="312"/>
      <c r="S3620" s="312"/>
      <c r="U3620"/>
      <c r="V3620"/>
      <c r="W3620"/>
      <c r="X3620"/>
      <c r="Y3620"/>
      <c r="Z3620"/>
      <c r="AA3620"/>
      <c r="AB3620"/>
      <c r="AC3620"/>
    </row>
    <row r="3621" spans="1:29" x14ac:dyDescent="0.2">
      <c r="A3621" s="3" t="s">
        <v>63</v>
      </c>
      <c r="B3621" s="312">
        <f>AVERAGE(B3566,B3592,B3620)</f>
        <v>3.6314320220841965</v>
      </c>
      <c r="C3621" s="312"/>
      <c r="D3621" s="312">
        <f>AVERAGE(D3566,D3592,D3620)</f>
        <v>4.1407108350586608</v>
      </c>
      <c r="E3621" s="312"/>
      <c r="F3621" s="5"/>
      <c r="G3621" s="312">
        <f>AVERAGE(G3566,G3592,G3620)</f>
        <v>2.4879813664596275</v>
      </c>
      <c r="H3621" s="312"/>
      <c r="I3621" s="118"/>
      <c r="J3621" s="312">
        <f>AVERAGE(J3566,J3592,J3620)</f>
        <v>3.406228433402346</v>
      </c>
      <c r="K3621" s="312"/>
      <c r="L3621" s="118"/>
      <c r="M3621" s="5"/>
      <c r="N3621" s="5"/>
      <c r="O3621" s="5"/>
      <c r="P3621" s="5"/>
      <c r="Q3621" s="5"/>
      <c r="R3621" s="312"/>
      <c r="S3621" s="312"/>
      <c r="U3621"/>
      <c r="V3621"/>
      <c r="W3621"/>
      <c r="X3621"/>
      <c r="Y3621"/>
      <c r="Z3621"/>
      <c r="AA3621"/>
      <c r="AB3621"/>
      <c r="AC3621"/>
    </row>
    <row r="3623" spans="1:29" x14ac:dyDescent="0.2">
      <c r="A3623" s="2">
        <v>43347</v>
      </c>
      <c r="B3623" s="64">
        <v>3.74</v>
      </c>
      <c r="C3623" s="64">
        <v>3.51</v>
      </c>
      <c r="D3623" s="64">
        <v>4.46</v>
      </c>
      <c r="E3623" s="64">
        <v>3.91</v>
      </c>
      <c r="G3623" s="64">
        <v>2.46</v>
      </c>
      <c r="H3623" s="64">
        <f t="shared" ref="H3623:H3641" si="33">(G3623+I3623)/2</f>
        <v>2.37</v>
      </c>
      <c r="I3623" s="64">
        <v>2.2799999999999998</v>
      </c>
      <c r="J3623" s="64">
        <v>3.56</v>
      </c>
      <c r="K3623" s="64">
        <f t="shared" ref="K3623:K3641" si="34">(J3623+L3623)/2</f>
        <v>3.41</v>
      </c>
      <c r="L3623" s="64">
        <v>3.26</v>
      </c>
    </row>
    <row r="3624" spans="1:29" x14ac:dyDescent="0.2">
      <c r="A3624" s="2">
        <v>43348</v>
      </c>
      <c r="B3624" s="64">
        <v>3.75</v>
      </c>
      <c r="C3624" s="64">
        <v>3.53</v>
      </c>
      <c r="D3624" s="64">
        <v>4.45</v>
      </c>
      <c r="E3624" s="64">
        <v>3.94</v>
      </c>
      <c r="G3624" s="64">
        <v>2.5099999999999998</v>
      </c>
      <c r="H3624" s="64">
        <f t="shared" si="33"/>
        <v>2.4049999999999998</v>
      </c>
      <c r="I3624" s="64">
        <v>2.2999999999999998</v>
      </c>
      <c r="J3624" s="64">
        <v>3.54</v>
      </c>
      <c r="K3624" s="64">
        <f t="shared" si="34"/>
        <v>3.2450000000000001</v>
      </c>
      <c r="L3624" s="64">
        <v>2.95</v>
      </c>
    </row>
    <row r="3625" spans="1:29" x14ac:dyDescent="0.2">
      <c r="A3625" s="2">
        <v>43349</v>
      </c>
      <c r="B3625" s="64">
        <v>3.69</v>
      </c>
      <c r="C3625" s="64">
        <v>3.48</v>
      </c>
      <c r="D3625" s="64">
        <v>4.41</v>
      </c>
      <c r="E3625" s="64">
        <v>3.87</v>
      </c>
      <c r="G3625" s="64">
        <v>2.4500000000000002</v>
      </c>
      <c r="H3625" s="64">
        <f t="shared" si="33"/>
        <v>2.38</v>
      </c>
      <c r="I3625" s="64">
        <v>2.31</v>
      </c>
      <c r="J3625" s="64">
        <v>3.5</v>
      </c>
      <c r="K3625" s="64">
        <f t="shared" si="34"/>
        <v>3.2149999999999999</v>
      </c>
      <c r="L3625" s="64">
        <v>2.93</v>
      </c>
    </row>
    <row r="3626" spans="1:29" x14ac:dyDescent="0.2">
      <c r="A3626" s="2">
        <v>43350</v>
      </c>
      <c r="B3626" s="64">
        <v>3.72</v>
      </c>
      <c r="C3626" s="64">
        <v>3.53</v>
      </c>
      <c r="D3626" s="64">
        <v>4.4400000000000004</v>
      </c>
      <c r="E3626" s="64">
        <v>3.89</v>
      </c>
      <c r="G3626" s="64">
        <v>2.4700000000000002</v>
      </c>
      <c r="H3626" s="64">
        <f t="shared" si="33"/>
        <v>2.42</v>
      </c>
      <c r="I3626" s="64">
        <v>2.37</v>
      </c>
      <c r="J3626" s="64">
        <v>3.54</v>
      </c>
      <c r="K3626" s="64">
        <f t="shared" si="34"/>
        <v>3.2749999999999999</v>
      </c>
      <c r="L3626" s="64">
        <v>3.01</v>
      </c>
    </row>
    <row r="3627" spans="1:29" x14ac:dyDescent="0.2">
      <c r="A3627" s="2">
        <v>43353</v>
      </c>
      <c r="B3627" s="64">
        <v>3.7</v>
      </c>
      <c r="C3627" s="64">
        <v>3.51</v>
      </c>
      <c r="D3627" s="64">
        <v>4.41</v>
      </c>
      <c r="E3627" s="64">
        <v>3.88</v>
      </c>
      <c r="G3627" s="64">
        <v>2.5499999999999998</v>
      </c>
      <c r="H3627" s="64">
        <f t="shared" si="33"/>
        <v>2.44</v>
      </c>
      <c r="I3627" s="64">
        <v>2.33</v>
      </c>
      <c r="J3627" s="64">
        <v>3.54</v>
      </c>
      <c r="K3627" s="64">
        <f t="shared" si="34"/>
        <v>3.1550000000000002</v>
      </c>
      <c r="L3627" s="64">
        <v>2.77</v>
      </c>
    </row>
    <row r="3628" spans="1:29" x14ac:dyDescent="0.2">
      <c r="A3628" s="2">
        <v>43354</v>
      </c>
      <c r="B3628" s="64">
        <v>3.75</v>
      </c>
      <c r="C3628" s="64">
        <v>3.55</v>
      </c>
      <c r="D3628" s="64">
        <v>4.38</v>
      </c>
      <c r="E3628" s="64">
        <v>3.91</v>
      </c>
      <c r="G3628" s="64">
        <v>2.4700000000000002</v>
      </c>
      <c r="H3628" s="64">
        <f t="shared" si="33"/>
        <v>2.4000000000000004</v>
      </c>
      <c r="I3628" s="64">
        <v>2.33</v>
      </c>
      <c r="J3628" s="64">
        <v>3.52</v>
      </c>
      <c r="K3628" s="64">
        <f t="shared" si="34"/>
        <v>3.1950000000000003</v>
      </c>
      <c r="L3628" s="64">
        <v>2.87</v>
      </c>
    </row>
    <row r="3629" spans="1:29" x14ac:dyDescent="0.2">
      <c r="A3629" s="2">
        <v>43355</v>
      </c>
      <c r="B3629" s="64">
        <v>3.72</v>
      </c>
      <c r="C3629" s="64">
        <v>3.54</v>
      </c>
      <c r="D3629" s="64">
        <v>4.37</v>
      </c>
      <c r="E3629" s="64">
        <v>3.91</v>
      </c>
      <c r="G3629" s="64">
        <v>2.6</v>
      </c>
      <c r="H3629" s="64">
        <f t="shared" si="33"/>
        <v>2.4649999999999999</v>
      </c>
      <c r="I3629" s="64">
        <v>2.33</v>
      </c>
      <c r="J3629" s="64">
        <v>3.58</v>
      </c>
      <c r="K3629" s="64">
        <f t="shared" si="34"/>
        <v>3.0150000000000001</v>
      </c>
      <c r="L3629" s="64">
        <v>2.4500000000000002</v>
      </c>
    </row>
    <row r="3630" spans="1:29" x14ac:dyDescent="0.2">
      <c r="A3630" s="2">
        <v>43356</v>
      </c>
      <c r="B3630" s="64">
        <v>3.74</v>
      </c>
      <c r="C3630" s="64">
        <v>3.53</v>
      </c>
      <c r="D3630" s="64">
        <v>4.33</v>
      </c>
      <c r="E3630" s="64">
        <v>3.87</v>
      </c>
      <c r="G3630" s="64">
        <v>2.63</v>
      </c>
      <c r="H3630" s="64">
        <f t="shared" si="33"/>
        <v>2.5300000000000002</v>
      </c>
      <c r="I3630" s="64">
        <v>2.4300000000000002</v>
      </c>
      <c r="J3630" s="64">
        <v>3.61</v>
      </c>
      <c r="K3630" s="64">
        <f t="shared" si="34"/>
        <v>3.15</v>
      </c>
      <c r="L3630" s="64">
        <v>2.69</v>
      </c>
    </row>
    <row r="3631" spans="1:29" x14ac:dyDescent="0.2">
      <c r="A3631" s="2">
        <v>43357</v>
      </c>
      <c r="B3631" s="64">
        <v>3.74</v>
      </c>
      <c r="C3631" s="64">
        <v>3.55</v>
      </c>
      <c r="D3631" s="64">
        <v>4.37</v>
      </c>
      <c r="E3631" s="64">
        <v>3.88</v>
      </c>
      <c r="G3631" s="64">
        <v>2.68</v>
      </c>
      <c r="H3631" s="64">
        <f t="shared" si="33"/>
        <v>2.5350000000000001</v>
      </c>
      <c r="I3631" s="64">
        <v>2.39</v>
      </c>
      <c r="J3631" s="64">
        <v>3.55</v>
      </c>
      <c r="K3631" s="64">
        <f t="shared" si="34"/>
        <v>3.19</v>
      </c>
      <c r="L3631" s="64">
        <v>2.83</v>
      </c>
    </row>
    <row r="3632" spans="1:29" x14ac:dyDescent="0.2">
      <c r="A3632" s="2">
        <v>43360</v>
      </c>
      <c r="B3632" s="64">
        <v>3.78</v>
      </c>
      <c r="C3632" s="64">
        <v>3.54</v>
      </c>
      <c r="D3632" s="64">
        <v>4.29</v>
      </c>
      <c r="E3632" s="64">
        <v>3.92</v>
      </c>
      <c r="G3632" s="64">
        <v>2.71</v>
      </c>
      <c r="H3632" s="64">
        <f t="shared" si="33"/>
        <v>2.585</v>
      </c>
      <c r="I3632" s="64">
        <v>2.46</v>
      </c>
      <c r="J3632" s="64">
        <v>3.53</v>
      </c>
      <c r="K3632" s="64">
        <f t="shared" si="34"/>
        <v>3.0649999999999999</v>
      </c>
      <c r="L3632" s="64">
        <v>2.6</v>
      </c>
    </row>
    <row r="3633" spans="1:29" x14ac:dyDescent="0.2">
      <c r="A3633" s="2">
        <v>43361</v>
      </c>
      <c r="B3633" s="64">
        <v>3.82</v>
      </c>
      <c r="C3633" s="64">
        <v>3.56</v>
      </c>
      <c r="D3633" s="64">
        <v>4.34</v>
      </c>
      <c r="E3633" s="64">
        <v>3.97</v>
      </c>
      <c r="G3633" s="64">
        <v>2.74</v>
      </c>
      <c r="H3633" s="64">
        <f t="shared" si="33"/>
        <v>2.6</v>
      </c>
      <c r="I3633" s="64">
        <v>2.46</v>
      </c>
      <c r="J3633" s="64">
        <v>3.52</v>
      </c>
      <c r="K3633" s="64">
        <f t="shared" si="34"/>
        <v>3.08</v>
      </c>
      <c r="L3633" s="64">
        <v>2.64</v>
      </c>
    </row>
    <row r="3634" spans="1:29" x14ac:dyDescent="0.2">
      <c r="A3634" s="2">
        <v>43362</v>
      </c>
      <c r="B3634" s="64">
        <v>3.88</v>
      </c>
      <c r="C3634" s="64">
        <v>3.58</v>
      </c>
      <c r="D3634" s="64">
        <v>4.37</v>
      </c>
      <c r="E3634" s="64">
        <v>3.99</v>
      </c>
      <c r="G3634" s="64">
        <v>2.73</v>
      </c>
      <c r="H3634" s="64">
        <f t="shared" si="33"/>
        <v>2.605</v>
      </c>
      <c r="I3634" s="64">
        <v>2.48</v>
      </c>
      <c r="J3634" s="64">
        <v>3.47</v>
      </c>
      <c r="K3634" s="64">
        <f t="shared" si="34"/>
        <v>3.145</v>
      </c>
      <c r="L3634" s="64">
        <v>2.82</v>
      </c>
    </row>
    <row r="3635" spans="1:29" x14ac:dyDescent="0.2">
      <c r="A3635" s="2">
        <v>43363</v>
      </c>
      <c r="B3635" s="64">
        <v>3.87</v>
      </c>
      <c r="C3635" s="64">
        <v>3.57</v>
      </c>
      <c r="D3635" s="64">
        <v>4.29</v>
      </c>
      <c r="E3635" s="64">
        <v>3.97</v>
      </c>
      <c r="G3635" s="64">
        <v>2.72</v>
      </c>
      <c r="H3635" s="64">
        <f t="shared" si="33"/>
        <v>2.6</v>
      </c>
      <c r="I3635" s="64">
        <v>2.48</v>
      </c>
      <c r="J3635" s="64">
        <v>3.48</v>
      </c>
      <c r="K3635" s="64">
        <f t="shared" si="34"/>
        <v>3.1550000000000002</v>
      </c>
      <c r="L3635" s="64">
        <v>2.83</v>
      </c>
    </row>
    <row r="3636" spans="1:29" x14ac:dyDescent="0.2">
      <c r="A3636" s="2">
        <v>43364</v>
      </c>
      <c r="B3636" s="64">
        <v>3.86</v>
      </c>
      <c r="C3636" s="64">
        <v>3.61</v>
      </c>
      <c r="D3636" s="64">
        <v>4.34</v>
      </c>
      <c r="E3636" s="64">
        <v>3.95</v>
      </c>
      <c r="G3636" s="64">
        <v>2.73</v>
      </c>
      <c r="H3636" s="64">
        <f t="shared" si="33"/>
        <v>2.62</v>
      </c>
      <c r="I3636" s="64">
        <v>2.5099999999999998</v>
      </c>
      <c r="J3636" s="64">
        <v>3.52</v>
      </c>
      <c r="K3636" s="64">
        <f t="shared" si="34"/>
        <v>3.1749999999999998</v>
      </c>
      <c r="L3636" s="64">
        <v>2.83</v>
      </c>
    </row>
    <row r="3637" spans="1:29" x14ac:dyDescent="0.2">
      <c r="A3637" s="2">
        <v>43367</v>
      </c>
      <c r="B3637" s="64">
        <v>3.89</v>
      </c>
      <c r="C3637" s="64">
        <v>3.63</v>
      </c>
      <c r="D3637" s="64">
        <v>4.3499999999999996</v>
      </c>
      <c r="E3637" s="64">
        <v>3.98</v>
      </c>
      <c r="G3637" s="64">
        <v>2.75</v>
      </c>
      <c r="H3637" s="64">
        <f t="shared" si="33"/>
        <v>2.62</v>
      </c>
      <c r="I3637" s="64">
        <v>2.4900000000000002</v>
      </c>
      <c r="J3637" s="64">
        <v>3.34</v>
      </c>
      <c r="K3637" s="64">
        <f t="shared" si="34"/>
        <v>3.09</v>
      </c>
      <c r="L3637" s="64">
        <v>2.84</v>
      </c>
    </row>
    <row r="3638" spans="1:29" x14ac:dyDescent="0.2">
      <c r="A3638" s="2">
        <v>43368</v>
      </c>
      <c r="B3638" s="64">
        <v>3.9</v>
      </c>
      <c r="C3638" s="64">
        <v>3.64</v>
      </c>
      <c r="D3638" s="64">
        <v>4.37</v>
      </c>
      <c r="E3638" s="64">
        <v>3.97</v>
      </c>
      <c r="G3638" s="64">
        <v>2.83</v>
      </c>
      <c r="H3638" s="64">
        <f t="shared" si="33"/>
        <v>2.665</v>
      </c>
      <c r="I3638" s="64">
        <v>2.5</v>
      </c>
      <c r="J3638" s="64">
        <v>3.55</v>
      </c>
      <c r="K3638" s="64">
        <f t="shared" si="34"/>
        <v>3.11</v>
      </c>
      <c r="L3638" s="64">
        <v>2.67</v>
      </c>
    </row>
    <row r="3639" spans="1:29" x14ac:dyDescent="0.2">
      <c r="A3639" s="2">
        <v>43369</v>
      </c>
      <c r="B3639" s="64">
        <v>3.83</v>
      </c>
      <c r="C3639" s="64">
        <v>3.59</v>
      </c>
      <c r="D3639" s="64">
        <v>4.33</v>
      </c>
      <c r="E3639" s="64">
        <v>3.95</v>
      </c>
      <c r="G3639" s="64">
        <v>2.78</v>
      </c>
      <c r="H3639" s="64">
        <f t="shared" si="33"/>
        <v>2.6449999999999996</v>
      </c>
      <c r="I3639" s="64">
        <v>2.5099999999999998</v>
      </c>
      <c r="J3639" s="64">
        <v>3.62</v>
      </c>
      <c r="K3639" s="64">
        <f t="shared" si="34"/>
        <v>2.9750000000000001</v>
      </c>
      <c r="L3639" s="64">
        <v>2.33</v>
      </c>
    </row>
    <row r="3640" spans="1:29" x14ac:dyDescent="0.2">
      <c r="A3640" s="2">
        <v>43370</v>
      </c>
      <c r="B3640" s="64">
        <v>3.86</v>
      </c>
      <c r="C3640" s="64">
        <v>3.6</v>
      </c>
      <c r="D3640" s="64">
        <v>4.34</v>
      </c>
      <c r="E3640" s="64">
        <v>3.95</v>
      </c>
      <c r="G3640" s="64">
        <v>2.69</v>
      </c>
      <c r="H3640" s="64">
        <f t="shared" si="33"/>
        <v>2.5700000000000003</v>
      </c>
      <c r="I3640" s="64">
        <v>2.4500000000000002</v>
      </c>
      <c r="J3640" s="64">
        <v>3.59</v>
      </c>
      <c r="K3640" s="64">
        <f t="shared" si="34"/>
        <v>2.9349999999999996</v>
      </c>
      <c r="L3640" s="64">
        <v>2.2799999999999998</v>
      </c>
    </row>
    <row r="3641" spans="1:29" x14ac:dyDescent="0.2">
      <c r="A3641" s="2">
        <v>43371</v>
      </c>
      <c r="B3641" s="64">
        <v>3.86</v>
      </c>
      <c r="C3641" s="64">
        <v>3.59</v>
      </c>
      <c r="D3641" s="64">
        <v>4.33</v>
      </c>
      <c r="E3641" s="64">
        <v>3.93</v>
      </c>
      <c r="G3641" s="64">
        <v>2.66</v>
      </c>
      <c r="H3641" s="64">
        <f t="shared" si="33"/>
        <v>2.5550000000000002</v>
      </c>
      <c r="I3641" s="64">
        <v>2.4500000000000002</v>
      </c>
      <c r="J3641" s="64">
        <v>3.63</v>
      </c>
      <c r="K3641" s="64">
        <f t="shared" si="34"/>
        <v>2.83</v>
      </c>
      <c r="L3641" s="64">
        <v>2.0299999999999998</v>
      </c>
    </row>
    <row r="3643" spans="1:29" x14ac:dyDescent="0.2">
      <c r="A3643" s="3" t="s">
        <v>61</v>
      </c>
      <c r="B3643" s="64">
        <f>AVERAGE(B3623:B3641)</f>
        <v>3.7947368421052636</v>
      </c>
      <c r="C3643" s="64">
        <f>AVERAGE(C3623:C3641)</f>
        <v>3.56</v>
      </c>
      <c r="D3643" s="64">
        <f>AVERAGE(D3623:D3641)</f>
        <v>4.3668421052631574</v>
      </c>
      <c r="E3643" s="64">
        <f>AVERAGE(E3623:E3641)</f>
        <v>3.9284210526315797</v>
      </c>
      <c r="G3643" s="64">
        <f>AVERAGE(G3623:G3641)</f>
        <v>2.6399999999999997</v>
      </c>
      <c r="H3643" s="64">
        <f>AVERAGE(H3623:H3641)</f>
        <v>2.5268421052631576</v>
      </c>
      <c r="J3643" s="64">
        <f>AVERAGE(J3623:J3641)</f>
        <v>3.5363157894736834</v>
      </c>
      <c r="K3643" s="64">
        <f>AVERAGE(K3623:K3641)</f>
        <v>3.1268421052631581</v>
      </c>
      <c r="R3643" s="64"/>
      <c r="S3643" s="64"/>
      <c r="U3643"/>
      <c r="V3643"/>
      <c r="W3643"/>
      <c r="X3643"/>
      <c r="Y3643"/>
      <c r="Z3643"/>
      <c r="AA3643"/>
      <c r="AB3643"/>
      <c r="AC3643"/>
    </row>
    <row r="3644" spans="1:29" x14ac:dyDescent="0.2">
      <c r="A3644" s="3" t="s">
        <v>62</v>
      </c>
      <c r="B3644" s="312">
        <f>AVERAGE(B3643:C3643)</f>
        <v>3.6773684210526318</v>
      </c>
      <c r="C3644" s="312"/>
      <c r="D3644" s="312">
        <f>AVERAGE(D3643:E3643)</f>
        <v>4.1476315789473688</v>
      </c>
      <c r="E3644" s="312"/>
      <c r="F3644" s="5"/>
      <c r="G3644" s="312">
        <f>AVERAGE(G3643:H3643)</f>
        <v>2.5834210526315786</v>
      </c>
      <c r="H3644" s="312"/>
      <c r="I3644" s="118"/>
      <c r="J3644" s="312">
        <f>AVERAGE(J3643:K3643)</f>
        <v>3.3315789473684205</v>
      </c>
      <c r="K3644" s="312"/>
      <c r="L3644" s="118"/>
      <c r="M3644" s="5"/>
      <c r="N3644" s="5"/>
      <c r="O3644" s="5"/>
      <c r="P3644" s="5"/>
      <c r="Q3644" s="5"/>
      <c r="R3644" s="312"/>
      <c r="S3644" s="312"/>
      <c r="U3644"/>
      <c r="V3644"/>
      <c r="W3644"/>
      <c r="X3644"/>
      <c r="Y3644"/>
      <c r="Z3644"/>
      <c r="AA3644"/>
      <c r="AB3644"/>
      <c r="AC3644"/>
    </row>
    <row r="3645" spans="1:29" x14ac:dyDescent="0.2">
      <c r="A3645" s="3" t="s">
        <v>63</v>
      </c>
      <c r="B3645" s="312">
        <f>AVERAGE(B3592,B3620,B3644)</f>
        <v>3.6186500671969788</v>
      </c>
      <c r="C3645" s="312"/>
      <c r="D3645" s="312">
        <f>AVERAGE(D3592,D3620,D3644)</f>
        <v>4.1237308851839742</v>
      </c>
      <c r="E3645" s="312"/>
      <c r="F3645" s="5"/>
      <c r="G3645" s="312">
        <f>AVERAGE(G3592,G3620,G3644)</f>
        <v>2.511820130035233</v>
      </c>
      <c r="H3645" s="312"/>
      <c r="I3645" s="118"/>
      <c r="J3645" s="312">
        <f>AVERAGE(J3592,J3620,J3644)</f>
        <v>3.3585801460172164</v>
      </c>
      <c r="K3645" s="312"/>
      <c r="L3645" s="118"/>
      <c r="M3645" s="5"/>
      <c r="N3645" s="5"/>
      <c r="O3645" s="5"/>
      <c r="P3645" s="5"/>
      <c r="Q3645" s="5"/>
      <c r="R3645" s="312"/>
      <c r="S3645" s="312"/>
      <c r="U3645"/>
      <c r="V3645"/>
      <c r="W3645"/>
      <c r="X3645"/>
      <c r="Y3645"/>
      <c r="Z3645"/>
      <c r="AA3645"/>
      <c r="AB3645"/>
      <c r="AC3645"/>
    </row>
    <row r="3647" spans="1:29" x14ac:dyDescent="0.2">
      <c r="A3647" s="2">
        <v>43374</v>
      </c>
      <c r="B3647" s="64">
        <v>3.88</v>
      </c>
      <c r="C3647" s="64">
        <v>3.61</v>
      </c>
      <c r="D3647" s="64">
        <v>4.37</v>
      </c>
      <c r="E3647" s="64">
        <v>4.08</v>
      </c>
      <c r="G3647" s="64">
        <v>2.78</v>
      </c>
      <c r="H3647" s="64">
        <f t="shared" ref="H3647:H3668" si="35">(G3647+I3647)/2</f>
        <v>2.585</v>
      </c>
      <c r="I3647" s="64">
        <v>2.39</v>
      </c>
      <c r="J3647" s="64">
        <v>3.57</v>
      </c>
      <c r="K3647" s="64">
        <f t="shared" ref="K3647:K3668" si="36">(J3647+L3647)/2</f>
        <v>2.9349999999999996</v>
      </c>
      <c r="L3647" s="64">
        <v>2.2999999999999998</v>
      </c>
    </row>
    <row r="3648" spans="1:29" x14ac:dyDescent="0.2">
      <c r="A3648" s="2">
        <v>43375</v>
      </c>
      <c r="B3648" s="64">
        <v>3.85</v>
      </c>
      <c r="C3648" s="64">
        <v>3.58</v>
      </c>
      <c r="D3648" s="64">
        <v>4.34</v>
      </c>
      <c r="E3648" s="64">
        <v>4.04</v>
      </c>
      <c r="G3648" s="64">
        <v>2.79</v>
      </c>
      <c r="H3648" s="64">
        <f t="shared" si="35"/>
        <v>2.5949999999999998</v>
      </c>
      <c r="I3648" s="64">
        <v>2.4</v>
      </c>
      <c r="J3648" s="64">
        <v>3.55</v>
      </c>
      <c r="K3648" s="64">
        <f t="shared" si="36"/>
        <v>3.23</v>
      </c>
      <c r="L3648" s="64">
        <v>2.91</v>
      </c>
    </row>
    <row r="3649" spans="1:12" x14ac:dyDescent="0.2">
      <c r="A3649" s="2">
        <v>43376</v>
      </c>
      <c r="B3649" s="64">
        <v>3.95</v>
      </c>
      <c r="C3649" s="64">
        <v>3.68</v>
      </c>
      <c r="D3649" s="64">
        <v>4.46</v>
      </c>
      <c r="E3649" s="64">
        <v>4.1100000000000003</v>
      </c>
      <c r="G3649" s="64">
        <v>2.76</v>
      </c>
      <c r="H3649" s="64">
        <f t="shared" si="35"/>
        <v>2.5949999999999998</v>
      </c>
      <c r="I3649" s="64">
        <v>2.4300000000000002</v>
      </c>
      <c r="J3649" s="64">
        <v>3.58</v>
      </c>
      <c r="K3649" s="64">
        <f t="shared" si="36"/>
        <v>3.3049999999999997</v>
      </c>
      <c r="L3649" s="64">
        <v>3.03</v>
      </c>
    </row>
    <row r="3650" spans="1:12" x14ac:dyDescent="0.2">
      <c r="A3650" s="2">
        <v>43377</v>
      </c>
      <c r="B3650" s="64">
        <v>4.01</v>
      </c>
      <c r="C3650" s="64">
        <v>3.71</v>
      </c>
      <c r="D3650" s="64">
        <v>4.49</v>
      </c>
      <c r="E3650" s="64">
        <v>4.17</v>
      </c>
      <c r="G3650" s="64">
        <v>2.75</v>
      </c>
      <c r="H3650" s="64">
        <f t="shared" si="35"/>
        <v>2.6</v>
      </c>
      <c r="I3650" s="64">
        <v>2.4500000000000002</v>
      </c>
      <c r="J3650" s="64">
        <v>3.65</v>
      </c>
      <c r="K3650" s="64">
        <f t="shared" si="36"/>
        <v>3.37</v>
      </c>
      <c r="L3650" s="64">
        <v>3.09</v>
      </c>
    </row>
    <row r="3651" spans="1:12" x14ac:dyDescent="0.2">
      <c r="A3651" s="2">
        <v>43378</v>
      </c>
      <c r="B3651" s="64">
        <v>4.0199999999999996</v>
      </c>
      <c r="C3651" s="64">
        <v>3.75</v>
      </c>
      <c r="D3651" s="64">
        <v>4.54</v>
      </c>
      <c r="E3651" s="64">
        <v>4.21</v>
      </c>
      <c r="G3651" s="64">
        <v>2.77</v>
      </c>
      <c r="H3651" s="64">
        <f t="shared" si="35"/>
        <v>2.645</v>
      </c>
      <c r="I3651" s="64">
        <v>2.52</v>
      </c>
      <c r="J3651" s="64">
        <v>3.7</v>
      </c>
      <c r="K3651" s="64">
        <f t="shared" si="36"/>
        <v>3.4000000000000004</v>
      </c>
      <c r="L3651" s="64">
        <v>3.1</v>
      </c>
    </row>
    <row r="3652" spans="1:12" x14ac:dyDescent="0.2">
      <c r="A3652" s="2">
        <v>43382</v>
      </c>
      <c r="B3652" s="64">
        <v>4.01</v>
      </c>
      <c r="C3652" s="64">
        <v>3.73</v>
      </c>
      <c r="D3652" s="64">
        <v>4.51</v>
      </c>
      <c r="E3652" s="64">
        <v>4.2</v>
      </c>
      <c r="G3652" s="64">
        <v>2.79</v>
      </c>
      <c r="H3652" s="64">
        <f t="shared" si="35"/>
        <v>2.66</v>
      </c>
      <c r="I3652" s="64">
        <v>2.5299999999999998</v>
      </c>
      <c r="J3652" s="64">
        <v>3.73</v>
      </c>
      <c r="K3652" s="64">
        <f t="shared" si="36"/>
        <v>3.44</v>
      </c>
      <c r="L3652" s="64">
        <v>3.15</v>
      </c>
    </row>
    <row r="3653" spans="1:12" x14ac:dyDescent="0.2">
      <c r="A3653" s="2">
        <v>43383</v>
      </c>
      <c r="B3653" s="64">
        <v>4.0199999999999996</v>
      </c>
      <c r="C3653" s="64">
        <v>3.73</v>
      </c>
      <c r="D3653" s="64">
        <v>4.5599999999999996</v>
      </c>
      <c r="E3653" s="64">
        <v>4.25</v>
      </c>
      <c r="G3653" s="64">
        <v>2.86</v>
      </c>
      <c r="H3653" s="64">
        <f t="shared" si="35"/>
        <v>2.7</v>
      </c>
      <c r="I3653" s="64">
        <v>2.54</v>
      </c>
      <c r="J3653" s="64">
        <v>3.74</v>
      </c>
      <c r="K3653" s="64">
        <f t="shared" si="36"/>
        <v>3.46</v>
      </c>
      <c r="L3653" s="64">
        <v>3.18</v>
      </c>
    </row>
    <row r="3654" spans="1:12" x14ac:dyDescent="0.2">
      <c r="A3654" s="2">
        <v>43384</v>
      </c>
      <c r="B3654" s="64">
        <v>3.96</v>
      </c>
      <c r="C3654" s="64">
        <v>3.68</v>
      </c>
      <c r="D3654" s="64">
        <v>4.49</v>
      </c>
      <c r="E3654" s="64">
        <v>4.17</v>
      </c>
      <c r="G3654" s="64">
        <v>2.79</v>
      </c>
      <c r="H3654" s="64">
        <f t="shared" si="35"/>
        <v>2.6550000000000002</v>
      </c>
      <c r="I3654" s="64">
        <v>2.52</v>
      </c>
      <c r="J3654" s="64">
        <v>3.83</v>
      </c>
      <c r="K3654" s="64">
        <f t="shared" si="36"/>
        <v>3.4750000000000001</v>
      </c>
      <c r="L3654" s="64">
        <v>3.12</v>
      </c>
    </row>
    <row r="3655" spans="1:12" x14ac:dyDescent="0.2">
      <c r="A3655" s="2">
        <v>43385</v>
      </c>
      <c r="B3655" s="64">
        <v>3.96</v>
      </c>
      <c r="C3655" s="64">
        <v>3.68</v>
      </c>
      <c r="D3655" s="64">
        <v>4.49</v>
      </c>
      <c r="E3655" s="64">
        <v>4.18</v>
      </c>
      <c r="G3655" s="64">
        <v>2.76</v>
      </c>
      <c r="H3655" s="64">
        <f t="shared" si="35"/>
        <v>2.6549999999999998</v>
      </c>
      <c r="I3655" s="64">
        <v>2.5499999999999998</v>
      </c>
      <c r="J3655" s="64">
        <v>3.86</v>
      </c>
      <c r="K3655" s="64">
        <f t="shared" si="36"/>
        <v>3.4550000000000001</v>
      </c>
      <c r="L3655" s="64">
        <v>3.05</v>
      </c>
    </row>
    <row r="3656" spans="1:12" x14ac:dyDescent="0.2">
      <c r="A3656" s="2">
        <v>43388</v>
      </c>
      <c r="B3656" s="64">
        <v>3.97</v>
      </c>
      <c r="C3656" s="64">
        <v>3.69</v>
      </c>
      <c r="D3656" s="64">
        <v>4.5999999999999996</v>
      </c>
      <c r="E3656" s="64">
        <v>4.1900000000000004</v>
      </c>
      <c r="G3656" s="64">
        <v>2.8</v>
      </c>
      <c r="H3656" s="64">
        <f t="shared" si="35"/>
        <v>2.665</v>
      </c>
      <c r="I3656" s="64">
        <v>2.5299999999999998</v>
      </c>
      <c r="J3656" s="64">
        <v>3.83</v>
      </c>
      <c r="K3656" s="64">
        <f t="shared" si="36"/>
        <v>3.5049999999999999</v>
      </c>
      <c r="L3656" s="64">
        <v>3.18</v>
      </c>
    </row>
    <row r="3657" spans="1:12" x14ac:dyDescent="0.2">
      <c r="A3657" s="2">
        <v>43389</v>
      </c>
      <c r="B3657" s="64">
        <v>4.0199999999999996</v>
      </c>
      <c r="C3657" s="64">
        <v>3.7</v>
      </c>
      <c r="D3657" s="64">
        <v>4.5999999999999996</v>
      </c>
      <c r="E3657" s="64">
        <v>4.18</v>
      </c>
      <c r="G3657" s="64">
        <v>2.92</v>
      </c>
      <c r="H3657" s="64">
        <f t="shared" si="35"/>
        <v>2.73</v>
      </c>
      <c r="I3657" s="64">
        <v>2.54</v>
      </c>
      <c r="J3657" s="64">
        <v>3.92</v>
      </c>
      <c r="K3657" s="64">
        <f t="shared" si="36"/>
        <v>3.6150000000000002</v>
      </c>
      <c r="L3657" s="64">
        <v>3.31</v>
      </c>
    </row>
    <row r="3658" spans="1:12" x14ac:dyDescent="0.2">
      <c r="A3658" s="2">
        <v>43390</v>
      </c>
      <c r="B3658" s="64">
        <v>4.05</v>
      </c>
      <c r="C3658" s="64">
        <v>3.71</v>
      </c>
      <c r="D3658" s="64">
        <v>4.66</v>
      </c>
      <c r="E3658" s="64">
        <v>4.2</v>
      </c>
      <c r="G3658" s="64">
        <v>2.95</v>
      </c>
      <c r="H3658" s="64">
        <f t="shared" si="35"/>
        <v>2.75</v>
      </c>
      <c r="I3658" s="64">
        <v>2.5499999999999998</v>
      </c>
      <c r="J3658" s="64">
        <v>3.9</v>
      </c>
      <c r="K3658" s="64">
        <f t="shared" si="36"/>
        <v>3.6399999999999997</v>
      </c>
      <c r="L3658" s="64">
        <v>3.38</v>
      </c>
    </row>
    <row r="3659" spans="1:12" x14ac:dyDescent="0.2">
      <c r="A3659" s="2">
        <v>43391</v>
      </c>
      <c r="B3659" s="64">
        <v>4.05</v>
      </c>
      <c r="C3659" s="64">
        <v>3.71</v>
      </c>
      <c r="D3659" s="64">
        <v>4.63</v>
      </c>
      <c r="E3659" s="64">
        <v>4.21</v>
      </c>
      <c r="G3659" s="64">
        <v>2.94</v>
      </c>
      <c r="H3659" s="64">
        <f t="shared" si="35"/>
        <v>2.7649999999999997</v>
      </c>
      <c r="I3659" s="64">
        <v>2.59</v>
      </c>
      <c r="J3659" s="64">
        <v>3.82</v>
      </c>
      <c r="K3659" s="64">
        <f t="shared" si="36"/>
        <v>3.5949999999999998</v>
      </c>
      <c r="L3659" s="64">
        <v>3.37</v>
      </c>
    </row>
    <row r="3660" spans="1:12" x14ac:dyDescent="0.2">
      <c r="A3660" s="2">
        <v>43392</v>
      </c>
      <c r="B3660" s="64">
        <v>4.0599999999999996</v>
      </c>
      <c r="C3660" s="64">
        <v>3.74</v>
      </c>
      <c r="D3660" s="64">
        <v>4.7</v>
      </c>
      <c r="E3660" s="64">
        <v>4.25</v>
      </c>
      <c r="G3660" s="64">
        <v>2.91</v>
      </c>
      <c r="H3660" s="64">
        <f t="shared" si="35"/>
        <v>2.71</v>
      </c>
      <c r="I3660" s="64">
        <v>2.5099999999999998</v>
      </c>
      <c r="J3660" s="64">
        <v>3.92</v>
      </c>
      <c r="K3660" s="64">
        <f t="shared" si="36"/>
        <v>3.71</v>
      </c>
      <c r="L3660" s="64">
        <v>3.5</v>
      </c>
    </row>
    <row r="3661" spans="1:12" x14ac:dyDescent="0.2">
      <c r="A3661" s="2">
        <v>43395</v>
      </c>
      <c r="B3661" s="64">
        <v>4.04</v>
      </c>
      <c r="C3661" s="64">
        <v>3.75</v>
      </c>
      <c r="D3661" s="64">
        <v>4.68</v>
      </c>
      <c r="E3661" s="64">
        <v>4.25</v>
      </c>
      <c r="G3661" s="64">
        <v>2.88</v>
      </c>
      <c r="H3661" s="64">
        <f t="shared" si="35"/>
        <v>2.7199999999999998</v>
      </c>
      <c r="I3661" s="64">
        <v>2.56</v>
      </c>
      <c r="J3661" s="64">
        <v>3.9</v>
      </c>
      <c r="K3661" s="64">
        <f t="shared" si="36"/>
        <v>3.6349999999999998</v>
      </c>
      <c r="L3661" s="64">
        <v>3.37</v>
      </c>
    </row>
    <row r="3662" spans="1:12" x14ac:dyDescent="0.2">
      <c r="A3662" s="2">
        <v>43396</v>
      </c>
      <c r="B3662" s="64">
        <v>4.07</v>
      </c>
      <c r="C3662" s="64">
        <v>3.73</v>
      </c>
      <c r="D3662" s="64">
        <v>4.7</v>
      </c>
      <c r="E3662" s="64">
        <v>4.2699999999999996</v>
      </c>
      <c r="G3662" s="64">
        <v>2.83</v>
      </c>
      <c r="H3662" s="64">
        <f t="shared" si="35"/>
        <v>2.6850000000000001</v>
      </c>
      <c r="I3662" s="64">
        <v>2.54</v>
      </c>
      <c r="J3662" s="64">
        <v>3.92</v>
      </c>
      <c r="K3662" s="64">
        <f t="shared" si="36"/>
        <v>3.63</v>
      </c>
      <c r="L3662" s="64">
        <v>3.34</v>
      </c>
    </row>
    <row r="3663" spans="1:12" x14ac:dyDescent="0.2">
      <c r="A3663" s="2">
        <v>43397</v>
      </c>
      <c r="B3663" s="64">
        <v>4.0199999999999996</v>
      </c>
      <c r="C3663" s="64">
        <v>3.68</v>
      </c>
      <c r="D3663" s="64">
        <v>4.66</v>
      </c>
      <c r="E3663" s="64">
        <v>4.2300000000000004</v>
      </c>
      <c r="G3663" s="64">
        <v>2.92</v>
      </c>
      <c r="H3663" s="64">
        <f t="shared" si="35"/>
        <v>2.7450000000000001</v>
      </c>
      <c r="I3663" s="64">
        <v>2.57</v>
      </c>
      <c r="J3663" s="64">
        <v>3.91</v>
      </c>
      <c r="K3663" s="64">
        <f t="shared" si="36"/>
        <v>3.605</v>
      </c>
      <c r="L3663" s="64">
        <v>3.3</v>
      </c>
    </row>
    <row r="3664" spans="1:12" x14ac:dyDescent="0.2">
      <c r="A3664" s="2">
        <v>43398</v>
      </c>
      <c r="B3664" s="64">
        <v>4.05</v>
      </c>
      <c r="C3664" s="64">
        <v>3.71</v>
      </c>
      <c r="D3664" s="64">
        <v>4.72</v>
      </c>
      <c r="E3664" s="64">
        <v>4.25</v>
      </c>
      <c r="G3664" s="64">
        <v>2.9</v>
      </c>
      <c r="H3664" s="64">
        <f t="shared" si="35"/>
        <v>2.73</v>
      </c>
      <c r="I3664" s="64">
        <v>2.56</v>
      </c>
      <c r="J3664" s="64">
        <v>3.9</v>
      </c>
      <c r="K3664" s="64">
        <f t="shared" si="36"/>
        <v>3.66</v>
      </c>
      <c r="L3664" s="64">
        <v>3.42</v>
      </c>
    </row>
    <row r="3665" spans="1:29" x14ac:dyDescent="0.2">
      <c r="A3665" s="2">
        <v>43399</v>
      </c>
      <c r="B3665" s="64">
        <v>4</v>
      </c>
      <c r="C3665" s="64">
        <v>3.67</v>
      </c>
      <c r="D3665" s="64">
        <v>4.7</v>
      </c>
      <c r="E3665" s="64">
        <v>4.21</v>
      </c>
      <c r="G3665" s="64">
        <v>2.82</v>
      </c>
      <c r="H3665" s="64">
        <f t="shared" si="35"/>
        <v>2.67</v>
      </c>
      <c r="I3665" s="64">
        <v>2.52</v>
      </c>
      <c r="J3665" s="64">
        <v>3.93</v>
      </c>
      <c r="K3665" s="64">
        <f t="shared" si="36"/>
        <v>3.6850000000000001</v>
      </c>
      <c r="L3665" s="64">
        <v>3.44</v>
      </c>
    </row>
    <row r="3666" spans="1:29" x14ac:dyDescent="0.2">
      <c r="A3666" s="2">
        <v>43402</v>
      </c>
      <c r="B3666" s="64">
        <v>3.99</v>
      </c>
      <c r="C3666" s="64">
        <v>3.67</v>
      </c>
      <c r="D3666" s="64">
        <v>4.74</v>
      </c>
      <c r="E3666" s="64">
        <v>4.24</v>
      </c>
      <c r="G3666" s="64">
        <v>2.92</v>
      </c>
      <c r="H3666" s="64">
        <f t="shared" si="35"/>
        <v>2.7149999999999999</v>
      </c>
      <c r="I3666" s="64">
        <v>2.5099999999999998</v>
      </c>
      <c r="J3666" s="64">
        <v>3.8</v>
      </c>
      <c r="K3666" s="64">
        <f t="shared" si="36"/>
        <v>3.54</v>
      </c>
      <c r="L3666" s="64">
        <v>3.28</v>
      </c>
    </row>
    <row r="3667" spans="1:29" x14ac:dyDescent="0.2">
      <c r="A3667" s="2">
        <v>43403</v>
      </c>
      <c r="B3667" s="64">
        <v>4.04</v>
      </c>
      <c r="C3667" s="64">
        <v>3.71</v>
      </c>
      <c r="D3667" s="64">
        <v>4.74</v>
      </c>
      <c r="E3667" s="64">
        <v>4.2699999999999996</v>
      </c>
      <c r="G3667" s="64">
        <v>2.89</v>
      </c>
      <c r="H3667" s="64">
        <f t="shared" si="35"/>
        <v>2.7149999999999999</v>
      </c>
      <c r="I3667" s="64">
        <v>2.54</v>
      </c>
      <c r="J3667" s="64">
        <v>3.82</v>
      </c>
      <c r="K3667" s="64">
        <f t="shared" si="36"/>
        <v>3.585</v>
      </c>
      <c r="L3667" s="64">
        <v>3.35</v>
      </c>
    </row>
    <row r="3668" spans="1:29" x14ac:dyDescent="0.2">
      <c r="A3668" s="2">
        <v>43404</v>
      </c>
      <c r="B3668" s="64">
        <v>4.03</v>
      </c>
      <c r="C3668" s="64">
        <v>3.72</v>
      </c>
      <c r="D3668" s="64">
        <v>4.75</v>
      </c>
      <c r="E3668" s="64">
        <v>4.28</v>
      </c>
      <c r="G3668" s="64">
        <v>2.93</v>
      </c>
      <c r="H3668" s="64">
        <f t="shared" si="35"/>
        <v>2.73</v>
      </c>
      <c r="I3668" s="64">
        <v>2.5299999999999998</v>
      </c>
      <c r="J3668" s="64">
        <v>3.89</v>
      </c>
      <c r="K3668" s="64">
        <f t="shared" si="36"/>
        <v>3.6850000000000001</v>
      </c>
      <c r="L3668" s="64">
        <v>3.48</v>
      </c>
    </row>
    <row r="3670" spans="1:29" x14ac:dyDescent="0.2">
      <c r="A3670" s="3" t="s">
        <v>61</v>
      </c>
      <c r="B3670" s="64">
        <f>AVERAGE(B3647:B3668)</f>
        <v>4.0022727272727261</v>
      </c>
      <c r="C3670" s="64">
        <f>AVERAGE(C3647:C3668)</f>
        <v>3.6972727272727268</v>
      </c>
      <c r="D3670" s="64">
        <f>AVERAGE(D3647:D3668)</f>
        <v>4.5968181818181817</v>
      </c>
      <c r="E3670" s="64">
        <f>AVERAGE(E3647:E3668)</f>
        <v>4.2018181818181812</v>
      </c>
      <c r="G3670" s="64">
        <f>AVERAGE(G3647:G3668)</f>
        <v>2.8481818181818181</v>
      </c>
      <c r="H3670" s="64">
        <f>AVERAGE(H3647:H3668)</f>
        <v>2.6827272727272731</v>
      </c>
      <c r="J3670" s="64">
        <f>AVERAGE(J3647:J3668)</f>
        <v>3.8031818181818182</v>
      </c>
      <c r="K3670" s="64">
        <f>AVERAGE(K3647:K3668)</f>
        <v>3.5072727272727278</v>
      </c>
      <c r="R3670" s="64"/>
      <c r="S3670" s="64"/>
      <c r="U3670"/>
      <c r="V3670"/>
      <c r="W3670"/>
      <c r="X3670"/>
      <c r="Y3670"/>
      <c r="Z3670"/>
      <c r="AA3670"/>
      <c r="AB3670"/>
      <c r="AC3670"/>
    </row>
    <row r="3671" spans="1:29" x14ac:dyDescent="0.2">
      <c r="A3671" s="3" t="s">
        <v>62</v>
      </c>
      <c r="B3671" s="312">
        <f>AVERAGE(B3670:C3670)</f>
        <v>3.8497727272727262</v>
      </c>
      <c r="C3671" s="312"/>
      <c r="D3671" s="312">
        <f>AVERAGE(D3670:E3670)</f>
        <v>4.399318181818181</v>
      </c>
      <c r="E3671" s="312"/>
      <c r="F3671" s="5"/>
      <c r="G3671" s="312">
        <f>AVERAGE(G3670:H3670)</f>
        <v>2.7654545454545456</v>
      </c>
      <c r="H3671" s="312"/>
      <c r="I3671" s="118"/>
      <c r="J3671" s="312">
        <f>AVERAGE(J3670:K3670)</f>
        <v>3.6552272727272728</v>
      </c>
      <c r="K3671" s="312"/>
      <c r="L3671" s="118"/>
      <c r="M3671" s="5"/>
      <c r="N3671" s="5"/>
      <c r="O3671" s="5"/>
      <c r="P3671" s="5"/>
      <c r="Q3671" s="5"/>
      <c r="R3671" s="312"/>
      <c r="S3671" s="312"/>
      <c r="U3671"/>
      <c r="V3671"/>
      <c r="W3671"/>
      <c r="X3671"/>
      <c r="Y3671"/>
      <c r="Z3671"/>
      <c r="AA3671"/>
      <c r="AB3671"/>
      <c r="AC3671"/>
    </row>
    <row r="3672" spans="1:29" x14ac:dyDescent="0.2">
      <c r="A3672" s="3" t="s">
        <v>63</v>
      </c>
      <c r="B3672" s="312">
        <f>AVERAGE(B3620,B3644,B3671)</f>
        <v>3.7015108175577276</v>
      </c>
      <c r="C3672" s="312"/>
      <c r="D3672" s="312">
        <f>AVERAGE(D3620,D3644,D3671)</f>
        <v>4.2215194854725739</v>
      </c>
      <c r="E3672" s="312"/>
      <c r="F3672" s="5"/>
      <c r="G3672" s="312">
        <f>AVERAGE(G3620,G3644,G3671)</f>
        <v>2.6099875182026211</v>
      </c>
      <c r="H3672" s="312"/>
      <c r="I3672" s="118"/>
      <c r="J3672" s="312">
        <f>AVERAGE(J3620,J3644,J3671)</f>
        <v>3.4635368559739264</v>
      </c>
      <c r="K3672" s="312"/>
      <c r="L3672" s="118"/>
      <c r="M3672" s="5"/>
      <c r="N3672" s="5"/>
      <c r="O3672" s="5"/>
      <c r="P3672" s="5"/>
      <c r="Q3672" s="5"/>
      <c r="R3672" s="312"/>
      <c r="S3672" s="312"/>
      <c r="U3672"/>
      <c r="V3672"/>
      <c r="W3672"/>
      <c r="X3672"/>
      <c r="Y3672"/>
      <c r="Z3672"/>
      <c r="AA3672"/>
      <c r="AB3672"/>
      <c r="AC3672"/>
    </row>
    <row r="3674" spans="1:29" x14ac:dyDescent="0.2">
      <c r="A3674" s="2">
        <v>43405</v>
      </c>
      <c r="B3674" s="64">
        <v>4.01</v>
      </c>
      <c r="C3674" s="64">
        <v>3.73</v>
      </c>
      <c r="D3674" s="64">
        <v>4.76</v>
      </c>
      <c r="E3674" s="64">
        <v>4.3</v>
      </c>
      <c r="G3674" s="64">
        <v>2.94</v>
      </c>
      <c r="H3674" s="64">
        <f t="shared" ref="H3674:H3693" si="37">(G3674+I3674)/2</f>
        <v>2.77</v>
      </c>
      <c r="I3674" s="64">
        <v>2.6</v>
      </c>
      <c r="J3674" s="64">
        <v>3.85</v>
      </c>
      <c r="K3674" s="64">
        <f t="shared" ref="K3674:K3693" si="38">(J3674+L3674)/2</f>
        <v>3.6850000000000001</v>
      </c>
      <c r="L3674" s="64">
        <v>3.52</v>
      </c>
    </row>
    <row r="3675" spans="1:29" x14ac:dyDescent="0.2">
      <c r="A3675" s="2">
        <v>43406</v>
      </c>
      <c r="B3675" s="64">
        <v>4.07</v>
      </c>
      <c r="C3675" s="64">
        <v>3.78</v>
      </c>
      <c r="D3675" s="64">
        <v>4.82</v>
      </c>
      <c r="E3675" s="64">
        <v>4.33</v>
      </c>
      <c r="G3675" s="64">
        <v>2.96</v>
      </c>
      <c r="H3675" s="64">
        <f t="shared" si="37"/>
        <v>2.8250000000000002</v>
      </c>
      <c r="I3675" s="64">
        <v>2.69</v>
      </c>
      <c r="J3675" s="64">
        <v>3.93</v>
      </c>
      <c r="K3675" s="64">
        <f t="shared" si="38"/>
        <v>3.7350000000000003</v>
      </c>
      <c r="L3675" s="64">
        <v>3.54</v>
      </c>
    </row>
    <row r="3676" spans="1:29" x14ac:dyDescent="0.2">
      <c r="A3676" s="2">
        <v>43409</v>
      </c>
      <c r="B3676" s="64">
        <v>4.08</v>
      </c>
      <c r="C3676" s="64">
        <v>3.77</v>
      </c>
      <c r="D3676" s="64">
        <v>4.8</v>
      </c>
      <c r="E3676" s="64">
        <v>4.3099999999999996</v>
      </c>
      <c r="G3676" s="64">
        <v>3.01</v>
      </c>
      <c r="H3676" s="64">
        <f t="shared" si="37"/>
        <v>2.8449999999999998</v>
      </c>
      <c r="I3676" s="64">
        <v>2.68</v>
      </c>
      <c r="J3676" s="64">
        <v>4.0199999999999996</v>
      </c>
      <c r="K3676" s="64">
        <f t="shared" si="38"/>
        <v>3.78</v>
      </c>
      <c r="L3676" s="64">
        <v>3.54</v>
      </c>
    </row>
    <row r="3677" spans="1:29" x14ac:dyDescent="0.2">
      <c r="A3677" s="2">
        <v>43410</v>
      </c>
      <c r="B3677" s="64">
        <v>4.08</v>
      </c>
      <c r="C3677" s="64">
        <v>3.78</v>
      </c>
      <c r="D3677" s="64">
        <v>4.78</v>
      </c>
      <c r="E3677" s="64">
        <v>4.2699999999999996</v>
      </c>
      <c r="G3677" s="64">
        <v>3.01</v>
      </c>
      <c r="H3677" s="64">
        <f t="shared" si="37"/>
        <v>2.83</v>
      </c>
      <c r="I3677" s="64">
        <v>2.65</v>
      </c>
      <c r="J3677" s="64">
        <v>4</v>
      </c>
      <c r="K3677" s="64">
        <f t="shared" si="38"/>
        <v>3.7450000000000001</v>
      </c>
      <c r="L3677" s="64">
        <v>3.49</v>
      </c>
    </row>
    <row r="3678" spans="1:29" x14ac:dyDescent="0.2">
      <c r="A3678" s="2">
        <v>43411</v>
      </c>
      <c r="B3678" s="64">
        <v>4.07</v>
      </c>
      <c r="C3678" s="64">
        <v>3.78</v>
      </c>
      <c r="D3678" s="64">
        <v>4.76</v>
      </c>
      <c r="E3678" s="64">
        <v>4.25</v>
      </c>
      <c r="G3678" s="64">
        <v>3.05</v>
      </c>
      <c r="H3678" s="64">
        <f t="shared" si="37"/>
        <v>2.8499999999999996</v>
      </c>
      <c r="I3678" s="64">
        <v>2.65</v>
      </c>
      <c r="J3678" s="64">
        <v>3.98</v>
      </c>
      <c r="K3678" s="64">
        <f t="shared" si="38"/>
        <v>3.7</v>
      </c>
      <c r="L3678" s="64">
        <v>3.42</v>
      </c>
    </row>
    <row r="3679" spans="1:29" x14ac:dyDescent="0.2">
      <c r="A3679" s="2">
        <v>43412</v>
      </c>
      <c r="B3679" s="64">
        <v>4.08</v>
      </c>
      <c r="C3679" s="64">
        <v>3.78</v>
      </c>
      <c r="D3679" s="64">
        <v>4.7699999999999996</v>
      </c>
      <c r="E3679" s="64">
        <v>4.24</v>
      </c>
      <c r="G3679" s="64">
        <v>3.1</v>
      </c>
      <c r="H3679" s="64">
        <f t="shared" si="37"/>
        <v>2.9000000000000004</v>
      </c>
      <c r="I3679" s="64">
        <v>2.7</v>
      </c>
      <c r="J3679" s="64">
        <v>3.99</v>
      </c>
      <c r="K3679" s="64">
        <f t="shared" si="38"/>
        <v>3.7800000000000002</v>
      </c>
      <c r="L3679" s="64">
        <v>3.57</v>
      </c>
    </row>
    <row r="3680" spans="1:29" x14ac:dyDescent="0.2">
      <c r="A3680" s="2">
        <v>43413</v>
      </c>
      <c r="B3680" s="64">
        <v>4.0599999999999996</v>
      </c>
      <c r="C3680" s="64">
        <v>3.77</v>
      </c>
      <c r="D3680" s="64">
        <v>4.72</v>
      </c>
      <c r="E3680" s="64">
        <v>4.22</v>
      </c>
      <c r="G3680" s="64">
        <v>3.09</v>
      </c>
      <c r="H3680" s="64">
        <f t="shared" si="37"/>
        <v>2.8849999999999998</v>
      </c>
      <c r="I3680" s="64">
        <v>2.68</v>
      </c>
      <c r="J3680" s="64">
        <v>3.99</v>
      </c>
      <c r="K3680" s="64">
        <f t="shared" si="38"/>
        <v>3.835</v>
      </c>
      <c r="L3680" s="64">
        <v>3.68</v>
      </c>
    </row>
    <row r="3681" spans="1:29" x14ac:dyDescent="0.2">
      <c r="A3681" s="2">
        <v>43417</v>
      </c>
      <c r="B3681" s="64">
        <v>4</v>
      </c>
      <c r="C3681" s="64">
        <v>3.74</v>
      </c>
      <c r="D3681" s="64">
        <v>4.75</v>
      </c>
      <c r="E3681" s="64">
        <v>4.2300000000000004</v>
      </c>
      <c r="G3681" s="64">
        <v>3.1</v>
      </c>
      <c r="H3681" s="64">
        <f t="shared" si="37"/>
        <v>2.9000000000000004</v>
      </c>
      <c r="I3681" s="64">
        <v>2.7</v>
      </c>
      <c r="J3681" s="64">
        <v>3.97</v>
      </c>
      <c r="K3681" s="64">
        <f t="shared" si="38"/>
        <v>3.875</v>
      </c>
      <c r="L3681" s="64">
        <v>3.78</v>
      </c>
    </row>
    <row r="3682" spans="1:29" x14ac:dyDescent="0.2">
      <c r="A3682" s="2">
        <v>43418</v>
      </c>
      <c r="B3682" s="64">
        <v>4.03</v>
      </c>
      <c r="C3682" s="64">
        <v>3.76</v>
      </c>
      <c r="D3682" s="64">
        <v>4.82</v>
      </c>
      <c r="E3682" s="64">
        <v>4.26</v>
      </c>
      <c r="G3682" s="64">
        <v>3.08</v>
      </c>
      <c r="H3682" s="64">
        <f t="shared" si="37"/>
        <v>2.855</v>
      </c>
      <c r="I3682" s="64">
        <v>2.63</v>
      </c>
      <c r="J3682" s="64">
        <v>3.98</v>
      </c>
      <c r="K3682" s="64">
        <f t="shared" si="38"/>
        <v>3.88</v>
      </c>
      <c r="L3682" s="64">
        <v>3.78</v>
      </c>
    </row>
    <row r="3683" spans="1:29" x14ac:dyDescent="0.2">
      <c r="A3683" s="2">
        <v>43419</v>
      </c>
      <c r="B3683" s="64">
        <v>4.05</v>
      </c>
      <c r="C3683" s="64">
        <v>3.74</v>
      </c>
      <c r="D3683" s="64">
        <v>4.7699999999999996</v>
      </c>
      <c r="E3683" s="64">
        <v>4.2300000000000004</v>
      </c>
      <c r="G3683" s="64">
        <v>2.97</v>
      </c>
      <c r="H3683" s="64">
        <f t="shared" si="37"/>
        <v>2.85</v>
      </c>
      <c r="I3683" s="64">
        <v>2.73</v>
      </c>
      <c r="J3683" s="64">
        <v>4</v>
      </c>
      <c r="K3683" s="64">
        <f t="shared" si="38"/>
        <v>3.81</v>
      </c>
      <c r="L3683" s="64">
        <v>3.62</v>
      </c>
    </row>
    <row r="3684" spans="1:29" x14ac:dyDescent="0.2">
      <c r="A3684" s="2">
        <v>43420</v>
      </c>
      <c r="B3684" s="64">
        <v>4</v>
      </c>
      <c r="C3684" s="64">
        <v>3.7</v>
      </c>
      <c r="D3684" s="64">
        <v>4.7</v>
      </c>
      <c r="E3684" s="64">
        <v>4.2</v>
      </c>
      <c r="G3684" s="64">
        <v>2.95</v>
      </c>
      <c r="H3684" s="64">
        <f t="shared" si="37"/>
        <v>2.84</v>
      </c>
      <c r="I3684" s="64">
        <v>2.73</v>
      </c>
      <c r="J3684" s="64">
        <v>3.95</v>
      </c>
      <c r="K3684" s="64">
        <f t="shared" si="38"/>
        <v>3.835</v>
      </c>
      <c r="L3684" s="64">
        <v>3.72</v>
      </c>
    </row>
    <row r="3685" spans="1:29" x14ac:dyDescent="0.2">
      <c r="A3685" s="2">
        <v>43423</v>
      </c>
      <c r="B3685" s="64">
        <v>4.03</v>
      </c>
      <c r="C3685" s="64">
        <v>3.72</v>
      </c>
      <c r="D3685" s="64">
        <v>4.75</v>
      </c>
      <c r="E3685" s="64">
        <v>4.2300000000000004</v>
      </c>
      <c r="G3685" s="64">
        <v>2.93</v>
      </c>
      <c r="H3685" s="64">
        <f t="shared" si="37"/>
        <v>2.835</v>
      </c>
      <c r="I3685" s="64">
        <v>2.74</v>
      </c>
      <c r="J3685" s="64">
        <v>3.95</v>
      </c>
      <c r="K3685" s="64">
        <f t="shared" si="38"/>
        <v>3.8150000000000004</v>
      </c>
      <c r="L3685" s="64">
        <v>3.68</v>
      </c>
    </row>
    <row r="3686" spans="1:29" x14ac:dyDescent="0.2">
      <c r="A3686" s="2">
        <v>43424</v>
      </c>
      <c r="B3686" s="64">
        <v>4.07</v>
      </c>
      <c r="C3686" s="64">
        <v>3.74</v>
      </c>
      <c r="D3686" s="64">
        <v>4.75</v>
      </c>
      <c r="E3686" s="64">
        <v>4.24</v>
      </c>
      <c r="G3686" s="64">
        <v>2.96</v>
      </c>
      <c r="H3686" s="64">
        <f t="shared" si="37"/>
        <v>2.84</v>
      </c>
      <c r="I3686" s="64">
        <v>2.72</v>
      </c>
      <c r="J3686" s="64">
        <v>3.95</v>
      </c>
      <c r="K3686" s="64">
        <f t="shared" si="38"/>
        <v>3.875</v>
      </c>
      <c r="L3686" s="64">
        <v>3.8</v>
      </c>
    </row>
    <row r="3687" spans="1:29" x14ac:dyDescent="0.2">
      <c r="A3687" s="2">
        <v>43425</v>
      </c>
      <c r="B3687" s="64">
        <v>4</v>
      </c>
      <c r="C3687" s="64">
        <v>3.74</v>
      </c>
      <c r="D3687" s="64">
        <v>4.6900000000000004</v>
      </c>
      <c r="E3687" s="64">
        <v>4.22</v>
      </c>
      <c r="G3687" s="64">
        <v>2.96</v>
      </c>
      <c r="H3687" s="64">
        <f t="shared" si="37"/>
        <v>2.86</v>
      </c>
      <c r="I3687" s="64">
        <v>2.76</v>
      </c>
      <c r="J3687" s="64">
        <v>3.93</v>
      </c>
      <c r="K3687" s="64">
        <f t="shared" si="38"/>
        <v>3.87</v>
      </c>
      <c r="L3687" s="64">
        <v>3.81</v>
      </c>
    </row>
    <row r="3688" spans="1:29" x14ac:dyDescent="0.2">
      <c r="A3688" s="2">
        <v>43427</v>
      </c>
      <c r="B3688" s="64">
        <v>3.99</v>
      </c>
      <c r="C3688" s="64">
        <v>3.75</v>
      </c>
      <c r="D3688" s="64">
        <v>4.62</v>
      </c>
      <c r="E3688" s="64">
        <v>4.25</v>
      </c>
      <c r="G3688" s="64">
        <v>2.96</v>
      </c>
      <c r="H3688" s="64">
        <f t="shared" si="37"/>
        <v>2.84</v>
      </c>
      <c r="I3688" s="64">
        <v>2.72</v>
      </c>
      <c r="J3688" s="64">
        <v>4.1399999999999997</v>
      </c>
      <c r="K3688" s="64">
        <f t="shared" si="38"/>
        <v>3.9550000000000001</v>
      </c>
      <c r="L3688" s="64">
        <v>3.77</v>
      </c>
    </row>
    <row r="3689" spans="1:29" x14ac:dyDescent="0.2">
      <c r="A3689" s="2">
        <v>43430</v>
      </c>
      <c r="B3689" s="64">
        <v>4.03</v>
      </c>
      <c r="C3689" s="64">
        <v>3.73</v>
      </c>
      <c r="D3689" s="64">
        <v>4.74</v>
      </c>
      <c r="E3689" s="64">
        <v>4.22</v>
      </c>
      <c r="G3689" s="64">
        <v>2.9</v>
      </c>
      <c r="H3689" s="64">
        <f t="shared" si="37"/>
        <v>2.81</v>
      </c>
      <c r="I3689" s="64">
        <v>2.72</v>
      </c>
      <c r="J3689" s="64">
        <v>3.93</v>
      </c>
      <c r="K3689" s="64">
        <f t="shared" si="38"/>
        <v>3.8449999999999998</v>
      </c>
      <c r="L3689" s="64">
        <v>3.76</v>
      </c>
    </row>
    <row r="3690" spans="1:29" x14ac:dyDescent="0.2">
      <c r="A3690" s="2">
        <v>43431</v>
      </c>
      <c r="B3690" s="64">
        <v>4.0199999999999996</v>
      </c>
      <c r="C3690" s="64">
        <v>3.72</v>
      </c>
      <c r="D3690" s="64">
        <v>4.7300000000000004</v>
      </c>
      <c r="E3690" s="64">
        <v>4.24</v>
      </c>
      <c r="G3690" s="64">
        <v>2.9</v>
      </c>
      <c r="H3690" s="64">
        <f t="shared" si="37"/>
        <v>2.8</v>
      </c>
      <c r="I3690" s="64">
        <v>2.7</v>
      </c>
      <c r="J3690" s="64">
        <v>3.9</v>
      </c>
      <c r="K3690" s="64">
        <f t="shared" si="38"/>
        <v>3.77</v>
      </c>
      <c r="L3690" s="64">
        <v>3.64</v>
      </c>
    </row>
    <row r="3691" spans="1:29" x14ac:dyDescent="0.2">
      <c r="A3691" s="2">
        <v>43432</v>
      </c>
      <c r="B3691" s="64">
        <v>4.0199999999999996</v>
      </c>
      <c r="C3691" s="64">
        <v>3.7</v>
      </c>
      <c r="D3691" s="64">
        <v>4.7699999999999996</v>
      </c>
      <c r="E3691" s="64">
        <v>4.26</v>
      </c>
      <c r="G3691" s="64">
        <v>2.87</v>
      </c>
      <c r="H3691" s="64">
        <f t="shared" si="37"/>
        <v>2.7750000000000004</v>
      </c>
      <c r="I3691" s="64">
        <v>2.68</v>
      </c>
      <c r="J3691" s="64">
        <v>3.93</v>
      </c>
      <c r="K3691" s="64">
        <f t="shared" si="38"/>
        <v>3.7750000000000004</v>
      </c>
      <c r="L3691" s="64">
        <v>3.62</v>
      </c>
    </row>
    <row r="3692" spans="1:29" x14ac:dyDescent="0.2">
      <c r="A3692" s="2">
        <v>43433</v>
      </c>
      <c r="B3692" s="64">
        <v>4.0199999999999996</v>
      </c>
      <c r="C3692" s="64">
        <v>3.7</v>
      </c>
      <c r="D3692" s="64">
        <v>4.78</v>
      </c>
      <c r="E3692" s="64">
        <v>4.26</v>
      </c>
      <c r="G3692" s="64">
        <v>2.82</v>
      </c>
      <c r="H3692" s="64">
        <f t="shared" si="37"/>
        <v>2.7199999999999998</v>
      </c>
      <c r="I3692" s="64">
        <v>2.62</v>
      </c>
      <c r="J3692" s="64">
        <v>3.91</v>
      </c>
      <c r="K3692" s="64">
        <f t="shared" si="38"/>
        <v>3.7199999999999998</v>
      </c>
      <c r="L3692" s="64">
        <v>3.53</v>
      </c>
    </row>
    <row r="3693" spans="1:29" x14ac:dyDescent="0.2">
      <c r="A3693" s="2">
        <v>43434</v>
      </c>
      <c r="B3693" s="64">
        <v>3.99</v>
      </c>
      <c r="C3693" s="64">
        <v>3.67</v>
      </c>
      <c r="D3693" s="64">
        <v>4.8</v>
      </c>
      <c r="E3693" s="64">
        <v>4.24</v>
      </c>
      <c r="G3693" s="64">
        <v>2.85</v>
      </c>
      <c r="H3693" s="64">
        <f t="shared" si="37"/>
        <v>2.7149999999999999</v>
      </c>
      <c r="I3693" s="64">
        <v>2.58</v>
      </c>
      <c r="J3693" s="64">
        <v>3.9</v>
      </c>
      <c r="K3693" s="64">
        <f t="shared" si="38"/>
        <v>3.6950000000000003</v>
      </c>
      <c r="L3693" s="64">
        <v>3.49</v>
      </c>
    </row>
    <row r="3695" spans="1:29" x14ac:dyDescent="0.2">
      <c r="A3695" s="3" t="s">
        <v>61</v>
      </c>
      <c r="B3695" s="64">
        <f>AVERAGE(B3674:B3693)</f>
        <v>4.0349999999999993</v>
      </c>
      <c r="C3695" s="64">
        <f>AVERAGE(C3674:C3693)</f>
        <v>3.7400000000000007</v>
      </c>
      <c r="D3695" s="64">
        <f>AVERAGE(D3674:D3693)</f>
        <v>4.7539999999999996</v>
      </c>
      <c r="E3695" s="64">
        <f>AVERAGE(E3674:E3693)</f>
        <v>4.25</v>
      </c>
      <c r="G3695" s="64">
        <f>AVERAGE(G3674:G3693)</f>
        <v>2.9705000000000004</v>
      </c>
      <c r="H3695" s="64">
        <f>AVERAGE(H3674:H3693)</f>
        <v>2.8272500000000003</v>
      </c>
      <c r="J3695" s="64">
        <f>AVERAGE(J3674:J3693)</f>
        <v>3.9600000000000009</v>
      </c>
      <c r="K3695" s="64">
        <f>AVERAGE(K3674:K3693)</f>
        <v>3.7989999999999995</v>
      </c>
      <c r="R3695" s="64"/>
      <c r="S3695" s="64"/>
      <c r="U3695"/>
      <c r="V3695"/>
      <c r="W3695"/>
      <c r="X3695"/>
      <c r="Y3695"/>
      <c r="Z3695"/>
      <c r="AA3695"/>
      <c r="AB3695"/>
      <c r="AC3695"/>
    </row>
    <row r="3696" spans="1:29" x14ac:dyDescent="0.2">
      <c r="A3696" s="3" t="s">
        <v>62</v>
      </c>
      <c r="B3696" s="312">
        <f>AVERAGE(B3695:C3695)</f>
        <v>3.8875000000000002</v>
      </c>
      <c r="C3696" s="312"/>
      <c r="D3696" s="312">
        <f>AVERAGE(D3695:E3695)</f>
        <v>4.5019999999999998</v>
      </c>
      <c r="E3696" s="312"/>
      <c r="F3696" s="5"/>
      <c r="G3696" s="312">
        <f>AVERAGE(G3695:H3695)</f>
        <v>2.8988750000000003</v>
      </c>
      <c r="H3696" s="312"/>
      <c r="I3696" s="118"/>
      <c r="J3696" s="312">
        <f>AVERAGE(J3695:K3695)</f>
        <v>3.8795000000000002</v>
      </c>
      <c r="K3696" s="312"/>
      <c r="L3696" s="118"/>
      <c r="M3696" s="5"/>
      <c r="N3696" s="5"/>
      <c r="O3696" s="5"/>
      <c r="P3696" s="5"/>
      <c r="Q3696" s="5"/>
      <c r="R3696" s="312"/>
      <c r="S3696" s="312"/>
      <c r="U3696"/>
      <c r="V3696"/>
      <c r="W3696"/>
      <c r="X3696"/>
      <c r="Y3696"/>
      <c r="Z3696"/>
      <c r="AA3696"/>
      <c r="AB3696"/>
      <c r="AC3696"/>
    </row>
    <row r="3697" spans="1:31" x14ac:dyDescent="0.2">
      <c r="A3697" s="3" t="s">
        <v>63</v>
      </c>
      <c r="B3697" s="312">
        <f>AVERAGE(B3644,B3671,B3696)</f>
        <v>3.8048803827751194</v>
      </c>
      <c r="C3697" s="312"/>
      <c r="D3697" s="312">
        <f>AVERAGE(D3644,D3671,D3696)</f>
        <v>4.3496499202551826</v>
      </c>
      <c r="E3697" s="312"/>
      <c r="F3697" s="5"/>
      <c r="G3697" s="312">
        <f>AVERAGE(G3644,G3671,G3696)</f>
        <v>2.7492501993620415</v>
      </c>
      <c r="H3697" s="312"/>
      <c r="I3697" s="118"/>
      <c r="J3697" s="312">
        <f>AVERAGE(J3644,J3671,J3696)</f>
        <v>3.6221020733652316</v>
      </c>
      <c r="K3697" s="312"/>
      <c r="L3697" s="118"/>
      <c r="M3697" s="5"/>
      <c r="N3697" s="5"/>
      <c r="O3697" s="5"/>
      <c r="P3697" s="5"/>
      <c r="Q3697" s="5"/>
      <c r="R3697" s="312"/>
      <c r="S3697" s="312"/>
      <c r="U3697"/>
      <c r="V3697"/>
      <c r="W3697"/>
      <c r="X3697"/>
      <c r="Y3697"/>
      <c r="Z3697"/>
      <c r="AA3697"/>
      <c r="AB3697"/>
      <c r="AC3697"/>
    </row>
    <row r="3699" spans="1:31" x14ac:dyDescent="0.2">
      <c r="A3699" s="2">
        <v>43437</v>
      </c>
      <c r="B3699" s="64">
        <v>4</v>
      </c>
      <c r="C3699" s="64">
        <v>3.64</v>
      </c>
      <c r="D3699" s="64">
        <v>4.75</v>
      </c>
      <c r="E3699" s="64">
        <v>4.22</v>
      </c>
      <c r="G3699" s="64">
        <v>2.86</v>
      </c>
      <c r="H3699" s="64">
        <f t="shared" ref="H3699:H3717" si="39">(G3699+I3699)/2</f>
        <v>2.7249999999999996</v>
      </c>
      <c r="I3699" s="64">
        <v>2.59</v>
      </c>
      <c r="J3699" s="64">
        <v>3.91</v>
      </c>
      <c r="K3699" s="64">
        <f t="shared" ref="K3699:K3717" si="40">(J3699+L3699)/2</f>
        <v>3.7</v>
      </c>
      <c r="L3699" s="64">
        <v>3.49</v>
      </c>
    </row>
    <row r="3700" spans="1:31" x14ac:dyDescent="0.2">
      <c r="A3700" s="2">
        <v>43438</v>
      </c>
      <c r="B3700" s="64">
        <v>3.95</v>
      </c>
      <c r="C3700" s="64">
        <v>3.59</v>
      </c>
      <c r="D3700" s="64">
        <v>4.72</v>
      </c>
      <c r="E3700" s="64">
        <v>4.12</v>
      </c>
      <c r="G3700" s="64">
        <v>2.79</v>
      </c>
      <c r="H3700" s="64">
        <f t="shared" si="39"/>
        <v>2.6550000000000002</v>
      </c>
      <c r="I3700" s="64">
        <v>2.52</v>
      </c>
      <c r="J3700" s="64">
        <v>3.8</v>
      </c>
      <c r="K3700" s="64">
        <f t="shared" si="40"/>
        <v>3.6349999999999998</v>
      </c>
      <c r="L3700" s="64">
        <v>3.47</v>
      </c>
      <c r="AE3700" s="178" t="s">
        <v>618</v>
      </c>
    </row>
    <row r="3701" spans="1:31" x14ac:dyDescent="0.2">
      <c r="A3701" s="2">
        <v>43440</v>
      </c>
      <c r="B3701" s="64">
        <v>3.97</v>
      </c>
      <c r="C3701" s="64">
        <v>3.57</v>
      </c>
      <c r="D3701" s="64">
        <v>4.6900000000000004</v>
      </c>
      <c r="E3701" s="64">
        <v>4.12</v>
      </c>
      <c r="G3701" s="64">
        <v>2.8</v>
      </c>
      <c r="H3701" s="64">
        <f t="shared" si="39"/>
        <v>2.65</v>
      </c>
      <c r="I3701" s="64">
        <v>2.5</v>
      </c>
      <c r="J3701" s="64">
        <v>3.67</v>
      </c>
      <c r="K3701" s="64">
        <f t="shared" si="40"/>
        <v>3.61</v>
      </c>
      <c r="L3701" s="64">
        <v>3.55</v>
      </c>
    </row>
    <row r="3702" spans="1:31" x14ac:dyDescent="0.2">
      <c r="A3702" s="2">
        <v>43441</v>
      </c>
      <c r="B3702" s="64">
        <v>3.92</v>
      </c>
      <c r="C3702" s="64">
        <v>3.55</v>
      </c>
      <c r="D3702" s="64">
        <v>4.68</v>
      </c>
      <c r="E3702" s="64">
        <v>4.12</v>
      </c>
      <c r="G3702" s="64">
        <v>2.82</v>
      </c>
      <c r="H3702" s="64">
        <f t="shared" si="39"/>
        <v>2.645</v>
      </c>
      <c r="I3702" s="64">
        <v>2.4700000000000002</v>
      </c>
      <c r="J3702" s="64">
        <v>3.66</v>
      </c>
      <c r="K3702" s="64">
        <f t="shared" si="40"/>
        <v>3.5049999999999999</v>
      </c>
      <c r="L3702" s="64">
        <v>3.35</v>
      </c>
    </row>
    <row r="3703" spans="1:31" x14ac:dyDescent="0.2">
      <c r="A3703" s="2">
        <v>43444</v>
      </c>
      <c r="B3703" s="64">
        <v>3.92</v>
      </c>
      <c r="C3703" s="64">
        <v>3.56</v>
      </c>
      <c r="D3703" s="64">
        <v>4.66</v>
      </c>
      <c r="E3703" s="64">
        <v>4.1100000000000003</v>
      </c>
      <c r="G3703" s="64">
        <v>2.85</v>
      </c>
      <c r="H3703" s="64">
        <f t="shared" si="39"/>
        <v>2.6749999999999998</v>
      </c>
      <c r="I3703" s="64">
        <v>2.5</v>
      </c>
      <c r="J3703" s="64">
        <v>3.78</v>
      </c>
      <c r="K3703" s="64">
        <f t="shared" si="40"/>
        <v>3.61</v>
      </c>
      <c r="L3703" s="64">
        <v>3.44</v>
      </c>
    </row>
    <row r="3704" spans="1:31" x14ac:dyDescent="0.2">
      <c r="A3704" s="2">
        <v>43445</v>
      </c>
      <c r="B3704" s="64">
        <v>3.9</v>
      </c>
      <c r="C3704" s="64">
        <v>3.54</v>
      </c>
      <c r="D3704" s="64">
        <v>4.68</v>
      </c>
      <c r="E3704" s="64">
        <v>4.13</v>
      </c>
      <c r="G3704" s="64">
        <v>2.85</v>
      </c>
      <c r="H3704" s="64">
        <f t="shared" si="39"/>
        <v>2.6850000000000001</v>
      </c>
      <c r="I3704" s="64">
        <v>2.52</v>
      </c>
      <c r="J3704" s="64">
        <v>3.63</v>
      </c>
      <c r="K3704" s="64">
        <f t="shared" si="40"/>
        <v>3.48</v>
      </c>
      <c r="L3704" s="64">
        <v>3.33</v>
      </c>
    </row>
    <row r="3705" spans="1:31" x14ac:dyDescent="0.2">
      <c r="A3705" s="2">
        <v>43446</v>
      </c>
      <c r="B3705" s="64">
        <v>3.92</v>
      </c>
      <c r="C3705" s="64">
        <v>3.55</v>
      </c>
      <c r="D3705" s="64">
        <v>4.7300000000000004</v>
      </c>
      <c r="E3705" s="64">
        <v>4.07</v>
      </c>
      <c r="G3705" s="64">
        <v>2.83</v>
      </c>
      <c r="H3705" s="64">
        <f t="shared" si="39"/>
        <v>2.6799999999999997</v>
      </c>
      <c r="I3705" s="64">
        <v>2.5299999999999998</v>
      </c>
      <c r="J3705" s="64">
        <v>3.65</v>
      </c>
      <c r="K3705" s="64">
        <f t="shared" si="40"/>
        <v>3.6150000000000002</v>
      </c>
      <c r="L3705" s="64">
        <v>3.58</v>
      </c>
    </row>
    <row r="3706" spans="1:31" x14ac:dyDescent="0.2">
      <c r="A3706" s="2">
        <v>43447</v>
      </c>
      <c r="B3706" s="64">
        <v>3.92</v>
      </c>
      <c r="C3706" s="64">
        <v>3.54</v>
      </c>
      <c r="D3706" s="64">
        <v>4.71</v>
      </c>
      <c r="E3706" s="64">
        <v>4.07</v>
      </c>
      <c r="G3706" s="64">
        <v>2.84</v>
      </c>
      <c r="H3706" s="64">
        <f t="shared" si="39"/>
        <v>2.6849999999999996</v>
      </c>
      <c r="I3706" s="64">
        <v>2.5299999999999998</v>
      </c>
      <c r="J3706" s="64">
        <v>3.67</v>
      </c>
      <c r="K3706" s="64">
        <f t="shared" si="40"/>
        <v>3.63</v>
      </c>
      <c r="L3706" s="64">
        <v>3.59</v>
      </c>
    </row>
    <row r="3707" spans="1:31" x14ac:dyDescent="0.2">
      <c r="A3707" s="2">
        <v>43448</v>
      </c>
      <c r="B3707" s="64">
        <v>3.91</v>
      </c>
      <c r="C3707" s="64">
        <v>3.54</v>
      </c>
      <c r="D3707" s="64">
        <v>4.72</v>
      </c>
      <c r="E3707" s="64">
        <v>4.05</v>
      </c>
      <c r="G3707" s="64">
        <v>2.85</v>
      </c>
      <c r="H3707" s="64">
        <f t="shared" si="39"/>
        <v>2.69</v>
      </c>
      <c r="I3707" s="64">
        <v>2.5299999999999998</v>
      </c>
      <c r="J3707" s="64">
        <v>3.66</v>
      </c>
      <c r="K3707" s="64">
        <f t="shared" si="40"/>
        <v>3.5750000000000002</v>
      </c>
      <c r="L3707" s="64">
        <v>3.49</v>
      </c>
    </row>
    <row r="3708" spans="1:31" x14ac:dyDescent="0.2">
      <c r="A3708" s="2">
        <v>43451</v>
      </c>
      <c r="B3708" s="64">
        <v>3.93</v>
      </c>
      <c r="C3708" s="64">
        <v>3.53</v>
      </c>
      <c r="D3708" s="64">
        <v>4.66</v>
      </c>
      <c r="E3708" s="64">
        <v>4.08</v>
      </c>
      <c r="G3708" s="64">
        <v>2.85</v>
      </c>
      <c r="H3708" s="64">
        <f t="shared" si="39"/>
        <v>2.6850000000000001</v>
      </c>
      <c r="I3708" s="64">
        <v>2.52</v>
      </c>
      <c r="J3708" s="64">
        <v>3.78</v>
      </c>
      <c r="K3708" s="64">
        <f t="shared" si="40"/>
        <v>3.6849999999999996</v>
      </c>
      <c r="L3708" s="64">
        <v>3.59</v>
      </c>
    </row>
    <row r="3709" spans="1:31" x14ac:dyDescent="0.2">
      <c r="A3709" s="2">
        <v>43452</v>
      </c>
      <c r="B3709" s="64">
        <v>3.92</v>
      </c>
      <c r="C3709" s="64">
        <v>3.51</v>
      </c>
      <c r="D3709" s="64">
        <v>4.62</v>
      </c>
      <c r="E3709" s="64">
        <v>4.0599999999999996</v>
      </c>
      <c r="G3709" s="64">
        <v>2.85</v>
      </c>
      <c r="H3709" s="64">
        <f t="shared" si="39"/>
        <v>2.6749999999999998</v>
      </c>
      <c r="I3709" s="64">
        <v>2.5</v>
      </c>
      <c r="J3709" s="64">
        <v>3.77</v>
      </c>
      <c r="K3709" s="64">
        <f t="shared" si="40"/>
        <v>3.6</v>
      </c>
      <c r="L3709" s="64">
        <v>3.43</v>
      </c>
    </row>
    <row r="3710" spans="1:31" x14ac:dyDescent="0.2">
      <c r="A3710" s="2">
        <v>43453</v>
      </c>
      <c r="B3710" s="64">
        <v>3.86</v>
      </c>
      <c r="C3710" s="64">
        <v>3.47</v>
      </c>
      <c r="D3710" s="64">
        <v>4.57</v>
      </c>
      <c r="E3710" s="64">
        <v>3.99</v>
      </c>
      <c r="G3710" s="64">
        <v>2.86</v>
      </c>
      <c r="H3710" s="64">
        <f t="shared" si="39"/>
        <v>2.67</v>
      </c>
      <c r="I3710" s="64">
        <v>2.48</v>
      </c>
      <c r="J3710" s="64">
        <v>3.7</v>
      </c>
      <c r="K3710" s="64">
        <f t="shared" si="40"/>
        <v>3.5250000000000004</v>
      </c>
      <c r="L3710" s="64">
        <v>3.35</v>
      </c>
    </row>
    <row r="3711" spans="1:31" x14ac:dyDescent="0.2">
      <c r="A3711" s="2">
        <v>43454</v>
      </c>
      <c r="B3711" s="64">
        <v>3.9</v>
      </c>
      <c r="C3711" s="64">
        <v>3.51</v>
      </c>
      <c r="D3711" s="64">
        <v>4.62</v>
      </c>
      <c r="E3711" s="64">
        <v>4.0599999999999996</v>
      </c>
      <c r="G3711" s="64">
        <v>2.87</v>
      </c>
      <c r="H3711" s="64">
        <f t="shared" si="39"/>
        <v>2.665</v>
      </c>
      <c r="I3711" s="64">
        <v>2.46</v>
      </c>
      <c r="J3711" s="64">
        <v>3.72</v>
      </c>
      <c r="K3711" s="64">
        <f t="shared" si="40"/>
        <v>3.47</v>
      </c>
      <c r="L3711" s="64">
        <v>3.22</v>
      </c>
    </row>
    <row r="3712" spans="1:31" x14ac:dyDescent="0.2">
      <c r="A3712" s="2">
        <v>43455</v>
      </c>
      <c r="B3712" s="64">
        <v>3.88</v>
      </c>
      <c r="C3712" s="64">
        <v>3.51</v>
      </c>
      <c r="D3712" s="64">
        <v>4.6399999999999997</v>
      </c>
      <c r="E3712" s="64">
        <v>4.07</v>
      </c>
      <c r="G3712" s="64">
        <v>2.89</v>
      </c>
      <c r="H3712" s="64">
        <f t="shared" si="39"/>
        <v>2.67</v>
      </c>
      <c r="I3712" s="64">
        <v>2.4500000000000002</v>
      </c>
      <c r="J3712" s="64">
        <v>3.55</v>
      </c>
      <c r="K3712" s="64">
        <f t="shared" si="40"/>
        <v>3.3849999999999998</v>
      </c>
      <c r="L3712" s="64">
        <v>3.22</v>
      </c>
    </row>
    <row r="3713" spans="1:29" x14ac:dyDescent="0.2">
      <c r="A3713" s="2">
        <v>43458</v>
      </c>
      <c r="B3713" s="64">
        <v>3.81</v>
      </c>
      <c r="C3713" s="64">
        <v>3.49</v>
      </c>
      <c r="D3713" s="64">
        <v>4.6500000000000004</v>
      </c>
      <c r="E3713" s="64">
        <v>4.17</v>
      </c>
      <c r="G3713" s="64">
        <v>2.72</v>
      </c>
      <c r="H3713" s="64">
        <f t="shared" si="39"/>
        <v>2.5150000000000001</v>
      </c>
      <c r="I3713" s="64">
        <v>2.31</v>
      </c>
      <c r="J3713" s="64">
        <v>3.47</v>
      </c>
      <c r="K3713" s="64">
        <f t="shared" si="40"/>
        <v>3.29</v>
      </c>
      <c r="L3713" s="64">
        <v>3.11</v>
      </c>
    </row>
    <row r="3714" spans="1:29" x14ac:dyDescent="0.2">
      <c r="A3714" s="2">
        <v>43460</v>
      </c>
      <c r="B3714" s="64">
        <v>3.9</v>
      </c>
      <c r="C3714" s="64">
        <v>3.56</v>
      </c>
      <c r="D3714" s="64">
        <v>4.71</v>
      </c>
      <c r="E3714" s="64">
        <v>4.1500000000000004</v>
      </c>
      <c r="G3714" s="64">
        <v>2.87</v>
      </c>
      <c r="H3714" s="64">
        <f t="shared" si="39"/>
        <v>2.665</v>
      </c>
      <c r="I3714" s="64">
        <v>2.46</v>
      </c>
      <c r="J3714" s="64">
        <v>3.54</v>
      </c>
      <c r="K3714" s="64">
        <f t="shared" si="40"/>
        <v>3.34</v>
      </c>
      <c r="L3714" s="64">
        <v>3.14</v>
      </c>
    </row>
    <row r="3715" spans="1:29" x14ac:dyDescent="0.2">
      <c r="A3715" s="2">
        <v>43461</v>
      </c>
      <c r="B3715" s="64">
        <v>3.9</v>
      </c>
      <c r="C3715" s="64">
        <v>3.53</v>
      </c>
      <c r="D3715" s="64">
        <v>4.7</v>
      </c>
      <c r="E3715" s="64">
        <v>4.16</v>
      </c>
      <c r="G3715" s="64">
        <v>2.83</v>
      </c>
      <c r="H3715" s="64">
        <f t="shared" si="39"/>
        <v>2.6349999999999998</v>
      </c>
      <c r="I3715" s="64">
        <v>2.44</v>
      </c>
      <c r="J3715" s="64">
        <v>3.52</v>
      </c>
      <c r="K3715" s="64">
        <f t="shared" si="40"/>
        <v>3.35</v>
      </c>
      <c r="L3715" s="64">
        <v>3.18</v>
      </c>
    </row>
    <row r="3716" spans="1:29" x14ac:dyDescent="0.2">
      <c r="A3716" s="2">
        <v>43462</v>
      </c>
      <c r="B3716" s="64">
        <v>3.79</v>
      </c>
      <c r="C3716" s="64">
        <v>3.47</v>
      </c>
      <c r="D3716" s="64">
        <v>4.67</v>
      </c>
      <c r="E3716" s="64">
        <v>4.24</v>
      </c>
      <c r="G3716" s="64">
        <v>2.81</v>
      </c>
      <c r="H3716" s="64">
        <f t="shared" si="39"/>
        <v>2.6</v>
      </c>
      <c r="I3716" s="64">
        <v>2.39</v>
      </c>
      <c r="J3716" s="64">
        <v>3.48</v>
      </c>
      <c r="K3716" s="64">
        <f t="shared" si="40"/>
        <v>3.2749999999999999</v>
      </c>
      <c r="L3716" s="64">
        <v>3.07</v>
      </c>
    </row>
    <row r="3717" spans="1:29" x14ac:dyDescent="0.2">
      <c r="A3717" s="2">
        <v>43465</v>
      </c>
      <c r="B3717" s="64">
        <v>3.73</v>
      </c>
      <c r="C3717" s="64">
        <v>3.53</v>
      </c>
      <c r="D3717" s="64">
        <v>4.8</v>
      </c>
      <c r="E3717" s="64">
        <v>4.3600000000000003</v>
      </c>
      <c r="G3717" s="64">
        <v>2.73</v>
      </c>
      <c r="H3717" s="64">
        <f t="shared" si="39"/>
        <v>2.5350000000000001</v>
      </c>
      <c r="I3717" s="64">
        <v>2.34</v>
      </c>
      <c r="J3717" s="64">
        <v>3.47</v>
      </c>
      <c r="K3717" s="64">
        <f t="shared" si="40"/>
        <v>3.2949999999999999</v>
      </c>
      <c r="L3717" s="64">
        <v>3.12</v>
      </c>
    </row>
    <row r="3719" spans="1:29" x14ac:dyDescent="0.2">
      <c r="A3719" s="3" t="s">
        <v>61</v>
      </c>
      <c r="B3719" s="64">
        <f>AVERAGE(B3699:B3717)</f>
        <v>3.8963157894736851</v>
      </c>
      <c r="C3719" s="64">
        <f>AVERAGE(C3699:C3717)</f>
        <v>3.5363157894736843</v>
      </c>
      <c r="D3719" s="64">
        <f>AVERAGE(D3699:D3717)</f>
        <v>4.6831578947368415</v>
      </c>
      <c r="E3719" s="64">
        <f>AVERAGE(E3699:E3717)</f>
        <v>4.1236842105263154</v>
      </c>
      <c r="G3719" s="64">
        <f>AVERAGE(G3699:G3717)</f>
        <v>2.8299999999999996</v>
      </c>
      <c r="H3719" s="64">
        <f>AVERAGE(H3699:H3717)</f>
        <v>2.6528947368421054</v>
      </c>
      <c r="J3719" s="64">
        <f>AVERAGE(J3699:J3717)</f>
        <v>3.6542105263157891</v>
      </c>
      <c r="K3719" s="64">
        <f>AVERAGE(K3699:K3717)</f>
        <v>3.5039473684210529</v>
      </c>
      <c r="R3719" s="64"/>
      <c r="S3719" s="64"/>
      <c r="U3719"/>
      <c r="V3719"/>
      <c r="W3719"/>
      <c r="X3719"/>
      <c r="Y3719"/>
      <c r="Z3719"/>
      <c r="AA3719"/>
      <c r="AB3719"/>
      <c r="AC3719"/>
    </row>
    <row r="3720" spans="1:29" x14ac:dyDescent="0.2">
      <c r="A3720" s="3" t="s">
        <v>62</v>
      </c>
      <c r="B3720" s="312">
        <f>AVERAGE(B3719:C3719)</f>
        <v>3.7163157894736845</v>
      </c>
      <c r="C3720" s="312"/>
      <c r="D3720" s="312">
        <f>AVERAGE(D3719:E3719)</f>
        <v>4.4034210526315789</v>
      </c>
      <c r="E3720" s="312"/>
      <c r="F3720" s="5"/>
      <c r="G3720" s="312">
        <f>AVERAGE(G3719:H3719)</f>
        <v>2.7414473684210527</v>
      </c>
      <c r="H3720" s="312"/>
      <c r="I3720" s="118"/>
      <c r="J3720" s="312">
        <f>AVERAGE(J3719:K3719)</f>
        <v>3.579078947368421</v>
      </c>
      <c r="K3720" s="312"/>
      <c r="L3720" s="118"/>
      <c r="M3720" s="5"/>
      <c r="N3720" s="5"/>
      <c r="O3720" s="5"/>
      <c r="P3720" s="5"/>
      <c r="Q3720" s="5"/>
      <c r="R3720" s="312"/>
      <c r="S3720" s="312"/>
      <c r="U3720"/>
      <c r="V3720"/>
      <c r="W3720"/>
      <c r="X3720"/>
      <c r="Y3720"/>
      <c r="Z3720"/>
      <c r="AA3720"/>
      <c r="AB3720"/>
      <c r="AC3720"/>
    </row>
    <row r="3721" spans="1:29" x14ac:dyDescent="0.2">
      <c r="A3721" s="3" t="s">
        <v>63</v>
      </c>
      <c r="B3721" s="312">
        <f>AVERAGE(B3671,B3696,B3720)</f>
        <v>3.8178628389154703</v>
      </c>
      <c r="C3721" s="312"/>
      <c r="D3721" s="312">
        <f>AVERAGE(D3671,D3696,D3720)</f>
        <v>4.4349130781499193</v>
      </c>
      <c r="E3721" s="312"/>
      <c r="F3721" s="5"/>
      <c r="G3721" s="312">
        <f>AVERAGE(G3671,G3696,G3720)</f>
        <v>2.8019256379585329</v>
      </c>
      <c r="H3721" s="312"/>
      <c r="I3721" s="118"/>
      <c r="J3721" s="312">
        <f>AVERAGE(J3671,J3696,J3720)</f>
        <v>3.7046020733652312</v>
      </c>
      <c r="K3721" s="312"/>
      <c r="L3721" s="118"/>
      <c r="M3721" s="5"/>
      <c r="N3721" s="5"/>
      <c r="O3721" s="5"/>
      <c r="P3721" s="5"/>
      <c r="Q3721" s="5"/>
      <c r="R3721" s="312"/>
      <c r="S3721" s="312"/>
      <c r="U3721"/>
      <c r="V3721"/>
      <c r="W3721"/>
      <c r="X3721"/>
      <c r="Y3721"/>
      <c r="Z3721"/>
      <c r="AA3721"/>
      <c r="AB3721"/>
      <c r="AC3721"/>
    </row>
    <row r="3723" spans="1:29" x14ac:dyDescent="0.2">
      <c r="A3723" s="2">
        <v>43467</v>
      </c>
      <c r="B3723" s="64">
        <v>3.79</v>
      </c>
      <c r="C3723" s="64">
        <v>3.42</v>
      </c>
      <c r="D3723" s="64">
        <v>4.62</v>
      </c>
      <c r="E3723" s="64">
        <v>4.0999999999999996</v>
      </c>
      <c r="G3723" s="64">
        <v>2.68</v>
      </c>
      <c r="H3723" s="64">
        <f t="shared" ref="H3723:H3743" si="41">(G3723+I3723)/2</f>
        <v>2.5250000000000004</v>
      </c>
      <c r="I3723" s="64">
        <v>2.37</v>
      </c>
      <c r="J3723" s="64">
        <v>3.47</v>
      </c>
      <c r="K3723" s="64">
        <f t="shared" ref="K3723:K3743" si="42">(J3723+L3723)/2</f>
        <v>3.2650000000000001</v>
      </c>
      <c r="L3723" s="64">
        <v>3.06</v>
      </c>
    </row>
    <row r="3724" spans="1:29" x14ac:dyDescent="0.2">
      <c r="A3724" s="2">
        <v>43468</v>
      </c>
      <c r="B3724" s="64">
        <v>3.73</v>
      </c>
      <c r="C3724" s="64">
        <v>3.35</v>
      </c>
      <c r="D3724" s="64">
        <v>4.62</v>
      </c>
      <c r="E3724" s="64">
        <v>4.1100000000000003</v>
      </c>
      <c r="G3724" s="64">
        <v>2.59</v>
      </c>
      <c r="H3724" s="64">
        <f t="shared" si="41"/>
        <v>2.42</v>
      </c>
      <c r="I3724" s="64">
        <v>2.25</v>
      </c>
      <c r="J3724" s="64">
        <v>3.5</v>
      </c>
      <c r="K3724" s="64">
        <f t="shared" si="42"/>
        <v>3.3</v>
      </c>
      <c r="L3724" s="64">
        <v>3.1</v>
      </c>
    </row>
    <row r="3725" spans="1:29" x14ac:dyDescent="0.2">
      <c r="A3725" s="2">
        <v>43469</v>
      </c>
      <c r="B3725" s="64">
        <v>3.79</v>
      </c>
      <c r="C3725" s="64">
        <v>3.44</v>
      </c>
      <c r="D3725" s="64">
        <v>4.6399999999999997</v>
      </c>
      <c r="E3725" s="64">
        <v>4.09</v>
      </c>
      <c r="G3725" s="64">
        <v>2.58</v>
      </c>
      <c r="H3725" s="64">
        <f t="shared" si="41"/>
        <v>2.4299999999999997</v>
      </c>
      <c r="I3725" s="64">
        <v>2.2799999999999998</v>
      </c>
      <c r="J3725" s="64">
        <v>3.45</v>
      </c>
      <c r="K3725" s="64">
        <f t="shared" si="42"/>
        <v>3.2350000000000003</v>
      </c>
      <c r="L3725" s="64">
        <v>3.02</v>
      </c>
    </row>
    <row r="3726" spans="1:29" x14ac:dyDescent="0.2">
      <c r="A3726" s="2">
        <v>43472</v>
      </c>
      <c r="B3726" s="64">
        <v>3.81</v>
      </c>
      <c r="C3726" s="64">
        <v>3.46</v>
      </c>
      <c r="D3726" s="64">
        <v>4.58</v>
      </c>
      <c r="E3726" s="64">
        <v>4.09</v>
      </c>
      <c r="G3726" s="64">
        <v>2.56</v>
      </c>
      <c r="H3726" s="64">
        <f t="shared" si="41"/>
        <v>2.4050000000000002</v>
      </c>
      <c r="I3726" s="64">
        <v>2.25</v>
      </c>
      <c r="J3726" s="64">
        <v>3.53</v>
      </c>
      <c r="K3726" s="64">
        <f t="shared" si="42"/>
        <v>3.2649999999999997</v>
      </c>
      <c r="L3726" s="64">
        <v>3</v>
      </c>
    </row>
    <row r="3727" spans="1:29" x14ac:dyDescent="0.2">
      <c r="A3727" s="2">
        <v>43473</v>
      </c>
      <c r="B3727" s="64">
        <v>3.8</v>
      </c>
      <c r="C3727" s="64">
        <v>3.47</v>
      </c>
      <c r="D3727" s="64">
        <v>4.5999999999999996</v>
      </c>
      <c r="E3727" s="64">
        <v>4.21</v>
      </c>
      <c r="G3727" s="64">
        <v>2.59</v>
      </c>
      <c r="H3727" s="64">
        <f t="shared" si="41"/>
        <v>2.4299999999999997</v>
      </c>
      <c r="I3727" s="64">
        <v>2.27</v>
      </c>
      <c r="J3727" s="64">
        <v>3.52</v>
      </c>
      <c r="K3727" s="64">
        <f t="shared" si="42"/>
        <v>3.2749999999999999</v>
      </c>
      <c r="L3727" s="64">
        <v>3.03</v>
      </c>
    </row>
    <row r="3728" spans="1:29" x14ac:dyDescent="0.2">
      <c r="A3728" s="2">
        <v>43474</v>
      </c>
      <c r="B3728" s="64">
        <v>3.76</v>
      </c>
      <c r="C3728" s="64">
        <v>3.5</v>
      </c>
      <c r="D3728" s="64">
        <v>4.5</v>
      </c>
      <c r="E3728" s="64">
        <v>4.09</v>
      </c>
      <c r="G3728" s="64">
        <v>2.6</v>
      </c>
      <c r="H3728" s="64">
        <f t="shared" si="41"/>
        <v>2.4450000000000003</v>
      </c>
      <c r="I3728" s="64">
        <v>2.29</v>
      </c>
      <c r="J3728" s="64">
        <v>3.49</v>
      </c>
      <c r="K3728" s="64">
        <f t="shared" si="42"/>
        <v>3.25</v>
      </c>
      <c r="L3728" s="64">
        <v>3.01</v>
      </c>
    </row>
    <row r="3729" spans="1:12" x14ac:dyDescent="0.2">
      <c r="A3729" s="2">
        <v>43475</v>
      </c>
      <c r="B3729" s="64">
        <v>3.81</v>
      </c>
      <c r="C3729" s="64">
        <v>3.51</v>
      </c>
      <c r="D3729" s="64">
        <v>4.5599999999999996</v>
      </c>
      <c r="E3729" s="64">
        <v>4.1500000000000004</v>
      </c>
      <c r="G3729" s="64">
        <v>2.6</v>
      </c>
      <c r="H3729" s="64">
        <f t="shared" si="41"/>
        <v>2.4299999999999997</v>
      </c>
      <c r="I3729" s="64">
        <v>2.2599999999999998</v>
      </c>
      <c r="J3729" s="64">
        <v>3.51</v>
      </c>
      <c r="K3729" s="64">
        <f t="shared" si="42"/>
        <v>3.12</v>
      </c>
      <c r="L3729" s="64">
        <v>2.73</v>
      </c>
    </row>
    <row r="3730" spans="1:12" x14ac:dyDescent="0.2">
      <c r="A3730" s="2">
        <v>43476</v>
      </c>
      <c r="B3730" s="64">
        <v>3.78</v>
      </c>
      <c r="C3730" s="64">
        <v>3.46</v>
      </c>
      <c r="D3730" s="64">
        <v>4.55</v>
      </c>
      <c r="E3730" s="64">
        <v>4.0999999999999996</v>
      </c>
      <c r="G3730" s="64">
        <v>2.58</v>
      </c>
      <c r="H3730" s="64">
        <f t="shared" si="41"/>
        <v>2.4000000000000004</v>
      </c>
      <c r="I3730" s="64">
        <v>2.2200000000000002</v>
      </c>
      <c r="J3730" s="64">
        <v>3.44</v>
      </c>
      <c r="K3730" s="64">
        <f t="shared" si="42"/>
        <v>3.1799999999999997</v>
      </c>
      <c r="L3730" s="64">
        <v>2.92</v>
      </c>
    </row>
    <row r="3731" spans="1:12" x14ac:dyDescent="0.2">
      <c r="A3731" s="2">
        <v>43479</v>
      </c>
      <c r="B3731" s="64">
        <v>3.82</v>
      </c>
      <c r="C3731" s="64">
        <v>3.5</v>
      </c>
      <c r="D3731" s="64">
        <v>4.66</v>
      </c>
      <c r="E3731" s="64">
        <v>4.16</v>
      </c>
      <c r="G3731" s="64">
        <v>2.62</v>
      </c>
      <c r="H3731" s="64">
        <f t="shared" si="41"/>
        <v>2.4249999999999998</v>
      </c>
      <c r="I3731" s="64">
        <v>2.23</v>
      </c>
      <c r="J3731" s="64">
        <v>3.4</v>
      </c>
      <c r="K3731" s="64">
        <f t="shared" si="42"/>
        <v>3.2450000000000001</v>
      </c>
      <c r="L3731" s="64">
        <v>3.09</v>
      </c>
    </row>
    <row r="3732" spans="1:12" x14ac:dyDescent="0.2">
      <c r="A3732" s="2">
        <v>43480</v>
      </c>
      <c r="B3732" s="64">
        <v>3.81</v>
      </c>
      <c r="C3732" s="64">
        <v>3.49</v>
      </c>
      <c r="D3732" s="64">
        <v>4.67</v>
      </c>
      <c r="E3732" s="64">
        <v>4.1399999999999997</v>
      </c>
      <c r="G3732" s="64">
        <v>2.59</v>
      </c>
      <c r="H3732" s="64">
        <f t="shared" si="41"/>
        <v>2.41</v>
      </c>
      <c r="I3732" s="64">
        <v>2.23</v>
      </c>
      <c r="J3732" s="64">
        <v>3.45</v>
      </c>
      <c r="K3732" s="64">
        <f t="shared" si="42"/>
        <v>3.145</v>
      </c>
      <c r="L3732" s="64">
        <v>2.84</v>
      </c>
    </row>
    <row r="3733" spans="1:12" x14ac:dyDescent="0.2">
      <c r="A3733" s="2">
        <v>43481</v>
      </c>
      <c r="B3733" s="64">
        <v>3.8</v>
      </c>
      <c r="C3733" s="64">
        <v>3.48</v>
      </c>
      <c r="D3733" s="64">
        <v>4.6900000000000004</v>
      </c>
      <c r="E3733" s="64">
        <v>4.16</v>
      </c>
      <c r="G3733" s="64">
        <v>2.52</v>
      </c>
      <c r="H3733" s="64">
        <f t="shared" si="41"/>
        <v>2.38</v>
      </c>
      <c r="I3733" s="64">
        <v>2.2400000000000002</v>
      </c>
      <c r="J3733" s="64">
        <v>3.45</v>
      </c>
      <c r="K3733" s="64">
        <f t="shared" si="42"/>
        <v>3.24</v>
      </c>
      <c r="L3733" s="64">
        <v>3.03</v>
      </c>
    </row>
    <row r="3734" spans="1:12" x14ac:dyDescent="0.2">
      <c r="A3734" s="2">
        <v>43482</v>
      </c>
      <c r="B3734" s="64">
        <v>3.79</v>
      </c>
      <c r="C3734" s="64">
        <v>3.49</v>
      </c>
      <c r="D3734" s="64">
        <v>4.71</v>
      </c>
      <c r="E3734" s="64">
        <v>4.25</v>
      </c>
      <c r="G3734" s="64">
        <v>2.52</v>
      </c>
      <c r="H3734" s="64">
        <f t="shared" si="41"/>
        <v>2.3650000000000002</v>
      </c>
      <c r="I3734" s="64">
        <v>2.21</v>
      </c>
      <c r="J3734" s="64">
        <v>3.49</v>
      </c>
      <c r="K3734" s="64">
        <f t="shared" si="42"/>
        <v>3.27</v>
      </c>
      <c r="L3734" s="64">
        <v>3.05</v>
      </c>
    </row>
    <row r="3735" spans="1:12" x14ac:dyDescent="0.2">
      <c r="A3735" s="2">
        <v>43483</v>
      </c>
      <c r="B3735" s="64">
        <v>3.79</v>
      </c>
      <c r="C3735" s="64">
        <v>3.51</v>
      </c>
      <c r="D3735" s="64">
        <v>4.68</v>
      </c>
      <c r="E3735" s="64">
        <v>4.1900000000000004</v>
      </c>
      <c r="G3735" s="64">
        <v>2.69</v>
      </c>
      <c r="H3735" s="64">
        <f t="shared" si="41"/>
        <v>2.4699999999999998</v>
      </c>
      <c r="I3735" s="64">
        <v>2.25</v>
      </c>
      <c r="J3735" s="64">
        <v>3.51</v>
      </c>
      <c r="K3735" s="64">
        <f t="shared" si="42"/>
        <v>3.26</v>
      </c>
      <c r="L3735" s="64">
        <v>3.01</v>
      </c>
    </row>
    <row r="3736" spans="1:12" x14ac:dyDescent="0.2">
      <c r="A3736" s="2">
        <v>43487</v>
      </c>
      <c r="B3736" s="64">
        <v>3.76</v>
      </c>
      <c r="C3736" s="64">
        <v>3.47</v>
      </c>
      <c r="D3736" s="64">
        <v>4.6500000000000004</v>
      </c>
      <c r="E3736" s="64">
        <v>4.2300000000000004</v>
      </c>
      <c r="G3736" s="64">
        <v>2.54</v>
      </c>
      <c r="H3736" s="64">
        <f t="shared" si="41"/>
        <v>2.37</v>
      </c>
      <c r="I3736" s="64">
        <v>2.2000000000000002</v>
      </c>
      <c r="J3736" s="64">
        <v>3.52</v>
      </c>
      <c r="K3736" s="64">
        <f t="shared" si="42"/>
        <v>3.27</v>
      </c>
      <c r="L3736" s="64">
        <v>3.02</v>
      </c>
    </row>
    <row r="3737" spans="1:12" x14ac:dyDescent="0.2">
      <c r="A3737" s="2">
        <v>43488</v>
      </c>
      <c r="B3737" s="64">
        <v>3.77</v>
      </c>
      <c r="C3737" s="64">
        <v>3.47</v>
      </c>
      <c r="D3737" s="64">
        <v>4.6399999999999997</v>
      </c>
      <c r="E3737" s="64">
        <v>4.12</v>
      </c>
      <c r="G3737" s="64">
        <v>2.58</v>
      </c>
      <c r="H3737" s="64">
        <f t="shared" si="41"/>
        <v>2.3849999999999998</v>
      </c>
      <c r="I3737" s="64">
        <v>2.19</v>
      </c>
      <c r="J3737" s="64">
        <v>3.6</v>
      </c>
      <c r="K3737" s="64">
        <f t="shared" si="42"/>
        <v>3.3049999999999997</v>
      </c>
      <c r="L3737" s="64">
        <v>3.01</v>
      </c>
    </row>
    <row r="3738" spans="1:12" x14ac:dyDescent="0.2">
      <c r="A3738" s="2">
        <v>43489</v>
      </c>
      <c r="B3738" s="64">
        <v>3.72</v>
      </c>
      <c r="C3738" s="64">
        <v>3.43</v>
      </c>
      <c r="D3738" s="64">
        <v>4.59</v>
      </c>
      <c r="E3738" s="64">
        <v>4.05</v>
      </c>
      <c r="G3738" s="64">
        <v>2.56</v>
      </c>
      <c r="H3738" s="64">
        <f t="shared" si="41"/>
        <v>2.39</v>
      </c>
      <c r="I3738" s="64">
        <v>2.2200000000000002</v>
      </c>
      <c r="J3738" s="64">
        <v>3.58</v>
      </c>
      <c r="K3738" s="64">
        <f t="shared" si="42"/>
        <v>3.31</v>
      </c>
      <c r="L3738" s="64">
        <v>3.04</v>
      </c>
    </row>
    <row r="3739" spans="1:12" x14ac:dyDescent="0.2">
      <c r="A3739" s="2">
        <v>43490</v>
      </c>
      <c r="B3739" s="64">
        <v>3.72</v>
      </c>
      <c r="C3739" s="64">
        <v>3.44</v>
      </c>
      <c r="D3739" s="64">
        <v>4.57</v>
      </c>
      <c r="E3739" s="64">
        <v>4.05</v>
      </c>
      <c r="G3739" s="64">
        <v>2.56</v>
      </c>
      <c r="H3739" s="64">
        <f t="shared" si="41"/>
        <v>2.38</v>
      </c>
      <c r="I3739" s="64">
        <v>2.2000000000000002</v>
      </c>
      <c r="J3739" s="64">
        <v>3.59</v>
      </c>
      <c r="K3739" s="64">
        <f t="shared" si="42"/>
        <v>3.33</v>
      </c>
      <c r="L3739" s="64">
        <v>3.07</v>
      </c>
    </row>
    <row r="3740" spans="1:12" x14ac:dyDescent="0.2">
      <c r="A3740" s="2">
        <v>43493</v>
      </c>
      <c r="B3740" s="64">
        <v>3.74</v>
      </c>
      <c r="C3740" s="64">
        <v>3.42</v>
      </c>
      <c r="D3740" s="64">
        <v>4.57</v>
      </c>
      <c r="E3740" s="64">
        <v>4.0199999999999996</v>
      </c>
      <c r="G3740" s="64">
        <v>2.5299999999999998</v>
      </c>
      <c r="H3740" s="64">
        <f t="shared" si="41"/>
        <v>2.37</v>
      </c>
      <c r="I3740" s="64">
        <v>2.21</v>
      </c>
      <c r="J3740" s="64">
        <v>3.53</v>
      </c>
      <c r="K3740" s="64">
        <f t="shared" si="42"/>
        <v>3.3149999999999999</v>
      </c>
      <c r="L3740" s="64">
        <v>3.1</v>
      </c>
    </row>
    <row r="3741" spans="1:12" x14ac:dyDescent="0.2">
      <c r="A3741" s="2">
        <v>43494</v>
      </c>
      <c r="B3741" s="64">
        <v>3.7</v>
      </c>
      <c r="C3741" s="64">
        <v>3.4</v>
      </c>
      <c r="D3741" s="64">
        <v>4.53</v>
      </c>
      <c r="E3741" s="64">
        <v>4</v>
      </c>
      <c r="G3741" s="64">
        <v>2.5299999999999998</v>
      </c>
      <c r="H3741" s="64">
        <f t="shared" si="41"/>
        <v>2.3449999999999998</v>
      </c>
      <c r="I3741" s="64">
        <v>2.16</v>
      </c>
      <c r="J3741" s="64">
        <v>3.4</v>
      </c>
      <c r="K3741" s="64">
        <f t="shared" si="42"/>
        <v>3.25</v>
      </c>
      <c r="L3741" s="64">
        <v>3.1</v>
      </c>
    </row>
    <row r="3742" spans="1:12" x14ac:dyDescent="0.2">
      <c r="A3742" s="2">
        <v>43495</v>
      </c>
      <c r="B3742" s="64">
        <v>3.65</v>
      </c>
      <c r="C3742" s="64">
        <v>3.34</v>
      </c>
      <c r="D3742" s="64">
        <v>4.51</v>
      </c>
      <c r="E3742" s="64">
        <v>4.0999999999999996</v>
      </c>
      <c r="G3742" s="64">
        <v>2.41</v>
      </c>
      <c r="H3742" s="64">
        <f t="shared" si="41"/>
        <v>2.2850000000000001</v>
      </c>
      <c r="I3742" s="64">
        <v>2.16</v>
      </c>
      <c r="J3742" s="64">
        <v>3.43</v>
      </c>
      <c r="K3742" s="64">
        <f t="shared" si="42"/>
        <v>3.2650000000000001</v>
      </c>
      <c r="L3742" s="64">
        <v>3.1</v>
      </c>
    </row>
    <row r="3743" spans="1:12" x14ac:dyDescent="0.2">
      <c r="A3743" s="2">
        <v>43496</v>
      </c>
      <c r="B3743" s="64">
        <v>3.55</v>
      </c>
      <c r="C3743" s="64">
        <v>3.28</v>
      </c>
      <c r="D3743" s="64">
        <v>4.41</v>
      </c>
      <c r="E3743" s="64">
        <v>3.89</v>
      </c>
      <c r="G3743" s="64">
        <v>2.4700000000000002</v>
      </c>
      <c r="H3743" s="64">
        <f t="shared" si="41"/>
        <v>2.2750000000000004</v>
      </c>
      <c r="I3743" s="64">
        <v>2.08</v>
      </c>
      <c r="J3743" s="64">
        <v>3.55</v>
      </c>
      <c r="K3743" s="64">
        <f t="shared" si="42"/>
        <v>3.3049999999999997</v>
      </c>
      <c r="L3743" s="64">
        <v>3.06</v>
      </c>
    </row>
    <row r="3745" spans="1:29" x14ac:dyDescent="0.2">
      <c r="A3745" s="3" t="s">
        <v>61</v>
      </c>
      <c r="B3745" s="64">
        <f>AVERAGE(B3723:B3743)</f>
        <v>3.7566666666666668</v>
      </c>
      <c r="C3745" s="64">
        <f>AVERAGE(C3723:C3743)</f>
        <v>3.4442857142857144</v>
      </c>
      <c r="D3745" s="64">
        <f>AVERAGE(D3723:D3743)</f>
        <v>4.5976190476190473</v>
      </c>
      <c r="E3745" s="64">
        <f>AVERAGE(E3723:E3743)</f>
        <v>4.1095238095238091</v>
      </c>
      <c r="G3745" s="64">
        <f>AVERAGE(G3723:G3743)</f>
        <v>2.5666666666666669</v>
      </c>
      <c r="H3745" s="64">
        <f>AVERAGE(H3723:H3743)</f>
        <v>2.3969047619047612</v>
      </c>
      <c r="J3745" s="64">
        <f>AVERAGE(J3723:J3743)</f>
        <v>3.4957142857142864</v>
      </c>
      <c r="K3745" s="64">
        <f>AVERAGE(K3723:K3743)</f>
        <v>3.2571428571428576</v>
      </c>
      <c r="R3745" s="64"/>
      <c r="S3745" s="64"/>
      <c r="U3745"/>
      <c r="V3745"/>
      <c r="W3745"/>
      <c r="X3745"/>
      <c r="Y3745"/>
      <c r="Z3745"/>
      <c r="AA3745"/>
      <c r="AB3745"/>
      <c r="AC3745"/>
    </row>
    <row r="3746" spans="1:29" x14ac:dyDescent="0.2">
      <c r="A3746" s="3" t="s">
        <v>62</v>
      </c>
      <c r="B3746" s="312">
        <f>AVERAGE(B3745:C3745)</f>
        <v>3.6004761904761908</v>
      </c>
      <c r="C3746" s="312"/>
      <c r="D3746" s="312">
        <f>AVERAGE(D3745:E3745)</f>
        <v>4.3535714285714278</v>
      </c>
      <c r="E3746" s="312"/>
      <c r="F3746" s="5"/>
      <c r="G3746" s="312">
        <f>AVERAGE(G3745:H3745)</f>
        <v>2.481785714285714</v>
      </c>
      <c r="H3746" s="312"/>
      <c r="I3746" s="118"/>
      <c r="J3746" s="312">
        <f>AVERAGE(J3745:K3745)</f>
        <v>3.3764285714285718</v>
      </c>
      <c r="K3746" s="312"/>
      <c r="L3746" s="118"/>
      <c r="M3746" s="5"/>
      <c r="N3746" s="5"/>
      <c r="O3746" s="5"/>
      <c r="P3746" s="5"/>
      <c r="Q3746" s="5"/>
      <c r="R3746" s="312"/>
      <c r="S3746" s="312"/>
      <c r="U3746"/>
      <c r="V3746"/>
      <c r="W3746"/>
      <c r="X3746"/>
      <c r="Y3746"/>
      <c r="Z3746"/>
      <c r="AA3746"/>
      <c r="AB3746"/>
      <c r="AC3746"/>
    </row>
    <row r="3747" spans="1:29" x14ac:dyDescent="0.2">
      <c r="A3747" s="3" t="s">
        <v>63</v>
      </c>
      <c r="B3747" s="312">
        <f>AVERAGE(B3696,B3720,B3746)</f>
        <v>3.734763993316625</v>
      </c>
      <c r="C3747" s="312"/>
      <c r="D3747" s="312">
        <f>AVERAGE(D3696,D3720,D3746)</f>
        <v>4.4196641604010019</v>
      </c>
      <c r="E3747" s="312"/>
      <c r="F3747" s="5"/>
      <c r="G3747" s="312">
        <f>AVERAGE(G3696,G3720,G3746)</f>
        <v>2.7073693609022556</v>
      </c>
      <c r="H3747" s="312"/>
      <c r="I3747" s="118"/>
      <c r="J3747" s="312">
        <f>AVERAGE(J3696,J3720,J3746)</f>
        <v>3.6116691729323307</v>
      </c>
      <c r="K3747" s="312"/>
      <c r="L3747" s="118"/>
      <c r="M3747" s="5"/>
      <c r="N3747" s="5"/>
      <c r="O3747" s="5"/>
      <c r="P3747" s="5"/>
      <c r="Q3747" s="5"/>
      <c r="R3747" s="312"/>
      <c r="S3747" s="312"/>
      <c r="U3747"/>
      <c r="V3747"/>
      <c r="W3747"/>
      <c r="X3747"/>
      <c r="Y3747"/>
      <c r="Z3747"/>
      <c r="AA3747"/>
      <c r="AB3747"/>
      <c r="AC3747"/>
    </row>
    <row r="3749" spans="1:29" x14ac:dyDescent="0.2">
      <c r="A3749" s="2">
        <v>43497</v>
      </c>
      <c r="B3749" s="64">
        <v>3.58</v>
      </c>
      <c r="C3749" s="64">
        <v>3.3</v>
      </c>
      <c r="D3749" s="64">
        <v>4.3899999999999997</v>
      </c>
      <c r="E3749" s="64">
        <v>3.88</v>
      </c>
      <c r="G3749" s="64">
        <v>2.46</v>
      </c>
      <c r="H3749" s="64">
        <f t="shared" ref="H3749:H3767" si="43">(G3749+I3749)/2</f>
        <v>2.2749999999999999</v>
      </c>
      <c r="I3749" s="64">
        <v>2.09</v>
      </c>
      <c r="J3749" s="64">
        <v>3.4</v>
      </c>
      <c r="K3749" s="64">
        <f t="shared" ref="K3749:K3767" si="44">(J3749+L3749)/2</f>
        <v>3.2050000000000001</v>
      </c>
      <c r="L3749" s="64">
        <v>3.01</v>
      </c>
    </row>
    <row r="3750" spans="1:29" x14ac:dyDescent="0.2">
      <c r="A3750" s="2">
        <v>43500</v>
      </c>
      <c r="B3750" s="64">
        <v>3.65</v>
      </c>
      <c r="C3750" s="64">
        <v>3.34</v>
      </c>
      <c r="D3750" s="64">
        <v>4.45</v>
      </c>
      <c r="E3750" s="64">
        <v>3.94</v>
      </c>
      <c r="G3750" s="64">
        <v>2.4300000000000002</v>
      </c>
      <c r="H3750" s="64">
        <f t="shared" si="43"/>
        <v>2.25</v>
      </c>
      <c r="I3750" s="64">
        <v>2.0699999999999998</v>
      </c>
      <c r="J3750" s="64">
        <v>3.3</v>
      </c>
      <c r="K3750" s="64">
        <f t="shared" si="44"/>
        <v>3.165</v>
      </c>
      <c r="L3750" s="64">
        <v>3.03</v>
      </c>
    </row>
    <row r="3751" spans="1:29" x14ac:dyDescent="0.2">
      <c r="A3751" s="2">
        <v>43501</v>
      </c>
      <c r="B3751" s="64">
        <v>3.62</v>
      </c>
      <c r="C3751" s="64">
        <v>3.29</v>
      </c>
      <c r="D3751" s="64">
        <v>4.38</v>
      </c>
      <c r="E3751" s="64">
        <v>3.97</v>
      </c>
      <c r="G3751" s="64">
        <v>2.41</v>
      </c>
      <c r="H3751" s="64">
        <f t="shared" si="43"/>
        <v>2.23</v>
      </c>
      <c r="I3751" s="64">
        <v>2.0499999999999998</v>
      </c>
      <c r="J3751" s="64">
        <v>3.31</v>
      </c>
      <c r="K3751" s="64">
        <f t="shared" si="44"/>
        <v>3.14</v>
      </c>
      <c r="L3751" s="64">
        <v>2.97</v>
      </c>
    </row>
    <row r="3752" spans="1:29" x14ac:dyDescent="0.2">
      <c r="A3752" s="2">
        <v>43502</v>
      </c>
      <c r="B3752" s="64">
        <v>3.63</v>
      </c>
      <c r="C3752" s="64">
        <v>3.27</v>
      </c>
      <c r="D3752" s="64">
        <v>4.4400000000000004</v>
      </c>
      <c r="E3752" s="64">
        <v>4.03</v>
      </c>
      <c r="G3752" s="64">
        <v>2.35</v>
      </c>
      <c r="H3752" s="64">
        <f t="shared" si="43"/>
        <v>2.2000000000000002</v>
      </c>
      <c r="I3752" s="64">
        <v>2.0499999999999998</v>
      </c>
      <c r="J3752" s="64">
        <v>3.31</v>
      </c>
      <c r="K3752" s="64">
        <f t="shared" si="44"/>
        <v>3.16</v>
      </c>
      <c r="L3752" s="64">
        <v>3.01</v>
      </c>
    </row>
    <row r="3753" spans="1:29" x14ac:dyDescent="0.2">
      <c r="A3753" s="2">
        <v>43503</v>
      </c>
      <c r="B3753" s="64">
        <v>3.63</v>
      </c>
      <c r="C3753" s="64">
        <v>3.25</v>
      </c>
      <c r="D3753" s="64">
        <v>4.4400000000000004</v>
      </c>
      <c r="E3753" s="64">
        <v>3.89</v>
      </c>
      <c r="G3753" s="64">
        <v>2.27</v>
      </c>
      <c r="H3753" s="64">
        <f t="shared" si="43"/>
        <v>2.1349999999999998</v>
      </c>
      <c r="I3753" s="64">
        <v>2</v>
      </c>
      <c r="J3753" s="64">
        <v>3.25</v>
      </c>
      <c r="K3753" s="64">
        <f t="shared" si="44"/>
        <v>3.085</v>
      </c>
      <c r="L3753" s="64">
        <v>2.92</v>
      </c>
    </row>
    <row r="3754" spans="1:29" x14ac:dyDescent="0.2">
      <c r="A3754" s="2">
        <v>43504</v>
      </c>
      <c r="B3754" s="64">
        <v>3.63</v>
      </c>
      <c r="C3754" s="64">
        <v>3.25</v>
      </c>
      <c r="D3754" s="64">
        <v>4.41</v>
      </c>
      <c r="E3754" s="64">
        <v>3.87</v>
      </c>
      <c r="G3754" s="64">
        <v>2.31</v>
      </c>
      <c r="H3754" s="64">
        <f t="shared" si="43"/>
        <v>2.15</v>
      </c>
      <c r="I3754" s="64">
        <v>1.99</v>
      </c>
      <c r="J3754" s="64">
        <v>3.25</v>
      </c>
      <c r="K3754" s="64">
        <f t="shared" si="44"/>
        <v>3.08</v>
      </c>
      <c r="L3754" s="64">
        <v>2.91</v>
      </c>
    </row>
    <row r="3755" spans="1:29" x14ac:dyDescent="0.2">
      <c r="A3755" s="2">
        <v>43507</v>
      </c>
      <c r="B3755" s="64">
        <v>3.65</v>
      </c>
      <c r="C3755" s="64">
        <v>3.28</v>
      </c>
      <c r="D3755" s="64">
        <v>4.3899999999999997</v>
      </c>
      <c r="E3755" s="64">
        <v>3.88</v>
      </c>
      <c r="G3755" s="64">
        <v>2.2999999999999998</v>
      </c>
      <c r="H3755" s="64">
        <f t="shared" si="43"/>
        <v>2.1399999999999997</v>
      </c>
      <c r="I3755" s="64">
        <v>1.98</v>
      </c>
      <c r="J3755" s="64">
        <v>3.36</v>
      </c>
      <c r="K3755" s="64">
        <f t="shared" si="44"/>
        <v>3.145</v>
      </c>
      <c r="L3755" s="64">
        <v>2.93</v>
      </c>
    </row>
    <row r="3756" spans="1:29" x14ac:dyDescent="0.2">
      <c r="A3756" s="2">
        <v>43508</v>
      </c>
      <c r="B3756" s="64">
        <v>3.65</v>
      </c>
      <c r="C3756" s="64">
        <v>3.29</v>
      </c>
      <c r="D3756" s="64">
        <v>4.4000000000000004</v>
      </c>
      <c r="E3756" s="64">
        <v>3.87</v>
      </c>
      <c r="G3756" s="64">
        <v>2.33</v>
      </c>
      <c r="H3756" s="64">
        <f t="shared" si="43"/>
        <v>2.16</v>
      </c>
      <c r="I3756" s="64">
        <v>1.99</v>
      </c>
      <c r="J3756" s="64">
        <v>3.34</v>
      </c>
      <c r="K3756" s="64">
        <f t="shared" si="44"/>
        <v>3.105</v>
      </c>
      <c r="L3756" s="64">
        <v>2.87</v>
      </c>
    </row>
    <row r="3757" spans="1:29" x14ac:dyDescent="0.2">
      <c r="A3757" s="2">
        <v>43509</v>
      </c>
      <c r="B3757" s="64">
        <v>3.61</v>
      </c>
      <c r="C3757" s="64">
        <v>3.31</v>
      </c>
      <c r="D3757" s="64">
        <v>4.4000000000000004</v>
      </c>
      <c r="E3757" s="64">
        <v>3.99</v>
      </c>
      <c r="G3757" s="64">
        <v>2.29</v>
      </c>
      <c r="H3757" s="64">
        <f t="shared" si="43"/>
        <v>2.14</v>
      </c>
      <c r="I3757" s="64">
        <v>1.99</v>
      </c>
      <c r="J3757" s="64">
        <v>3.34</v>
      </c>
      <c r="K3757" s="64">
        <f t="shared" si="44"/>
        <v>3.1150000000000002</v>
      </c>
      <c r="L3757" s="64">
        <v>2.89</v>
      </c>
    </row>
    <row r="3758" spans="1:29" x14ac:dyDescent="0.2">
      <c r="A3758" s="2">
        <v>43510</v>
      </c>
      <c r="B3758" s="64">
        <v>3.62</v>
      </c>
      <c r="C3758" s="64">
        <v>3.31</v>
      </c>
      <c r="D3758" s="64">
        <v>4.37</v>
      </c>
      <c r="E3758" s="64">
        <v>3.91</v>
      </c>
      <c r="G3758" s="64">
        <v>2.2599999999999998</v>
      </c>
      <c r="H3758" s="64">
        <f t="shared" si="43"/>
        <v>2.125</v>
      </c>
      <c r="I3758" s="64">
        <v>1.99</v>
      </c>
      <c r="J3758" s="64">
        <v>3.26</v>
      </c>
      <c r="K3758" s="64">
        <f t="shared" si="44"/>
        <v>3.0750000000000002</v>
      </c>
      <c r="L3758" s="64">
        <v>2.89</v>
      </c>
    </row>
    <row r="3759" spans="1:29" x14ac:dyDescent="0.2">
      <c r="A3759" s="2">
        <v>43511</v>
      </c>
      <c r="B3759" s="64">
        <v>3.57</v>
      </c>
      <c r="C3759" s="64">
        <v>3.28</v>
      </c>
      <c r="D3759" s="64">
        <v>4.41</v>
      </c>
      <c r="E3759" s="64">
        <v>3.96</v>
      </c>
      <c r="G3759" s="64">
        <v>2.27</v>
      </c>
      <c r="H3759" s="64">
        <f t="shared" si="43"/>
        <v>2.13</v>
      </c>
      <c r="I3759" s="64">
        <v>1.99</v>
      </c>
      <c r="J3759" s="64">
        <v>3.3</v>
      </c>
      <c r="K3759" s="64">
        <f t="shared" si="44"/>
        <v>3.1749999999999998</v>
      </c>
      <c r="L3759" s="64">
        <v>3.05</v>
      </c>
    </row>
    <row r="3760" spans="1:29" x14ac:dyDescent="0.2">
      <c r="A3760" s="2">
        <v>43515</v>
      </c>
      <c r="B3760" s="64">
        <v>3.55</v>
      </c>
      <c r="C3760" s="64">
        <v>3.39</v>
      </c>
      <c r="D3760" s="64">
        <v>4.38</v>
      </c>
      <c r="E3760" s="64">
        <v>3.88</v>
      </c>
      <c r="G3760" s="64">
        <v>2.29</v>
      </c>
      <c r="H3760" s="64">
        <f t="shared" si="43"/>
        <v>2.0949999999999998</v>
      </c>
      <c r="I3760" s="64">
        <v>1.9</v>
      </c>
      <c r="J3760" s="64">
        <v>3.24</v>
      </c>
      <c r="K3760" s="64">
        <f t="shared" si="44"/>
        <v>3.1500000000000004</v>
      </c>
      <c r="L3760" s="64">
        <v>3.06</v>
      </c>
    </row>
    <row r="3761" spans="1:29" x14ac:dyDescent="0.2">
      <c r="A3761" s="2">
        <v>43516</v>
      </c>
      <c r="B3761" s="64">
        <v>3.59</v>
      </c>
      <c r="C3761" s="64">
        <v>3.3</v>
      </c>
      <c r="D3761" s="64">
        <v>4.33</v>
      </c>
      <c r="E3761" s="64">
        <v>3.87</v>
      </c>
      <c r="G3761" s="64">
        <v>2.2999999999999998</v>
      </c>
      <c r="H3761" s="64">
        <f t="shared" si="43"/>
        <v>2.0999999999999996</v>
      </c>
      <c r="I3761" s="64">
        <v>1.9</v>
      </c>
      <c r="J3761" s="64">
        <v>3.31</v>
      </c>
      <c r="K3761" s="64">
        <f t="shared" si="44"/>
        <v>3.1799999999999997</v>
      </c>
      <c r="L3761" s="64">
        <v>3.05</v>
      </c>
    </row>
    <row r="3762" spans="1:29" x14ac:dyDescent="0.2">
      <c r="A3762" s="2">
        <v>43517</v>
      </c>
      <c r="B3762" s="64">
        <v>3.58</v>
      </c>
      <c r="C3762" s="64">
        <v>3.34</v>
      </c>
      <c r="D3762" s="64">
        <v>4.43</v>
      </c>
      <c r="E3762" s="64">
        <v>3.92</v>
      </c>
      <c r="G3762" s="64">
        <v>2.2799999999999998</v>
      </c>
      <c r="H3762" s="64">
        <f t="shared" si="43"/>
        <v>2.09</v>
      </c>
      <c r="I3762" s="64">
        <v>1.9</v>
      </c>
      <c r="J3762" s="64">
        <v>3.31</v>
      </c>
      <c r="K3762" s="64">
        <f t="shared" si="44"/>
        <v>3.1749999999999998</v>
      </c>
      <c r="L3762" s="64">
        <v>3.04</v>
      </c>
    </row>
    <row r="3763" spans="1:29" x14ac:dyDescent="0.2">
      <c r="A3763" s="2">
        <v>43518</v>
      </c>
      <c r="B3763" s="64">
        <v>3.55</v>
      </c>
      <c r="C3763" s="64">
        <v>3.29</v>
      </c>
      <c r="D3763" s="64">
        <v>4.3600000000000003</v>
      </c>
      <c r="E3763" s="64">
        <v>3.88</v>
      </c>
      <c r="G3763" s="64">
        <v>2.3199999999999998</v>
      </c>
      <c r="H3763" s="64">
        <f t="shared" si="43"/>
        <v>2.12</v>
      </c>
      <c r="I3763" s="64">
        <v>1.92</v>
      </c>
      <c r="J3763" s="64">
        <v>3.33</v>
      </c>
      <c r="K3763" s="64">
        <f t="shared" si="44"/>
        <v>3.17</v>
      </c>
      <c r="L3763" s="64">
        <v>3.01</v>
      </c>
    </row>
    <row r="3764" spans="1:29" x14ac:dyDescent="0.2">
      <c r="A3764" s="2">
        <v>43521</v>
      </c>
      <c r="B3764" s="64">
        <v>3.55</v>
      </c>
      <c r="C3764" s="64">
        <v>3.35</v>
      </c>
      <c r="D3764" s="64">
        <v>4.38</v>
      </c>
      <c r="E3764" s="64">
        <v>3.87</v>
      </c>
      <c r="G3764" s="64">
        <v>2.3199999999999998</v>
      </c>
      <c r="H3764" s="64">
        <f t="shared" si="43"/>
        <v>2.1549999999999998</v>
      </c>
      <c r="I3764" s="64">
        <v>1.99</v>
      </c>
      <c r="J3764" s="64">
        <v>3.39</v>
      </c>
      <c r="K3764" s="64">
        <f t="shared" si="44"/>
        <v>3.1950000000000003</v>
      </c>
      <c r="L3764" s="64">
        <v>3</v>
      </c>
    </row>
    <row r="3765" spans="1:29" x14ac:dyDescent="0.2">
      <c r="A3765" s="2">
        <v>43522</v>
      </c>
      <c r="B3765" s="64">
        <v>3.53</v>
      </c>
      <c r="C3765" s="64">
        <v>3.32</v>
      </c>
      <c r="D3765" s="64">
        <v>4.3899999999999997</v>
      </c>
      <c r="E3765" s="64">
        <v>3.85</v>
      </c>
      <c r="G3765" s="64">
        <v>2.2999999999999998</v>
      </c>
      <c r="H3765" s="64">
        <f t="shared" si="43"/>
        <v>2.11</v>
      </c>
      <c r="I3765" s="64">
        <v>1.92</v>
      </c>
      <c r="J3765" s="64">
        <v>3.34</v>
      </c>
      <c r="K3765" s="64">
        <f t="shared" si="44"/>
        <v>3.19</v>
      </c>
      <c r="L3765" s="64">
        <v>3.04</v>
      </c>
    </row>
    <row r="3766" spans="1:29" x14ac:dyDescent="0.2">
      <c r="A3766" s="2">
        <v>43523</v>
      </c>
      <c r="B3766" s="64">
        <v>3.57</v>
      </c>
      <c r="C3766" s="64">
        <v>3.4</v>
      </c>
      <c r="D3766" s="64">
        <v>4.37</v>
      </c>
      <c r="E3766" s="64">
        <v>3.91</v>
      </c>
      <c r="G3766" s="64">
        <v>2.2799999999999998</v>
      </c>
      <c r="H3766" s="64">
        <f t="shared" si="43"/>
        <v>2.0999999999999996</v>
      </c>
      <c r="I3766" s="64">
        <v>1.92</v>
      </c>
      <c r="J3766" s="64">
        <v>3.39</v>
      </c>
      <c r="K3766" s="64">
        <f t="shared" si="44"/>
        <v>3.3449999999999998</v>
      </c>
      <c r="L3766" s="64">
        <v>3.3</v>
      </c>
    </row>
    <row r="3767" spans="1:29" x14ac:dyDescent="0.2">
      <c r="A3767" s="2">
        <v>43524</v>
      </c>
      <c r="B3767" s="64">
        <v>3.59</v>
      </c>
      <c r="C3767" s="64">
        <v>3.41</v>
      </c>
      <c r="D3767" s="64">
        <v>4.34</v>
      </c>
      <c r="E3767" s="64">
        <v>3.92</v>
      </c>
      <c r="G3767" s="64">
        <v>2.2799999999999998</v>
      </c>
      <c r="H3767" s="64">
        <f t="shared" si="43"/>
        <v>2.1149999999999998</v>
      </c>
      <c r="I3767" s="64">
        <v>1.95</v>
      </c>
      <c r="J3767" s="64">
        <v>3.34</v>
      </c>
      <c r="K3767" s="64">
        <f t="shared" si="44"/>
        <v>3.34</v>
      </c>
      <c r="L3767" s="64">
        <v>3.34</v>
      </c>
    </row>
    <row r="3769" spans="1:29" x14ac:dyDescent="0.2">
      <c r="A3769" s="3" t="s">
        <v>61</v>
      </c>
      <c r="B3769" s="64">
        <f>AVERAGE(B3749:B3767)</f>
        <v>3.5973684210526304</v>
      </c>
      <c r="C3769" s="64">
        <f>AVERAGE(C3749:C3767)</f>
        <v>3.3142105263157893</v>
      </c>
      <c r="D3769" s="64">
        <f>AVERAGE(D3749:D3767)</f>
        <v>4.3926315789473689</v>
      </c>
      <c r="E3769" s="64">
        <f>AVERAGE(E3749:E3767)</f>
        <v>3.91</v>
      </c>
      <c r="G3769" s="64">
        <f>AVERAGE(G3749:G3767)</f>
        <v>2.3184210526315789</v>
      </c>
      <c r="H3769" s="64">
        <f>AVERAGE(H3749:H3767)</f>
        <v>2.1484210526315795</v>
      </c>
      <c r="J3769" s="64">
        <f>AVERAGE(J3749:J3767)</f>
        <v>3.3194736842105268</v>
      </c>
      <c r="K3769" s="64">
        <f>AVERAGE(K3749:K3767)</f>
        <v>3.1681578947368418</v>
      </c>
      <c r="R3769" s="64"/>
      <c r="S3769" s="64"/>
      <c r="U3769"/>
      <c r="V3769"/>
      <c r="W3769"/>
      <c r="X3769"/>
      <c r="Y3769"/>
      <c r="Z3769"/>
      <c r="AA3769"/>
      <c r="AB3769"/>
      <c r="AC3769"/>
    </row>
    <row r="3770" spans="1:29" x14ac:dyDescent="0.2">
      <c r="A3770" s="3" t="s">
        <v>62</v>
      </c>
      <c r="B3770" s="312">
        <f>AVERAGE(B3769:C3769)</f>
        <v>3.4557894736842099</v>
      </c>
      <c r="C3770" s="312"/>
      <c r="D3770" s="312">
        <f>AVERAGE(D3769:E3769)</f>
        <v>4.151315789473685</v>
      </c>
      <c r="E3770" s="312"/>
      <c r="F3770" s="5"/>
      <c r="G3770" s="312">
        <f>AVERAGE(G3769:H3769)</f>
        <v>2.233421052631579</v>
      </c>
      <c r="H3770" s="312"/>
      <c r="I3770" s="118"/>
      <c r="J3770" s="312">
        <f>AVERAGE(J3769:K3769)</f>
        <v>3.2438157894736843</v>
      </c>
      <c r="K3770" s="312"/>
      <c r="L3770" s="118"/>
      <c r="M3770" s="5"/>
      <c r="N3770" s="5"/>
      <c r="O3770" s="5"/>
      <c r="P3770" s="5"/>
      <c r="Q3770" s="5"/>
      <c r="R3770" s="312"/>
      <c r="S3770" s="312"/>
      <c r="U3770"/>
      <c r="V3770"/>
      <c r="W3770"/>
      <c r="X3770"/>
      <c r="Y3770"/>
      <c r="Z3770"/>
      <c r="AA3770"/>
      <c r="AB3770"/>
      <c r="AC3770"/>
    </row>
    <row r="3771" spans="1:29" x14ac:dyDescent="0.2">
      <c r="A3771" s="3" t="s">
        <v>63</v>
      </c>
      <c r="B3771" s="312">
        <f>AVERAGE(B3720,B3746,B3770)</f>
        <v>3.5908604845446952</v>
      </c>
      <c r="C3771" s="312"/>
      <c r="D3771" s="312">
        <f>AVERAGE(D3720,D3746,D3770)</f>
        <v>4.3027694235588969</v>
      </c>
      <c r="E3771" s="312"/>
      <c r="F3771" s="5"/>
      <c r="G3771" s="312">
        <f>AVERAGE(G3720,G3746,G3770)</f>
        <v>2.485551378446115</v>
      </c>
      <c r="H3771" s="312"/>
      <c r="I3771" s="118"/>
      <c r="J3771" s="312">
        <f>AVERAGE(J3720,J3746,J3770)</f>
        <v>3.399774436090226</v>
      </c>
      <c r="K3771" s="312"/>
      <c r="L3771" s="118"/>
      <c r="M3771" s="5"/>
      <c r="N3771" s="5"/>
      <c r="O3771" s="5"/>
      <c r="P3771" s="5"/>
      <c r="Q3771" s="5"/>
      <c r="R3771" s="312"/>
      <c r="S3771" s="312"/>
      <c r="U3771"/>
      <c r="V3771"/>
      <c r="W3771"/>
      <c r="X3771"/>
      <c r="Y3771"/>
      <c r="Z3771"/>
      <c r="AA3771"/>
      <c r="AB3771"/>
      <c r="AC3771"/>
    </row>
    <row r="3773" spans="1:29" x14ac:dyDescent="0.2">
      <c r="A3773" s="2">
        <v>43525</v>
      </c>
      <c r="B3773" s="64">
        <v>3.6</v>
      </c>
      <c r="C3773" s="64">
        <v>3.44</v>
      </c>
      <c r="D3773" s="64">
        <v>4.49</v>
      </c>
      <c r="E3773" s="64">
        <v>4.0199999999999996</v>
      </c>
      <c r="G3773" s="64">
        <v>2.34</v>
      </c>
      <c r="H3773" s="64">
        <f t="shared" ref="H3773:H3793" si="45">(G3773+I3773)/2</f>
        <v>2.15</v>
      </c>
      <c r="I3773" s="64">
        <v>1.96</v>
      </c>
      <c r="J3773" s="64">
        <v>3.35</v>
      </c>
      <c r="K3773" s="64">
        <f t="shared" ref="K3773:K3793" si="46">(J3773+L3773)/2</f>
        <v>3.3849999999999998</v>
      </c>
      <c r="L3773" s="64">
        <v>3.42</v>
      </c>
    </row>
    <row r="3774" spans="1:29" x14ac:dyDescent="0.2">
      <c r="A3774" s="2">
        <v>43528</v>
      </c>
      <c r="B3774" s="64">
        <v>3.57</v>
      </c>
      <c r="C3774" s="64">
        <v>3.34</v>
      </c>
      <c r="D3774" s="64">
        <v>4.3499999999999996</v>
      </c>
      <c r="E3774" s="64">
        <v>3.95</v>
      </c>
      <c r="G3774" s="64">
        <v>2.3199999999999998</v>
      </c>
      <c r="H3774" s="64">
        <f t="shared" si="45"/>
        <v>2.1399999999999997</v>
      </c>
      <c r="I3774" s="64">
        <v>1.96</v>
      </c>
      <c r="J3774" s="64">
        <v>3.29</v>
      </c>
      <c r="K3774" s="64">
        <f t="shared" si="46"/>
        <v>3.3250000000000002</v>
      </c>
      <c r="L3774" s="64">
        <v>3.36</v>
      </c>
    </row>
    <row r="3775" spans="1:29" x14ac:dyDescent="0.2">
      <c r="A3775" s="2">
        <v>43529</v>
      </c>
      <c r="B3775" s="64">
        <v>3.59</v>
      </c>
      <c r="C3775" s="64">
        <v>3.28</v>
      </c>
      <c r="D3775" s="64">
        <v>4.3499999999999996</v>
      </c>
      <c r="E3775" s="64">
        <v>3.94</v>
      </c>
      <c r="G3775" s="64">
        <v>2.31</v>
      </c>
      <c r="H3775" s="64">
        <f t="shared" si="45"/>
        <v>2.13</v>
      </c>
      <c r="I3775" s="64">
        <v>1.95</v>
      </c>
      <c r="J3775" s="64">
        <v>3.13</v>
      </c>
      <c r="K3775" s="64">
        <f t="shared" si="46"/>
        <v>3.25</v>
      </c>
      <c r="L3775" s="64">
        <v>3.37</v>
      </c>
    </row>
    <row r="3776" spans="1:29" x14ac:dyDescent="0.2">
      <c r="A3776" s="2">
        <v>43530</v>
      </c>
      <c r="B3776" s="64">
        <v>3.56</v>
      </c>
      <c r="C3776" s="64">
        <v>3.26</v>
      </c>
      <c r="D3776" s="64">
        <v>4.3499999999999996</v>
      </c>
      <c r="E3776" s="64">
        <v>3.94</v>
      </c>
      <c r="G3776" s="64">
        <v>2.29</v>
      </c>
      <c r="H3776" s="64">
        <f t="shared" si="45"/>
        <v>2.1150000000000002</v>
      </c>
      <c r="I3776" s="64">
        <v>1.94</v>
      </c>
      <c r="J3776" s="64">
        <v>3.12</v>
      </c>
      <c r="K3776" s="64">
        <f t="shared" si="46"/>
        <v>3.2450000000000001</v>
      </c>
      <c r="L3776" s="64">
        <v>3.37</v>
      </c>
    </row>
    <row r="3777" spans="1:12" x14ac:dyDescent="0.2">
      <c r="A3777" s="2">
        <v>43531</v>
      </c>
      <c r="B3777" s="64">
        <v>3.55</v>
      </c>
      <c r="C3777" s="64">
        <v>3.23</v>
      </c>
      <c r="D3777" s="64">
        <v>4.33</v>
      </c>
      <c r="E3777" s="64">
        <v>3.9</v>
      </c>
      <c r="G3777" s="64">
        <v>2.25</v>
      </c>
      <c r="H3777" s="64">
        <f t="shared" si="45"/>
        <v>2.0750000000000002</v>
      </c>
      <c r="I3777" s="64">
        <v>1.9</v>
      </c>
      <c r="J3777" s="64">
        <v>3.14</v>
      </c>
      <c r="K3777" s="64">
        <f t="shared" si="46"/>
        <v>3.2949999999999999</v>
      </c>
      <c r="L3777" s="64">
        <v>3.45</v>
      </c>
    </row>
    <row r="3778" spans="1:12" x14ac:dyDescent="0.2">
      <c r="A3778" s="2">
        <v>43532</v>
      </c>
      <c r="B3778" s="64">
        <v>3.53</v>
      </c>
      <c r="C3778" s="64">
        <v>3.21</v>
      </c>
      <c r="D3778" s="64">
        <v>4.3099999999999996</v>
      </c>
      <c r="E3778" s="64">
        <v>3.89</v>
      </c>
      <c r="G3778" s="64">
        <v>2.23</v>
      </c>
      <c r="H3778" s="64">
        <f t="shared" si="45"/>
        <v>2.04</v>
      </c>
      <c r="I3778" s="64">
        <v>1.85</v>
      </c>
      <c r="J3778" s="64">
        <v>3.32</v>
      </c>
      <c r="K3778" s="64">
        <f t="shared" si="46"/>
        <v>3.38</v>
      </c>
      <c r="L3778" s="64">
        <v>3.44</v>
      </c>
    </row>
    <row r="3779" spans="1:12" x14ac:dyDescent="0.2">
      <c r="A3779" s="2">
        <v>43535</v>
      </c>
      <c r="B3779" s="64">
        <v>3.53</v>
      </c>
      <c r="C3779" s="64">
        <v>3.23</v>
      </c>
      <c r="D3779" s="64">
        <v>4.32</v>
      </c>
      <c r="E3779" s="64">
        <v>3.9</v>
      </c>
      <c r="G3779" s="64">
        <v>2.25</v>
      </c>
      <c r="H3779" s="64">
        <f t="shared" si="45"/>
        <v>2.06</v>
      </c>
      <c r="I3779" s="64">
        <v>1.87</v>
      </c>
      <c r="J3779" s="64">
        <v>3.32</v>
      </c>
      <c r="K3779" s="64">
        <f t="shared" si="46"/>
        <v>3.33</v>
      </c>
      <c r="L3779" s="64">
        <v>3.34</v>
      </c>
    </row>
    <row r="3780" spans="1:12" x14ac:dyDescent="0.2">
      <c r="A3780" s="2">
        <v>43536</v>
      </c>
      <c r="B3780" s="64">
        <v>3.51</v>
      </c>
      <c r="C3780" s="64">
        <v>3.18</v>
      </c>
      <c r="D3780" s="64">
        <v>4.2699999999999996</v>
      </c>
      <c r="E3780" s="64">
        <v>3.86</v>
      </c>
      <c r="G3780" s="64">
        <v>2.21</v>
      </c>
      <c r="H3780" s="64">
        <f t="shared" si="45"/>
        <v>2.0449999999999999</v>
      </c>
      <c r="I3780" s="64">
        <v>1.88</v>
      </c>
      <c r="J3780" s="64">
        <v>3.31</v>
      </c>
      <c r="K3780" s="64">
        <f t="shared" si="46"/>
        <v>3.3149999999999999</v>
      </c>
      <c r="L3780" s="64">
        <v>3.32</v>
      </c>
    </row>
    <row r="3781" spans="1:12" x14ac:dyDescent="0.2">
      <c r="A3781" s="2">
        <v>43537</v>
      </c>
      <c r="B3781" s="64">
        <v>3.51</v>
      </c>
      <c r="C3781" s="64">
        <v>3.18</v>
      </c>
      <c r="D3781" s="64">
        <v>4.25</v>
      </c>
      <c r="E3781" s="64">
        <v>3.87</v>
      </c>
      <c r="G3781" s="64">
        <v>2.19</v>
      </c>
      <c r="H3781" s="64">
        <f t="shared" si="45"/>
        <v>1.97</v>
      </c>
      <c r="I3781" s="64">
        <v>1.75</v>
      </c>
      <c r="J3781" s="64">
        <v>3.38</v>
      </c>
      <c r="K3781" s="64">
        <f t="shared" si="46"/>
        <v>3.37</v>
      </c>
      <c r="L3781" s="64">
        <v>3.36</v>
      </c>
    </row>
    <row r="3782" spans="1:12" x14ac:dyDescent="0.2">
      <c r="A3782" s="2">
        <v>43538</v>
      </c>
      <c r="B3782" s="64">
        <v>3.56</v>
      </c>
      <c r="C3782" s="64">
        <v>3.19</v>
      </c>
      <c r="D3782" s="64">
        <v>4.29</v>
      </c>
      <c r="E3782" s="64">
        <v>3.9</v>
      </c>
      <c r="G3782" s="64">
        <v>2.25</v>
      </c>
      <c r="H3782" s="64">
        <f t="shared" si="45"/>
        <v>2.0350000000000001</v>
      </c>
      <c r="I3782" s="64">
        <v>1.82</v>
      </c>
      <c r="J3782" s="64">
        <v>3.32</v>
      </c>
      <c r="K3782" s="64">
        <f t="shared" si="46"/>
        <v>3.33</v>
      </c>
      <c r="L3782" s="64">
        <v>3.34</v>
      </c>
    </row>
    <row r="3783" spans="1:12" x14ac:dyDescent="0.2">
      <c r="A3783" s="2">
        <v>43539</v>
      </c>
      <c r="B3783" s="64">
        <v>3.53</v>
      </c>
      <c r="C3783" s="64">
        <v>3.15</v>
      </c>
      <c r="D3783" s="64">
        <v>4.25</v>
      </c>
      <c r="E3783" s="64">
        <v>3.86</v>
      </c>
      <c r="G3783" s="64">
        <v>2.21</v>
      </c>
      <c r="H3783" s="64">
        <f t="shared" si="45"/>
        <v>1.9750000000000001</v>
      </c>
      <c r="I3783" s="64">
        <v>1.74</v>
      </c>
      <c r="J3783" s="64">
        <v>3.29</v>
      </c>
      <c r="K3783" s="64">
        <f t="shared" si="46"/>
        <v>3.2949999999999999</v>
      </c>
      <c r="L3783" s="64">
        <v>3.3</v>
      </c>
    </row>
    <row r="3784" spans="1:12" x14ac:dyDescent="0.2">
      <c r="A3784" s="2">
        <v>43542</v>
      </c>
      <c r="B3784" s="64">
        <v>3.53</v>
      </c>
      <c r="C3784" s="64">
        <v>3.16</v>
      </c>
      <c r="D3784" s="64">
        <v>4.22</v>
      </c>
      <c r="E3784" s="64">
        <v>3.86</v>
      </c>
      <c r="G3784" s="64">
        <v>2.19</v>
      </c>
      <c r="H3784" s="64">
        <f t="shared" si="45"/>
        <v>1.9849999999999999</v>
      </c>
      <c r="I3784" s="64">
        <v>1.78</v>
      </c>
      <c r="J3784" s="64">
        <v>3.27</v>
      </c>
      <c r="K3784" s="64">
        <f t="shared" si="46"/>
        <v>3.2749999999999999</v>
      </c>
      <c r="L3784" s="64">
        <v>3.28</v>
      </c>
    </row>
    <row r="3785" spans="1:12" x14ac:dyDescent="0.2">
      <c r="A3785" s="2">
        <v>43543</v>
      </c>
      <c r="B3785" s="64">
        <v>3.53</v>
      </c>
      <c r="C3785" s="64">
        <v>3.16</v>
      </c>
      <c r="D3785" s="64">
        <v>4.25</v>
      </c>
      <c r="E3785" s="64">
        <v>3.88</v>
      </c>
      <c r="G3785" s="64">
        <v>2.17</v>
      </c>
      <c r="H3785" s="64">
        <f t="shared" si="45"/>
        <v>1.9750000000000001</v>
      </c>
      <c r="I3785" s="64">
        <v>1.78</v>
      </c>
      <c r="J3785" s="64">
        <v>3.12</v>
      </c>
      <c r="K3785" s="64">
        <f t="shared" si="46"/>
        <v>3.19</v>
      </c>
      <c r="L3785" s="64">
        <v>3.26</v>
      </c>
    </row>
    <row r="3786" spans="1:12" x14ac:dyDescent="0.2">
      <c r="A3786" s="2">
        <v>43544</v>
      </c>
      <c r="B3786" s="64">
        <v>3.46</v>
      </c>
      <c r="C3786" s="64">
        <v>3.07</v>
      </c>
      <c r="D3786" s="64">
        <v>4.17</v>
      </c>
      <c r="E3786" s="64">
        <v>3.8</v>
      </c>
      <c r="G3786" s="64">
        <v>2.2400000000000002</v>
      </c>
      <c r="H3786" s="64">
        <f t="shared" si="45"/>
        <v>2.0550000000000002</v>
      </c>
      <c r="I3786" s="64">
        <v>1.87</v>
      </c>
      <c r="J3786" s="64">
        <v>3.16</v>
      </c>
      <c r="K3786" s="64">
        <f t="shared" si="46"/>
        <v>3.1900000000000004</v>
      </c>
      <c r="L3786" s="64">
        <v>3.22</v>
      </c>
    </row>
    <row r="3787" spans="1:12" x14ac:dyDescent="0.2">
      <c r="A3787" s="2">
        <v>43545</v>
      </c>
      <c r="B3787" s="64">
        <v>3.41</v>
      </c>
      <c r="C3787" s="64">
        <v>3.07</v>
      </c>
      <c r="D3787" s="64">
        <v>4.1399999999999997</v>
      </c>
      <c r="E3787" s="64">
        <v>3.77</v>
      </c>
      <c r="G3787" s="64">
        <v>2.06</v>
      </c>
      <c r="H3787" s="64">
        <f t="shared" si="45"/>
        <v>1.905</v>
      </c>
      <c r="I3787" s="64">
        <v>1.75</v>
      </c>
      <c r="J3787" s="64">
        <v>3.05</v>
      </c>
      <c r="K3787" s="64">
        <f t="shared" si="46"/>
        <v>3.0999999999999996</v>
      </c>
      <c r="L3787" s="64">
        <v>3.15</v>
      </c>
    </row>
    <row r="3788" spans="1:12" x14ac:dyDescent="0.2">
      <c r="A3788" s="2">
        <v>43546</v>
      </c>
      <c r="B3788" s="64">
        <v>3.31</v>
      </c>
      <c r="C3788" s="64">
        <v>2.98</v>
      </c>
      <c r="D3788" s="64">
        <v>4.08</v>
      </c>
      <c r="E3788" s="64">
        <v>3.72</v>
      </c>
      <c r="G3788" s="64">
        <v>2.12</v>
      </c>
      <c r="H3788" s="64">
        <f t="shared" si="45"/>
        <v>1.9650000000000001</v>
      </c>
      <c r="I3788" s="64">
        <v>1.81</v>
      </c>
      <c r="J3788" s="64">
        <v>3.07</v>
      </c>
      <c r="K3788" s="64">
        <f t="shared" si="46"/>
        <v>3.145</v>
      </c>
      <c r="L3788" s="64">
        <v>3.22</v>
      </c>
    </row>
    <row r="3789" spans="1:12" x14ac:dyDescent="0.2">
      <c r="A3789" s="2">
        <v>43549</v>
      </c>
      <c r="B3789" s="64">
        <v>3.31</v>
      </c>
      <c r="C3789" s="64">
        <v>2.96</v>
      </c>
      <c r="D3789" s="64">
        <v>4.09</v>
      </c>
      <c r="E3789" s="64">
        <v>3.71</v>
      </c>
      <c r="G3789" s="64">
        <v>1.94</v>
      </c>
      <c r="H3789" s="64">
        <f t="shared" si="45"/>
        <v>1.8199999999999998</v>
      </c>
      <c r="I3789" s="64">
        <v>1.7</v>
      </c>
      <c r="J3789" s="64">
        <v>3.12</v>
      </c>
      <c r="K3789" s="64">
        <f t="shared" si="46"/>
        <v>3.14</v>
      </c>
      <c r="L3789" s="64">
        <v>3.16</v>
      </c>
    </row>
    <row r="3790" spans="1:12" x14ac:dyDescent="0.2">
      <c r="A3790" s="2">
        <v>43550</v>
      </c>
      <c r="B3790" s="64">
        <v>3.3</v>
      </c>
      <c r="C3790" s="64">
        <v>2.95</v>
      </c>
      <c r="D3790" s="64">
        <v>4.0599999999999996</v>
      </c>
      <c r="E3790" s="64">
        <v>3.71</v>
      </c>
      <c r="G3790" s="64">
        <v>1.95</v>
      </c>
      <c r="H3790" s="64">
        <f t="shared" si="45"/>
        <v>1.8199999999999998</v>
      </c>
      <c r="I3790" s="64">
        <v>1.69</v>
      </c>
      <c r="J3790" s="64">
        <v>3.17</v>
      </c>
      <c r="K3790" s="64">
        <f t="shared" si="46"/>
        <v>3.1950000000000003</v>
      </c>
      <c r="L3790" s="64">
        <v>3.22</v>
      </c>
    </row>
    <row r="3791" spans="1:12" x14ac:dyDescent="0.2">
      <c r="A3791" s="2">
        <v>43551</v>
      </c>
      <c r="B3791" s="64">
        <v>3.3</v>
      </c>
      <c r="C3791" s="64">
        <v>2.91</v>
      </c>
      <c r="D3791" s="64">
        <v>4.03</v>
      </c>
      <c r="E3791" s="64">
        <v>3.66</v>
      </c>
      <c r="G3791" s="64">
        <v>1.89</v>
      </c>
      <c r="H3791" s="64">
        <f t="shared" si="45"/>
        <v>1.7799999999999998</v>
      </c>
      <c r="I3791" s="64">
        <v>1.67</v>
      </c>
      <c r="J3791" s="64">
        <v>3.1</v>
      </c>
      <c r="K3791" s="64">
        <f t="shared" si="46"/>
        <v>3.125</v>
      </c>
      <c r="L3791" s="64">
        <v>3.15</v>
      </c>
    </row>
    <row r="3792" spans="1:12" x14ac:dyDescent="0.2">
      <c r="A3792" s="2">
        <v>43552</v>
      </c>
      <c r="B3792" s="64">
        <v>3.29</v>
      </c>
      <c r="C3792" s="64">
        <v>2.92</v>
      </c>
      <c r="D3792" s="64">
        <v>3.99</v>
      </c>
      <c r="E3792" s="64">
        <v>3.64</v>
      </c>
      <c r="G3792" s="64">
        <v>1.88</v>
      </c>
      <c r="H3792" s="64">
        <f t="shared" si="45"/>
        <v>1.7799999999999998</v>
      </c>
      <c r="I3792" s="64">
        <v>1.68</v>
      </c>
      <c r="J3792" s="64">
        <v>3.06</v>
      </c>
      <c r="K3792" s="64">
        <f t="shared" si="46"/>
        <v>3.1</v>
      </c>
      <c r="L3792" s="64">
        <v>3.14</v>
      </c>
    </row>
    <row r="3793" spans="1:29" x14ac:dyDescent="0.2">
      <c r="A3793" s="2">
        <v>43553</v>
      </c>
      <c r="B3793" s="64">
        <v>3.3</v>
      </c>
      <c r="C3793" s="64">
        <v>2.93</v>
      </c>
      <c r="D3793" s="64">
        <v>4.0199999999999996</v>
      </c>
      <c r="E3793" s="64">
        <v>3.64</v>
      </c>
      <c r="G3793" s="64">
        <v>1.88</v>
      </c>
      <c r="H3793" s="64">
        <f t="shared" si="45"/>
        <v>1.8049999999999999</v>
      </c>
      <c r="I3793" s="64">
        <v>1.73</v>
      </c>
      <c r="J3793" s="64">
        <v>3</v>
      </c>
      <c r="K3793" s="64">
        <f t="shared" si="46"/>
        <v>3.08</v>
      </c>
      <c r="L3793" s="64">
        <v>3.16</v>
      </c>
    </row>
    <row r="3795" spans="1:29" x14ac:dyDescent="0.2">
      <c r="A3795" s="3" t="s">
        <v>61</v>
      </c>
      <c r="B3795" s="64">
        <f>AVERAGE(B3773:B3793)</f>
        <v>3.4657142857142866</v>
      </c>
      <c r="C3795" s="64">
        <f>AVERAGE(C3773:C3793)</f>
        <v>3.1333333333333333</v>
      </c>
      <c r="D3795" s="64">
        <f>AVERAGE(D3773:D3793)</f>
        <v>4.2195238095238086</v>
      </c>
      <c r="E3795" s="64">
        <f>AVERAGE(E3773:E3793)</f>
        <v>3.8295238095238089</v>
      </c>
      <c r="G3795" s="64">
        <f>AVERAGE(G3773:G3793)</f>
        <v>2.1509523809523818</v>
      </c>
      <c r="H3795" s="64">
        <f>AVERAGE(H3773:H3793)</f>
        <v>1.9821428571428574</v>
      </c>
      <c r="J3795" s="64">
        <f>AVERAGE(J3773:J3793)</f>
        <v>3.1947619047619042</v>
      </c>
      <c r="K3795" s="64">
        <f>AVERAGE(K3773:K3793)</f>
        <v>3.2409523809523813</v>
      </c>
      <c r="R3795" s="64"/>
      <c r="S3795" s="64"/>
      <c r="U3795"/>
      <c r="V3795"/>
      <c r="W3795"/>
      <c r="X3795"/>
      <c r="Y3795"/>
      <c r="Z3795"/>
      <c r="AA3795"/>
      <c r="AB3795"/>
      <c r="AC3795"/>
    </row>
    <row r="3796" spans="1:29" x14ac:dyDescent="0.2">
      <c r="A3796" s="3" t="s">
        <v>62</v>
      </c>
      <c r="B3796" s="312">
        <f>AVERAGE(B3795:C3795)</f>
        <v>3.29952380952381</v>
      </c>
      <c r="C3796" s="312"/>
      <c r="D3796" s="312">
        <f>AVERAGE(D3795:E3795)</f>
        <v>4.0245238095238083</v>
      </c>
      <c r="E3796" s="312"/>
      <c r="F3796" s="5"/>
      <c r="G3796" s="312">
        <f>AVERAGE(G3795:H3795)</f>
        <v>2.0665476190476197</v>
      </c>
      <c r="H3796" s="312"/>
      <c r="I3796" s="118"/>
      <c r="J3796" s="312">
        <f>AVERAGE(J3795:K3795)</f>
        <v>3.2178571428571425</v>
      </c>
      <c r="K3796" s="312"/>
      <c r="L3796" s="118"/>
      <c r="M3796" s="5"/>
      <c r="N3796" s="5"/>
      <c r="O3796" s="5"/>
      <c r="P3796" s="5"/>
      <c r="Q3796" s="5"/>
      <c r="R3796" s="312"/>
      <c r="S3796" s="312"/>
      <c r="U3796"/>
      <c r="V3796"/>
      <c r="W3796"/>
      <c r="X3796"/>
      <c r="Y3796"/>
      <c r="Z3796"/>
      <c r="AA3796"/>
      <c r="AB3796"/>
      <c r="AC3796"/>
    </row>
    <row r="3797" spans="1:29" x14ac:dyDescent="0.2">
      <c r="A3797" s="3" t="s">
        <v>63</v>
      </c>
      <c r="B3797" s="312">
        <f>AVERAGE(B3746,B3770,B3796)</f>
        <v>3.4519298245614038</v>
      </c>
      <c r="C3797" s="312"/>
      <c r="D3797" s="312">
        <f>AVERAGE(D3746,D3770,D3796)</f>
        <v>4.1764703425229737</v>
      </c>
      <c r="E3797" s="312"/>
      <c r="F3797" s="5"/>
      <c r="G3797" s="312">
        <f>AVERAGE(G3746,G3770,G3796)</f>
        <v>2.2605847953216376</v>
      </c>
      <c r="H3797" s="312"/>
      <c r="I3797" s="118"/>
      <c r="J3797" s="312">
        <f>AVERAGE(J3746,J3770,J3796)</f>
        <v>3.2793671679197995</v>
      </c>
      <c r="K3797" s="312"/>
      <c r="L3797" s="118"/>
      <c r="M3797" s="5"/>
      <c r="N3797" s="5"/>
      <c r="O3797" s="5"/>
      <c r="P3797" s="5"/>
      <c r="Q3797" s="5"/>
      <c r="R3797" s="312"/>
      <c r="S3797" s="312"/>
      <c r="U3797"/>
      <c r="V3797"/>
      <c r="W3797"/>
      <c r="X3797"/>
      <c r="Y3797"/>
      <c r="Z3797"/>
      <c r="AA3797"/>
      <c r="AB3797"/>
      <c r="AC3797"/>
    </row>
    <row r="3799" spans="1:29" x14ac:dyDescent="0.2">
      <c r="A3799" s="2">
        <v>43556</v>
      </c>
      <c r="B3799" s="64">
        <v>3.35</v>
      </c>
      <c r="C3799" s="64">
        <v>3.07</v>
      </c>
      <c r="D3799" s="64">
        <v>4.08</v>
      </c>
      <c r="E3799" s="64">
        <v>3.71</v>
      </c>
      <c r="G3799" s="64">
        <v>2.0299999999999998</v>
      </c>
      <c r="H3799" s="64">
        <f t="shared" ref="H3799:H3819" si="47">(G3799+I3799)/2</f>
        <v>1.875</v>
      </c>
      <c r="I3799" s="64">
        <v>1.72</v>
      </c>
      <c r="J3799" s="64">
        <v>3.02</v>
      </c>
      <c r="K3799" s="64">
        <f t="shared" ref="K3799:K3819" si="48">(J3799+L3799)/2</f>
        <v>3.0249999999999999</v>
      </c>
      <c r="L3799" s="64">
        <v>3.03</v>
      </c>
    </row>
    <row r="3800" spans="1:29" x14ac:dyDescent="0.2">
      <c r="A3800" s="2">
        <v>43557</v>
      </c>
      <c r="B3800" s="64">
        <v>3.35</v>
      </c>
      <c r="C3800" s="64">
        <v>3.04</v>
      </c>
      <c r="D3800" s="64">
        <v>4.0599999999999996</v>
      </c>
      <c r="E3800" s="64">
        <v>3.68</v>
      </c>
      <c r="G3800" s="64">
        <v>2</v>
      </c>
      <c r="H3800" s="64">
        <f t="shared" si="47"/>
        <v>1.8599999999999999</v>
      </c>
      <c r="I3800" s="64">
        <v>1.72</v>
      </c>
      <c r="J3800" s="64">
        <v>2.97</v>
      </c>
      <c r="K3800" s="64">
        <f t="shared" si="48"/>
        <v>2.91</v>
      </c>
      <c r="L3800" s="64">
        <v>2.85</v>
      </c>
    </row>
    <row r="3801" spans="1:29" x14ac:dyDescent="0.2">
      <c r="A3801" s="2">
        <v>43558</v>
      </c>
      <c r="B3801" s="64">
        <v>3.36</v>
      </c>
      <c r="C3801" s="64">
        <v>3.02</v>
      </c>
      <c r="D3801" s="64">
        <v>4.12</v>
      </c>
      <c r="E3801" s="64">
        <v>3.72</v>
      </c>
      <c r="G3801" s="64">
        <v>2.0099999999999998</v>
      </c>
      <c r="H3801" s="64">
        <f t="shared" si="47"/>
        <v>1.8599999999999999</v>
      </c>
      <c r="I3801" s="64">
        <v>1.71</v>
      </c>
      <c r="J3801" s="64">
        <v>3.06</v>
      </c>
      <c r="K3801" s="64">
        <f t="shared" si="48"/>
        <v>2.9699999999999998</v>
      </c>
      <c r="L3801" s="64">
        <v>2.88</v>
      </c>
    </row>
    <row r="3802" spans="1:29" x14ac:dyDescent="0.2">
      <c r="A3802" s="2">
        <v>43559</v>
      </c>
      <c r="B3802" s="64">
        <v>3.35</v>
      </c>
      <c r="C3802" s="64">
        <v>3</v>
      </c>
      <c r="D3802" s="64">
        <v>4.08</v>
      </c>
      <c r="E3802" s="64">
        <v>3.71</v>
      </c>
      <c r="G3802" s="64">
        <v>2.09</v>
      </c>
      <c r="H3802" s="64">
        <f t="shared" si="47"/>
        <v>1.9049999999999998</v>
      </c>
      <c r="I3802" s="64">
        <v>1.72</v>
      </c>
      <c r="J3802" s="64">
        <v>3.02</v>
      </c>
      <c r="K3802" s="64">
        <f t="shared" si="48"/>
        <v>2.95</v>
      </c>
      <c r="L3802" s="64">
        <v>2.88</v>
      </c>
    </row>
    <row r="3803" spans="1:29" x14ac:dyDescent="0.2">
      <c r="A3803" s="2">
        <v>43560</v>
      </c>
      <c r="B3803" s="64">
        <v>3.33</v>
      </c>
      <c r="C3803" s="64">
        <v>2.98</v>
      </c>
      <c r="D3803" s="64">
        <v>4.04</v>
      </c>
      <c r="E3803" s="64">
        <v>3.65</v>
      </c>
      <c r="G3803" s="64">
        <v>2.12</v>
      </c>
      <c r="H3803" s="64">
        <f t="shared" si="47"/>
        <v>1.925</v>
      </c>
      <c r="I3803" s="64">
        <v>1.73</v>
      </c>
      <c r="J3803" s="64">
        <v>3.06</v>
      </c>
      <c r="K3803" s="64">
        <f t="shared" si="48"/>
        <v>3.04</v>
      </c>
      <c r="L3803" s="64">
        <v>3.02</v>
      </c>
    </row>
    <row r="3804" spans="1:29" x14ac:dyDescent="0.2">
      <c r="A3804" s="2">
        <v>43563</v>
      </c>
      <c r="B3804" s="64">
        <v>3.36</v>
      </c>
      <c r="C3804" s="64">
        <v>3.04</v>
      </c>
      <c r="D3804" s="64">
        <v>4.0599999999999996</v>
      </c>
      <c r="E3804" s="64">
        <v>3.75</v>
      </c>
      <c r="G3804" s="64">
        <v>2.1</v>
      </c>
      <c r="H3804" s="64">
        <f t="shared" si="47"/>
        <v>1.905</v>
      </c>
      <c r="I3804" s="64">
        <v>1.71</v>
      </c>
      <c r="J3804" s="64">
        <v>3.05</v>
      </c>
      <c r="K3804" s="64">
        <f t="shared" si="48"/>
        <v>2.9699999999999998</v>
      </c>
      <c r="L3804" s="64">
        <v>2.89</v>
      </c>
    </row>
    <row r="3805" spans="1:29" x14ac:dyDescent="0.2">
      <c r="A3805" s="2">
        <v>43564</v>
      </c>
      <c r="B3805" s="64">
        <v>3.32</v>
      </c>
      <c r="C3805" s="64">
        <v>3.02</v>
      </c>
      <c r="D3805" s="64">
        <v>4.03</v>
      </c>
      <c r="E3805" s="64">
        <v>3.73</v>
      </c>
      <c r="G3805" s="64">
        <v>2.11</v>
      </c>
      <c r="H3805" s="64">
        <f t="shared" si="47"/>
        <v>1.9249999999999998</v>
      </c>
      <c r="I3805" s="64">
        <v>1.74</v>
      </c>
      <c r="J3805" s="64">
        <v>3.09</v>
      </c>
      <c r="K3805" s="64">
        <f t="shared" si="48"/>
        <v>2.9950000000000001</v>
      </c>
      <c r="L3805" s="64">
        <v>2.9</v>
      </c>
    </row>
    <row r="3806" spans="1:29" x14ac:dyDescent="0.2">
      <c r="A3806" s="2">
        <v>43565</v>
      </c>
      <c r="B3806" s="64">
        <v>3.28</v>
      </c>
      <c r="C3806" s="64">
        <v>2.99</v>
      </c>
      <c r="D3806" s="64">
        <v>3.99</v>
      </c>
      <c r="E3806" s="64">
        <v>3.71</v>
      </c>
      <c r="G3806" s="64">
        <v>2.11</v>
      </c>
      <c r="H3806" s="64">
        <f t="shared" si="47"/>
        <v>1.915</v>
      </c>
      <c r="I3806" s="64">
        <v>1.72</v>
      </c>
      <c r="J3806" s="64">
        <v>3.05</v>
      </c>
      <c r="K3806" s="64">
        <f t="shared" si="48"/>
        <v>2.9349999999999996</v>
      </c>
      <c r="L3806" s="64">
        <v>2.82</v>
      </c>
    </row>
    <row r="3807" spans="1:29" x14ac:dyDescent="0.2">
      <c r="A3807" s="2">
        <v>43566</v>
      </c>
      <c r="B3807" s="64">
        <v>3.29</v>
      </c>
      <c r="C3807" s="64">
        <v>3</v>
      </c>
      <c r="D3807" s="64">
        <v>4</v>
      </c>
      <c r="E3807" s="64">
        <v>3.72</v>
      </c>
      <c r="G3807" s="64">
        <v>2.13</v>
      </c>
      <c r="H3807" s="64">
        <f t="shared" si="47"/>
        <v>1.93</v>
      </c>
      <c r="I3807" s="64">
        <v>1.73</v>
      </c>
      <c r="J3807" s="64">
        <v>3.07</v>
      </c>
      <c r="K3807" s="64">
        <f t="shared" si="48"/>
        <v>2.9449999999999998</v>
      </c>
      <c r="L3807" s="64">
        <v>2.82</v>
      </c>
    </row>
    <row r="3808" spans="1:29" x14ac:dyDescent="0.2">
      <c r="A3808" s="2">
        <v>43567</v>
      </c>
      <c r="B3808" s="64">
        <v>3.32</v>
      </c>
      <c r="C3808" s="64">
        <v>3.05</v>
      </c>
      <c r="D3808" s="64">
        <v>4.0199999999999996</v>
      </c>
      <c r="E3808" s="64">
        <v>3.74</v>
      </c>
      <c r="G3808" s="64">
        <v>2.17</v>
      </c>
      <c r="H3808" s="64">
        <f t="shared" si="47"/>
        <v>1.96</v>
      </c>
      <c r="I3808" s="64">
        <v>1.75</v>
      </c>
      <c r="J3808" s="64">
        <v>3.02</v>
      </c>
      <c r="K3808" s="64">
        <f t="shared" si="48"/>
        <v>2.9299999999999997</v>
      </c>
      <c r="L3808" s="64">
        <v>2.84</v>
      </c>
    </row>
    <row r="3809" spans="1:29" x14ac:dyDescent="0.2">
      <c r="A3809" s="2">
        <v>43570</v>
      </c>
      <c r="B3809" s="64">
        <v>3.32</v>
      </c>
      <c r="C3809" s="64">
        <v>3.04</v>
      </c>
      <c r="D3809" s="64">
        <v>4.01</v>
      </c>
      <c r="E3809" s="64">
        <v>3.72</v>
      </c>
      <c r="G3809" s="64">
        <v>2.15</v>
      </c>
      <c r="H3809" s="64">
        <f t="shared" si="47"/>
        <v>1.96</v>
      </c>
      <c r="I3809" s="64">
        <v>1.77</v>
      </c>
      <c r="J3809" s="64">
        <v>3.08</v>
      </c>
      <c r="K3809" s="64">
        <f t="shared" si="48"/>
        <v>3.0350000000000001</v>
      </c>
      <c r="L3809" s="64">
        <v>2.99</v>
      </c>
    </row>
    <row r="3810" spans="1:29" x14ac:dyDescent="0.2">
      <c r="A3810" s="2">
        <v>43571</v>
      </c>
      <c r="B3810" s="64">
        <v>3.35</v>
      </c>
      <c r="C3810" s="64">
        <v>3.03</v>
      </c>
      <c r="D3810" s="64">
        <v>4.0199999999999996</v>
      </c>
      <c r="E3810" s="64">
        <v>3.77</v>
      </c>
      <c r="G3810" s="64">
        <v>2.12</v>
      </c>
      <c r="H3810" s="64">
        <f t="shared" si="47"/>
        <v>1.915</v>
      </c>
      <c r="I3810" s="64">
        <v>1.71</v>
      </c>
      <c r="J3810" s="64">
        <v>3.02</v>
      </c>
      <c r="K3810" s="64">
        <f t="shared" si="48"/>
        <v>2.9249999999999998</v>
      </c>
      <c r="L3810" s="64">
        <v>2.83</v>
      </c>
    </row>
    <row r="3811" spans="1:29" x14ac:dyDescent="0.2">
      <c r="A3811" s="2">
        <v>43572</v>
      </c>
      <c r="B3811" s="64">
        <v>3.38</v>
      </c>
      <c r="C3811" s="64">
        <v>3.05</v>
      </c>
      <c r="D3811" s="64">
        <v>4.03</v>
      </c>
      <c r="E3811" s="64">
        <v>3.78</v>
      </c>
      <c r="G3811" s="64">
        <v>2.09</v>
      </c>
      <c r="H3811" s="64">
        <f t="shared" si="47"/>
        <v>1.895</v>
      </c>
      <c r="I3811" s="64">
        <v>1.7</v>
      </c>
      <c r="J3811" s="64">
        <v>3.07</v>
      </c>
      <c r="K3811" s="64">
        <f t="shared" si="48"/>
        <v>2.95</v>
      </c>
      <c r="L3811" s="64">
        <v>2.83</v>
      </c>
    </row>
    <row r="3812" spans="1:29" x14ac:dyDescent="0.2">
      <c r="A3812" s="2">
        <v>43573</v>
      </c>
      <c r="B3812" s="64">
        <v>3.33</v>
      </c>
      <c r="C3812" s="64">
        <v>3.11</v>
      </c>
      <c r="D3812" s="64">
        <v>4.05</v>
      </c>
      <c r="E3812" s="64">
        <v>3.77</v>
      </c>
      <c r="G3812" s="64">
        <v>2.02</v>
      </c>
      <c r="H3812" s="64">
        <f t="shared" si="47"/>
        <v>1.8599999999999999</v>
      </c>
      <c r="I3812" s="64">
        <v>1.7</v>
      </c>
      <c r="J3812" s="64">
        <v>3.09</v>
      </c>
      <c r="K3812" s="64">
        <f t="shared" si="48"/>
        <v>3.0449999999999999</v>
      </c>
      <c r="L3812" s="64">
        <v>3</v>
      </c>
    </row>
    <row r="3813" spans="1:29" x14ac:dyDescent="0.2">
      <c r="A3813" s="2">
        <v>43577</v>
      </c>
      <c r="B3813" s="64">
        <v>3.4</v>
      </c>
      <c r="C3813" s="64">
        <v>3.08</v>
      </c>
      <c r="D3813" s="64">
        <v>4.04</v>
      </c>
      <c r="E3813" s="64">
        <v>3.78</v>
      </c>
      <c r="G3813" s="64">
        <v>2.14</v>
      </c>
      <c r="H3813" s="64">
        <f t="shared" si="47"/>
        <v>1.9350000000000001</v>
      </c>
      <c r="I3813" s="64">
        <v>1.73</v>
      </c>
      <c r="J3813" s="64">
        <v>2.94</v>
      </c>
      <c r="K3813" s="64">
        <f t="shared" si="48"/>
        <v>2.9749999999999996</v>
      </c>
      <c r="L3813" s="64">
        <v>3.01</v>
      </c>
    </row>
    <row r="3814" spans="1:29" x14ac:dyDescent="0.2">
      <c r="A3814" s="2">
        <v>43578</v>
      </c>
      <c r="B3814" s="64">
        <v>3.36</v>
      </c>
      <c r="C3814" s="64">
        <v>3.05</v>
      </c>
      <c r="D3814" s="64">
        <v>4.0199999999999996</v>
      </c>
      <c r="E3814" s="64">
        <v>3.74</v>
      </c>
      <c r="G3814" s="64">
        <v>2.13</v>
      </c>
      <c r="H3814" s="64">
        <f t="shared" si="47"/>
        <v>1.9249999999999998</v>
      </c>
      <c r="I3814" s="64">
        <v>1.72</v>
      </c>
      <c r="J3814" s="64">
        <v>3.01</v>
      </c>
      <c r="K3814" s="64">
        <f t="shared" si="48"/>
        <v>2.9299999999999997</v>
      </c>
      <c r="L3814" s="64">
        <v>2.85</v>
      </c>
    </row>
    <row r="3815" spans="1:29" x14ac:dyDescent="0.2">
      <c r="A3815" s="2">
        <v>43579</v>
      </c>
      <c r="B3815" s="64">
        <v>3.27</v>
      </c>
      <c r="C3815" s="64">
        <v>3</v>
      </c>
      <c r="D3815" s="64">
        <v>3.92</v>
      </c>
      <c r="E3815" s="64">
        <v>3.71</v>
      </c>
      <c r="G3815" s="64">
        <v>2.2200000000000002</v>
      </c>
      <c r="H3815" s="64">
        <f t="shared" si="47"/>
        <v>2.0100000000000002</v>
      </c>
      <c r="I3815" s="64">
        <v>1.8</v>
      </c>
      <c r="J3815" s="64">
        <v>3.17</v>
      </c>
      <c r="K3815" s="64">
        <f t="shared" si="48"/>
        <v>2.9699999999999998</v>
      </c>
      <c r="L3815" s="64">
        <v>2.77</v>
      </c>
    </row>
    <row r="3816" spans="1:29" x14ac:dyDescent="0.2">
      <c r="A3816" s="2">
        <v>43580</v>
      </c>
      <c r="B3816" s="64">
        <v>3.28</v>
      </c>
      <c r="C3816" s="64">
        <v>3.02</v>
      </c>
      <c r="D3816" s="64">
        <v>3.95</v>
      </c>
      <c r="E3816" s="64">
        <v>3.73</v>
      </c>
      <c r="G3816" s="64">
        <v>2.09</v>
      </c>
      <c r="H3816" s="64">
        <f t="shared" si="47"/>
        <v>1.9350000000000001</v>
      </c>
      <c r="I3816" s="64">
        <v>1.78</v>
      </c>
      <c r="J3816" s="64">
        <v>3.14</v>
      </c>
      <c r="K3816" s="64">
        <f t="shared" si="48"/>
        <v>2.915</v>
      </c>
      <c r="L3816" s="64">
        <v>2.69</v>
      </c>
    </row>
    <row r="3817" spans="1:29" x14ac:dyDescent="0.2">
      <c r="A3817" s="2">
        <v>43581</v>
      </c>
      <c r="B3817" s="64">
        <v>3.25</v>
      </c>
      <c r="C3817" s="64">
        <v>3</v>
      </c>
      <c r="D3817" s="64">
        <v>3.92</v>
      </c>
      <c r="E3817" s="64">
        <v>3.71</v>
      </c>
      <c r="G3817" s="64">
        <v>2.2000000000000002</v>
      </c>
      <c r="H3817" s="64">
        <f t="shared" si="47"/>
        <v>2.02</v>
      </c>
      <c r="I3817" s="64">
        <v>1.84</v>
      </c>
      <c r="J3817" s="64">
        <v>3.1</v>
      </c>
      <c r="K3817" s="64">
        <f t="shared" si="48"/>
        <v>2.92</v>
      </c>
      <c r="L3817" s="64">
        <v>2.74</v>
      </c>
    </row>
    <row r="3818" spans="1:29" x14ac:dyDescent="0.2">
      <c r="A3818" s="2">
        <v>43584</v>
      </c>
      <c r="B3818" s="64">
        <v>3.29</v>
      </c>
      <c r="C3818" s="64">
        <v>3.02</v>
      </c>
      <c r="D3818" s="64">
        <v>3.94</v>
      </c>
      <c r="E3818" s="64">
        <v>3.74</v>
      </c>
      <c r="G3818" s="64">
        <v>2.04</v>
      </c>
      <c r="H3818" s="64">
        <f t="shared" si="47"/>
        <v>1.865</v>
      </c>
      <c r="I3818" s="64">
        <v>1.69</v>
      </c>
      <c r="J3818" s="64">
        <v>3.09</v>
      </c>
      <c r="K3818" s="64">
        <f t="shared" si="48"/>
        <v>2.91</v>
      </c>
      <c r="L3818" s="64">
        <v>2.73</v>
      </c>
    </row>
    <row r="3819" spans="1:29" x14ac:dyDescent="0.2">
      <c r="A3819" s="2">
        <v>43585</v>
      </c>
      <c r="B3819" s="64">
        <v>3.27</v>
      </c>
      <c r="C3819" s="64">
        <v>2.98</v>
      </c>
      <c r="D3819" s="64">
        <v>3.94</v>
      </c>
      <c r="E3819" s="64">
        <v>3.73</v>
      </c>
      <c r="G3819" s="64">
        <v>2</v>
      </c>
      <c r="H3819" s="64">
        <f t="shared" si="47"/>
        <v>1.8399999999999999</v>
      </c>
      <c r="I3819" s="64">
        <v>1.68</v>
      </c>
      <c r="J3819" s="64">
        <v>3.07</v>
      </c>
      <c r="K3819" s="64">
        <f t="shared" si="48"/>
        <v>2.9</v>
      </c>
      <c r="L3819" s="64">
        <v>2.73</v>
      </c>
    </row>
    <row r="3821" spans="1:29" x14ac:dyDescent="0.2">
      <c r="A3821" s="3" t="s">
        <v>61</v>
      </c>
      <c r="B3821" s="64">
        <f>AVERAGE(B3799:B3819)</f>
        <v>3.3242857142857143</v>
      </c>
      <c r="C3821" s="64">
        <f>AVERAGE(C3799:C3819)</f>
        <v>3.0280952380952377</v>
      </c>
      <c r="D3821" s="64">
        <f>AVERAGE(D3799:D3819)</f>
        <v>4.0152380952380957</v>
      </c>
      <c r="E3821" s="64">
        <f>AVERAGE(E3799:E3819)</f>
        <v>3.7285714285714291</v>
      </c>
      <c r="G3821" s="64">
        <f>AVERAGE(G3799:G3819)</f>
        <v>2.0985714285714288</v>
      </c>
      <c r="H3821" s="64">
        <f>AVERAGE(H3799:H3819)</f>
        <v>1.9152380952380952</v>
      </c>
      <c r="J3821" s="64">
        <f>AVERAGE(J3799:J3819)</f>
        <v>3.0566666666666666</v>
      </c>
      <c r="K3821" s="64">
        <f>AVERAGE(K3799:K3819)</f>
        <v>2.9592857142857145</v>
      </c>
      <c r="R3821" s="64"/>
      <c r="S3821" s="64"/>
      <c r="U3821"/>
      <c r="V3821"/>
      <c r="W3821"/>
      <c r="X3821"/>
      <c r="Y3821"/>
      <c r="Z3821"/>
      <c r="AA3821"/>
      <c r="AB3821"/>
      <c r="AC3821"/>
    </row>
    <row r="3822" spans="1:29" x14ac:dyDescent="0.2">
      <c r="A3822" s="3" t="s">
        <v>62</v>
      </c>
      <c r="B3822" s="312">
        <f>AVERAGE(B3821:C3821)</f>
        <v>3.176190476190476</v>
      </c>
      <c r="C3822" s="312"/>
      <c r="D3822" s="312">
        <f>AVERAGE(D3821:E3821)</f>
        <v>3.8719047619047622</v>
      </c>
      <c r="E3822" s="312"/>
      <c r="F3822" s="5"/>
      <c r="G3822" s="312">
        <f>AVERAGE(G3821:H3821)</f>
        <v>2.006904761904762</v>
      </c>
      <c r="H3822" s="312"/>
      <c r="I3822" s="118"/>
      <c r="J3822" s="312">
        <f>AVERAGE(J3821:K3821)</f>
        <v>3.0079761904761906</v>
      </c>
      <c r="K3822" s="312"/>
      <c r="L3822" s="118"/>
      <c r="M3822" s="5"/>
      <c r="N3822" s="5"/>
      <c r="O3822" s="5"/>
      <c r="P3822" s="5"/>
      <c r="Q3822" s="5"/>
      <c r="R3822" s="312"/>
      <c r="S3822" s="312"/>
      <c r="U3822"/>
      <c r="V3822"/>
      <c r="W3822"/>
      <c r="X3822"/>
      <c r="Y3822"/>
      <c r="Z3822"/>
      <c r="AA3822"/>
      <c r="AB3822"/>
      <c r="AC3822"/>
    </row>
    <row r="3823" spans="1:29" x14ac:dyDescent="0.2">
      <c r="A3823" s="3" t="s">
        <v>63</v>
      </c>
      <c r="B3823" s="312">
        <f>AVERAGE(B3770,B3796,B3822)</f>
        <v>3.3105012531328319</v>
      </c>
      <c r="C3823" s="312"/>
      <c r="D3823" s="312">
        <f>AVERAGE(D3770,D3796,D3822)</f>
        <v>4.0159147869674188</v>
      </c>
      <c r="E3823" s="312"/>
      <c r="F3823" s="5"/>
      <c r="G3823" s="312">
        <f>AVERAGE(G3770,G3796,G3822)</f>
        <v>2.102291144527987</v>
      </c>
      <c r="H3823" s="312"/>
      <c r="I3823" s="118"/>
      <c r="J3823" s="312">
        <f>AVERAGE(J3770,J3796,J3822)</f>
        <v>3.156549707602339</v>
      </c>
      <c r="K3823" s="312"/>
      <c r="L3823" s="118"/>
      <c r="M3823" s="5"/>
      <c r="N3823" s="5"/>
      <c r="O3823" s="5"/>
      <c r="P3823" s="5"/>
      <c r="Q3823" s="5"/>
      <c r="R3823" s="312"/>
      <c r="S3823" s="312"/>
      <c r="U3823"/>
      <c r="V3823"/>
      <c r="W3823"/>
      <c r="X3823"/>
      <c r="Y3823"/>
      <c r="Z3823"/>
      <c r="AA3823"/>
      <c r="AB3823"/>
      <c r="AC3823"/>
    </row>
    <row r="3825" spans="1:12" x14ac:dyDescent="0.2">
      <c r="A3825" s="2">
        <v>43586</v>
      </c>
      <c r="B3825" s="64">
        <v>3.27</v>
      </c>
      <c r="C3825" s="64">
        <v>2.99</v>
      </c>
      <c r="D3825" s="64">
        <v>3.89</v>
      </c>
      <c r="E3825" s="64">
        <v>3.71</v>
      </c>
      <c r="G3825" s="64">
        <v>2.0299999999999998</v>
      </c>
      <c r="H3825" s="64">
        <f t="shared" ref="H3825:H3846" si="49">(G3825+I3825)/2</f>
        <v>1.825</v>
      </c>
      <c r="I3825" s="64">
        <v>1.62</v>
      </c>
      <c r="J3825" s="64">
        <v>3.03</v>
      </c>
      <c r="K3825" s="64">
        <f t="shared" ref="K3825:K3846" si="50">(J3825+L3825)/2</f>
        <v>2.8449999999999998</v>
      </c>
      <c r="L3825" s="64">
        <v>2.66</v>
      </c>
    </row>
    <row r="3826" spans="1:12" x14ac:dyDescent="0.2">
      <c r="A3826" s="2">
        <v>43587</v>
      </c>
      <c r="B3826" s="64">
        <v>3.33</v>
      </c>
      <c r="C3826" s="64">
        <v>3.06</v>
      </c>
      <c r="D3826" s="64">
        <v>3.9</v>
      </c>
      <c r="E3826" s="64">
        <v>3.75</v>
      </c>
      <c r="G3826" s="64">
        <v>2.06</v>
      </c>
      <c r="H3826" s="64">
        <f t="shared" si="49"/>
        <v>1.8250000000000002</v>
      </c>
      <c r="I3826" s="64">
        <v>1.59</v>
      </c>
      <c r="J3826" s="64">
        <v>2.99</v>
      </c>
      <c r="K3826" s="64">
        <f t="shared" si="50"/>
        <v>2.835</v>
      </c>
      <c r="L3826" s="64">
        <v>2.68</v>
      </c>
    </row>
    <row r="3827" spans="1:12" x14ac:dyDescent="0.2">
      <c r="A3827" s="2">
        <v>43588</v>
      </c>
      <c r="B3827" s="64">
        <v>3.3</v>
      </c>
      <c r="C3827" s="64">
        <v>3.03</v>
      </c>
      <c r="D3827" s="64">
        <v>3.87</v>
      </c>
      <c r="E3827" s="64">
        <v>3.71</v>
      </c>
      <c r="G3827" s="64">
        <v>2.0699999999999998</v>
      </c>
      <c r="H3827" s="64">
        <f t="shared" si="49"/>
        <v>1.83</v>
      </c>
      <c r="I3827" s="64">
        <v>1.59</v>
      </c>
      <c r="J3827" s="64">
        <v>2.99</v>
      </c>
      <c r="K3827" s="64">
        <f t="shared" si="50"/>
        <v>2.7650000000000001</v>
      </c>
      <c r="L3827" s="64">
        <v>2.54</v>
      </c>
    </row>
    <row r="3828" spans="1:12" x14ac:dyDescent="0.2">
      <c r="A3828" s="2">
        <v>43591</v>
      </c>
      <c r="B3828" s="64">
        <v>3.28</v>
      </c>
      <c r="C3828" s="64">
        <v>3.01</v>
      </c>
      <c r="D3828" s="64">
        <v>3.87</v>
      </c>
      <c r="E3828" s="64">
        <v>3.72</v>
      </c>
      <c r="G3828" s="64">
        <v>2.0299999999999998</v>
      </c>
      <c r="H3828" s="64">
        <f t="shared" si="49"/>
        <v>1.7449999999999999</v>
      </c>
      <c r="I3828" s="64">
        <v>1.46</v>
      </c>
      <c r="J3828" s="64">
        <v>2.92</v>
      </c>
      <c r="K3828" s="64">
        <f t="shared" si="50"/>
        <v>2.7450000000000001</v>
      </c>
      <c r="L3828" s="64">
        <v>2.57</v>
      </c>
    </row>
    <row r="3829" spans="1:12" x14ac:dyDescent="0.2">
      <c r="A3829" s="2">
        <v>43592</v>
      </c>
      <c r="B3829" s="64">
        <v>3.26</v>
      </c>
      <c r="C3829" s="64">
        <v>3</v>
      </c>
      <c r="D3829" s="64">
        <v>3.86</v>
      </c>
      <c r="E3829" s="64">
        <v>3.69</v>
      </c>
      <c r="G3829" s="64">
        <v>1.99</v>
      </c>
      <c r="H3829" s="64">
        <f t="shared" si="49"/>
        <v>1.7450000000000001</v>
      </c>
      <c r="I3829" s="64">
        <v>1.5</v>
      </c>
      <c r="J3829" s="64">
        <v>2.94</v>
      </c>
      <c r="K3829" s="64">
        <f t="shared" si="50"/>
        <v>2.645</v>
      </c>
      <c r="L3829" s="64">
        <v>2.35</v>
      </c>
    </row>
    <row r="3830" spans="1:12" x14ac:dyDescent="0.2">
      <c r="A3830" s="2">
        <v>43593</v>
      </c>
      <c r="B3830" s="64">
        <v>3.3</v>
      </c>
      <c r="C3830" s="64">
        <v>3.02</v>
      </c>
      <c r="D3830" s="64">
        <v>3.89</v>
      </c>
      <c r="E3830" s="64">
        <v>3.73</v>
      </c>
      <c r="G3830" s="64">
        <v>1.93</v>
      </c>
      <c r="H3830" s="64">
        <f t="shared" si="49"/>
        <v>1.7050000000000001</v>
      </c>
      <c r="I3830" s="64">
        <v>1.48</v>
      </c>
      <c r="J3830" s="64">
        <v>2.89</v>
      </c>
      <c r="K3830" s="64">
        <f t="shared" si="50"/>
        <v>2.7149999999999999</v>
      </c>
      <c r="L3830" s="64">
        <v>2.54</v>
      </c>
    </row>
    <row r="3831" spans="1:12" x14ac:dyDescent="0.2">
      <c r="A3831" s="2">
        <v>43594</v>
      </c>
      <c r="B3831" s="64">
        <v>3.29</v>
      </c>
      <c r="C3831" s="64">
        <v>3</v>
      </c>
      <c r="D3831" s="64">
        <v>3.91</v>
      </c>
      <c r="E3831" s="64">
        <v>3.75</v>
      </c>
      <c r="G3831" s="64">
        <v>1.98</v>
      </c>
      <c r="H3831" s="64">
        <f t="shared" si="49"/>
        <v>1.7450000000000001</v>
      </c>
      <c r="I3831" s="64">
        <v>1.51</v>
      </c>
      <c r="J3831" s="64">
        <v>2.89</v>
      </c>
      <c r="K3831" s="64">
        <f t="shared" si="50"/>
        <v>2.7549999999999999</v>
      </c>
      <c r="L3831" s="64">
        <v>2.62</v>
      </c>
    </row>
    <row r="3832" spans="1:12" x14ac:dyDescent="0.2">
      <c r="A3832" s="2">
        <v>43595</v>
      </c>
      <c r="B3832" s="64">
        <v>3.27</v>
      </c>
      <c r="C3832" s="64">
        <v>3.01</v>
      </c>
      <c r="D3832" s="64">
        <v>3.92</v>
      </c>
      <c r="E3832" s="64">
        <v>3.76</v>
      </c>
      <c r="G3832" s="64">
        <v>2.0099999999999998</v>
      </c>
      <c r="H3832" s="64">
        <f t="shared" si="49"/>
        <v>1.7549999999999999</v>
      </c>
      <c r="I3832" s="64">
        <v>1.5</v>
      </c>
      <c r="J3832" s="64">
        <v>2.91</v>
      </c>
      <c r="K3832" s="64">
        <f t="shared" si="50"/>
        <v>2.7800000000000002</v>
      </c>
      <c r="L3832" s="64">
        <v>2.65</v>
      </c>
    </row>
    <row r="3833" spans="1:12" x14ac:dyDescent="0.2">
      <c r="A3833" s="2">
        <v>43598</v>
      </c>
      <c r="B3833" s="64">
        <v>3.23</v>
      </c>
      <c r="C3833" s="64">
        <v>2.97</v>
      </c>
      <c r="D3833" s="64">
        <v>3.9</v>
      </c>
      <c r="E3833" s="64">
        <v>3.74</v>
      </c>
      <c r="G3833" s="64">
        <v>1.98</v>
      </c>
      <c r="H3833" s="64">
        <f t="shared" si="49"/>
        <v>1.74</v>
      </c>
      <c r="I3833" s="64">
        <v>1.5</v>
      </c>
      <c r="J3833" s="64">
        <v>2.93</v>
      </c>
      <c r="K3833" s="64">
        <f t="shared" si="50"/>
        <v>2.7800000000000002</v>
      </c>
      <c r="L3833" s="64">
        <v>2.63</v>
      </c>
    </row>
    <row r="3834" spans="1:12" x14ac:dyDescent="0.2">
      <c r="A3834" s="2">
        <v>43599</v>
      </c>
      <c r="B3834" s="64">
        <v>3.26</v>
      </c>
      <c r="C3834" s="64">
        <v>3</v>
      </c>
      <c r="D3834" s="64">
        <v>3.89</v>
      </c>
      <c r="E3834" s="64">
        <v>3.73</v>
      </c>
      <c r="G3834" s="64">
        <v>1.97</v>
      </c>
      <c r="H3834" s="64">
        <f t="shared" si="49"/>
        <v>1.7349999999999999</v>
      </c>
      <c r="I3834" s="64">
        <v>1.5</v>
      </c>
      <c r="J3834" s="64">
        <v>2.9</v>
      </c>
      <c r="K3834" s="64">
        <f t="shared" si="50"/>
        <v>2.7249999999999996</v>
      </c>
      <c r="L3834" s="64">
        <v>2.5499999999999998</v>
      </c>
    </row>
    <row r="3835" spans="1:12" x14ac:dyDescent="0.2">
      <c r="A3835" s="2">
        <v>43600</v>
      </c>
      <c r="B3835" s="64">
        <v>3.22</v>
      </c>
      <c r="C3835" s="64">
        <v>2.96</v>
      </c>
      <c r="D3835" s="64">
        <v>3.85</v>
      </c>
      <c r="E3835" s="64">
        <v>3.7</v>
      </c>
      <c r="G3835" s="64">
        <v>2</v>
      </c>
      <c r="H3835" s="64">
        <f t="shared" si="49"/>
        <v>1.81</v>
      </c>
      <c r="I3835" s="64">
        <v>1.62</v>
      </c>
      <c r="J3835" s="64">
        <v>2.86</v>
      </c>
      <c r="K3835" s="64">
        <f t="shared" si="50"/>
        <v>2.645</v>
      </c>
      <c r="L3835" s="64">
        <v>2.4300000000000002</v>
      </c>
    </row>
    <row r="3836" spans="1:12" x14ac:dyDescent="0.2">
      <c r="A3836" s="2">
        <v>43601</v>
      </c>
      <c r="B3836" s="64">
        <v>3.24</v>
      </c>
      <c r="C3836" s="64">
        <v>2.97</v>
      </c>
      <c r="D3836" s="64">
        <v>3.88</v>
      </c>
      <c r="E3836" s="64">
        <v>3.75</v>
      </c>
      <c r="G3836" s="64">
        <v>1.99</v>
      </c>
      <c r="H3836" s="64">
        <f t="shared" si="49"/>
        <v>1.7949999999999999</v>
      </c>
      <c r="I3836" s="64">
        <v>1.6</v>
      </c>
      <c r="J3836" s="64">
        <v>2.86</v>
      </c>
      <c r="K3836" s="64">
        <f t="shared" si="50"/>
        <v>2.67</v>
      </c>
      <c r="L3836" s="64">
        <v>2.48</v>
      </c>
    </row>
    <row r="3837" spans="1:12" x14ac:dyDescent="0.2">
      <c r="A3837" s="2">
        <v>43602</v>
      </c>
      <c r="B3837" s="64">
        <v>3.23</v>
      </c>
      <c r="C3837" s="64">
        <v>2.96</v>
      </c>
      <c r="D3837" s="64">
        <v>3.87</v>
      </c>
      <c r="E3837" s="64">
        <v>3.73</v>
      </c>
      <c r="G3837" s="64">
        <v>1.98</v>
      </c>
      <c r="H3837" s="64">
        <f t="shared" si="49"/>
        <v>1.7850000000000001</v>
      </c>
      <c r="I3837" s="64">
        <v>1.59</v>
      </c>
      <c r="J3837" s="64">
        <v>2.85</v>
      </c>
      <c r="K3837" s="64">
        <f t="shared" si="50"/>
        <v>2.665</v>
      </c>
      <c r="L3837" s="64">
        <v>2.48</v>
      </c>
    </row>
    <row r="3838" spans="1:12" x14ac:dyDescent="0.2">
      <c r="A3838" s="2">
        <v>43605</v>
      </c>
      <c r="B3838" s="64">
        <v>3.26</v>
      </c>
      <c r="C3838" s="64">
        <v>2.99</v>
      </c>
      <c r="D3838" s="64">
        <v>3.89</v>
      </c>
      <c r="E3838" s="64">
        <v>3.73</v>
      </c>
      <c r="G3838" s="64">
        <v>1.99</v>
      </c>
      <c r="H3838" s="64">
        <f t="shared" si="49"/>
        <v>1.7949999999999999</v>
      </c>
      <c r="I3838" s="64">
        <v>1.6</v>
      </c>
      <c r="J3838" s="64">
        <v>2.85</v>
      </c>
      <c r="K3838" s="64">
        <f t="shared" si="50"/>
        <v>2.665</v>
      </c>
      <c r="L3838" s="64">
        <v>2.48</v>
      </c>
    </row>
    <row r="3839" spans="1:12" x14ac:dyDescent="0.2">
      <c r="A3839" s="2">
        <v>43606</v>
      </c>
      <c r="B3839" s="64">
        <v>3.26</v>
      </c>
      <c r="C3839" s="64">
        <v>3</v>
      </c>
      <c r="D3839" s="64">
        <v>3.89</v>
      </c>
      <c r="E3839" s="64">
        <v>3.74</v>
      </c>
      <c r="G3839" s="64">
        <v>2.0099999999999998</v>
      </c>
      <c r="H3839" s="64">
        <f t="shared" si="49"/>
        <v>1.81</v>
      </c>
      <c r="I3839" s="64">
        <v>1.61</v>
      </c>
      <c r="J3839" s="64">
        <v>2.78</v>
      </c>
      <c r="K3839" s="64">
        <f t="shared" si="50"/>
        <v>2.65</v>
      </c>
      <c r="L3839" s="64">
        <v>2.52</v>
      </c>
    </row>
    <row r="3840" spans="1:12" x14ac:dyDescent="0.2">
      <c r="A3840" s="2">
        <v>43607</v>
      </c>
      <c r="B3840" s="64">
        <v>3.25</v>
      </c>
      <c r="C3840" s="64">
        <v>3.04</v>
      </c>
      <c r="D3840" s="64">
        <v>3.88</v>
      </c>
      <c r="E3840" s="64">
        <v>3.7</v>
      </c>
      <c r="G3840" s="64">
        <v>2.02</v>
      </c>
      <c r="H3840" s="64">
        <f t="shared" si="49"/>
        <v>1.83</v>
      </c>
      <c r="I3840" s="64">
        <v>1.64</v>
      </c>
      <c r="J3840" s="64">
        <v>2.85</v>
      </c>
      <c r="K3840" s="64">
        <f t="shared" si="50"/>
        <v>2.7</v>
      </c>
      <c r="L3840" s="64">
        <v>2.5499999999999998</v>
      </c>
    </row>
    <row r="3841" spans="1:29" x14ac:dyDescent="0.2">
      <c r="A3841" s="2">
        <v>43608</v>
      </c>
      <c r="B3841" s="64">
        <v>3.2</v>
      </c>
      <c r="C3841" s="64">
        <v>2.99</v>
      </c>
      <c r="D3841" s="64">
        <v>3.87</v>
      </c>
      <c r="E3841" s="64">
        <v>3.7</v>
      </c>
      <c r="G3841" s="64">
        <v>1.97</v>
      </c>
      <c r="H3841" s="64">
        <f t="shared" si="49"/>
        <v>1.8049999999999999</v>
      </c>
      <c r="I3841" s="64">
        <v>1.64</v>
      </c>
      <c r="J3841" s="64">
        <v>2.8</v>
      </c>
      <c r="K3841" s="64">
        <f t="shared" si="50"/>
        <v>2.6150000000000002</v>
      </c>
      <c r="L3841" s="64">
        <v>2.4300000000000002</v>
      </c>
    </row>
    <row r="3842" spans="1:29" x14ac:dyDescent="0.2">
      <c r="A3842" s="2">
        <v>43609</v>
      </c>
      <c r="B3842" s="64">
        <v>3.17</v>
      </c>
      <c r="C3842" s="64">
        <v>2.93</v>
      </c>
      <c r="D3842" s="64">
        <v>3.85</v>
      </c>
      <c r="E3842" s="64">
        <v>3.73</v>
      </c>
      <c r="G3842" s="64">
        <v>1.95</v>
      </c>
      <c r="H3842" s="64">
        <f t="shared" si="49"/>
        <v>1.78</v>
      </c>
      <c r="I3842" s="64">
        <v>1.61</v>
      </c>
      <c r="J3842" s="64">
        <v>2.87</v>
      </c>
      <c r="K3842" s="64">
        <f t="shared" si="50"/>
        <v>2.7149999999999999</v>
      </c>
      <c r="L3842" s="64">
        <v>2.56</v>
      </c>
    </row>
    <row r="3843" spans="1:29" x14ac:dyDescent="0.2">
      <c r="A3843" s="2">
        <v>43613</v>
      </c>
      <c r="B3843" s="64">
        <v>3.15</v>
      </c>
      <c r="C3843" s="64">
        <v>2.9</v>
      </c>
      <c r="D3843" s="64">
        <v>3.81</v>
      </c>
      <c r="E3843" s="64">
        <v>3.65</v>
      </c>
      <c r="G3843" s="64">
        <v>1.98</v>
      </c>
      <c r="H3843" s="64">
        <f t="shared" si="49"/>
        <v>1.79</v>
      </c>
      <c r="I3843" s="64">
        <v>1.6</v>
      </c>
      <c r="J3843" s="64">
        <v>2.78</v>
      </c>
      <c r="K3843" s="64">
        <f t="shared" si="50"/>
        <v>2.63</v>
      </c>
      <c r="L3843" s="64">
        <v>2.48</v>
      </c>
    </row>
    <row r="3844" spans="1:29" x14ac:dyDescent="0.2">
      <c r="A3844" s="2">
        <v>43614</v>
      </c>
      <c r="B3844" s="64">
        <v>3.15</v>
      </c>
      <c r="C3844" s="64">
        <v>2.89</v>
      </c>
      <c r="D3844" s="64">
        <v>3.82</v>
      </c>
      <c r="E3844" s="64">
        <v>3.65</v>
      </c>
      <c r="G3844" s="64">
        <v>1.98</v>
      </c>
      <c r="H3844" s="64">
        <f t="shared" si="49"/>
        <v>1.7949999999999999</v>
      </c>
      <c r="I3844" s="64">
        <v>1.61</v>
      </c>
      <c r="J3844" s="64">
        <v>2.73</v>
      </c>
      <c r="K3844" s="64">
        <f t="shared" si="50"/>
        <v>2.59</v>
      </c>
      <c r="L3844" s="64">
        <v>2.4500000000000002</v>
      </c>
    </row>
    <row r="3845" spans="1:29" x14ac:dyDescent="0.2">
      <c r="A3845" s="2">
        <v>43615</v>
      </c>
      <c r="B3845" s="64">
        <v>3.11</v>
      </c>
      <c r="C3845" s="64">
        <v>2.85</v>
      </c>
      <c r="D3845" s="64">
        <v>3.77</v>
      </c>
      <c r="E3845" s="64">
        <v>3.59</v>
      </c>
      <c r="G3845" s="64">
        <v>2.0499999999999998</v>
      </c>
      <c r="H3845" s="64">
        <f t="shared" si="49"/>
        <v>1.855</v>
      </c>
      <c r="I3845" s="64">
        <v>1.66</v>
      </c>
      <c r="J3845" s="64">
        <v>2.72</v>
      </c>
      <c r="K3845" s="64">
        <f t="shared" si="50"/>
        <v>2.625</v>
      </c>
      <c r="L3845" s="64">
        <v>2.5299999999999998</v>
      </c>
    </row>
    <row r="3846" spans="1:29" x14ac:dyDescent="0.2">
      <c r="A3846" s="2">
        <v>43616</v>
      </c>
      <c r="B3846" s="64">
        <v>3.06</v>
      </c>
      <c r="C3846" s="64">
        <v>2.78</v>
      </c>
      <c r="D3846" s="64">
        <v>3.69</v>
      </c>
      <c r="E3846" s="64">
        <v>3.53</v>
      </c>
      <c r="G3846" s="64">
        <v>1.93</v>
      </c>
      <c r="H3846" s="64">
        <f t="shared" si="49"/>
        <v>1.76</v>
      </c>
      <c r="I3846" s="64">
        <v>1.59</v>
      </c>
      <c r="J3846" s="64">
        <v>2.66</v>
      </c>
      <c r="K3846" s="64">
        <f t="shared" si="50"/>
        <v>2.58</v>
      </c>
      <c r="L3846" s="64">
        <v>2.5</v>
      </c>
    </row>
    <row r="3848" spans="1:29" x14ac:dyDescent="0.2">
      <c r="A3848" s="3" t="s">
        <v>61</v>
      </c>
      <c r="B3848" s="64">
        <f>AVERAGE(B3825:B3846)</f>
        <v>3.2313636363636364</v>
      </c>
      <c r="C3848" s="64">
        <f>AVERAGE(C3825:C3846)</f>
        <v>2.9704545454545452</v>
      </c>
      <c r="D3848" s="64">
        <f>AVERAGE(D3825:D3846)</f>
        <v>3.8622727272727264</v>
      </c>
      <c r="E3848" s="64">
        <f>AVERAGE(E3825:E3846)</f>
        <v>3.70409090909091</v>
      </c>
      <c r="G3848" s="64">
        <f>AVERAGE(G3825:G3846)</f>
        <v>1.9954545454545451</v>
      </c>
      <c r="H3848" s="64">
        <f>AVERAGE(H3825:H3846)</f>
        <v>1.7845454545454544</v>
      </c>
      <c r="J3848" s="64">
        <f>AVERAGE(J3825:J3846)</f>
        <v>2.8636363636363638</v>
      </c>
      <c r="K3848" s="64">
        <f>AVERAGE(K3825:K3846)</f>
        <v>2.6972727272727273</v>
      </c>
      <c r="R3848" s="64"/>
      <c r="S3848" s="64"/>
      <c r="U3848"/>
      <c r="V3848"/>
      <c r="W3848"/>
      <c r="X3848"/>
      <c r="Y3848"/>
      <c r="Z3848"/>
      <c r="AA3848"/>
      <c r="AB3848"/>
      <c r="AC3848"/>
    </row>
    <row r="3849" spans="1:29" x14ac:dyDescent="0.2">
      <c r="A3849" s="3" t="s">
        <v>62</v>
      </c>
      <c r="B3849" s="312">
        <f>AVERAGE(B3848:C3848)</f>
        <v>3.1009090909090906</v>
      </c>
      <c r="C3849" s="312"/>
      <c r="D3849" s="312">
        <f>AVERAGE(D3848:E3848)</f>
        <v>3.7831818181818182</v>
      </c>
      <c r="E3849" s="312"/>
      <c r="F3849" s="5"/>
      <c r="G3849" s="312">
        <f>AVERAGE(G3848:H3848)</f>
        <v>1.8899999999999997</v>
      </c>
      <c r="H3849" s="312"/>
      <c r="I3849" s="118"/>
      <c r="J3849" s="312">
        <f>AVERAGE(J3848:K3848)</f>
        <v>2.7804545454545453</v>
      </c>
      <c r="K3849" s="312"/>
      <c r="L3849" s="118"/>
      <c r="M3849" s="5"/>
      <c r="N3849" s="5"/>
      <c r="O3849" s="5"/>
      <c r="P3849" s="5"/>
      <c r="Q3849" s="5"/>
      <c r="R3849" s="312"/>
      <c r="S3849" s="312"/>
      <c r="U3849"/>
      <c r="V3849"/>
      <c r="W3849"/>
      <c r="X3849"/>
      <c r="Y3849"/>
      <c r="Z3849"/>
      <c r="AA3849"/>
      <c r="AB3849"/>
      <c r="AC3849"/>
    </row>
    <row r="3850" spans="1:29" x14ac:dyDescent="0.2">
      <c r="A3850" s="3" t="s">
        <v>63</v>
      </c>
      <c r="B3850" s="312">
        <f>AVERAGE(B3796,B3822,B3849)</f>
        <v>3.1922077922077925</v>
      </c>
      <c r="C3850" s="312"/>
      <c r="D3850" s="312">
        <f>AVERAGE(D3796,D3822,D3849)</f>
        <v>3.8932034632034629</v>
      </c>
      <c r="E3850" s="312"/>
      <c r="F3850" s="5"/>
      <c r="G3850" s="312">
        <f>AVERAGE(G3796,G3822,G3849)</f>
        <v>1.9878174603174605</v>
      </c>
      <c r="H3850" s="312"/>
      <c r="I3850" s="118"/>
      <c r="J3850" s="312">
        <f>AVERAGE(J3796,J3822,J3849)</f>
        <v>3.0020959595959593</v>
      </c>
      <c r="K3850" s="312"/>
      <c r="L3850" s="118"/>
      <c r="M3850" s="5"/>
      <c r="N3850" s="5"/>
      <c r="O3850" s="5"/>
      <c r="P3850" s="5"/>
      <c r="Q3850" s="5"/>
      <c r="R3850" s="312"/>
      <c r="S3850" s="312"/>
      <c r="U3850"/>
      <c r="V3850"/>
      <c r="W3850"/>
      <c r="X3850"/>
      <c r="Y3850"/>
      <c r="Z3850"/>
      <c r="AA3850"/>
      <c r="AB3850"/>
      <c r="AC3850"/>
    </row>
    <row r="3852" spans="1:29" x14ac:dyDescent="0.2">
      <c r="A3852" s="2">
        <v>43619</v>
      </c>
      <c r="B3852" s="64">
        <v>3.03</v>
      </c>
      <c r="C3852" s="64">
        <v>2.72</v>
      </c>
      <c r="D3852" s="64">
        <v>3.7</v>
      </c>
      <c r="E3852" s="64">
        <v>3.55</v>
      </c>
      <c r="G3852" s="64">
        <v>1.94</v>
      </c>
      <c r="H3852" s="64">
        <f t="shared" ref="H3852:H3871" si="51">(G3852+I3852)/2</f>
        <v>1.75</v>
      </c>
      <c r="I3852" s="64">
        <v>1.56</v>
      </c>
      <c r="J3852" s="64">
        <v>2.7</v>
      </c>
      <c r="K3852" s="64">
        <f t="shared" ref="K3852:K3871" si="52">(J3852+L3852)/2</f>
        <v>2.5550000000000002</v>
      </c>
      <c r="L3852" s="64">
        <v>2.41</v>
      </c>
    </row>
    <row r="3853" spans="1:29" x14ac:dyDescent="0.2">
      <c r="A3853" s="2">
        <v>43620</v>
      </c>
      <c r="B3853" s="64">
        <v>3.05</v>
      </c>
      <c r="C3853" s="64">
        <v>2.74</v>
      </c>
      <c r="D3853" s="64">
        <v>3.72</v>
      </c>
      <c r="E3853" s="64">
        <v>3.55</v>
      </c>
      <c r="G3853" s="64">
        <v>1.93</v>
      </c>
      <c r="H3853" s="64">
        <f t="shared" si="51"/>
        <v>1.7349999999999999</v>
      </c>
      <c r="I3853" s="64">
        <v>1.54</v>
      </c>
      <c r="J3853" s="64">
        <v>2.62</v>
      </c>
      <c r="K3853" s="64">
        <f t="shared" si="52"/>
        <v>2.4699999999999998</v>
      </c>
      <c r="L3853" s="64">
        <v>2.3199999999999998</v>
      </c>
    </row>
    <row r="3854" spans="1:29" x14ac:dyDescent="0.2">
      <c r="A3854" s="2">
        <v>43621</v>
      </c>
      <c r="B3854" s="64">
        <v>3.03</v>
      </c>
      <c r="C3854" s="64">
        <v>2.74</v>
      </c>
      <c r="D3854" s="64">
        <v>3.74</v>
      </c>
      <c r="E3854" s="64">
        <v>3.56</v>
      </c>
      <c r="G3854" s="64">
        <v>1.9</v>
      </c>
      <c r="H3854" s="64">
        <f t="shared" si="51"/>
        <v>1.73</v>
      </c>
      <c r="I3854" s="64">
        <v>1.56</v>
      </c>
      <c r="J3854" s="64">
        <v>2.7</v>
      </c>
      <c r="K3854" s="64">
        <f t="shared" si="52"/>
        <v>2.5750000000000002</v>
      </c>
      <c r="L3854" s="64">
        <v>2.4500000000000002</v>
      </c>
    </row>
    <row r="3855" spans="1:29" x14ac:dyDescent="0.2">
      <c r="A3855" s="2">
        <v>43622</v>
      </c>
      <c r="B3855" s="64">
        <v>3.01</v>
      </c>
      <c r="C3855" s="64">
        <v>2.75</v>
      </c>
      <c r="D3855" s="64">
        <v>3.73</v>
      </c>
      <c r="E3855" s="64">
        <v>3.54</v>
      </c>
      <c r="G3855" s="64">
        <v>1.92</v>
      </c>
      <c r="H3855" s="64">
        <f t="shared" si="51"/>
        <v>1.73</v>
      </c>
      <c r="I3855" s="64">
        <v>1.54</v>
      </c>
      <c r="J3855" s="64">
        <v>2.71</v>
      </c>
      <c r="K3855" s="64">
        <f t="shared" si="52"/>
        <v>2.5099999999999998</v>
      </c>
      <c r="L3855" s="64">
        <v>2.31</v>
      </c>
    </row>
    <row r="3856" spans="1:29" x14ac:dyDescent="0.2">
      <c r="A3856" s="2">
        <v>43623</v>
      </c>
      <c r="B3856" s="64">
        <v>2.95</v>
      </c>
      <c r="C3856" s="64">
        <v>2.69</v>
      </c>
      <c r="D3856" s="64">
        <v>3.66</v>
      </c>
      <c r="E3856" s="64">
        <v>3.47</v>
      </c>
      <c r="G3856" s="64">
        <v>1.95</v>
      </c>
      <c r="H3856" s="64">
        <f t="shared" si="51"/>
        <v>1.73</v>
      </c>
      <c r="I3856" s="64">
        <v>1.51</v>
      </c>
      <c r="J3856" s="64">
        <v>2.79</v>
      </c>
      <c r="K3856" s="64">
        <f t="shared" si="52"/>
        <v>2.625</v>
      </c>
      <c r="L3856" s="64">
        <v>2.46</v>
      </c>
    </row>
    <row r="3857" spans="1:12" x14ac:dyDescent="0.2">
      <c r="A3857" s="2">
        <v>43626</v>
      </c>
      <c r="B3857" s="64">
        <v>3.03</v>
      </c>
      <c r="C3857" s="64">
        <v>2.76</v>
      </c>
      <c r="D3857" s="64">
        <v>3.73</v>
      </c>
      <c r="E3857" s="64">
        <v>3.55</v>
      </c>
      <c r="G3857" s="64">
        <v>1.92</v>
      </c>
      <c r="H3857" s="64">
        <f t="shared" si="51"/>
        <v>1.7450000000000001</v>
      </c>
      <c r="I3857" s="64">
        <v>1.57</v>
      </c>
      <c r="J3857" s="64">
        <v>2.77</v>
      </c>
      <c r="K3857" s="64">
        <f t="shared" si="52"/>
        <v>2.59</v>
      </c>
      <c r="L3857" s="64">
        <v>2.41</v>
      </c>
    </row>
    <row r="3858" spans="1:12" x14ac:dyDescent="0.2">
      <c r="A3858" s="2">
        <v>43627</v>
      </c>
      <c r="B3858" s="64">
        <v>3.02</v>
      </c>
      <c r="C3858" s="64">
        <v>2.76</v>
      </c>
      <c r="D3858" s="64">
        <v>3.73</v>
      </c>
      <c r="E3858" s="64">
        <v>3.55</v>
      </c>
      <c r="G3858" s="64">
        <v>1.97</v>
      </c>
      <c r="H3858" s="64">
        <f t="shared" si="51"/>
        <v>1.79</v>
      </c>
      <c r="I3858" s="64">
        <v>1.61</v>
      </c>
      <c r="J3858" s="64">
        <v>2.75</v>
      </c>
      <c r="K3858" s="64">
        <f t="shared" si="52"/>
        <v>2.605</v>
      </c>
      <c r="L3858" s="64">
        <v>2.46</v>
      </c>
    </row>
    <row r="3859" spans="1:12" x14ac:dyDescent="0.2">
      <c r="A3859" s="2">
        <v>43628</v>
      </c>
      <c r="B3859" s="64">
        <v>3.01</v>
      </c>
      <c r="C3859" s="64">
        <v>2.73</v>
      </c>
      <c r="D3859" s="64">
        <v>3.73</v>
      </c>
      <c r="E3859" s="64">
        <v>3.53</v>
      </c>
      <c r="G3859" s="64">
        <v>1.94</v>
      </c>
      <c r="H3859" s="64">
        <f t="shared" si="51"/>
        <v>1.78</v>
      </c>
      <c r="I3859" s="64">
        <v>1.62</v>
      </c>
      <c r="J3859" s="64">
        <v>2.75</v>
      </c>
      <c r="K3859" s="64">
        <f t="shared" si="52"/>
        <v>2.6</v>
      </c>
      <c r="L3859" s="64">
        <v>2.4500000000000002</v>
      </c>
    </row>
    <row r="3860" spans="1:12" x14ac:dyDescent="0.2">
      <c r="A3860" s="2">
        <v>43629</v>
      </c>
      <c r="B3860" s="64">
        <v>2.97</v>
      </c>
      <c r="C3860" s="64">
        <v>2.71</v>
      </c>
      <c r="D3860" s="64">
        <v>3.7</v>
      </c>
      <c r="E3860" s="64">
        <v>3.5</v>
      </c>
      <c r="G3860" s="64">
        <v>1.92</v>
      </c>
      <c r="H3860" s="64">
        <f t="shared" si="51"/>
        <v>1.7650000000000001</v>
      </c>
      <c r="I3860" s="64">
        <v>1.61</v>
      </c>
      <c r="J3860" s="64">
        <v>2.83</v>
      </c>
      <c r="K3860" s="64">
        <f t="shared" si="52"/>
        <v>2.5949999999999998</v>
      </c>
      <c r="L3860" s="64">
        <v>2.36</v>
      </c>
    </row>
    <row r="3861" spans="1:12" x14ac:dyDescent="0.2">
      <c r="A3861" s="2">
        <v>43630</v>
      </c>
      <c r="B3861" s="64">
        <v>2.94</v>
      </c>
      <c r="C3861" s="64">
        <v>2.7</v>
      </c>
      <c r="D3861" s="64">
        <v>3.67</v>
      </c>
      <c r="E3861" s="64">
        <v>3.49</v>
      </c>
      <c r="G3861" s="64">
        <v>1.91</v>
      </c>
      <c r="H3861" s="64">
        <f t="shared" si="51"/>
        <v>1.7650000000000001</v>
      </c>
      <c r="I3861" s="64">
        <v>1.62</v>
      </c>
      <c r="J3861" s="64">
        <v>2.95</v>
      </c>
      <c r="K3861" s="64">
        <f t="shared" si="52"/>
        <v>2.6950000000000003</v>
      </c>
      <c r="L3861" s="64">
        <v>2.44</v>
      </c>
    </row>
    <row r="3862" spans="1:12" x14ac:dyDescent="0.2">
      <c r="A3862" s="2">
        <v>43633</v>
      </c>
      <c r="B3862" s="64">
        <v>2.99</v>
      </c>
      <c r="C3862" s="64">
        <v>2.6</v>
      </c>
      <c r="D3862" s="64">
        <v>3.77</v>
      </c>
      <c r="E3862" s="64">
        <v>3.68</v>
      </c>
      <c r="G3862" s="64">
        <v>1.9</v>
      </c>
      <c r="H3862" s="64">
        <f t="shared" si="51"/>
        <v>1.74</v>
      </c>
      <c r="I3862" s="64">
        <v>1.58</v>
      </c>
      <c r="J3862" s="64">
        <v>2.95</v>
      </c>
      <c r="K3862" s="64">
        <f t="shared" si="52"/>
        <v>2.62</v>
      </c>
      <c r="L3862" s="64">
        <v>2.29</v>
      </c>
    </row>
    <row r="3863" spans="1:12" x14ac:dyDescent="0.2">
      <c r="A3863" s="2">
        <v>43634</v>
      </c>
      <c r="B3863" s="64">
        <v>2.94</v>
      </c>
      <c r="C3863" s="64">
        <v>2.56</v>
      </c>
      <c r="D3863" s="64">
        <v>3.7</v>
      </c>
      <c r="E3863" s="64">
        <v>3.63</v>
      </c>
      <c r="G3863" s="64">
        <v>1.88</v>
      </c>
      <c r="H3863" s="64">
        <f t="shared" si="51"/>
        <v>1.7250000000000001</v>
      </c>
      <c r="I3863" s="64">
        <v>1.57</v>
      </c>
      <c r="J3863" s="64">
        <v>2.79</v>
      </c>
      <c r="K3863" s="64">
        <f t="shared" si="52"/>
        <v>2.5350000000000001</v>
      </c>
      <c r="L3863" s="64">
        <v>2.2799999999999998</v>
      </c>
    </row>
    <row r="3864" spans="1:12" x14ac:dyDescent="0.2">
      <c r="A3864" s="2">
        <v>43635</v>
      </c>
      <c r="B3864" s="64">
        <v>2.86</v>
      </c>
      <c r="C3864" s="64">
        <v>2.52</v>
      </c>
      <c r="D3864" s="64">
        <v>3.68</v>
      </c>
      <c r="E3864" s="64">
        <v>3.64</v>
      </c>
      <c r="G3864" s="64">
        <v>1.93</v>
      </c>
      <c r="H3864" s="64">
        <f t="shared" si="51"/>
        <v>1.76</v>
      </c>
      <c r="I3864" s="64">
        <v>1.59</v>
      </c>
      <c r="J3864" s="64">
        <v>2.78</v>
      </c>
      <c r="K3864" s="64">
        <f t="shared" si="52"/>
        <v>2.5199999999999996</v>
      </c>
      <c r="L3864" s="64">
        <v>2.2599999999999998</v>
      </c>
    </row>
    <row r="3865" spans="1:12" x14ac:dyDescent="0.2">
      <c r="A3865" s="2">
        <v>43636</v>
      </c>
      <c r="B3865" s="64">
        <v>2.78</v>
      </c>
      <c r="C3865" s="64">
        <v>2.4900000000000002</v>
      </c>
      <c r="D3865" s="64">
        <v>3.58</v>
      </c>
      <c r="E3865" s="64">
        <v>3.54</v>
      </c>
      <c r="G3865" s="64">
        <v>1.88</v>
      </c>
      <c r="H3865" s="64">
        <f t="shared" si="51"/>
        <v>1.7149999999999999</v>
      </c>
      <c r="I3865" s="64">
        <v>1.55</v>
      </c>
      <c r="J3865" s="64">
        <v>2.82</v>
      </c>
      <c r="K3865" s="64">
        <f t="shared" si="52"/>
        <v>2.5300000000000002</v>
      </c>
      <c r="L3865" s="64">
        <v>2.2400000000000002</v>
      </c>
    </row>
    <row r="3866" spans="1:12" x14ac:dyDescent="0.2">
      <c r="A3866" s="2">
        <v>43637</v>
      </c>
      <c r="B3866" s="64">
        <v>2.83</v>
      </c>
      <c r="C3866" s="64">
        <v>2.5099999999999998</v>
      </c>
      <c r="D3866" s="64">
        <v>3.61</v>
      </c>
      <c r="E3866" s="64">
        <v>3.46</v>
      </c>
      <c r="G3866" s="64">
        <v>1.9</v>
      </c>
      <c r="H3866" s="64">
        <f t="shared" si="51"/>
        <v>1.74</v>
      </c>
      <c r="I3866" s="64">
        <v>1.58</v>
      </c>
      <c r="J3866" s="64">
        <v>2.77</v>
      </c>
      <c r="K3866" s="64">
        <f t="shared" si="52"/>
        <v>2.585</v>
      </c>
      <c r="L3866" s="64">
        <v>2.4</v>
      </c>
    </row>
    <row r="3867" spans="1:12" x14ac:dyDescent="0.2">
      <c r="A3867" s="2">
        <v>43640</v>
      </c>
      <c r="B3867" s="64">
        <v>2.8</v>
      </c>
      <c r="C3867" s="64">
        <v>2.4500000000000002</v>
      </c>
      <c r="D3867" s="64">
        <v>3.55</v>
      </c>
      <c r="E3867" s="64">
        <v>3.42</v>
      </c>
      <c r="G3867" s="64">
        <v>1.92</v>
      </c>
      <c r="H3867" s="64">
        <f t="shared" si="51"/>
        <v>1.74</v>
      </c>
      <c r="I3867" s="64">
        <v>1.56</v>
      </c>
      <c r="J3867" s="64">
        <v>2.9</v>
      </c>
      <c r="K3867" s="64">
        <f t="shared" si="52"/>
        <v>2.5750000000000002</v>
      </c>
      <c r="L3867" s="64">
        <v>2.25</v>
      </c>
    </row>
    <row r="3868" spans="1:12" x14ac:dyDescent="0.2">
      <c r="A3868" s="2">
        <v>43641</v>
      </c>
      <c r="B3868" s="64">
        <v>2.8</v>
      </c>
      <c r="C3868" s="64">
        <v>2.44</v>
      </c>
      <c r="D3868" s="64">
        <v>3.57</v>
      </c>
      <c r="E3868" s="64">
        <v>3.46</v>
      </c>
      <c r="G3868" s="64">
        <v>1.92</v>
      </c>
      <c r="H3868" s="64">
        <f t="shared" si="51"/>
        <v>1.7450000000000001</v>
      </c>
      <c r="I3868" s="64">
        <v>1.57</v>
      </c>
      <c r="J3868" s="64">
        <v>2.73</v>
      </c>
      <c r="K3868" s="64">
        <f t="shared" si="52"/>
        <v>2.5</v>
      </c>
      <c r="L3868" s="64">
        <v>2.27</v>
      </c>
    </row>
    <row r="3869" spans="1:12" x14ac:dyDescent="0.2">
      <c r="A3869" s="2">
        <v>43642</v>
      </c>
      <c r="B3869" s="64">
        <v>2.83</v>
      </c>
      <c r="C3869" s="64">
        <v>2.4900000000000002</v>
      </c>
      <c r="D3869" s="64">
        <v>3.6</v>
      </c>
      <c r="E3869" s="64">
        <v>3.46</v>
      </c>
      <c r="G3869" s="64">
        <v>1.93</v>
      </c>
      <c r="H3869" s="64">
        <f t="shared" si="51"/>
        <v>1.7650000000000001</v>
      </c>
      <c r="I3869" s="64">
        <v>1.6</v>
      </c>
      <c r="J3869" s="64">
        <v>2.67</v>
      </c>
      <c r="K3869" s="64">
        <f t="shared" si="52"/>
        <v>2.42</v>
      </c>
      <c r="L3869" s="64">
        <v>2.17</v>
      </c>
    </row>
    <row r="3870" spans="1:12" x14ac:dyDescent="0.2">
      <c r="A3870" s="2">
        <v>43643</v>
      </c>
      <c r="B3870" s="64">
        <v>2.8</v>
      </c>
      <c r="C3870" s="64">
        <v>2.4700000000000002</v>
      </c>
      <c r="D3870" s="64">
        <v>3.56</v>
      </c>
      <c r="E3870" s="64">
        <v>3.42</v>
      </c>
      <c r="G3870" s="64">
        <v>1.92</v>
      </c>
      <c r="H3870" s="64">
        <f t="shared" si="51"/>
        <v>1.7450000000000001</v>
      </c>
      <c r="I3870" s="64">
        <v>1.57</v>
      </c>
      <c r="J3870" s="64">
        <v>2.74</v>
      </c>
      <c r="K3870" s="64">
        <f t="shared" si="52"/>
        <v>2.4400000000000004</v>
      </c>
      <c r="L3870" s="64">
        <v>2.14</v>
      </c>
    </row>
    <row r="3871" spans="1:12" x14ac:dyDescent="0.2">
      <c r="A3871" s="2">
        <v>43644</v>
      </c>
      <c r="B3871" s="64">
        <v>2.77</v>
      </c>
      <c r="C3871" s="64">
        <v>2.46</v>
      </c>
      <c r="D3871" s="64">
        <v>3.53</v>
      </c>
      <c r="E3871" s="64">
        <v>3.4</v>
      </c>
      <c r="G3871" s="64">
        <v>1.93</v>
      </c>
      <c r="H3871" s="64">
        <f t="shared" si="51"/>
        <v>1.7349999999999999</v>
      </c>
      <c r="I3871" s="64">
        <v>1.54</v>
      </c>
      <c r="J3871" s="64">
        <v>2.71</v>
      </c>
      <c r="K3871" s="64">
        <f t="shared" si="52"/>
        <v>2.5300000000000002</v>
      </c>
      <c r="L3871" s="64">
        <v>2.35</v>
      </c>
    </row>
    <row r="3873" spans="1:29" x14ac:dyDescent="0.2">
      <c r="A3873" s="3" t="s">
        <v>61</v>
      </c>
      <c r="B3873" s="64">
        <f>AVERAGE(B3852:B3871)</f>
        <v>2.9219999999999997</v>
      </c>
      <c r="C3873" s="64">
        <f>AVERAGE(C3852:C3871)</f>
        <v>2.6145000000000005</v>
      </c>
      <c r="D3873" s="64">
        <f>AVERAGE(D3852:D3871)</f>
        <v>3.6630000000000003</v>
      </c>
      <c r="E3873" s="64">
        <f>AVERAGE(E3852:E3871)</f>
        <v>3.5200000000000005</v>
      </c>
      <c r="G3873" s="64">
        <f>AVERAGE(G3852:G3871)</f>
        <v>1.9204999999999999</v>
      </c>
      <c r="H3873" s="64">
        <f>AVERAGE(H3852:H3871)</f>
        <v>1.7464999999999999</v>
      </c>
      <c r="J3873" s="64">
        <f>AVERAGE(J3852:J3871)</f>
        <v>2.7715000000000001</v>
      </c>
      <c r="K3873" s="64">
        <f>AVERAGE(K3852:K3871)</f>
        <v>2.5537500000000004</v>
      </c>
      <c r="R3873" s="64"/>
      <c r="S3873" s="64"/>
      <c r="U3873"/>
      <c r="V3873"/>
      <c r="W3873"/>
      <c r="X3873"/>
      <c r="Y3873"/>
      <c r="Z3873"/>
      <c r="AA3873"/>
      <c r="AB3873"/>
      <c r="AC3873"/>
    </row>
    <row r="3874" spans="1:29" x14ac:dyDescent="0.2">
      <c r="A3874" s="3" t="s">
        <v>62</v>
      </c>
      <c r="B3874" s="312">
        <f>AVERAGE(B3873:C3873)</f>
        <v>2.7682500000000001</v>
      </c>
      <c r="C3874" s="312"/>
      <c r="D3874" s="312">
        <f>AVERAGE(D3873:E3873)</f>
        <v>3.5915000000000004</v>
      </c>
      <c r="E3874" s="312"/>
      <c r="F3874" s="5"/>
      <c r="G3874" s="312">
        <f>AVERAGE(G3873:H3873)</f>
        <v>1.8334999999999999</v>
      </c>
      <c r="H3874" s="312"/>
      <c r="I3874" s="118"/>
      <c r="J3874" s="312">
        <f>AVERAGE(J3873:K3873)</f>
        <v>2.6626250000000002</v>
      </c>
      <c r="K3874" s="312"/>
      <c r="L3874" s="118"/>
      <c r="M3874" s="5"/>
      <c r="N3874" s="5"/>
      <c r="O3874" s="5"/>
      <c r="P3874" s="5"/>
      <c r="Q3874" s="5"/>
      <c r="R3874" s="312"/>
      <c r="S3874" s="312"/>
      <c r="U3874"/>
      <c r="V3874"/>
      <c r="W3874"/>
      <c r="X3874"/>
      <c r="Y3874"/>
      <c r="Z3874"/>
      <c r="AA3874"/>
      <c r="AB3874"/>
      <c r="AC3874"/>
    </row>
    <row r="3875" spans="1:29" x14ac:dyDescent="0.2">
      <c r="A3875" s="3" t="s">
        <v>63</v>
      </c>
      <c r="B3875" s="312">
        <f>AVERAGE(B3822,B3849,B3874)</f>
        <v>3.0151165223665224</v>
      </c>
      <c r="C3875" s="312"/>
      <c r="D3875" s="312">
        <f>AVERAGE(D3822,D3849,D3874)</f>
        <v>3.7488621933621933</v>
      </c>
      <c r="E3875" s="312"/>
      <c r="F3875" s="5"/>
      <c r="G3875" s="312">
        <f>AVERAGE(G3822,G3849,G3874)</f>
        <v>1.9101349206349205</v>
      </c>
      <c r="H3875" s="312"/>
      <c r="I3875" s="118"/>
      <c r="J3875" s="312">
        <f>AVERAGE(J3822,J3849,J3874)</f>
        <v>2.8170185786435789</v>
      </c>
      <c r="K3875" s="312"/>
      <c r="L3875" s="118"/>
      <c r="M3875" s="5"/>
      <c r="N3875" s="5"/>
      <c r="O3875" s="5"/>
      <c r="P3875" s="5"/>
      <c r="Q3875" s="5"/>
      <c r="R3875" s="312"/>
      <c r="S3875" s="312"/>
      <c r="U3875"/>
      <c r="V3875"/>
      <c r="W3875"/>
      <c r="X3875"/>
      <c r="Y3875"/>
      <c r="Z3875"/>
      <c r="AA3875"/>
      <c r="AB3875"/>
      <c r="AC3875"/>
    </row>
    <row r="3877" spans="1:29" x14ac:dyDescent="0.2">
      <c r="A3877" s="2">
        <v>43647</v>
      </c>
      <c r="B3877" s="64">
        <v>2.74</v>
      </c>
      <c r="C3877" s="64">
        <v>2.4500000000000002</v>
      </c>
      <c r="D3877" s="64">
        <v>3.52</v>
      </c>
      <c r="E3877" s="64">
        <v>3.37</v>
      </c>
      <c r="G3877" s="64">
        <v>1.91</v>
      </c>
      <c r="H3877" s="64">
        <f t="shared" ref="H3877:H3898" si="53">(G3877+I3877)/2</f>
        <v>1.74</v>
      </c>
      <c r="I3877" s="64">
        <v>1.57</v>
      </c>
      <c r="J3877" s="64">
        <v>2.75</v>
      </c>
      <c r="K3877" s="64">
        <f t="shared" ref="K3877:K3898" si="54">(J3877+L3877)/2</f>
        <v>2.4350000000000001</v>
      </c>
      <c r="L3877" s="64">
        <v>2.12</v>
      </c>
    </row>
    <row r="3878" spans="1:29" x14ac:dyDescent="0.2">
      <c r="A3878" s="2">
        <v>43648</v>
      </c>
      <c r="B3878" s="64">
        <v>2.72</v>
      </c>
      <c r="C3878" s="64">
        <v>2.4</v>
      </c>
      <c r="D3878" s="64">
        <v>3.52</v>
      </c>
      <c r="E3878" s="64">
        <v>3.41</v>
      </c>
      <c r="G3878" s="64">
        <v>1.94</v>
      </c>
      <c r="H3878" s="64">
        <f t="shared" si="53"/>
        <v>1.74</v>
      </c>
      <c r="I3878" s="64">
        <v>1.54</v>
      </c>
      <c r="J3878" s="64">
        <v>2.73</v>
      </c>
      <c r="K3878" s="64">
        <f t="shared" si="54"/>
        <v>2.48</v>
      </c>
      <c r="L3878" s="64">
        <v>2.23</v>
      </c>
    </row>
    <row r="3879" spans="1:29" x14ac:dyDescent="0.2">
      <c r="A3879" s="2">
        <v>43649</v>
      </c>
      <c r="B3879" s="64">
        <v>2.7</v>
      </c>
      <c r="C3879" s="64">
        <v>2.48</v>
      </c>
      <c r="D3879" s="64">
        <v>3.59</v>
      </c>
      <c r="E3879" s="64">
        <v>3.48</v>
      </c>
      <c r="G3879" s="64">
        <v>1.97</v>
      </c>
      <c r="H3879" s="64">
        <f t="shared" si="53"/>
        <v>1.74</v>
      </c>
      <c r="I3879" s="64">
        <v>1.51</v>
      </c>
      <c r="J3879" s="64">
        <v>2.75</v>
      </c>
      <c r="K3879" s="64">
        <f t="shared" si="54"/>
        <v>2.5499999999999998</v>
      </c>
      <c r="L3879" s="64">
        <v>2.35</v>
      </c>
    </row>
    <row r="3880" spans="1:29" x14ac:dyDescent="0.2">
      <c r="A3880" s="2">
        <v>43651</v>
      </c>
      <c r="B3880" s="64">
        <v>2.74</v>
      </c>
      <c r="C3880" s="64">
        <v>2.48</v>
      </c>
      <c r="D3880" s="64">
        <v>3.56</v>
      </c>
      <c r="E3880" s="64">
        <v>3.45</v>
      </c>
      <c r="G3880" s="64">
        <v>1.91</v>
      </c>
      <c r="H3880" s="64">
        <f t="shared" si="53"/>
        <v>1.75</v>
      </c>
      <c r="I3880" s="64">
        <v>1.59</v>
      </c>
      <c r="J3880" s="64">
        <v>2.85</v>
      </c>
      <c r="K3880" s="64">
        <f t="shared" si="54"/>
        <v>2.605</v>
      </c>
      <c r="L3880" s="64">
        <v>2.36</v>
      </c>
    </row>
    <row r="3881" spans="1:29" x14ac:dyDescent="0.2">
      <c r="A3881" s="2">
        <v>43654</v>
      </c>
      <c r="B3881" s="64">
        <v>2.79</v>
      </c>
      <c r="C3881" s="64">
        <v>2.4700000000000002</v>
      </c>
      <c r="D3881" s="64">
        <v>3.57</v>
      </c>
      <c r="E3881" s="64">
        <v>4.0199999999999996</v>
      </c>
      <c r="G3881" s="64">
        <v>1.89</v>
      </c>
      <c r="H3881" s="64">
        <f t="shared" si="53"/>
        <v>1.72</v>
      </c>
      <c r="I3881" s="64">
        <v>1.55</v>
      </c>
      <c r="J3881" s="64">
        <v>2.69</v>
      </c>
      <c r="K3881" s="64">
        <f t="shared" si="54"/>
        <v>2.44</v>
      </c>
      <c r="L3881" s="64">
        <v>2.19</v>
      </c>
    </row>
    <row r="3882" spans="1:29" x14ac:dyDescent="0.2">
      <c r="A3882" s="2">
        <v>43655</v>
      </c>
      <c r="B3882" s="64">
        <v>2.82</v>
      </c>
      <c r="C3882" s="64">
        <v>2.48</v>
      </c>
      <c r="D3882" s="64">
        <v>3.6</v>
      </c>
      <c r="E3882" s="64">
        <v>4.05</v>
      </c>
      <c r="G3882" s="64">
        <v>1.92</v>
      </c>
      <c r="H3882" s="64">
        <f t="shared" si="53"/>
        <v>1.7349999999999999</v>
      </c>
      <c r="I3882" s="64">
        <v>1.55</v>
      </c>
      <c r="J3882" s="64">
        <v>2.71</v>
      </c>
      <c r="K3882" s="64">
        <f t="shared" si="54"/>
        <v>2.4350000000000001</v>
      </c>
      <c r="L3882" s="64">
        <v>2.16</v>
      </c>
    </row>
    <row r="3883" spans="1:29" x14ac:dyDescent="0.2">
      <c r="A3883" s="2">
        <v>43656</v>
      </c>
      <c r="B3883" s="64">
        <v>2.81</v>
      </c>
      <c r="C3883" s="64">
        <v>2.4700000000000002</v>
      </c>
      <c r="D3883" s="64">
        <v>3.61</v>
      </c>
      <c r="E3883" s="64">
        <v>4.07</v>
      </c>
      <c r="G3883" s="64">
        <v>1.91</v>
      </c>
      <c r="H3883" s="64">
        <f t="shared" si="53"/>
        <v>1.73</v>
      </c>
      <c r="I3883" s="64">
        <v>1.55</v>
      </c>
      <c r="J3883" s="64">
        <v>2.67</v>
      </c>
      <c r="K3883" s="64">
        <f t="shared" si="54"/>
        <v>2.4450000000000003</v>
      </c>
      <c r="L3883" s="64">
        <v>2.2200000000000002</v>
      </c>
    </row>
    <row r="3884" spans="1:29" x14ac:dyDescent="0.2">
      <c r="A3884" s="2">
        <v>43657</v>
      </c>
      <c r="B3884" s="64">
        <v>2.87</v>
      </c>
      <c r="C3884" s="64">
        <v>2.52</v>
      </c>
      <c r="D3884" s="64">
        <v>3.67</v>
      </c>
      <c r="E3884" s="64">
        <v>4.08</v>
      </c>
      <c r="G3884" s="64">
        <v>1.91</v>
      </c>
      <c r="H3884" s="64">
        <f t="shared" si="53"/>
        <v>1.71</v>
      </c>
      <c r="I3884" s="64">
        <v>1.51</v>
      </c>
      <c r="J3884" s="64">
        <v>2.68</v>
      </c>
      <c r="K3884" s="64">
        <f t="shared" si="54"/>
        <v>2.4649999999999999</v>
      </c>
      <c r="L3884" s="64">
        <v>2.25</v>
      </c>
    </row>
    <row r="3885" spans="1:29" x14ac:dyDescent="0.2">
      <c r="A3885" s="2">
        <v>43658</v>
      </c>
      <c r="B3885" s="64">
        <v>2.85</v>
      </c>
      <c r="C3885" s="64">
        <v>2.5099999999999998</v>
      </c>
      <c r="D3885" s="64">
        <v>3.66</v>
      </c>
      <c r="E3885" s="64">
        <v>4.07</v>
      </c>
      <c r="G3885" s="64">
        <v>1.88</v>
      </c>
      <c r="H3885" s="64">
        <f t="shared" si="53"/>
        <v>1.69</v>
      </c>
      <c r="I3885" s="64">
        <v>1.5</v>
      </c>
      <c r="J3885" s="64">
        <v>2.8</v>
      </c>
      <c r="K3885" s="64">
        <f t="shared" si="54"/>
        <v>2.4749999999999996</v>
      </c>
      <c r="L3885" s="64">
        <v>2.15</v>
      </c>
    </row>
    <row r="3886" spans="1:29" x14ac:dyDescent="0.2">
      <c r="A3886" s="2">
        <v>43661</v>
      </c>
      <c r="B3886" s="64">
        <v>2.84</v>
      </c>
      <c r="C3886" s="64">
        <v>2.5</v>
      </c>
      <c r="D3886" s="64">
        <v>3.74</v>
      </c>
      <c r="E3886" s="64">
        <v>4.1500000000000004</v>
      </c>
      <c r="G3886" s="64">
        <v>1.9</v>
      </c>
      <c r="H3886" s="64">
        <f t="shared" si="53"/>
        <v>1.6949999999999998</v>
      </c>
      <c r="I3886" s="64">
        <v>1.49</v>
      </c>
      <c r="J3886" s="64">
        <v>2.69</v>
      </c>
      <c r="K3886" s="64">
        <f t="shared" si="54"/>
        <v>2.5300000000000002</v>
      </c>
      <c r="L3886" s="64">
        <v>2.37</v>
      </c>
    </row>
    <row r="3887" spans="1:29" x14ac:dyDescent="0.2">
      <c r="A3887" s="2">
        <v>43662</v>
      </c>
      <c r="B3887" s="64">
        <v>2.88</v>
      </c>
      <c r="C3887" s="64">
        <v>2.52</v>
      </c>
      <c r="D3887" s="64">
        <v>3.78</v>
      </c>
      <c r="E3887" s="64">
        <v>4.04</v>
      </c>
      <c r="G3887" s="64">
        <v>1.87</v>
      </c>
      <c r="H3887" s="64">
        <f t="shared" si="53"/>
        <v>1.6800000000000002</v>
      </c>
      <c r="I3887" s="64">
        <v>1.49</v>
      </c>
      <c r="J3887" s="64">
        <v>2.67</v>
      </c>
      <c r="K3887" s="64">
        <f t="shared" si="54"/>
        <v>2.4649999999999999</v>
      </c>
      <c r="L3887" s="64">
        <v>2.2599999999999998</v>
      </c>
    </row>
    <row r="3888" spans="1:29" x14ac:dyDescent="0.2">
      <c r="A3888" s="2">
        <v>43663</v>
      </c>
      <c r="B3888" s="64">
        <v>2.81</v>
      </c>
      <c r="C3888" s="64">
        <v>2.4500000000000002</v>
      </c>
      <c r="D3888" s="64">
        <v>3.64</v>
      </c>
      <c r="E3888" s="64">
        <v>4.01</v>
      </c>
      <c r="G3888" s="64">
        <v>1.88</v>
      </c>
      <c r="H3888" s="64">
        <f t="shared" si="53"/>
        <v>1.6749999999999998</v>
      </c>
      <c r="I3888" s="64">
        <v>1.47</v>
      </c>
      <c r="J3888" s="64">
        <v>2.61</v>
      </c>
      <c r="K3888" s="64">
        <f t="shared" si="54"/>
        <v>2.4349999999999996</v>
      </c>
      <c r="L3888" s="64">
        <v>2.2599999999999998</v>
      </c>
    </row>
    <row r="3889" spans="1:29" x14ac:dyDescent="0.2">
      <c r="A3889" s="2">
        <v>43664</v>
      </c>
      <c r="B3889" s="64">
        <v>2.78</v>
      </c>
      <c r="C3889" s="64">
        <v>2.44</v>
      </c>
      <c r="D3889" s="64">
        <v>3.62</v>
      </c>
      <c r="E3889" s="64">
        <v>4</v>
      </c>
      <c r="G3889" s="64">
        <v>1.87</v>
      </c>
      <c r="H3889" s="64">
        <f t="shared" si="53"/>
        <v>1.67</v>
      </c>
      <c r="I3889" s="64">
        <v>1.47</v>
      </c>
      <c r="J3889" s="64">
        <v>2.65</v>
      </c>
      <c r="K3889" s="64">
        <f t="shared" si="54"/>
        <v>2.48</v>
      </c>
      <c r="L3889" s="64">
        <v>2.31</v>
      </c>
    </row>
    <row r="3890" spans="1:29" x14ac:dyDescent="0.2">
      <c r="A3890" s="2">
        <v>43665</v>
      </c>
      <c r="B3890" s="64">
        <v>2.79</v>
      </c>
      <c r="C3890" s="64">
        <v>2.4500000000000002</v>
      </c>
      <c r="D3890" s="64">
        <v>3.61</v>
      </c>
      <c r="E3890" s="64">
        <v>4.01</v>
      </c>
      <c r="G3890" s="64">
        <v>1.84</v>
      </c>
      <c r="H3890" s="64">
        <f t="shared" si="53"/>
        <v>1.65</v>
      </c>
      <c r="I3890" s="64">
        <v>1.46</v>
      </c>
      <c r="J3890" s="64">
        <v>2.66</v>
      </c>
      <c r="K3890" s="64">
        <f t="shared" si="54"/>
        <v>2.52</v>
      </c>
      <c r="L3890" s="64">
        <v>2.38</v>
      </c>
    </row>
    <row r="3891" spans="1:29" x14ac:dyDescent="0.2">
      <c r="A3891" s="2">
        <v>43668</v>
      </c>
      <c r="B3891" s="64">
        <v>2.77</v>
      </c>
      <c r="C3891" s="64">
        <v>2.44</v>
      </c>
      <c r="D3891" s="64">
        <v>3.57</v>
      </c>
      <c r="E3891" s="64">
        <v>3.97</v>
      </c>
      <c r="G3891" s="64">
        <v>1.83</v>
      </c>
      <c r="H3891" s="64">
        <f t="shared" si="53"/>
        <v>1.65</v>
      </c>
      <c r="I3891" s="64">
        <v>1.47</v>
      </c>
      <c r="J3891" s="64">
        <v>2.66</v>
      </c>
      <c r="K3891" s="64">
        <f t="shared" si="54"/>
        <v>2.4950000000000001</v>
      </c>
      <c r="L3891" s="64">
        <v>2.33</v>
      </c>
    </row>
    <row r="3892" spans="1:29" x14ac:dyDescent="0.2">
      <c r="A3892" s="2">
        <v>43669</v>
      </c>
      <c r="B3892" s="64">
        <v>2.77</v>
      </c>
      <c r="C3892" s="64">
        <v>2.4500000000000002</v>
      </c>
      <c r="D3892" s="64">
        <v>3.7</v>
      </c>
      <c r="E3892" s="64">
        <v>3.99</v>
      </c>
      <c r="G3892" s="64">
        <v>1.82</v>
      </c>
      <c r="H3892" s="64">
        <f t="shared" si="53"/>
        <v>1.6400000000000001</v>
      </c>
      <c r="I3892" s="64">
        <v>1.46</v>
      </c>
      <c r="J3892" s="64">
        <v>2.61</v>
      </c>
      <c r="K3892" s="64">
        <f t="shared" si="54"/>
        <v>2.42</v>
      </c>
      <c r="L3892" s="64">
        <v>2.23</v>
      </c>
    </row>
    <row r="3893" spans="1:29" x14ac:dyDescent="0.2">
      <c r="A3893" s="2">
        <v>43670</v>
      </c>
      <c r="B3893" s="64">
        <v>2.73</v>
      </c>
      <c r="C3893" s="64">
        <v>2.42</v>
      </c>
      <c r="D3893" s="64">
        <v>3.7</v>
      </c>
      <c r="E3893" s="64">
        <v>3.97</v>
      </c>
      <c r="G3893" s="64">
        <v>1.81</v>
      </c>
      <c r="H3893" s="64">
        <f t="shared" si="53"/>
        <v>1.625</v>
      </c>
      <c r="I3893" s="64">
        <v>1.44</v>
      </c>
      <c r="J3893" s="64">
        <v>2.6</v>
      </c>
      <c r="K3893" s="64">
        <f t="shared" si="54"/>
        <v>2.4699999999999998</v>
      </c>
      <c r="L3893" s="64">
        <v>2.34</v>
      </c>
    </row>
    <row r="3894" spans="1:29" x14ac:dyDescent="0.2">
      <c r="A3894" s="2">
        <v>43671</v>
      </c>
      <c r="B3894" s="64">
        <v>2.76</v>
      </c>
      <c r="C3894" s="64">
        <v>2.46</v>
      </c>
      <c r="D3894" s="64">
        <v>3.64</v>
      </c>
      <c r="E3894" s="64">
        <v>3.92</v>
      </c>
      <c r="G3894" s="64">
        <v>1.84</v>
      </c>
      <c r="H3894" s="64">
        <f t="shared" si="53"/>
        <v>1.65</v>
      </c>
      <c r="I3894" s="64">
        <v>1.46</v>
      </c>
      <c r="J3894" s="64">
        <v>2.58</v>
      </c>
      <c r="K3894" s="64">
        <f t="shared" si="54"/>
        <v>2.4050000000000002</v>
      </c>
      <c r="L3894" s="64">
        <v>2.23</v>
      </c>
    </row>
    <row r="3895" spans="1:29" x14ac:dyDescent="0.2">
      <c r="A3895" s="2">
        <v>43672</v>
      </c>
      <c r="B3895" s="64">
        <v>2.72</v>
      </c>
      <c r="C3895" s="64">
        <v>2.44</v>
      </c>
      <c r="D3895" s="64">
        <v>3.67</v>
      </c>
      <c r="E3895" s="64">
        <v>4.05</v>
      </c>
      <c r="G3895" s="64">
        <v>1.79</v>
      </c>
      <c r="H3895" s="64">
        <f t="shared" si="53"/>
        <v>1.615</v>
      </c>
      <c r="I3895" s="64">
        <v>1.44</v>
      </c>
      <c r="J3895" s="64">
        <v>2.6</v>
      </c>
      <c r="K3895" s="64">
        <f t="shared" si="54"/>
        <v>2.4500000000000002</v>
      </c>
      <c r="L3895" s="64">
        <v>2.2999999999999998</v>
      </c>
    </row>
    <row r="3896" spans="1:29" x14ac:dyDescent="0.2">
      <c r="A3896" s="2">
        <v>43675</v>
      </c>
      <c r="B3896" s="64">
        <v>2.74</v>
      </c>
      <c r="C3896" s="64">
        <v>2.44</v>
      </c>
      <c r="D3896" s="64">
        <v>3.73</v>
      </c>
      <c r="E3896" s="64">
        <v>4.04</v>
      </c>
      <c r="G3896" s="64">
        <v>1.77</v>
      </c>
      <c r="H3896" s="64">
        <f t="shared" si="53"/>
        <v>1.6</v>
      </c>
      <c r="I3896" s="64">
        <v>1.43</v>
      </c>
      <c r="J3896" s="64">
        <v>2.57</v>
      </c>
      <c r="K3896" s="64">
        <f t="shared" si="54"/>
        <v>2.3849999999999998</v>
      </c>
      <c r="L3896" s="64">
        <v>2.2000000000000002</v>
      </c>
    </row>
    <row r="3897" spans="1:29" x14ac:dyDescent="0.2">
      <c r="A3897" s="2">
        <v>43676</v>
      </c>
      <c r="B3897" s="64">
        <v>2.76</v>
      </c>
      <c r="C3897" s="64">
        <v>2.46</v>
      </c>
      <c r="D3897" s="64">
        <v>3.72</v>
      </c>
      <c r="E3897" s="64">
        <v>4.0599999999999996</v>
      </c>
      <c r="G3897" s="64">
        <v>1.78</v>
      </c>
      <c r="H3897" s="64">
        <f t="shared" si="53"/>
        <v>1.595</v>
      </c>
      <c r="I3897" s="64">
        <v>1.41</v>
      </c>
      <c r="J3897" s="64">
        <v>2.59</v>
      </c>
      <c r="K3897" s="64">
        <f t="shared" si="54"/>
        <v>2.3849999999999998</v>
      </c>
      <c r="L3897" s="64">
        <v>2.1800000000000002</v>
      </c>
    </row>
    <row r="3898" spans="1:29" x14ac:dyDescent="0.2">
      <c r="A3898" s="2">
        <v>43677</v>
      </c>
      <c r="B3898" s="64">
        <v>2.72</v>
      </c>
      <c r="C3898" s="64">
        <v>2.42</v>
      </c>
      <c r="D3898" s="64">
        <v>3.66</v>
      </c>
      <c r="E3898" s="64">
        <v>4</v>
      </c>
      <c r="G3898" s="64">
        <v>1.93</v>
      </c>
      <c r="H3898" s="64">
        <f t="shared" si="53"/>
        <v>1.6850000000000001</v>
      </c>
      <c r="I3898" s="64">
        <v>1.44</v>
      </c>
      <c r="J3898" s="64">
        <v>2.5499999999999998</v>
      </c>
      <c r="K3898" s="64">
        <f t="shared" si="54"/>
        <v>2.3899999999999997</v>
      </c>
      <c r="L3898" s="64">
        <v>2.23</v>
      </c>
    </row>
    <row r="3900" spans="1:29" x14ac:dyDescent="0.2">
      <c r="A3900" s="3" t="s">
        <v>61</v>
      </c>
      <c r="B3900" s="64">
        <f>AVERAGE(B3877:B3898)</f>
        <v>2.7777272727272728</v>
      </c>
      <c r="C3900" s="64">
        <f>AVERAGE(C3877:C3898)</f>
        <v>2.4613636363636364</v>
      </c>
      <c r="D3900" s="64">
        <f>AVERAGE(D3877:D3898)</f>
        <v>3.64</v>
      </c>
      <c r="E3900" s="64">
        <f>AVERAGE(E3877:E3898)</f>
        <v>3.9186363636363639</v>
      </c>
      <c r="G3900" s="64">
        <f>AVERAGE(G3877:G3898)</f>
        <v>1.8713636363636368</v>
      </c>
      <c r="H3900" s="64">
        <f>AVERAGE(H3877:H3898)</f>
        <v>1.6811363636363637</v>
      </c>
      <c r="J3900" s="64">
        <f>AVERAGE(J3877:J3898)</f>
        <v>2.6668181818181811</v>
      </c>
      <c r="K3900" s="64">
        <f>AVERAGE(K3877:K3898)</f>
        <v>2.4618181818181815</v>
      </c>
      <c r="R3900" s="64"/>
      <c r="S3900" s="64"/>
      <c r="U3900"/>
      <c r="V3900"/>
      <c r="W3900"/>
      <c r="X3900"/>
      <c r="Y3900"/>
      <c r="Z3900"/>
      <c r="AA3900"/>
      <c r="AB3900"/>
      <c r="AC3900"/>
    </row>
    <row r="3901" spans="1:29" x14ac:dyDescent="0.2">
      <c r="A3901" s="3" t="s">
        <v>62</v>
      </c>
      <c r="B3901" s="312">
        <f>AVERAGE(B3900:C3900)</f>
        <v>2.6195454545454546</v>
      </c>
      <c r="C3901" s="312"/>
      <c r="D3901" s="312">
        <f>AVERAGE(D3900:E3900)</f>
        <v>3.7793181818181818</v>
      </c>
      <c r="E3901" s="312"/>
      <c r="F3901" s="5"/>
      <c r="G3901" s="312">
        <f>AVERAGE(G3900:H3900)</f>
        <v>1.7762500000000001</v>
      </c>
      <c r="H3901" s="312"/>
      <c r="I3901" s="118"/>
      <c r="J3901" s="312">
        <f>AVERAGE(J3900:K3900)</f>
        <v>2.5643181818181811</v>
      </c>
      <c r="K3901" s="312"/>
      <c r="L3901" s="118"/>
      <c r="M3901" s="5"/>
      <c r="N3901" s="5"/>
      <c r="O3901" s="5"/>
      <c r="P3901" s="5"/>
      <c r="Q3901" s="5"/>
      <c r="R3901" s="312"/>
      <c r="S3901" s="312"/>
      <c r="U3901"/>
      <c r="V3901"/>
      <c r="W3901"/>
      <c r="X3901"/>
      <c r="Y3901"/>
      <c r="Z3901"/>
      <c r="AA3901"/>
      <c r="AB3901"/>
      <c r="AC3901"/>
    </row>
    <row r="3902" spans="1:29" x14ac:dyDescent="0.2">
      <c r="A3902" s="3" t="s">
        <v>63</v>
      </c>
      <c r="B3902" s="312">
        <f>AVERAGE(B3849,B3874,B3901)</f>
        <v>2.8295681818181819</v>
      </c>
      <c r="C3902" s="312"/>
      <c r="D3902" s="312">
        <f>AVERAGE(D3849,D3874,D3901)</f>
        <v>3.718</v>
      </c>
      <c r="E3902" s="312"/>
      <c r="F3902" s="5"/>
      <c r="G3902" s="312">
        <f>AVERAGE(G3849,G3874,G3901)</f>
        <v>1.8332499999999998</v>
      </c>
      <c r="H3902" s="312"/>
      <c r="I3902" s="118"/>
      <c r="J3902" s="312">
        <f>AVERAGE(J3849,J3874,J3901)</f>
        <v>2.6691325757575757</v>
      </c>
      <c r="K3902" s="312"/>
      <c r="L3902" s="118"/>
      <c r="M3902" s="5"/>
      <c r="N3902" s="5"/>
      <c r="O3902" s="5"/>
      <c r="P3902" s="5"/>
      <c r="Q3902" s="5"/>
      <c r="R3902" s="312"/>
      <c r="S3902" s="312"/>
      <c r="U3902"/>
      <c r="V3902"/>
      <c r="W3902"/>
      <c r="X3902"/>
      <c r="Y3902"/>
      <c r="Z3902"/>
      <c r="AA3902"/>
      <c r="AB3902"/>
      <c r="AC3902"/>
    </row>
    <row r="3904" spans="1:29" x14ac:dyDescent="0.2">
      <c r="A3904" s="2">
        <v>43678</v>
      </c>
      <c r="B3904" s="64">
        <v>2.59</v>
      </c>
      <c r="C3904" s="64">
        <v>2.2599999999999998</v>
      </c>
      <c r="D3904" s="64">
        <v>3.55</v>
      </c>
      <c r="E3904" s="64">
        <v>3.9</v>
      </c>
      <c r="G3904" s="64">
        <v>1.72</v>
      </c>
      <c r="H3904" s="64">
        <f t="shared" ref="H3904:H3925" si="55">(G3904+I3904)/2</f>
        <v>1.5449999999999999</v>
      </c>
      <c r="I3904" s="64">
        <v>1.37</v>
      </c>
      <c r="J3904" s="64">
        <v>2.68</v>
      </c>
      <c r="K3904" s="64">
        <f t="shared" ref="K3904:K3925" si="56">(J3904+L3904)/2</f>
        <v>2.4950000000000001</v>
      </c>
      <c r="L3904" s="64">
        <v>2.31</v>
      </c>
    </row>
    <row r="3905" spans="1:12" x14ac:dyDescent="0.2">
      <c r="A3905" s="2">
        <v>43679</v>
      </c>
      <c r="B3905" s="64">
        <v>2.57</v>
      </c>
      <c r="C3905" s="64">
        <v>2.25</v>
      </c>
      <c r="D3905" s="64">
        <v>3.59</v>
      </c>
      <c r="E3905" s="64">
        <v>3.92</v>
      </c>
      <c r="G3905" s="64">
        <v>1.68</v>
      </c>
      <c r="H3905" s="64">
        <f t="shared" si="55"/>
        <v>1.51</v>
      </c>
      <c r="I3905" s="64">
        <v>1.34</v>
      </c>
      <c r="J3905" s="64">
        <v>2.78</v>
      </c>
      <c r="K3905" s="64">
        <f t="shared" si="56"/>
        <v>2.5199999999999996</v>
      </c>
      <c r="L3905" s="64">
        <v>2.2599999999999998</v>
      </c>
    </row>
    <row r="3906" spans="1:12" x14ac:dyDescent="0.2">
      <c r="A3906" s="2">
        <v>43682</v>
      </c>
      <c r="B3906" s="64">
        <v>2.5099999999999998</v>
      </c>
      <c r="C3906" s="64">
        <v>2.15</v>
      </c>
      <c r="D3906" s="64">
        <v>3.49</v>
      </c>
      <c r="E3906" s="64">
        <v>3.39</v>
      </c>
      <c r="G3906" s="64">
        <v>1.61</v>
      </c>
      <c r="H3906" s="64">
        <f t="shared" si="55"/>
        <v>1.44</v>
      </c>
      <c r="I3906" s="64">
        <v>1.27</v>
      </c>
      <c r="J3906" s="64">
        <v>2.5</v>
      </c>
      <c r="K3906" s="64">
        <f t="shared" si="56"/>
        <v>2.2749999999999999</v>
      </c>
      <c r="L3906" s="64">
        <v>2.0499999999999998</v>
      </c>
    </row>
    <row r="3907" spans="1:12" x14ac:dyDescent="0.2">
      <c r="A3907" s="2">
        <v>43683</v>
      </c>
      <c r="B3907" s="64">
        <v>2.48</v>
      </c>
      <c r="C3907" s="64">
        <v>2.13</v>
      </c>
      <c r="D3907" s="64">
        <v>3.45</v>
      </c>
      <c r="E3907" s="64">
        <v>3.24</v>
      </c>
      <c r="G3907" s="64">
        <v>1.61</v>
      </c>
      <c r="H3907" s="64">
        <f t="shared" si="55"/>
        <v>1.44</v>
      </c>
      <c r="I3907" s="64">
        <v>1.27</v>
      </c>
      <c r="J3907" s="64">
        <v>2.58</v>
      </c>
      <c r="K3907" s="64">
        <f t="shared" si="56"/>
        <v>2.2999999999999998</v>
      </c>
      <c r="L3907" s="64">
        <v>2.02</v>
      </c>
    </row>
    <row r="3908" spans="1:12" x14ac:dyDescent="0.2">
      <c r="A3908" s="2">
        <v>43684</v>
      </c>
      <c r="B3908" s="64">
        <v>2.48</v>
      </c>
      <c r="C3908" s="64">
        <v>2.17</v>
      </c>
      <c r="D3908" s="64">
        <v>3.4</v>
      </c>
      <c r="E3908" s="64">
        <v>3.39</v>
      </c>
      <c r="G3908" s="64">
        <v>1.73</v>
      </c>
      <c r="H3908" s="64">
        <f t="shared" si="55"/>
        <v>1.4750000000000001</v>
      </c>
      <c r="I3908" s="64">
        <v>1.22</v>
      </c>
      <c r="J3908" s="64">
        <v>2.3199999999999998</v>
      </c>
      <c r="K3908" s="64">
        <f t="shared" si="56"/>
        <v>2.1149999999999998</v>
      </c>
      <c r="L3908" s="64">
        <v>1.91</v>
      </c>
    </row>
    <row r="3909" spans="1:12" x14ac:dyDescent="0.2">
      <c r="A3909" s="2">
        <v>43685</v>
      </c>
      <c r="B3909" s="64">
        <v>2.48</v>
      </c>
      <c r="C3909" s="64">
        <v>2.16</v>
      </c>
      <c r="D3909" s="64">
        <v>3.4</v>
      </c>
      <c r="E3909" s="64">
        <v>3.71</v>
      </c>
      <c r="G3909" s="64">
        <v>1.64</v>
      </c>
      <c r="H3909" s="64">
        <f t="shared" si="55"/>
        <v>1.41</v>
      </c>
      <c r="I3909" s="64">
        <v>1.18</v>
      </c>
      <c r="J3909" s="64">
        <v>2.4</v>
      </c>
      <c r="K3909" s="64">
        <f t="shared" si="56"/>
        <v>2.1150000000000002</v>
      </c>
      <c r="L3909" s="64">
        <v>1.83</v>
      </c>
    </row>
    <row r="3910" spans="1:12" x14ac:dyDescent="0.2">
      <c r="A3910" s="2">
        <v>43686</v>
      </c>
      <c r="B3910" s="64">
        <v>2.5099999999999998</v>
      </c>
      <c r="C3910" s="64">
        <v>2.2200000000000002</v>
      </c>
      <c r="D3910" s="64">
        <v>3.41</v>
      </c>
      <c r="E3910" s="64">
        <v>3.65</v>
      </c>
      <c r="G3910" s="64">
        <v>1.6</v>
      </c>
      <c r="H3910" s="64">
        <f t="shared" si="55"/>
        <v>1.3900000000000001</v>
      </c>
      <c r="I3910" s="64">
        <v>1.18</v>
      </c>
      <c r="J3910" s="64">
        <v>2.2999999999999998</v>
      </c>
      <c r="K3910" s="64">
        <f t="shared" si="56"/>
        <v>2.09</v>
      </c>
      <c r="L3910" s="64">
        <v>1.88</v>
      </c>
    </row>
    <row r="3911" spans="1:12" x14ac:dyDescent="0.2">
      <c r="A3911" s="2">
        <v>43689</v>
      </c>
      <c r="B3911" s="64">
        <v>2.4500000000000002</v>
      </c>
      <c r="C3911" s="64">
        <v>2.11</v>
      </c>
      <c r="D3911" s="64">
        <v>3.33</v>
      </c>
      <c r="E3911" s="64">
        <v>2.09</v>
      </c>
      <c r="G3911" s="64">
        <v>1.56</v>
      </c>
      <c r="H3911" s="64">
        <f t="shared" si="55"/>
        <v>1.3599999999999999</v>
      </c>
      <c r="I3911" s="64">
        <v>1.1599999999999999</v>
      </c>
      <c r="J3911" s="64">
        <v>2.2799999999999998</v>
      </c>
      <c r="K3911" s="64">
        <f t="shared" si="56"/>
        <v>2.0299999999999998</v>
      </c>
      <c r="L3911" s="64">
        <v>1.78</v>
      </c>
    </row>
    <row r="3912" spans="1:12" x14ac:dyDescent="0.2">
      <c r="A3912" s="2">
        <v>43690</v>
      </c>
      <c r="B3912" s="64">
        <v>2.4900000000000002</v>
      </c>
      <c r="C3912" s="64">
        <v>2.13</v>
      </c>
      <c r="D3912" s="64">
        <v>3.39</v>
      </c>
      <c r="E3912" s="64">
        <v>2.61</v>
      </c>
      <c r="G3912" s="64">
        <v>1.55</v>
      </c>
      <c r="H3912" s="64">
        <f t="shared" si="55"/>
        <v>1.365</v>
      </c>
      <c r="I3912" s="64">
        <v>1.18</v>
      </c>
      <c r="J3912" s="64">
        <v>2.31</v>
      </c>
      <c r="K3912" s="64">
        <f t="shared" si="56"/>
        <v>2.0949999999999998</v>
      </c>
      <c r="L3912" s="64">
        <v>1.88</v>
      </c>
    </row>
    <row r="3913" spans="1:12" x14ac:dyDescent="0.2">
      <c r="A3913" s="2">
        <v>43691</v>
      </c>
      <c r="B3913" s="64">
        <v>2.4300000000000002</v>
      </c>
      <c r="C3913" s="64">
        <v>2.06</v>
      </c>
      <c r="D3913" s="64">
        <v>3.28</v>
      </c>
      <c r="E3913" s="64">
        <v>3.64</v>
      </c>
      <c r="G3913" s="64">
        <v>1.64</v>
      </c>
      <c r="H3913" s="64">
        <f t="shared" si="55"/>
        <v>1.3849999999999998</v>
      </c>
      <c r="I3913" s="64">
        <v>1.1299999999999999</v>
      </c>
      <c r="J3913" s="64">
        <v>2.09</v>
      </c>
      <c r="K3913" s="64">
        <f t="shared" si="56"/>
        <v>1.8849999999999998</v>
      </c>
      <c r="L3913" s="64">
        <v>1.68</v>
      </c>
    </row>
    <row r="3914" spans="1:12" x14ac:dyDescent="0.2">
      <c r="A3914" s="2">
        <v>43692</v>
      </c>
      <c r="B3914" s="64">
        <v>2.36</v>
      </c>
      <c r="C3914" s="64">
        <v>2.0499999999999998</v>
      </c>
      <c r="D3914" s="64">
        <v>3.26</v>
      </c>
      <c r="E3914" s="64">
        <v>3.01</v>
      </c>
      <c r="G3914" s="64">
        <v>1.59</v>
      </c>
      <c r="H3914" s="64">
        <f t="shared" si="55"/>
        <v>1.335</v>
      </c>
      <c r="I3914" s="64">
        <v>1.08</v>
      </c>
      <c r="J3914" s="64">
        <v>2.14</v>
      </c>
      <c r="K3914" s="64">
        <f t="shared" si="56"/>
        <v>1.875</v>
      </c>
      <c r="L3914" s="64">
        <v>1.61</v>
      </c>
    </row>
    <row r="3915" spans="1:12" x14ac:dyDescent="0.2">
      <c r="A3915" s="2">
        <v>43693</v>
      </c>
      <c r="B3915" s="64">
        <v>2.37</v>
      </c>
      <c r="C3915" s="64">
        <v>2.0699999999999998</v>
      </c>
      <c r="D3915" s="64">
        <v>3.34</v>
      </c>
      <c r="E3915" s="64">
        <v>3.01</v>
      </c>
      <c r="G3915" s="64">
        <v>1.4</v>
      </c>
      <c r="H3915" s="64">
        <f t="shared" si="55"/>
        <v>1.2349999999999999</v>
      </c>
      <c r="I3915" s="64">
        <v>1.07</v>
      </c>
      <c r="J3915" s="64">
        <v>2.1</v>
      </c>
      <c r="K3915" s="64">
        <f t="shared" si="56"/>
        <v>1.3050000000000002</v>
      </c>
      <c r="L3915" s="64">
        <v>0.51</v>
      </c>
    </row>
    <row r="3916" spans="1:12" x14ac:dyDescent="0.2">
      <c r="A3916" s="2">
        <v>43696</v>
      </c>
      <c r="B3916" s="64">
        <v>2.39</v>
      </c>
      <c r="C3916" s="64">
        <v>2.09</v>
      </c>
      <c r="D3916" s="64">
        <v>3.36</v>
      </c>
      <c r="E3916" s="64">
        <v>2.97</v>
      </c>
      <c r="G3916" s="64">
        <v>1.46</v>
      </c>
      <c r="H3916" s="64">
        <f t="shared" si="55"/>
        <v>1.26</v>
      </c>
      <c r="I3916" s="64">
        <v>1.06</v>
      </c>
      <c r="J3916" s="64">
        <v>2.0299999999999998</v>
      </c>
      <c r="K3916" s="64">
        <f t="shared" si="56"/>
        <v>1.3149999999999999</v>
      </c>
      <c r="L3916" s="64">
        <v>0.6</v>
      </c>
    </row>
    <row r="3917" spans="1:12" x14ac:dyDescent="0.2">
      <c r="A3917" s="2">
        <v>43697</v>
      </c>
      <c r="B3917" s="64">
        <v>2.34</v>
      </c>
      <c r="C3917" s="64">
        <v>2.0299999999999998</v>
      </c>
      <c r="D3917" s="64">
        <v>3.29</v>
      </c>
      <c r="E3917" s="64">
        <v>2.82</v>
      </c>
      <c r="G3917" s="64">
        <v>1.47</v>
      </c>
      <c r="H3917" s="64">
        <f t="shared" si="55"/>
        <v>1.28</v>
      </c>
      <c r="I3917" s="64">
        <v>1.0900000000000001</v>
      </c>
      <c r="J3917" s="64">
        <v>2.16</v>
      </c>
      <c r="K3917" s="64">
        <f t="shared" si="56"/>
        <v>1.625</v>
      </c>
      <c r="L3917" s="64">
        <v>1.0900000000000001</v>
      </c>
    </row>
    <row r="3918" spans="1:12" x14ac:dyDescent="0.2">
      <c r="A3918" s="2">
        <v>43698</v>
      </c>
      <c r="B3918" s="64">
        <v>2.34</v>
      </c>
      <c r="C3918" s="64">
        <v>2.09</v>
      </c>
      <c r="D3918" s="64">
        <v>3.27</v>
      </c>
      <c r="E3918" s="64">
        <v>2.88</v>
      </c>
      <c r="G3918" s="64">
        <v>1.47</v>
      </c>
      <c r="H3918" s="64">
        <f t="shared" si="55"/>
        <v>1.2650000000000001</v>
      </c>
      <c r="I3918" s="64">
        <v>1.06</v>
      </c>
      <c r="J3918" s="64">
        <v>2.2000000000000002</v>
      </c>
      <c r="K3918" s="64">
        <f t="shared" si="56"/>
        <v>1.53</v>
      </c>
      <c r="L3918" s="64">
        <v>0.86</v>
      </c>
    </row>
    <row r="3919" spans="1:12" x14ac:dyDescent="0.2">
      <c r="A3919" s="2">
        <v>43699</v>
      </c>
      <c r="B3919" s="64">
        <v>2.36</v>
      </c>
      <c r="C3919" s="64">
        <v>2.12</v>
      </c>
      <c r="D3919" s="64">
        <v>3.28</v>
      </c>
      <c r="E3919" s="64">
        <v>2.87</v>
      </c>
      <c r="G3919" s="64">
        <v>1.5</v>
      </c>
      <c r="H3919" s="64">
        <f t="shared" si="55"/>
        <v>1.3</v>
      </c>
      <c r="I3919" s="64">
        <v>1.1000000000000001</v>
      </c>
      <c r="J3919" s="64">
        <v>2.2599999999999998</v>
      </c>
      <c r="K3919" s="64">
        <f t="shared" si="56"/>
        <v>1.5699999999999998</v>
      </c>
      <c r="L3919" s="64">
        <v>0.88</v>
      </c>
    </row>
    <row r="3920" spans="1:12" x14ac:dyDescent="0.2">
      <c r="A3920" s="2">
        <v>43700</v>
      </c>
      <c r="B3920" s="64">
        <v>2.29</v>
      </c>
      <c r="C3920" s="64">
        <v>2.0499999999999998</v>
      </c>
      <c r="D3920" s="64">
        <v>3.22</v>
      </c>
      <c r="E3920" s="64">
        <v>2.81</v>
      </c>
      <c r="G3920" s="64">
        <v>1.49</v>
      </c>
      <c r="H3920" s="64">
        <f t="shared" si="55"/>
        <v>1.3149999999999999</v>
      </c>
      <c r="I3920" s="64">
        <v>1.1399999999999999</v>
      </c>
      <c r="J3920" s="64">
        <v>2.27</v>
      </c>
      <c r="K3920" s="64">
        <f t="shared" si="56"/>
        <v>1.46</v>
      </c>
      <c r="L3920" s="64">
        <v>0.65</v>
      </c>
    </row>
    <row r="3921" spans="1:29" x14ac:dyDescent="0.2">
      <c r="A3921" s="2">
        <v>43703</v>
      </c>
      <c r="B3921" s="64">
        <v>2.33</v>
      </c>
      <c r="C3921" s="64">
        <v>2.0699999999999998</v>
      </c>
      <c r="D3921" s="64">
        <v>3.29</v>
      </c>
      <c r="E3921" s="64">
        <v>2.83</v>
      </c>
      <c r="G3921" s="64">
        <v>1.53</v>
      </c>
      <c r="H3921" s="64">
        <f t="shared" si="55"/>
        <v>1.3250000000000002</v>
      </c>
      <c r="I3921" s="64">
        <v>1.1200000000000001</v>
      </c>
      <c r="J3921" s="64">
        <v>2.36</v>
      </c>
      <c r="K3921" s="64">
        <f t="shared" si="56"/>
        <v>1.4550000000000001</v>
      </c>
      <c r="L3921" s="64">
        <v>0.55000000000000004</v>
      </c>
    </row>
    <row r="3922" spans="1:29" x14ac:dyDescent="0.2">
      <c r="A3922" s="2">
        <v>43704</v>
      </c>
      <c r="B3922" s="64">
        <v>2.27</v>
      </c>
      <c r="C3922" s="64">
        <v>2.0299999999999998</v>
      </c>
      <c r="D3922" s="64">
        <v>3.18</v>
      </c>
      <c r="E3922" s="64">
        <v>2.82</v>
      </c>
      <c r="G3922" s="64">
        <v>1.51</v>
      </c>
      <c r="H3922" s="64">
        <f t="shared" si="55"/>
        <v>1.3199999999999998</v>
      </c>
      <c r="I3922" s="64">
        <v>1.1299999999999999</v>
      </c>
      <c r="J3922" s="64">
        <v>2.2000000000000002</v>
      </c>
      <c r="K3922" s="64">
        <f t="shared" si="56"/>
        <v>1.5</v>
      </c>
      <c r="L3922" s="64">
        <v>0.8</v>
      </c>
    </row>
    <row r="3923" spans="1:29" x14ac:dyDescent="0.2">
      <c r="A3923" s="2">
        <v>43705</v>
      </c>
      <c r="B3923" s="64">
        <v>2.27</v>
      </c>
      <c r="C3923" s="64">
        <v>2.02</v>
      </c>
      <c r="D3923" s="64">
        <v>3.12</v>
      </c>
      <c r="E3923" s="64">
        <v>2.83</v>
      </c>
      <c r="G3923" s="64">
        <v>1.5</v>
      </c>
      <c r="H3923" s="64">
        <f t="shared" si="55"/>
        <v>1.28</v>
      </c>
      <c r="I3923" s="64">
        <v>1.06</v>
      </c>
      <c r="J3923" s="64">
        <v>2.2400000000000002</v>
      </c>
      <c r="K3923" s="64">
        <f t="shared" si="56"/>
        <v>1.5100000000000002</v>
      </c>
      <c r="L3923" s="64">
        <v>0.78</v>
      </c>
    </row>
    <row r="3924" spans="1:29" x14ac:dyDescent="0.2">
      <c r="A3924" s="2">
        <v>43706</v>
      </c>
      <c r="B3924" s="64">
        <v>2.29</v>
      </c>
      <c r="C3924" s="64">
        <v>2.04</v>
      </c>
      <c r="D3924" s="64">
        <v>3.16</v>
      </c>
      <c r="E3924" s="64">
        <v>2.88</v>
      </c>
      <c r="G3924" s="64">
        <v>1.5</v>
      </c>
      <c r="H3924" s="64">
        <f t="shared" si="55"/>
        <v>1.3050000000000002</v>
      </c>
      <c r="I3924" s="64">
        <v>1.1100000000000001</v>
      </c>
      <c r="J3924" s="64">
        <v>2.2000000000000002</v>
      </c>
      <c r="K3924" s="64">
        <f t="shared" si="56"/>
        <v>1.6</v>
      </c>
      <c r="L3924" s="64">
        <v>1</v>
      </c>
    </row>
    <row r="3925" spans="1:29" x14ac:dyDescent="0.2">
      <c r="A3925" s="2">
        <v>43707</v>
      </c>
      <c r="B3925" s="64">
        <v>2.25</v>
      </c>
      <c r="C3925" s="64">
        <v>2.0499999999999998</v>
      </c>
      <c r="D3925" s="64">
        <v>3.11</v>
      </c>
      <c r="E3925" s="64">
        <v>2.9</v>
      </c>
      <c r="G3925" s="64">
        <v>1.61</v>
      </c>
      <c r="H3925" s="64">
        <f t="shared" si="55"/>
        <v>1.375</v>
      </c>
      <c r="I3925" s="64">
        <v>1.1399999999999999</v>
      </c>
      <c r="J3925" s="64">
        <v>2.33</v>
      </c>
      <c r="K3925" s="64">
        <f t="shared" si="56"/>
        <v>1.9500000000000002</v>
      </c>
      <c r="L3925" s="64">
        <v>1.57</v>
      </c>
    </row>
    <row r="3927" spans="1:29" x14ac:dyDescent="0.2">
      <c r="A3927" s="3" t="s">
        <v>61</v>
      </c>
      <c r="B3927" s="64">
        <f>AVERAGE(B3904:B3925)</f>
        <v>2.4022727272727278</v>
      </c>
      <c r="C3927" s="64">
        <f>AVERAGE(C3904:C3925)</f>
        <v>2.1068181818181815</v>
      </c>
      <c r="D3927" s="64">
        <f>AVERAGE(D3904:D3925)</f>
        <v>3.3259090909090911</v>
      </c>
      <c r="E3927" s="64">
        <f>AVERAGE(E3904:E3925)</f>
        <v>3.0986363636363636</v>
      </c>
      <c r="G3927" s="64">
        <f>AVERAGE(G3904:G3925)</f>
        <v>1.5622727272727273</v>
      </c>
      <c r="H3927" s="64">
        <f>AVERAGE(H3904:H3925)</f>
        <v>1.3597727272727274</v>
      </c>
      <c r="J3927" s="64">
        <f>AVERAGE(J3904:J3925)</f>
        <v>2.3059090909090916</v>
      </c>
      <c r="K3927" s="64">
        <f>AVERAGE(K3904:K3925)</f>
        <v>1.8461363636363637</v>
      </c>
      <c r="R3927" s="64"/>
      <c r="S3927" s="64"/>
      <c r="U3927"/>
      <c r="V3927"/>
      <c r="W3927"/>
      <c r="X3927"/>
      <c r="Y3927"/>
      <c r="Z3927"/>
      <c r="AA3927"/>
      <c r="AB3927"/>
      <c r="AC3927"/>
    </row>
    <row r="3928" spans="1:29" x14ac:dyDescent="0.2">
      <c r="A3928" s="3" t="s">
        <v>62</v>
      </c>
      <c r="B3928" s="312">
        <f>AVERAGE(B3927:C3927)</f>
        <v>2.2545454545454549</v>
      </c>
      <c r="C3928" s="312"/>
      <c r="D3928" s="312">
        <f>AVERAGE(D3927:E3927)</f>
        <v>3.2122727272727274</v>
      </c>
      <c r="E3928" s="312"/>
      <c r="F3928" s="5"/>
      <c r="G3928" s="312">
        <f>AVERAGE(G3927:H3927)</f>
        <v>1.4610227272727272</v>
      </c>
      <c r="H3928" s="312"/>
      <c r="I3928" s="118"/>
      <c r="J3928" s="312">
        <f>AVERAGE(J3927:K3927)</f>
        <v>2.0760227272727274</v>
      </c>
      <c r="K3928" s="312"/>
      <c r="L3928" s="118"/>
      <c r="M3928" s="5"/>
      <c r="N3928" s="5"/>
      <c r="O3928" s="5"/>
      <c r="P3928" s="5"/>
      <c r="Q3928" s="5"/>
      <c r="R3928" s="312"/>
      <c r="S3928" s="312"/>
      <c r="U3928"/>
      <c r="V3928"/>
      <c r="W3928"/>
      <c r="X3928"/>
      <c r="Y3928"/>
      <c r="Z3928"/>
      <c r="AA3928"/>
      <c r="AB3928"/>
      <c r="AC3928"/>
    </row>
    <row r="3929" spans="1:29" x14ac:dyDescent="0.2">
      <c r="A3929" s="3" t="s">
        <v>63</v>
      </c>
      <c r="B3929" s="312">
        <f>AVERAGE(B3874,B3901,B3928)</f>
        <v>2.5474469696969697</v>
      </c>
      <c r="C3929" s="312"/>
      <c r="D3929" s="312">
        <f>AVERAGE(D3874,D3901,D3928)</f>
        <v>3.52769696969697</v>
      </c>
      <c r="E3929" s="312"/>
      <c r="F3929" s="5"/>
      <c r="G3929" s="312">
        <f>AVERAGE(G3874,G3901,G3928)</f>
        <v>1.6902575757575757</v>
      </c>
      <c r="H3929" s="312"/>
      <c r="I3929" s="118"/>
      <c r="J3929" s="312">
        <f>AVERAGE(J3874,J3901,J3928)</f>
        <v>2.4343219696969696</v>
      </c>
      <c r="K3929" s="312"/>
      <c r="L3929" s="118"/>
      <c r="M3929" s="5"/>
      <c r="N3929" s="5"/>
      <c r="O3929" s="5"/>
      <c r="P3929" s="5"/>
      <c r="Q3929" s="5"/>
      <c r="R3929" s="312"/>
      <c r="S3929" s="312"/>
      <c r="U3929"/>
      <c r="V3929"/>
      <c r="W3929"/>
      <c r="X3929"/>
      <c r="Y3929"/>
      <c r="Z3929"/>
      <c r="AA3929"/>
      <c r="AB3929"/>
      <c r="AC3929"/>
    </row>
    <row r="3931" spans="1:29" x14ac:dyDescent="0.2">
      <c r="A3931" s="2">
        <v>43711</v>
      </c>
      <c r="B3931" s="64">
        <v>2.29</v>
      </c>
      <c r="C3931" s="64">
        <v>2.04</v>
      </c>
      <c r="D3931" s="64">
        <v>3.13</v>
      </c>
      <c r="E3931" s="64">
        <v>2.76</v>
      </c>
      <c r="G3931" s="64">
        <v>1.63</v>
      </c>
      <c r="H3931" s="64">
        <f t="shared" ref="H3931:H3950" si="57">(G3931+I3931)/2</f>
        <v>1.395</v>
      </c>
      <c r="I3931" s="64">
        <v>1.1599999999999999</v>
      </c>
      <c r="J3931" s="64">
        <v>2.23</v>
      </c>
      <c r="K3931" s="64">
        <f t="shared" ref="K3931:K3950" si="58">(J3931+L3931)/2</f>
        <v>1.655</v>
      </c>
      <c r="L3931" s="64">
        <v>1.08</v>
      </c>
    </row>
    <row r="3932" spans="1:29" x14ac:dyDescent="0.2">
      <c r="A3932" s="2">
        <v>43712</v>
      </c>
      <c r="B3932" s="64">
        <v>2.2799999999999998</v>
      </c>
      <c r="C3932" s="64">
        <v>2.0099999999999998</v>
      </c>
      <c r="D3932" s="64">
        <v>3.14</v>
      </c>
      <c r="E3932" s="64">
        <v>2.76</v>
      </c>
      <c r="G3932" s="64">
        <v>1.61</v>
      </c>
      <c r="H3932" s="64">
        <f t="shared" si="57"/>
        <v>1.3900000000000001</v>
      </c>
      <c r="I3932" s="64">
        <v>1.17</v>
      </c>
      <c r="J3932" s="64">
        <v>2.27</v>
      </c>
      <c r="K3932" s="64">
        <f t="shared" si="58"/>
        <v>1.95</v>
      </c>
      <c r="L3932" s="64">
        <v>1.63</v>
      </c>
    </row>
    <row r="3933" spans="1:29" x14ac:dyDescent="0.2">
      <c r="A3933" s="2">
        <v>43713</v>
      </c>
      <c r="B3933" s="64">
        <v>2.36</v>
      </c>
      <c r="C3933" s="64">
        <v>2.11</v>
      </c>
      <c r="D3933" s="64">
        <v>3.23</v>
      </c>
      <c r="E3933" s="64">
        <v>3.03</v>
      </c>
      <c r="G3933" s="64">
        <v>1.6</v>
      </c>
      <c r="H3933" s="64">
        <f t="shared" si="57"/>
        <v>1.415</v>
      </c>
      <c r="I3933" s="64">
        <v>1.23</v>
      </c>
      <c r="J3933" s="64">
        <v>2.1800000000000002</v>
      </c>
      <c r="K3933" s="64">
        <f t="shared" si="58"/>
        <v>1.6600000000000001</v>
      </c>
      <c r="L3933" s="64">
        <v>1.1399999999999999</v>
      </c>
    </row>
    <row r="3934" spans="1:29" x14ac:dyDescent="0.2">
      <c r="A3934" s="2">
        <v>43714</v>
      </c>
      <c r="B3934" s="64">
        <v>2.33</v>
      </c>
      <c r="C3934" s="64">
        <v>2.09</v>
      </c>
      <c r="D3934" s="64">
        <v>3.2</v>
      </c>
      <c r="E3934" s="64">
        <v>2.97</v>
      </c>
      <c r="G3934" s="64">
        <v>1.64</v>
      </c>
      <c r="H3934" s="64">
        <f t="shared" si="57"/>
        <v>1.44</v>
      </c>
      <c r="I3934" s="64">
        <v>1.24</v>
      </c>
      <c r="J3934" s="64">
        <v>2.2200000000000002</v>
      </c>
      <c r="K3934" s="64">
        <f t="shared" si="58"/>
        <v>1.7000000000000002</v>
      </c>
      <c r="L3934" s="64">
        <v>1.18</v>
      </c>
    </row>
    <row r="3935" spans="1:29" x14ac:dyDescent="0.2">
      <c r="A3935" s="2">
        <v>43717</v>
      </c>
      <c r="B3935" s="64">
        <v>2.4300000000000002</v>
      </c>
      <c r="C3935" s="64">
        <v>2.1800000000000002</v>
      </c>
      <c r="D3935" s="64">
        <v>3.26</v>
      </c>
      <c r="E3935" s="64">
        <v>3.03</v>
      </c>
      <c r="G3935" s="64">
        <v>1.67</v>
      </c>
      <c r="H3935" s="64">
        <f t="shared" si="57"/>
        <v>1.46</v>
      </c>
      <c r="I3935" s="64">
        <v>1.25</v>
      </c>
      <c r="J3935" s="64">
        <v>2.2400000000000002</v>
      </c>
      <c r="K3935" s="64">
        <f t="shared" si="58"/>
        <v>1.71</v>
      </c>
      <c r="L3935" s="64">
        <v>1.18</v>
      </c>
    </row>
    <row r="3936" spans="1:29" x14ac:dyDescent="0.2">
      <c r="A3936" s="2">
        <v>43718</v>
      </c>
      <c r="B3936" s="64">
        <v>2.52</v>
      </c>
      <c r="C3936" s="64">
        <v>2.2599999999999998</v>
      </c>
      <c r="D3936" s="64">
        <v>3.36</v>
      </c>
      <c r="E3936" s="64">
        <v>3.02</v>
      </c>
      <c r="G3936" s="64">
        <v>1.67</v>
      </c>
      <c r="H3936" s="64">
        <f t="shared" si="57"/>
        <v>1.4350000000000001</v>
      </c>
      <c r="I3936" s="64">
        <v>1.2</v>
      </c>
      <c r="J3936" s="64">
        <v>2.27</v>
      </c>
      <c r="K3936" s="64">
        <f t="shared" si="58"/>
        <v>1.9849999999999999</v>
      </c>
      <c r="L3936" s="64">
        <v>1.7</v>
      </c>
    </row>
    <row r="3937" spans="1:29" x14ac:dyDescent="0.2">
      <c r="A3937" s="2">
        <v>43719</v>
      </c>
      <c r="B3937" s="64">
        <v>2.54</v>
      </c>
      <c r="C3937" s="64">
        <v>2.2599999999999998</v>
      </c>
      <c r="D3937" s="64">
        <v>3.36</v>
      </c>
      <c r="E3937" s="64">
        <v>3.03</v>
      </c>
      <c r="G3937" s="64">
        <v>1.76</v>
      </c>
      <c r="H3937" s="64">
        <f t="shared" si="57"/>
        <v>1.4950000000000001</v>
      </c>
      <c r="I3937" s="64">
        <v>1.23</v>
      </c>
      <c r="J3937" s="64">
        <v>2.35</v>
      </c>
      <c r="K3937" s="64">
        <f t="shared" si="58"/>
        <v>2.06</v>
      </c>
      <c r="L3937" s="64">
        <v>1.77</v>
      </c>
    </row>
    <row r="3938" spans="1:29" x14ac:dyDescent="0.2">
      <c r="A3938" s="2">
        <v>43720</v>
      </c>
      <c r="B3938" s="64">
        <v>2.57</v>
      </c>
      <c r="C3938" s="64">
        <v>2.29</v>
      </c>
      <c r="D3938" s="64">
        <v>3.37</v>
      </c>
      <c r="E3938" s="64">
        <v>3.1</v>
      </c>
      <c r="G3938" s="64">
        <v>1.81</v>
      </c>
      <c r="H3938" s="64">
        <f t="shared" si="57"/>
        <v>1.54</v>
      </c>
      <c r="I3938" s="64">
        <v>1.27</v>
      </c>
      <c r="J3938" s="64">
        <v>2.57</v>
      </c>
      <c r="K3938" s="64">
        <f t="shared" si="58"/>
        <v>2.0099999999999998</v>
      </c>
      <c r="L3938" s="64">
        <v>1.45</v>
      </c>
    </row>
    <row r="3939" spans="1:29" x14ac:dyDescent="0.2">
      <c r="A3939" s="2">
        <v>43721</v>
      </c>
      <c r="B3939" s="64">
        <v>2.68</v>
      </c>
      <c r="C3939" s="64">
        <v>2.38</v>
      </c>
      <c r="D3939" s="64">
        <v>3.45</v>
      </c>
      <c r="E3939" s="64">
        <v>3.25</v>
      </c>
      <c r="G3939" s="64">
        <v>1.86</v>
      </c>
      <c r="H3939" s="64">
        <f t="shared" si="57"/>
        <v>1.6600000000000001</v>
      </c>
      <c r="I3939" s="64">
        <v>1.46</v>
      </c>
      <c r="J3939" s="64">
        <v>2.66</v>
      </c>
      <c r="K3939" s="64">
        <f t="shared" si="58"/>
        <v>1.82</v>
      </c>
      <c r="L3939" s="64">
        <v>0.98</v>
      </c>
    </row>
    <row r="3940" spans="1:29" x14ac:dyDescent="0.2">
      <c r="A3940" s="2">
        <v>43724</v>
      </c>
      <c r="B3940" s="64">
        <v>2.64</v>
      </c>
      <c r="C3940" s="64">
        <v>2.35</v>
      </c>
      <c r="D3940" s="64">
        <v>3.41</v>
      </c>
      <c r="E3940" s="64">
        <v>3.25</v>
      </c>
      <c r="G3940" s="64">
        <v>1.96</v>
      </c>
      <c r="H3940" s="64">
        <f t="shared" si="57"/>
        <v>1.67</v>
      </c>
      <c r="I3940" s="64">
        <v>1.38</v>
      </c>
      <c r="J3940" s="64">
        <v>2.5499999999999998</v>
      </c>
      <c r="K3940" s="64">
        <f t="shared" si="58"/>
        <v>2.0049999999999999</v>
      </c>
      <c r="L3940" s="64">
        <v>1.46</v>
      </c>
    </row>
    <row r="3941" spans="1:29" x14ac:dyDescent="0.2">
      <c r="A3941" s="2">
        <v>43725</v>
      </c>
      <c r="B3941" s="64">
        <v>2.6</v>
      </c>
      <c r="C3941" s="64">
        <v>2.31</v>
      </c>
      <c r="D3941" s="64">
        <v>3.42</v>
      </c>
      <c r="E3941" s="64">
        <v>3.21</v>
      </c>
      <c r="G3941" s="64">
        <v>1.84</v>
      </c>
      <c r="H3941" s="64">
        <f t="shared" si="57"/>
        <v>1.62</v>
      </c>
      <c r="I3941" s="64">
        <v>1.4</v>
      </c>
      <c r="J3941" s="64">
        <v>2.58</v>
      </c>
      <c r="K3941" s="64">
        <f t="shared" si="58"/>
        <v>2.0249999999999999</v>
      </c>
      <c r="L3941" s="64">
        <v>1.47</v>
      </c>
    </row>
    <row r="3942" spans="1:29" x14ac:dyDescent="0.2">
      <c r="A3942" s="2">
        <v>43726</v>
      </c>
      <c r="B3942" s="64">
        <v>2.57</v>
      </c>
      <c r="C3942" s="64">
        <v>2.2999999999999998</v>
      </c>
      <c r="D3942" s="64">
        <v>3.36</v>
      </c>
      <c r="E3942" s="64">
        <v>3.2</v>
      </c>
      <c r="G3942" s="64">
        <v>1.82</v>
      </c>
      <c r="H3942" s="64">
        <f t="shared" si="57"/>
        <v>1.62</v>
      </c>
      <c r="I3942" s="64">
        <v>1.42</v>
      </c>
      <c r="J3942" s="64">
        <v>2.58</v>
      </c>
      <c r="K3942" s="64">
        <f t="shared" si="58"/>
        <v>2.02</v>
      </c>
      <c r="L3942" s="64">
        <v>1.46</v>
      </c>
    </row>
    <row r="3943" spans="1:29" x14ac:dyDescent="0.2">
      <c r="A3943" s="2">
        <v>43727</v>
      </c>
      <c r="B3943" s="64">
        <v>2.59</v>
      </c>
      <c r="C3943" s="64">
        <v>2.29</v>
      </c>
      <c r="D3943" s="64">
        <v>3.37</v>
      </c>
      <c r="E3943" s="64">
        <v>3.18</v>
      </c>
      <c r="G3943" s="64">
        <v>1.79</v>
      </c>
      <c r="H3943" s="64">
        <f t="shared" si="57"/>
        <v>1.5649999999999999</v>
      </c>
      <c r="I3943" s="64">
        <v>1.34</v>
      </c>
      <c r="J3943" s="64">
        <v>2.65</v>
      </c>
      <c r="K3943" s="64">
        <f t="shared" si="58"/>
        <v>1.875</v>
      </c>
      <c r="L3943" s="64">
        <v>1.1000000000000001</v>
      </c>
    </row>
    <row r="3944" spans="1:29" x14ac:dyDescent="0.2">
      <c r="A3944" s="2">
        <v>43728</v>
      </c>
      <c r="B3944" s="64">
        <v>2.5</v>
      </c>
      <c r="C3944" s="64">
        <v>2.2200000000000002</v>
      </c>
      <c r="D3944" s="64">
        <v>3.28</v>
      </c>
      <c r="E3944" s="64">
        <v>3.13</v>
      </c>
      <c r="G3944" s="64">
        <v>1.81</v>
      </c>
      <c r="H3944" s="64">
        <f t="shared" si="57"/>
        <v>1.56</v>
      </c>
      <c r="I3944" s="64">
        <v>1.31</v>
      </c>
      <c r="J3944" s="64">
        <v>2.59</v>
      </c>
      <c r="K3944" s="64">
        <f t="shared" si="58"/>
        <v>1.85</v>
      </c>
      <c r="L3944" s="64">
        <v>1.1100000000000001</v>
      </c>
    </row>
    <row r="3945" spans="1:29" x14ac:dyDescent="0.2">
      <c r="A3945" s="2">
        <v>43731</v>
      </c>
      <c r="B3945" s="64">
        <v>2.48</v>
      </c>
      <c r="C3945" s="64">
        <v>2.21</v>
      </c>
      <c r="D3945" s="64">
        <v>3.29</v>
      </c>
      <c r="E3945" s="64">
        <v>3.08</v>
      </c>
      <c r="G3945" s="64">
        <v>1.81</v>
      </c>
      <c r="H3945" s="64">
        <f t="shared" si="57"/>
        <v>1.59</v>
      </c>
      <c r="I3945" s="64">
        <v>1.37</v>
      </c>
      <c r="J3945" s="64">
        <v>2.65</v>
      </c>
      <c r="K3945" s="64">
        <f t="shared" si="58"/>
        <v>1.87</v>
      </c>
      <c r="L3945" s="64">
        <v>1.0900000000000001</v>
      </c>
    </row>
    <row r="3946" spans="1:29" x14ac:dyDescent="0.2">
      <c r="A3946" s="2">
        <v>43732</v>
      </c>
      <c r="B3946" s="64">
        <v>2.42</v>
      </c>
      <c r="C3946" s="64">
        <v>2.16</v>
      </c>
      <c r="D3946" s="64">
        <v>3.24</v>
      </c>
      <c r="E3946" s="64">
        <v>3.06</v>
      </c>
      <c r="G3946" s="64">
        <v>1.74</v>
      </c>
      <c r="H3946" s="64">
        <f t="shared" si="57"/>
        <v>1.55</v>
      </c>
      <c r="I3946" s="64">
        <v>1.36</v>
      </c>
      <c r="J3946" s="64">
        <v>2.66</v>
      </c>
      <c r="K3946" s="64">
        <f t="shared" si="58"/>
        <v>2.06</v>
      </c>
      <c r="L3946" s="64">
        <v>1.46</v>
      </c>
    </row>
    <row r="3947" spans="1:29" x14ac:dyDescent="0.2">
      <c r="A3947" s="2">
        <v>43733</v>
      </c>
      <c r="B3947" s="64">
        <v>2.4900000000000002</v>
      </c>
      <c r="C3947" s="64">
        <v>2.25</v>
      </c>
      <c r="D3947" s="64">
        <v>3.31</v>
      </c>
      <c r="E3947" s="64">
        <v>3.14</v>
      </c>
      <c r="G3947" s="64">
        <v>1.67</v>
      </c>
      <c r="H3947" s="64">
        <f t="shared" si="57"/>
        <v>1.4950000000000001</v>
      </c>
      <c r="I3947" s="64">
        <v>1.32</v>
      </c>
      <c r="J3947" s="64">
        <v>2.65</v>
      </c>
      <c r="K3947" s="64">
        <f t="shared" si="58"/>
        <v>2.04</v>
      </c>
      <c r="L3947" s="64">
        <v>1.43</v>
      </c>
    </row>
    <row r="3948" spans="1:29" x14ac:dyDescent="0.2">
      <c r="A3948" s="2">
        <v>43734</v>
      </c>
      <c r="B3948" s="64">
        <v>2.46</v>
      </c>
      <c r="C3948" s="64">
        <v>2.2000000000000002</v>
      </c>
      <c r="D3948" s="64">
        <v>3.32</v>
      </c>
      <c r="E3948" s="64">
        <v>3.11</v>
      </c>
      <c r="G3948" s="64">
        <v>1.7</v>
      </c>
      <c r="H3948" s="64">
        <f t="shared" si="57"/>
        <v>1.52</v>
      </c>
      <c r="I3948" s="64">
        <v>1.34</v>
      </c>
      <c r="J3948" s="64">
        <v>2.5299999999999998</v>
      </c>
      <c r="K3948" s="64">
        <f t="shared" si="58"/>
        <v>1.9749999999999999</v>
      </c>
      <c r="L3948" s="64">
        <v>1.42</v>
      </c>
    </row>
    <row r="3949" spans="1:29" x14ac:dyDescent="0.2">
      <c r="A3949" s="2">
        <v>43735</v>
      </c>
      <c r="B3949" s="64">
        <v>2.44</v>
      </c>
      <c r="C3949" s="64">
        <v>2.2000000000000002</v>
      </c>
      <c r="D3949" s="64">
        <v>3.26</v>
      </c>
      <c r="E3949" s="64">
        <v>3.1</v>
      </c>
      <c r="G3949" s="64">
        <v>1.66</v>
      </c>
      <c r="H3949" s="64">
        <f t="shared" si="57"/>
        <v>1.52</v>
      </c>
      <c r="I3949" s="64">
        <v>1.38</v>
      </c>
      <c r="J3949" s="64">
        <v>2.63</v>
      </c>
      <c r="K3949" s="64">
        <f t="shared" si="58"/>
        <v>2.0350000000000001</v>
      </c>
      <c r="L3949" s="64">
        <v>1.44</v>
      </c>
    </row>
    <row r="3950" spans="1:29" x14ac:dyDescent="0.2">
      <c r="A3950" s="2">
        <v>43738</v>
      </c>
      <c r="B3950" s="64">
        <v>2.42</v>
      </c>
      <c r="C3950" s="64">
        <v>2.1800000000000002</v>
      </c>
      <c r="D3950" s="64">
        <v>3.27</v>
      </c>
      <c r="E3950" s="64">
        <v>3.08</v>
      </c>
      <c r="G3950" s="64">
        <v>1.67</v>
      </c>
      <c r="H3950" s="64">
        <f t="shared" si="57"/>
        <v>1.5150000000000001</v>
      </c>
      <c r="I3950" s="64">
        <v>1.36</v>
      </c>
      <c r="J3950" s="64">
        <v>2.71</v>
      </c>
      <c r="K3950" s="64">
        <f t="shared" si="58"/>
        <v>2.0699999999999998</v>
      </c>
      <c r="L3950" s="64">
        <v>1.43</v>
      </c>
    </row>
    <row r="3952" spans="1:29" x14ac:dyDescent="0.2">
      <c r="A3952" s="3" t="s">
        <v>61</v>
      </c>
      <c r="B3952" s="64">
        <f>AVERAGE(B3931:B3950)</f>
        <v>2.4805000000000001</v>
      </c>
      <c r="C3952" s="64">
        <f>AVERAGE(C3931:C3950)</f>
        <v>2.2145000000000001</v>
      </c>
      <c r="D3952" s="64">
        <f>AVERAGE(D3931:D3950)</f>
        <v>3.3014999999999999</v>
      </c>
      <c r="E3952" s="64">
        <f>AVERAGE(E3931:E3950)</f>
        <v>3.0745000000000005</v>
      </c>
      <c r="G3952" s="64">
        <f>AVERAGE(G3931:G3950)</f>
        <v>1.7359999999999995</v>
      </c>
      <c r="H3952" s="64">
        <f>AVERAGE(H3931:H3950)</f>
        <v>1.52275</v>
      </c>
      <c r="J3952" s="64">
        <f>AVERAGE(J3931:J3950)</f>
        <v>2.4885000000000002</v>
      </c>
      <c r="K3952" s="64">
        <f>AVERAGE(K3931:K3950)</f>
        <v>1.9187500000000004</v>
      </c>
      <c r="R3952" s="64"/>
      <c r="S3952" s="64"/>
      <c r="U3952"/>
      <c r="V3952"/>
      <c r="W3952"/>
      <c r="X3952"/>
      <c r="Y3952"/>
      <c r="Z3952"/>
      <c r="AA3952"/>
      <c r="AB3952"/>
      <c r="AC3952"/>
    </row>
    <row r="3953" spans="1:32" x14ac:dyDescent="0.2">
      <c r="A3953" s="3" t="s">
        <v>62</v>
      </c>
      <c r="B3953" s="312">
        <f>AVERAGE(B3952:C3952)</f>
        <v>2.3475000000000001</v>
      </c>
      <c r="C3953" s="312"/>
      <c r="D3953" s="312">
        <f>AVERAGE(D3952:E3952)</f>
        <v>3.1880000000000002</v>
      </c>
      <c r="E3953" s="312"/>
      <c r="F3953" s="5"/>
      <c r="G3953" s="312">
        <f>AVERAGE(G3952:H3952)</f>
        <v>1.6293749999999998</v>
      </c>
      <c r="H3953" s="312"/>
      <c r="I3953" s="118"/>
      <c r="J3953" s="312">
        <f>AVERAGE(J3952:K3952)</f>
        <v>2.2036250000000002</v>
      </c>
      <c r="K3953" s="312"/>
      <c r="L3953" s="118"/>
      <c r="M3953" s="5"/>
      <c r="N3953" s="5"/>
      <c r="O3953" s="5"/>
      <c r="P3953" s="5"/>
      <c r="Q3953" s="5"/>
      <c r="R3953" s="312"/>
      <c r="S3953" s="312"/>
      <c r="U3953"/>
      <c r="V3953"/>
      <c r="W3953"/>
      <c r="X3953"/>
      <c r="Y3953"/>
      <c r="Z3953"/>
      <c r="AA3953"/>
      <c r="AB3953"/>
      <c r="AC3953"/>
    </row>
    <row r="3954" spans="1:32" x14ac:dyDescent="0.2">
      <c r="A3954" s="3" t="s">
        <v>63</v>
      </c>
      <c r="B3954" s="312">
        <f>AVERAGE(B3901,B3928,B3953)</f>
        <v>2.4071969696969702</v>
      </c>
      <c r="C3954" s="312"/>
      <c r="D3954" s="312">
        <f>AVERAGE(D3901,D3928,D3953)</f>
        <v>3.3931969696969699</v>
      </c>
      <c r="E3954" s="312"/>
      <c r="F3954" s="5"/>
      <c r="G3954" s="312">
        <f>AVERAGE(G3901,G3928,G3953)</f>
        <v>1.622215909090909</v>
      </c>
      <c r="H3954" s="312"/>
      <c r="I3954" s="118"/>
      <c r="J3954" s="312">
        <f>AVERAGE(J3901,J3928,J3953)</f>
        <v>2.2813219696969695</v>
      </c>
      <c r="K3954" s="312"/>
      <c r="L3954" s="118"/>
      <c r="M3954" s="5"/>
      <c r="N3954" s="5"/>
      <c r="O3954" s="5"/>
      <c r="P3954" s="5"/>
      <c r="Q3954" s="5"/>
      <c r="R3954" s="312"/>
      <c r="S3954" s="312"/>
      <c r="U3954"/>
      <c r="V3954"/>
      <c r="W3954"/>
      <c r="X3954"/>
      <c r="Y3954"/>
      <c r="Z3954"/>
      <c r="AA3954"/>
      <c r="AB3954"/>
      <c r="AC3954"/>
    </row>
    <row r="3956" spans="1:32" x14ac:dyDescent="0.2">
      <c r="A3956" s="2">
        <v>43739</v>
      </c>
      <c r="B3956" s="64">
        <v>2.4</v>
      </c>
      <c r="C3956" s="64">
        <v>2.15</v>
      </c>
      <c r="D3956" s="64">
        <v>3.25</v>
      </c>
      <c r="E3956" s="64">
        <v>3.08</v>
      </c>
      <c r="G3956" s="64">
        <v>1.76</v>
      </c>
      <c r="H3956" s="64">
        <f t="shared" ref="H3956:H3977" si="59">(G3956+I3956)/2</f>
        <v>1.55</v>
      </c>
      <c r="I3956" s="64">
        <v>1.34</v>
      </c>
      <c r="J3956" s="64">
        <v>2.71</v>
      </c>
      <c r="K3956" s="64">
        <f t="shared" ref="K3956:K3977" si="60">(J3956+L3956)/2</f>
        <v>2.0699999999999998</v>
      </c>
      <c r="L3956" s="64">
        <v>1.43</v>
      </c>
    </row>
    <row r="3957" spans="1:32" x14ac:dyDescent="0.2">
      <c r="A3957" s="2">
        <v>43740</v>
      </c>
      <c r="B3957" s="64">
        <v>2.37</v>
      </c>
      <c r="C3957" s="64">
        <v>2.14</v>
      </c>
      <c r="D3957" s="64">
        <v>3.28</v>
      </c>
      <c r="E3957" s="64">
        <v>3.08</v>
      </c>
      <c r="G3957" s="64">
        <v>1.7</v>
      </c>
      <c r="H3957" s="64">
        <f t="shared" si="59"/>
        <v>1.5049999999999999</v>
      </c>
      <c r="I3957" s="64">
        <v>1.31</v>
      </c>
      <c r="J3957" s="64">
        <v>2.5499999999999998</v>
      </c>
      <c r="K3957" s="64">
        <f t="shared" si="60"/>
        <v>2.19</v>
      </c>
      <c r="L3957" s="64">
        <v>1.83</v>
      </c>
    </row>
    <row r="3958" spans="1:32" x14ac:dyDescent="0.2">
      <c r="A3958" s="2">
        <v>43741</v>
      </c>
      <c r="B3958" s="64">
        <v>2.31</v>
      </c>
      <c r="C3958" s="64">
        <v>2.06</v>
      </c>
      <c r="D3958" s="64">
        <v>3.22</v>
      </c>
      <c r="E3958" s="64">
        <v>2.97</v>
      </c>
      <c r="G3958" s="64">
        <v>1.74</v>
      </c>
      <c r="H3958" s="64">
        <f t="shared" si="59"/>
        <v>1.51</v>
      </c>
      <c r="I3958" s="64">
        <v>1.28</v>
      </c>
      <c r="J3958" s="64">
        <v>2.4700000000000002</v>
      </c>
      <c r="K3958" s="64">
        <f t="shared" si="60"/>
        <v>2.1350000000000002</v>
      </c>
      <c r="L3958" s="64">
        <v>1.8</v>
      </c>
    </row>
    <row r="3959" spans="1:32" x14ac:dyDescent="0.2">
      <c r="A3959" s="2">
        <v>43742</v>
      </c>
      <c r="B3959" s="64">
        <v>2.29</v>
      </c>
      <c r="C3959" s="64">
        <v>2.04</v>
      </c>
      <c r="D3959" s="64">
        <v>3.2</v>
      </c>
      <c r="E3959" s="64">
        <v>2.95</v>
      </c>
      <c r="G3959" s="64">
        <v>1.83</v>
      </c>
      <c r="H3959" s="64">
        <f t="shared" si="59"/>
        <v>1.54</v>
      </c>
      <c r="I3959" s="64">
        <v>1.25</v>
      </c>
      <c r="J3959" s="64">
        <v>2.4700000000000002</v>
      </c>
      <c r="K3959" s="64">
        <f t="shared" si="60"/>
        <v>2.2250000000000001</v>
      </c>
      <c r="L3959" s="64">
        <v>1.98</v>
      </c>
    </row>
    <row r="3960" spans="1:32" x14ac:dyDescent="0.2">
      <c r="A3960" s="2">
        <v>43745</v>
      </c>
      <c r="B3960" s="64">
        <v>2.33</v>
      </c>
      <c r="C3960" s="64">
        <v>2.08</v>
      </c>
      <c r="D3960" s="64">
        <v>3.24</v>
      </c>
      <c r="E3960" s="64">
        <v>2.97</v>
      </c>
      <c r="G3960" s="64">
        <v>1.63</v>
      </c>
      <c r="H3960" s="64">
        <f t="shared" si="59"/>
        <v>1.4449999999999998</v>
      </c>
      <c r="I3960" s="64">
        <v>1.26</v>
      </c>
      <c r="J3960" s="64">
        <v>2.4700000000000002</v>
      </c>
      <c r="K3960" s="64">
        <f t="shared" si="60"/>
        <v>2.2000000000000002</v>
      </c>
      <c r="L3960" s="64">
        <v>1.93</v>
      </c>
    </row>
    <row r="3961" spans="1:32" x14ac:dyDescent="0.2">
      <c r="A3961" s="2">
        <v>43746</v>
      </c>
      <c r="B3961" s="64">
        <v>2.31</v>
      </c>
      <c r="C3961" s="64">
        <v>2.06</v>
      </c>
      <c r="D3961" s="64">
        <v>3.25</v>
      </c>
      <c r="E3961" s="64">
        <v>3.06</v>
      </c>
      <c r="G3961" s="64">
        <v>1.62</v>
      </c>
      <c r="H3961" s="64">
        <f t="shared" si="59"/>
        <v>1.415</v>
      </c>
      <c r="I3961" s="64">
        <v>1.21</v>
      </c>
      <c r="J3961" s="64">
        <v>2.4900000000000002</v>
      </c>
      <c r="K3961" s="64">
        <f t="shared" si="60"/>
        <v>2.1150000000000002</v>
      </c>
      <c r="L3961" s="64">
        <v>1.74</v>
      </c>
    </row>
    <row r="3962" spans="1:32" x14ac:dyDescent="0.2">
      <c r="A3962" s="2">
        <v>43747</v>
      </c>
      <c r="B3962" s="64">
        <v>2.3199999999999998</v>
      </c>
      <c r="C3962" s="64">
        <v>2.11</v>
      </c>
      <c r="D3962" s="64">
        <v>3.27</v>
      </c>
      <c r="E3962" s="64">
        <v>3.03</v>
      </c>
      <c r="G3962" s="64">
        <v>1.66</v>
      </c>
      <c r="H3962" s="64">
        <f t="shared" si="59"/>
        <v>1.43</v>
      </c>
      <c r="I3962" s="64">
        <v>1.2</v>
      </c>
      <c r="J3962" s="64">
        <v>2.4700000000000002</v>
      </c>
      <c r="K3962" s="64">
        <f t="shared" si="60"/>
        <v>2.09</v>
      </c>
      <c r="L3962" s="64">
        <v>1.71</v>
      </c>
    </row>
    <row r="3963" spans="1:32" x14ac:dyDescent="0.2">
      <c r="A3963" s="2">
        <v>43748</v>
      </c>
      <c r="B3963" s="64">
        <v>2.42</v>
      </c>
      <c r="C3963" s="64">
        <v>2.2000000000000002</v>
      </c>
      <c r="D3963" s="64">
        <v>3.3</v>
      </c>
      <c r="E3963" s="64">
        <v>3.18</v>
      </c>
      <c r="G3963" s="64">
        <v>1.6</v>
      </c>
      <c r="H3963" s="64">
        <f t="shared" si="59"/>
        <v>1.395</v>
      </c>
      <c r="I3963" s="64">
        <v>1.19</v>
      </c>
      <c r="J3963" s="64">
        <v>2.42</v>
      </c>
      <c r="K3963" s="64">
        <f t="shared" si="60"/>
        <v>2.0699999999999998</v>
      </c>
      <c r="L3963" s="64">
        <v>1.72</v>
      </c>
    </row>
    <row r="3964" spans="1:32" x14ac:dyDescent="0.2">
      <c r="A3964" s="2">
        <v>43749</v>
      </c>
      <c r="B3964" s="64">
        <v>2.44</v>
      </c>
      <c r="C3964" s="64">
        <v>2.27</v>
      </c>
      <c r="D3964" s="64">
        <v>3.31</v>
      </c>
      <c r="E3964" s="64">
        <v>3.16</v>
      </c>
      <c r="G3964" s="64">
        <v>1.88</v>
      </c>
      <c r="H3964" s="64">
        <f t="shared" si="59"/>
        <v>1.5899999999999999</v>
      </c>
      <c r="I3964" s="64">
        <v>1.3</v>
      </c>
      <c r="J3964" s="64">
        <v>2.5099999999999998</v>
      </c>
      <c r="K3964" s="64">
        <f t="shared" si="60"/>
        <v>2.13</v>
      </c>
      <c r="L3964" s="64">
        <v>1.75</v>
      </c>
    </row>
    <row r="3965" spans="1:32" x14ac:dyDescent="0.2">
      <c r="A3965" s="2">
        <v>43753</v>
      </c>
      <c r="B3965" s="64">
        <v>2.4900000000000002</v>
      </c>
      <c r="C3965" s="64">
        <v>2.2799999999999998</v>
      </c>
      <c r="D3965" s="64">
        <v>3.33</v>
      </c>
      <c r="E3965" s="64">
        <v>3.04</v>
      </c>
      <c r="G3965" s="64">
        <v>1.71</v>
      </c>
      <c r="H3965" s="64">
        <f t="shared" si="59"/>
        <v>1.49</v>
      </c>
      <c r="I3965" s="64">
        <v>1.27</v>
      </c>
      <c r="J3965" s="64">
        <v>2.5</v>
      </c>
      <c r="K3965" s="64">
        <f t="shared" si="60"/>
        <v>2.165</v>
      </c>
      <c r="L3965" s="64">
        <v>1.83</v>
      </c>
      <c r="AF3965" t="s">
        <v>650</v>
      </c>
    </row>
    <row r="3966" spans="1:32" x14ac:dyDescent="0.2">
      <c r="A3966" s="2">
        <v>43754</v>
      </c>
      <c r="B3966" s="64">
        <v>2.4700000000000002</v>
      </c>
      <c r="C3966" s="64">
        <v>2.2400000000000002</v>
      </c>
      <c r="D3966" s="64">
        <v>3.39</v>
      </c>
      <c r="E3966" s="64">
        <v>3.02</v>
      </c>
      <c r="G3966" s="64">
        <v>1.78</v>
      </c>
      <c r="H3966" s="64">
        <f t="shared" si="59"/>
        <v>1.52</v>
      </c>
      <c r="I3966" s="64">
        <v>1.26</v>
      </c>
      <c r="J3966" s="64">
        <v>2.5299999999999998</v>
      </c>
      <c r="K3966" s="64">
        <f t="shared" si="60"/>
        <v>2.1850000000000001</v>
      </c>
      <c r="L3966" s="64">
        <v>1.84</v>
      </c>
    </row>
    <row r="3967" spans="1:32" x14ac:dyDescent="0.2">
      <c r="A3967" s="2">
        <v>43755</v>
      </c>
      <c r="B3967" s="64">
        <v>2.4300000000000002</v>
      </c>
      <c r="C3967" s="64">
        <v>2.23</v>
      </c>
      <c r="D3967" s="64">
        <v>3.32</v>
      </c>
      <c r="E3967" s="64">
        <v>3.02</v>
      </c>
      <c r="G3967" s="64">
        <v>1.85</v>
      </c>
      <c r="H3967" s="64">
        <f t="shared" si="59"/>
        <v>1.55</v>
      </c>
      <c r="I3967" s="64">
        <v>1.25</v>
      </c>
      <c r="J3967" s="64">
        <v>2.57</v>
      </c>
      <c r="K3967" s="64">
        <f t="shared" si="60"/>
        <v>2.2149999999999999</v>
      </c>
      <c r="L3967" s="64">
        <v>1.86</v>
      </c>
    </row>
    <row r="3968" spans="1:32" x14ac:dyDescent="0.2">
      <c r="A3968" s="2">
        <v>43756</v>
      </c>
      <c r="B3968" s="64">
        <v>2.4300000000000002</v>
      </c>
      <c r="C3968" s="64">
        <v>2.23</v>
      </c>
      <c r="D3968" s="64">
        <v>3.29</v>
      </c>
      <c r="E3968" s="64">
        <v>3.01</v>
      </c>
      <c r="G3968" s="64">
        <v>1.91</v>
      </c>
      <c r="H3968" s="64">
        <f t="shared" si="59"/>
        <v>1.595</v>
      </c>
      <c r="I3968" s="64">
        <v>1.28</v>
      </c>
      <c r="J3968" s="64">
        <v>2.56</v>
      </c>
      <c r="K3968" s="64">
        <f t="shared" si="60"/>
        <v>2.2199999999999998</v>
      </c>
      <c r="L3968" s="64">
        <v>1.88</v>
      </c>
    </row>
    <row r="3969" spans="1:29" x14ac:dyDescent="0.2">
      <c r="A3969" s="2">
        <v>43759</v>
      </c>
      <c r="B3969" s="64">
        <v>2.4500000000000002</v>
      </c>
      <c r="C3969" s="64">
        <v>2.2599999999999998</v>
      </c>
      <c r="D3969" s="64">
        <v>3.34</v>
      </c>
      <c r="E3969" s="64">
        <v>3.05</v>
      </c>
      <c r="G3969" s="64">
        <v>1.89</v>
      </c>
      <c r="H3969" s="64">
        <f t="shared" si="59"/>
        <v>1.63</v>
      </c>
      <c r="I3969" s="64">
        <v>1.37</v>
      </c>
      <c r="J3969" s="64">
        <v>2.58</v>
      </c>
      <c r="K3969" s="64">
        <f t="shared" si="60"/>
        <v>2.2400000000000002</v>
      </c>
      <c r="L3969" s="64">
        <v>1.9</v>
      </c>
    </row>
    <row r="3970" spans="1:29" x14ac:dyDescent="0.2">
      <c r="A3970" s="2">
        <v>43760</v>
      </c>
      <c r="B3970" s="64">
        <v>2.44</v>
      </c>
      <c r="C3970" s="64">
        <v>2.23</v>
      </c>
      <c r="D3970" s="64">
        <v>3.35</v>
      </c>
      <c r="E3970" s="64">
        <v>3.06</v>
      </c>
      <c r="G3970" s="64">
        <v>1.88</v>
      </c>
      <c r="H3970" s="64">
        <f t="shared" si="59"/>
        <v>1.615</v>
      </c>
      <c r="I3970" s="64">
        <v>1.35</v>
      </c>
      <c r="J3970" s="64">
        <v>2.54</v>
      </c>
      <c r="K3970" s="64">
        <f t="shared" si="60"/>
        <v>2.23</v>
      </c>
      <c r="L3970" s="64">
        <v>1.92</v>
      </c>
    </row>
    <row r="3971" spans="1:29" x14ac:dyDescent="0.2">
      <c r="A3971" s="2">
        <v>43761</v>
      </c>
      <c r="B3971" s="64">
        <v>2.4300000000000002</v>
      </c>
      <c r="C3971" s="64">
        <v>2.23</v>
      </c>
      <c r="D3971" s="64">
        <v>3.33</v>
      </c>
      <c r="E3971" s="64">
        <v>3.02</v>
      </c>
      <c r="G3971" s="64">
        <v>1.9</v>
      </c>
      <c r="H3971" s="64">
        <f t="shared" si="59"/>
        <v>1.625</v>
      </c>
      <c r="I3971" s="64">
        <v>1.35</v>
      </c>
      <c r="J3971" s="64">
        <v>2.57</v>
      </c>
      <c r="K3971" s="64">
        <f t="shared" si="60"/>
        <v>2.33</v>
      </c>
      <c r="L3971" s="64">
        <v>2.09</v>
      </c>
    </row>
    <row r="3972" spans="1:29" x14ac:dyDescent="0.2">
      <c r="A3972" s="2">
        <v>43762</v>
      </c>
      <c r="B3972" s="64">
        <v>2.4300000000000002</v>
      </c>
      <c r="C3972" s="64">
        <v>2.2200000000000002</v>
      </c>
      <c r="D3972" s="64">
        <v>3.36</v>
      </c>
      <c r="E3972" s="64">
        <v>3.02</v>
      </c>
      <c r="G3972" s="64">
        <v>1.94</v>
      </c>
      <c r="H3972" s="64">
        <f t="shared" si="59"/>
        <v>1.645</v>
      </c>
      <c r="I3972" s="64">
        <v>1.35</v>
      </c>
      <c r="J3972" s="64">
        <v>2.5499999999999998</v>
      </c>
      <c r="K3972" s="64">
        <f t="shared" si="60"/>
        <v>2.355</v>
      </c>
      <c r="L3972" s="64">
        <v>2.16</v>
      </c>
    </row>
    <row r="3973" spans="1:29" x14ac:dyDescent="0.2">
      <c r="A3973" s="2">
        <v>43763</v>
      </c>
      <c r="B3973" s="64">
        <v>2.4</v>
      </c>
      <c r="C3973" s="64">
        <v>2.25</v>
      </c>
      <c r="D3973" s="64">
        <v>3.39</v>
      </c>
      <c r="E3973" s="64">
        <v>3.04</v>
      </c>
      <c r="G3973" s="64">
        <v>1.94</v>
      </c>
      <c r="H3973" s="64">
        <f t="shared" si="59"/>
        <v>1.65</v>
      </c>
      <c r="I3973" s="64">
        <v>1.36</v>
      </c>
      <c r="J3973" s="64">
        <v>2.4900000000000002</v>
      </c>
      <c r="K3973" s="64">
        <f t="shared" si="60"/>
        <v>2.3250000000000002</v>
      </c>
      <c r="L3973" s="64">
        <v>2.16</v>
      </c>
    </row>
    <row r="3974" spans="1:29" x14ac:dyDescent="0.2">
      <c r="A3974" s="2">
        <v>43766</v>
      </c>
      <c r="B3974" s="64">
        <v>2.4700000000000002</v>
      </c>
      <c r="C3974" s="64">
        <v>2.2599999999999998</v>
      </c>
      <c r="D3974" s="64">
        <v>3.35</v>
      </c>
      <c r="E3974" s="64">
        <v>3.05</v>
      </c>
      <c r="G3974" s="64">
        <v>1.88</v>
      </c>
      <c r="H3974" s="64">
        <f t="shared" si="59"/>
        <v>1.62</v>
      </c>
      <c r="I3974" s="64">
        <v>1.36</v>
      </c>
      <c r="J3974" s="64">
        <v>2.5099999999999998</v>
      </c>
      <c r="K3974" s="64">
        <f t="shared" si="60"/>
        <v>2.3449999999999998</v>
      </c>
      <c r="L3974" s="64">
        <v>2.1800000000000002</v>
      </c>
    </row>
    <row r="3975" spans="1:29" x14ac:dyDescent="0.2">
      <c r="A3975" s="2">
        <v>43767</v>
      </c>
      <c r="B3975" s="64">
        <v>2.48</v>
      </c>
      <c r="C3975" s="64">
        <v>2.2599999999999998</v>
      </c>
      <c r="D3975" s="64">
        <v>3.35</v>
      </c>
      <c r="E3975" s="64">
        <v>3.08</v>
      </c>
      <c r="G3975" s="64">
        <v>1.93</v>
      </c>
      <c r="H3975" s="64">
        <f t="shared" si="59"/>
        <v>1.645</v>
      </c>
      <c r="I3975" s="64">
        <v>1.36</v>
      </c>
      <c r="J3975" s="64">
        <v>2.66</v>
      </c>
      <c r="K3975" s="64">
        <f t="shared" si="60"/>
        <v>2.31</v>
      </c>
      <c r="L3975" s="64">
        <v>1.96</v>
      </c>
    </row>
    <row r="3976" spans="1:29" x14ac:dyDescent="0.2">
      <c r="A3976" s="2">
        <v>43768</v>
      </c>
      <c r="B3976" s="64">
        <v>2.42</v>
      </c>
      <c r="C3976" s="64">
        <v>2.2200000000000002</v>
      </c>
      <c r="D3976" s="64">
        <v>3.39</v>
      </c>
      <c r="E3976" s="64">
        <v>3.02</v>
      </c>
      <c r="G3976" s="64">
        <v>1.89</v>
      </c>
      <c r="H3976" s="64">
        <f t="shared" si="59"/>
        <v>1.645</v>
      </c>
      <c r="I3976" s="64">
        <v>1.4</v>
      </c>
      <c r="J3976" s="64">
        <v>2.63</v>
      </c>
      <c r="K3976" s="64">
        <f t="shared" si="60"/>
        <v>2.2999999999999998</v>
      </c>
      <c r="L3976" s="64">
        <v>1.97</v>
      </c>
    </row>
    <row r="3977" spans="1:29" x14ac:dyDescent="0.2">
      <c r="A3977" s="2">
        <v>43769</v>
      </c>
      <c r="B3977" s="64">
        <v>2.38</v>
      </c>
      <c r="C3977" s="64">
        <v>2.1800000000000002</v>
      </c>
      <c r="D3977" s="64">
        <v>3.21</v>
      </c>
      <c r="E3977" s="64">
        <v>2.96</v>
      </c>
      <c r="G3977" s="64">
        <v>1.95</v>
      </c>
      <c r="H3977" s="64">
        <f t="shared" si="59"/>
        <v>1.65</v>
      </c>
      <c r="I3977" s="64">
        <v>1.35</v>
      </c>
      <c r="J3977" s="64">
        <v>2.48</v>
      </c>
      <c r="K3977" s="64">
        <f t="shared" si="60"/>
        <v>2.2000000000000002</v>
      </c>
      <c r="L3977" s="64">
        <v>1.92</v>
      </c>
    </row>
    <row r="3979" spans="1:29" x14ac:dyDescent="0.2">
      <c r="A3979" s="3" t="s">
        <v>61</v>
      </c>
      <c r="B3979" s="64">
        <f>AVERAGE(B3956:B3977)</f>
        <v>2.4049999999999998</v>
      </c>
      <c r="C3979" s="64">
        <f>AVERAGE(C3956:C3977)</f>
        <v>2.1909090909090905</v>
      </c>
      <c r="D3979" s="64">
        <f>AVERAGE(D3956:D3977)</f>
        <v>3.3054545454545448</v>
      </c>
      <c r="E3979" s="64">
        <f>AVERAGE(E3956:E3977)</f>
        <v>3.0395454545454546</v>
      </c>
      <c r="G3979" s="64">
        <f>AVERAGE(G3956:G3977)</f>
        <v>1.8122727272727277</v>
      </c>
      <c r="H3979" s="64">
        <f>AVERAGE(H3956:H3977)</f>
        <v>1.5572727272727271</v>
      </c>
      <c r="J3979" s="64">
        <f>AVERAGE(J3956:J3977)</f>
        <v>2.5331818181818182</v>
      </c>
      <c r="K3979" s="64">
        <f>AVERAGE(K3956:K3977)</f>
        <v>2.211136363636363</v>
      </c>
      <c r="R3979" s="64"/>
      <c r="S3979" s="64"/>
      <c r="U3979"/>
      <c r="V3979"/>
      <c r="W3979"/>
      <c r="X3979"/>
      <c r="Y3979"/>
      <c r="Z3979"/>
      <c r="AA3979"/>
      <c r="AB3979"/>
      <c r="AC3979"/>
    </row>
    <row r="3980" spans="1:29" x14ac:dyDescent="0.2">
      <c r="A3980" s="3" t="s">
        <v>62</v>
      </c>
      <c r="B3980" s="312">
        <f>AVERAGE(B3979:C3979)</f>
        <v>2.2979545454545454</v>
      </c>
      <c r="C3980" s="312"/>
      <c r="D3980" s="312">
        <f>AVERAGE(D3979:E3979)</f>
        <v>3.1724999999999994</v>
      </c>
      <c r="E3980" s="312"/>
      <c r="F3980" s="5"/>
      <c r="G3980" s="312">
        <f>AVERAGE(G3979:H3979)</f>
        <v>1.6847727272727275</v>
      </c>
      <c r="H3980" s="312"/>
      <c r="I3980" s="118"/>
      <c r="J3980" s="312">
        <f>AVERAGE(J3979:K3979)</f>
        <v>2.3721590909090908</v>
      </c>
      <c r="K3980" s="312"/>
      <c r="L3980" s="118"/>
      <c r="M3980" s="5"/>
      <c r="N3980" s="5"/>
      <c r="O3980" s="5"/>
      <c r="P3980" s="5"/>
      <c r="Q3980" s="5"/>
      <c r="R3980" s="312"/>
      <c r="S3980" s="312"/>
      <c r="U3980"/>
      <c r="V3980"/>
      <c r="W3980"/>
      <c r="X3980"/>
      <c r="Y3980"/>
      <c r="Z3980"/>
      <c r="AA3980"/>
      <c r="AB3980"/>
      <c r="AC3980"/>
    </row>
    <row r="3981" spans="1:29" x14ac:dyDescent="0.2">
      <c r="A3981" s="3" t="s">
        <v>63</v>
      </c>
      <c r="B3981" s="312">
        <f>AVERAGE(B3928,B3953,B3980)</f>
        <v>2.3000000000000003</v>
      </c>
      <c r="C3981" s="312"/>
      <c r="D3981" s="312">
        <f>AVERAGE(D3928,D3953,D3980)</f>
        <v>3.1909242424242428</v>
      </c>
      <c r="E3981" s="312"/>
      <c r="F3981" s="5"/>
      <c r="G3981" s="312">
        <f>AVERAGE(G3928,G3953,G3980)</f>
        <v>1.5917234848484849</v>
      </c>
      <c r="H3981" s="312"/>
      <c r="I3981" s="118"/>
      <c r="J3981" s="312">
        <f>AVERAGE(J3928,J3953,J3980)</f>
        <v>2.2172689393939398</v>
      </c>
      <c r="K3981" s="312"/>
      <c r="L3981" s="118"/>
      <c r="M3981" s="5"/>
      <c r="N3981" s="5"/>
      <c r="O3981" s="5"/>
      <c r="P3981" s="5"/>
      <c r="Q3981" s="5"/>
      <c r="R3981" s="312"/>
      <c r="S3981" s="312"/>
      <c r="U3981"/>
      <c r="V3981"/>
      <c r="W3981"/>
      <c r="X3981"/>
      <c r="Y3981"/>
      <c r="Z3981"/>
      <c r="AA3981"/>
      <c r="AB3981"/>
      <c r="AC3981"/>
    </row>
    <row r="3983" spans="1:29" x14ac:dyDescent="0.2">
      <c r="A3983" s="2">
        <v>43770</v>
      </c>
      <c r="B3983" s="64">
        <v>2.37</v>
      </c>
      <c r="C3983" s="64">
        <v>2.2000000000000002</v>
      </c>
      <c r="D3983" s="64">
        <v>3.22</v>
      </c>
      <c r="E3983" s="64">
        <v>2.96</v>
      </c>
      <c r="G3983" s="64">
        <v>1.94</v>
      </c>
      <c r="H3983" s="64">
        <f t="shared" ref="H3983:H4001" si="61">(G3983+I3983)/2</f>
        <v>1.6749999999999998</v>
      </c>
      <c r="I3983" s="64">
        <v>1.41</v>
      </c>
      <c r="J3983" s="64">
        <v>2.75</v>
      </c>
      <c r="K3983" s="64">
        <f t="shared" ref="K3983:K4001" si="62">(J3983+L3983)/2</f>
        <v>2.29</v>
      </c>
      <c r="L3983" s="64">
        <v>1.83</v>
      </c>
    </row>
    <row r="3984" spans="1:29" x14ac:dyDescent="0.2">
      <c r="A3984" s="2">
        <v>43773</v>
      </c>
      <c r="B3984" s="64">
        <v>2.4500000000000002</v>
      </c>
      <c r="C3984" s="64">
        <v>2.25</v>
      </c>
      <c r="D3984" s="64">
        <v>3.29</v>
      </c>
      <c r="E3984" s="64">
        <v>3</v>
      </c>
      <c r="G3984" s="64">
        <v>1.88</v>
      </c>
      <c r="H3984" s="64">
        <f t="shared" si="61"/>
        <v>1.64</v>
      </c>
      <c r="I3984" s="64">
        <v>1.4</v>
      </c>
      <c r="J3984" s="64">
        <v>2.56</v>
      </c>
      <c r="K3984" s="64">
        <f t="shared" si="62"/>
        <v>2.2250000000000001</v>
      </c>
      <c r="L3984" s="64">
        <v>1.89</v>
      </c>
    </row>
    <row r="3985" spans="1:12" x14ac:dyDescent="0.2">
      <c r="A3985" s="2">
        <v>43774</v>
      </c>
      <c r="B3985" s="64">
        <v>2.52</v>
      </c>
      <c r="C3985" s="64">
        <v>2.3199999999999998</v>
      </c>
      <c r="D3985" s="64">
        <v>3.35</v>
      </c>
      <c r="E3985" s="64">
        <v>3.07</v>
      </c>
      <c r="G3985" s="64">
        <v>1.82</v>
      </c>
      <c r="H3985" s="64">
        <f t="shared" si="61"/>
        <v>1.615</v>
      </c>
      <c r="I3985" s="64">
        <v>1.41</v>
      </c>
      <c r="J3985" s="64">
        <v>2.67</v>
      </c>
      <c r="K3985" s="64">
        <f t="shared" si="62"/>
        <v>2.12</v>
      </c>
      <c r="L3985" s="64">
        <v>1.57</v>
      </c>
    </row>
    <row r="3986" spans="1:12" x14ac:dyDescent="0.2">
      <c r="A3986" s="2">
        <v>43775</v>
      </c>
      <c r="B3986" s="64">
        <v>2.4700000000000002</v>
      </c>
      <c r="C3986" s="64">
        <v>2.27</v>
      </c>
      <c r="D3986" s="64">
        <v>3.32</v>
      </c>
      <c r="E3986" s="64">
        <v>3</v>
      </c>
      <c r="G3986" s="64">
        <v>1.82</v>
      </c>
      <c r="H3986" s="64">
        <f t="shared" si="61"/>
        <v>1.6099999999999999</v>
      </c>
      <c r="I3986" s="64">
        <v>1.4</v>
      </c>
      <c r="J3986" s="64">
        <v>2.7</v>
      </c>
      <c r="K3986" s="64">
        <f t="shared" si="62"/>
        <v>2.1</v>
      </c>
      <c r="L3986" s="64">
        <v>1.5</v>
      </c>
    </row>
    <row r="3987" spans="1:12" x14ac:dyDescent="0.2">
      <c r="A3987" s="2">
        <v>43776</v>
      </c>
      <c r="B3987" s="64">
        <v>2.5499999999999998</v>
      </c>
      <c r="C3987" s="64">
        <v>2.36</v>
      </c>
      <c r="D3987" s="64">
        <v>3.36</v>
      </c>
      <c r="E3987" s="64">
        <v>3.13</v>
      </c>
      <c r="G3987" s="64">
        <v>1.91</v>
      </c>
      <c r="H3987" s="64">
        <f t="shared" si="61"/>
        <v>1.68</v>
      </c>
      <c r="I3987" s="64">
        <v>1.45</v>
      </c>
      <c r="J3987" s="64">
        <v>2.59</v>
      </c>
      <c r="K3987" s="64">
        <f t="shared" si="62"/>
        <v>2.2450000000000001</v>
      </c>
      <c r="L3987" s="64">
        <v>1.9</v>
      </c>
    </row>
    <row r="3988" spans="1:12" x14ac:dyDescent="0.2">
      <c r="A3988" s="2">
        <v>43777</v>
      </c>
      <c r="B3988" s="64">
        <v>2.56</v>
      </c>
      <c r="C3988" s="64">
        <v>2.36</v>
      </c>
      <c r="D3988" s="64">
        <v>3.36</v>
      </c>
      <c r="E3988" s="64">
        <v>3.13</v>
      </c>
      <c r="G3988" s="64">
        <v>1.96</v>
      </c>
      <c r="H3988" s="64">
        <f t="shared" si="61"/>
        <v>1.7</v>
      </c>
      <c r="I3988" s="64">
        <v>1.44</v>
      </c>
      <c r="J3988" s="64">
        <v>2.66</v>
      </c>
      <c r="K3988" s="64">
        <f t="shared" si="62"/>
        <v>2.3449999999999998</v>
      </c>
      <c r="L3988" s="64">
        <v>2.0299999999999998</v>
      </c>
    </row>
    <row r="3989" spans="1:12" x14ac:dyDescent="0.2">
      <c r="A3989" s="2">
        <v>43781</v>
      </c>
      <c r="B3989" s="64">
        <v>2.56</v>
      </c>
      <c r="C3989" s="64">
        <v>2.35</v>
      </c>
      <c r="D3989" s="64">
        <v>3.39</v>
      </c>
      <c r="E3989" s="64">
        <v>3.1</v>
      </c>
      <c r="G3989" s="64">
        <v>1.99</v>
      </c>
      <c r="H3989" s="64">
        <f t="shared" si="61"/>
        <v>1.6949999999999998</v>
      </c>
      <c r="I3989" s="64">
        <v>1.4</v>
      </c>
      <c r="J3989" s="64">
        <v>2.64</v>
      </c>
      <c r="K3989" s="64">
        <f t="shared" si="62"/>
        <v>2.54</v>
      </c>
      <c r="L3989" s="64">
        <v>2.44</v>
      </c>
    </row>
    <row r="3990" spans="1:12" x14ac:dyDescent="0.2">
      <c r="A3990" s="2">
        <v>43782</v>
      </c>
      <c r="B3990" s="64">
        <v>2.54</v>
      </c>
      <c r="C3990" s="64">
        <v>2.34</v>
      </c>
      <c r="D3990" s="64">
        <v>3.35</v>
      </c>
      <c r="E3990" s="64">
        <v>3.11</v>
      </c>
      <c r="G3990" s="64">
        <v>1.92</v>
      </c>
      <c r="H3990" s="64">
        <f t="shared" si="61"/>
        <v>1.66</v>
      </c>
      <c r="I3990" s="64">
        <v>1.4</v>
      </c>
      <c r="J3990" s="64">
        <v>2.67</v>
      </c>
      <c r="K3990" s="64">
        <f t="shared" si="62"/>
        <v>2.4550000000000001</v>
      </c>
      <c r="L3990" s="64">
        <v>2.2400000000000002</v>
      </c>
    </row>
    <row r="3991" spans="1:12" x14ac:dyDescent="0.2">
      <c r="A3991" s="2">
        <v>43783</v>
      </c>
      <c r="B3991" s="64">
        <v>2.48</v>
      </c>
      <c r="C3991" s="64">
        <v>2.29</v>
      </c>
      <c r="D3991" s="64">
        <v>3.38</v>
      </c>
      <c r="E3991" s="64">
        <v>3.06</v>
      </c>
      <c r="G3991" s="64">
        <v>1.87</v>
      </c>
      <c r="H3991" s="64">
        <f t="shared" si="61"/>
        <v>1.605</v>
      </c>
      <c r="I3991" s="64">
        <v>1.34</v>
      </c>
      <c r="J3991" s="64">
        <v>2.71</v>
      </c>
      <c r="K3991" s="64">
        <f t="shared" si="62"/>
        <v>2.5449999999999999</v>
      </c>
      <c r="L3991" s="64">
        <v>2.38</v>
      </c>
    </row>
    <row r="3992" spans="1:12" x14ac:dyDescent="0.2">
      <c r="A3992" s="2">
        <v>43784</v>
      </c>
      <c r="B3992" s="64">
        <v>2.48</v>
      </c>
      <c r="C3992" s="64">
        <v>2.29</v>
      </c>
      <c r="D3992" s="64">
        <v>3.31</v>
      </c>
      <c r="E3992" s="64">
        <v>3.09</v>
      </c>
      <c r="G3992" s="64">
        <v>1.8</v>
      </c>
      <c r="H3992" s="64">
        <f t="shared" si="61"/>
        <v>1.645</v>
      </c>
      <c r="I3992" s="64">
        <v>1.49</v>
      </c>
      <c r="J3992" s="64">
        <v>2.71</v>
      </c>
      <c r="K3992" s="64">
        <f t="shared" si="62"/>
        <v>2.5750000000000002</v>
      </c>
      <c r="L3992" s="64">
        <v>2.44</v>
      </c>
    </row>
    <row r="3993" spans="1:12" x14ac:dyDescent="0.2">
      <c r="A3993" s="2">
        <v>43787</v>
      </c>
      <c r="B3993" s="64">
        <v>2.52</v>
      </c>
      <c r="C3993" s="64">
        <v>2.31</v>
      </c>
      <c r="D3993" s="64">
        <v>3.33</v>
      </c>
      <c r="E3993" s="64">
        <v>3.15</v>
      </c>
      <c r="G3993" s="64">
        <v>1.8</v>
      </c>
      <c r="H3993" s="64">
        <f t="shared" si="61"/>
        <v>1.6</v>
      </c>
      <c r="I3993" s="64">
        <v>1.4</v>
      </c>
      <c r="J3993" s="64">
        <v>2.82</v>
      </c>
      <c r="K3993" s="64">
        <f t="shared" si="62"/>
        <v>2.63</v>
      </c>
      <c r="L3993" s="64">
        <v>2.44</v>
      </c>
    </row>
    <row r="3994" spans="1:12" x14ac:dyDescent="0.2">
      <c r="A3994" s="2">
        <v>43788</v>
      </c>
      <c r="B3994" s="64">
        <v>2.4900000000000002</v>
      </c>
      <c r="C3994" s="64">
        <v>2.29</v>
      </c>
      <c r="D3994" s="64">
        <v>3.29</v>
      </c>
      <c r="E3994" s="64">
        <v>3.08</v>
      </c>
      <c r="G3994" s="64">
        <v>1.78</v>
      </c>
      <c r="H3994" s="64">
        <f t="shared" si="61"/>
        <v>1.645</v>
      </c>
      <c r="I3994" s="64">
        <v>1.51</v>
      </c>
      <c r="J3994" s="64">
        <v>2.84</v>
      </c>
      <c r="K3994" s="64">
        <f t="shared" si="62"/>
        <v>2.63</v>
      </c>
      <c r="L3994" s="64">
        <v>2.42</v>
      </c>
    </row>
    <row r="3995" spans="1:12" x14ac:dyDescent="0.2">
      <c r="A3995" s="2">
        <v>43789</v>
      </c>
      <c r="B3995" s="64">
        <v>2.4700000000000002</v>
      </c>
      <c r="C3995" s="64">
        <v>2.27</v>
      </c>
      <c r="D3995" s="64">
        <v>3.35</v>
      </c>
      <c r="E3995" s="64">
        <v>3.1</v>
      </c>
      <c r="G3995" s="64">
        <v>1.73</v>
      </c>
      <c r="H3995" s="64">
        <f t="shared" si="61"/>
        <v>1.585</v>
      </c>
      <c r="I3995" s="64">
        <v>1.44</v>
      </c>
      <c r="J3995" s="64">
        <v>2.8</v>
      </c>
      <c r="K3995" s="64">
        <f t="shared" si="62"/>
        <v>2.5649999999999999</v>
      </c>
      <c r="L3995" s="64">
        <v>2.33</v>
      </c>
    </row>
    <row r="3996" spans="1:12" x14ac:dyDescent="0.2">
      <c r="A3996" s="2">
        <v>43790</v>
      </c>
      <c r="B3996" s="64">
        <v>2.48</v>
      </c>
      <c r="C3996" s="64">
        <v>2.2999999999999998</v>
      </c>
      <c r="D3996" s="64">
        <v>3.35</v>
      </c>
      <c r="E3996" s="64">
        <v>3.08</v>
      </c>
      <c r="G3996" s="64">
        <v>1.76</v>
      </c>
      <c r="H3996" s="64">
        <f t="shared" si="61"/>
        <v>1.585</v>
      </c>
      <c r="I3996" s="64">
        <v>1.41</v>
      </c>
      <c r="J3996" s="64">
        <v>2.67</v>
      </c>
      <c r="K3996" s="64">
        <f t="shared" si="62"/>
        <v>2.4550000000000001</v>
      </c>
      <c r="L3996" s="64">
        <v>2.2400000000000002</v>
      </c>
    </row>
    <row r="3997" spans="1:12" x14ac:dyDescent="0.2">
      <c r="A3997" s="2">
        <v>43791</v>
      </c>
      <c r="B3997" s="64">
        <v>2.48</v>
      </c>
      <c r="C3997" s="64">
        <v>2.2799999999999998</v>
      </c>
      <c r="D3997" s="64">
        <v>3.35</v>
      </c>
      <c r="E3997" s="64">
        <v>3.09</v>
      </c>
      <c r="G3997" s="64">
        <v>1.74</v>
      </c>
      <c r="H3997" s="64">
        <f t="shared" si="61"/>
        <v>1.585</v>
      </c>
      <c r="I3997" s="64">
        <v>1.43</v>
      </c>
      <c r="J3997" s="64">
        <v>2.76</v>
      </c>
      <c r="K3997" s="64">
        <f t="shared" si="62"/>
        <v>2.54</v>
      </c>
      <c r="L3997" s="64">
        <v>2.3199999999999998</v>
      </c>
    </row>
    <row r="3998" spans="1:12" x14ac:dyDescent="0.2">
      <c r="A3998" s="2">
        <v>43794</v>
      </c>
      <c r="B3998" s="64">
        <v>2.4500000000000002</v>
      </c>
      <c r="C3998" s="64">
        <v>2.27</v>
      </c>
      <c r="D3998" s="64">
        <v>3.31</v>
      </c>
      <c r="E3998" s="64">
        <v>3.06</v>
      </c>
      <c r="G3998" s="64">
        <v>1.72</v>
      </c>
      <c r="H3998" s="64">
        <f t="shared" si="61"/>
        <v>1.5699999999999998</v>
      </c>
      <c r="I3998" s="64">
        <v>1.42</v>
      </c>
      <c r="J3998" s="64">
        <v>2.61</v>
      </c>
      <c r="K3998" s="64">
        <f t="shared" si="62"/>
        <v>2.46</v>
      </c>
      <c r="L3998" s="64">
        <v>2.31</v>
      </c>
    </row>
    <row r="3999" spans="1:12" x14ac:dyDescent="0.2">
      <c r="A3999" s="2">
        <v>43795</v>
      </c>
      <c r="B3999" s="64">
        <v>2.4300000000000002</v>
      </c>
      <c r="C3999" s="64">
        <v>2.2400000000000002</v>
      </c>
      <c r="D3999" s="64">
        <v>3.29</v>
      </c>
      <c r="E3999" s="64">
        <v>3.03</v>
      </c>
      <c r="G3999" s="64">
        <v>1.73</v>
      </c>
      <c r="H3999" s="64">
        <f t="shared" si="61"/>
        <v>1.575</v>
      </c>
      <c r="I3999" s="64">
        <v>1.42</v>
      </c>
      <c r="J3999" s="64">
        <v>2.59</v>
      </c>
      <c r="K3999" s="64">
        <f t="shared" si="62"/>
        <v>2.4500000000000002</v>
      </c>
      <c r="L3999" s="64">
        <v>2.31</v>
      </c>
    </row>
    <row r="4000" spans="1:12" x14ac:dyDescent="0.2">
      <c r="A4000" s="2">
        <v>43796</v>
      </c>
      <c r="B4000" s="64">
        <v>2.4300000000000002</v>
      </c>
      <c r="C4000" s="64">
        <v>2.23</v>
      </c>
      <c r="D4000" s="64">
        <v>3.16</v>
      </c>
      <c r="E4000" s="64">
        <v>3.01</v>
      </c>
      <c r="G4000" s="64">
        <v>1.74</v>
      </c>
      <c r="H4000" s="64">
        <f t="shared" si="61"/>
        <v>1.595</v>
      </c>
      <c r="I4000" s="64">
        <v>1.45</v>
      </c>
      <c r="J4000" s="64">
        <v>2.77</v>
      </c>
      <c r="K4000" s="64">
        <f t="shared" si="62"/>
        <v>2.6</v>
      </c>
      <c r="L4000" s="64">
        <v>2.4300000000000002</v>
      </c>
    </row>
    <row r="4001" spans="1:29" x14ac:dyDescent="0.2">
      <c r="A4001" s="2">
        <v>43798</v>
      </c>
      <c r="B4001" s="64">
        <v>2.37</v>
      </c>
      <c r="C4001" s="64">
        <v>2.25</v>
      </c>
      <c r="D4001" s="64">
        <v>3.18</v>
      </c>
      <c r="E4001" s="64">
        <v>3.03</v>
      </c>
      <c r="G4001" s="64">
        <v>1.86</v>
      </c>
      <c r="H4001" s="64">
        <f t="shared" si="61"/>
        <v>1.67</v>
      </c>
      <c r="I4001" s="64">
        <v>1.48</v>
      </c>
      <c r="J4001" s="64">
        <v>2.66</v>
      </c>
      <c r="K4001" s="64">
        <f t="shared" si="62"/>
        <v>2.5750000000000002</v>
      </c>
      <c r="L4001" s="64">
        <v>2.4900000000000002</v>
      </c>
    </row>
    <row r="4003" spans="1:29" x14ac:dyDescent="0.2">
      <c r="A4003" s="3" t="s">
        <v>61</v>
      </c>
      <c r="B4003" s="64">
        <f>AVERAGE(B3983:B4001)</f>
        <v>2.4789473684210521</v>
      </c>
      <c r="C4003" s="64">
        <f>AVERAGE(C3983:C4001)</f>
        <v>2.2878947368421052</v>
      </c>
      <c r="D4003" s="64">
        <f>AVERAGE(D3983:D4001)</f>
        <v>3.3126315789473688</v>
      </c>
      <c r="E4003" s="64">
        <f>AVERAGE(E3983:E4001)</f>
        <v>3.0673684210526311</v>
      </c>
      <c r="G4003" s="64">
        <f>AVERAGE(G3983:G4001)</f>
        <v>1.83</v>
      </c>
      <c r="H4003" s="64">
        <f>AVERAGE(H3983:H4001)</f>
        <v>1.6281578947368422</v>
      </c>
      <c r="J4003" s="64">
        <f>AVERAGE(J3983:J4001)</f>
        <v>2.6936842105263161</v>
      </c>
      <c r="K4003" s="64">
        <f>AVERAGE(K3983:K4001)</f>
        <v>2.4392105263157897</v>
      </c>
      <c r="R4003" s="64"/>
      <c r="S4003" s="64"/>
      <c r="U4003"/>
      <c r="V4003"/>
      <c r="W4003"/>
      <c r="X4003"/>
      <c r="Y4003"/>
      <c r="Z4003"/>
      <c r="AA4003"/>
      <c r="AB4003"/>
      <c r="AC4003"/>
    </row>
    <row r="4004" spans="1:29" x14ac:dyDescent="0.2">
      <c r="A4004" s="3" t="s">
        <v>62</v>
      </c>
      <c r="B4004" s="312">
        <f>AVERAGE(B4003:C4003)</f>
        <v>2.3834210526315784</v>
      </c>
      <c r="C4004" s="312"/>
      <c r="D4004" s="312">
        <f>AVERAGE(D4003:E4003)</f>
        <v>3.19</v>
      </c>
      <c r="E4004" s="312"/>
      <c r="F4004" s="5"/>
      <c r="G4004" s="312">
        <f>AVERAGE(G4003:H4003)</f>
        <v>1.7290789473684212</v>
      </c>
      <c r="H4004" s="312"/>
      <c r="I4004" s="118"/>
      <c r="J4004" s="312">
        <f>AVERAGE(J4003:K4003)</f>
        <v>2.5664473684210529</v>
      </c>
      <c r="K4004" s="312"/>
      <c r="L4004" s="118"/>
      <c r="M4004" s="5"/>
      <c r="N4004" s="5"/>
      <c r="O4004" s="5"/>
      <c r="P4004" s="5"/>
      <c r="Q4004" s="5"/>
      <c r="R4004" s="312"/>
      <c r="S4004" s="312"/>
      <c r="U4004"/>
      <c r="V4004"/>
      <c r="W4004"/>
      <c r="X4004"/>
      <c r="Y4004"/>
      <c r="Z4004"/>
      <c r="AA4004"/>
      <c r="AB4004"/>
      <c r="AC4004"/>
    </row>
    <row r="4005" spans="1:29" x14ac:dyDescent="0.2">
      <c r="A4005" s="3" t="s">
        <v>63</v>
      </c>
      <c r="B4005" s="312">
        <f>AVERAGE(B3953,B3980,B4004)</f>
        <v>2.3429585326953748</v>
      </c>
      <c r="C4005" s="312"/>
      <c r="D4005" s="312">
        <f>AVERAGE(D3953,D3980,D4004)</f>
        <v>3.1835</v>
      </c>
      <c r="E4005" s="312"/>
      <c r="F4005" s="5"/>
      <c r="G4005" s="312">
        <f>AVERAGE(G3953,G3980,G4004)</f>
        <v>1.6810755582137162</v>
      </c>
      <c r="H4005" s="312"/>
      <c r="I4005" s="118"/>
      <c r="J4005" s="312">
        <f>AVERAGE(J3953,J3980,J4004)</f>
        <v>2.3807438197767143</v>
      </c>
      <c r="K4005" s="312"/>
      <c r="L4005" s="118"/>
      <c r="M4005" s="5"/>
      <c r="N4005" s="5"/>
      <c r="O4005" s="5"/>
      <c r="P4005" s="5"/>
      <c r="Q4005" s="5"/>
      <c r="R4005" s="312"/>
      <c r="S4005" s="312"/>
      <c r="U4005"/>
      <c r="V4005"/>
      <c r="W4005"/>
      <c r="X4005"/>
      <c r="Y4005"/>
      <c r="Z4005"/>
      <c r="AA4005"/>
      <c r="AB4005"/>
      <c r="AC4005"/>
    </row>
    <row r="4007" spans="1:29" x14ac:dyDescent="0.2">
      <c r="A4007" s="2">
        <v>43801</v>
      </c>
      <c r="B4007" s="64">
        <v>2.5099999999999998</v>
      </c>
      <c r="C4007" s="64">
        <v>2.33</v>
      </c>
      <c r="D4007" s="64">
        <v>3.37</v>
      </c>
      <c r="E4007" s="64">
        <v>3.11</v>
      </c>
      <c r="G4007" s="64">
        <v>1.88</v>
      </c>
      <c r="H4007" s="64">
        <f t="shared" ref="H4007:H4027" si="63">(G4007+I4007)/2</f>
        <v>1.665</v>
      </c>
      <c r="I4007" s="64">
        <v>1.45</v>
      </c>
      <c r="J4007" s="64">
        <v>2.65</v>
      </c>
      <c r="K4007" s="64">
        <f t="shared" ref="K4007:K4027" si="64">(J4007+L4007)/2</f>
        <v>2.5350000000000001</v>
      </c>
      <c r="L4007" s="64">
        <v>2.42</v>
      </c>
    </row>
    <row r="4008" spans="1:29" x14ac:dyDescent="0.2">
      <c r="A4008" s="2">
        <v>43802</v>
      </c>
      <c r="B4008" s="64">
        <v>2.42</v>
      </c>
      <c r="C4008" s="64">
        <v>2.2000000000000002</v>
      </c>
      <c r="D4008" s="64">
        <v>3.28</v>
      </c>
      <c r="E4008" s="64">
        <v>3.02</v>
      </c>
      <c r="G4008" s="64">
        <v>1.77</v>
      </c>
      <c r="H4008" s="64">
        <f t="shared" si="63"/>
        <v>1.595</v>
      </c>
      <c r="I4008" s="64">
        <v>1.42</v>
      </c>
      <c r="J4008" s="64">
        <v>2.59</v>
      </c>
      <c r="K4008" s="64">
        <f t="shared" si="64"/>
        <v>2.5</v>
      </c>
      <c r="L4008" s="64">
        <v>2.41</v>
      </c>
    </row>
    <row r="4009" spans="1:29" x14ac:dyDescent="0.2">
      <c r="A4009" s="2">
        <v>43803</v>
      </c>
      <c r="B4009" s="64">
        <v>2.44</v>
      </c>
      <c r="C4009" s="64">
        <v>2.27</v>
      </c>
      <c r="D4009" s="64">
        <v>3.32</v>
      </c>
      <c r="E4009" s="64">
        <v>3.06</v>
      </c>
      <c r="G4009" s="64">
        <v>1.83</v>
      </c>
      <c r="H4009" s="64">
        <f t="shared" si="63"/>
        <v>1.6099999999999999</v>
      </c>
      <c r="I4009" s="64">
        <v>1.39</v>
      </c>
      <c r="J4009" s="64">
        <v>2.6</v>
      </c>
      <c r="K4009" s="64">
        <f t="shared" si="64"/>
        <v>2.5049999999999999</v>
      </c>
      <c r="L4009" s="64">
        <v>2.41</v>
      </c>
    </row>
    <row r="4010" spans="1:29" x14ac:dyDescent="0.2">
      <c r="A4010" s="2">
        <v>43804</v>
      </c>
      <c r="B4010" s="64">
        <v>2.4700000000000002</v>
      </c>
      <c r="C4010" s="64">
        <v>2.2599999999999998</v>
      </c>
      <c r="D4010" s="64">
        <v>3.3</v>
      </c>
      <c r="E4010" s="64">
        <v>3.07</v>
      </c>
      <c r="G4010" s="64">
        <v>1.8</v>
      </c>
      <c r="H4010" s="64">
        <f t="shared" si="63"/>
        <v>1.6</v>
      </c>
      <c r="I4010" s="64">
        <v>1.4</v>
      </c>
      <c r="J4010" s="64">
        <v>2.6</v>
      </c>
      <c r="K4010" s="64">
        <f t="shared" si="64"/>
        <v>2.4500000000000002</v>
      </c>
      <c r="L4010" s="64">
        <v>2.2999999999999998</v>
      </c>
    </row>
    <row r="4011" spans="1:29" x14ac:dyDescent="0.2">
      <c r="A4011" s="2">
        <v>43805</v>
      </c>
      <c r="B4011" s="64">
        <v>2.5</v>
      </c>
      <c r="C4011" s="64">
        <v>2.27</v>
      </c>
      <c r="D4011" s="64">
        <v>3.3</v>
      </c>
      <c r="E4011" s="64">
        <v>3.09</v>
      </c>
      <c r="G4011" s="64">
        <v>1.77</v>
      </c>
      <c r="H4011" s="64">
        <f t="shared" si="63"/>
        <v>1.58</v>
      </c>
      <c r="I4011" s="64">
        <v>1.39</v>
      </c>
      <c r="J4011" s="64">
        <v>2.59</v>
      </c>
      <c r="K4011" s="64">
        <f t="shared" si="64"/>
        <v>2.4449999999999998</v>
      </c>
      <c r="L4011" s="64">
        <v>2.2999999999999998</v>
      </c>
    </row>
    <row r="4012" spans="1:29" x14ac:dyDescent="0.2">
      <c r="A4012" s="2">
        <v>43808</v>
      </c>
      <c r="B4012" s="64">
        <v>2.52</v>
      </c>
      <c r="C4012" s="64">
        <v>2.2999999999999998</v>
      </c>
      <c r="D4012" s="64">
        <v>3.3</v>
      </c>
      <c r="E4012" s="64">
        <v>3.09</v>
      </c>
      <c r="G4012" s="64">
        <v>1.76</v>
      </c>
      <c r="H4012" s="64">
        <f t="shared" si="63"/>
        <v>1.5699999999999998</v>
      </c>
      <c r="I4012" s="64">
        <v>1.38</v>
      </c>
      <c r="J4012" s="64">
        <v>2.56</v>
      </c>
      <c r="K4012" s="64">
        <f t="shared" si="64"/>
        <v>2.4299999999999997</v>
      </c>
      <c r="L4012" s="64">
        <v>2.2999999999999998</v>
      </c>
    </row>
    <row r="4013" spans="1:29" x14ac:dyDescent="0.2">
      <c r="A4013" s="2">
        <v>43809</v>
      </c>
      <c r="B4013" s="64">
        <v>2.5299999999999998</v>
      </c>
      <c r="C4013" s="64">
        <v>2.27</v>
      </c>
      <c r="D4013" s="64">
        <v>3.3</v>
      </c>
      <c r="E4013" s="64">
        <v>3.1</v>
      </c>
      <c r="G4013" s="64">
        <v>1.57</v>
      </c>
      <c r="H4013" s="64">
        <f t="shared" si="63"/>
        <v>1.4550000000000001</v>
      </c>
      <c r="I4013" s="64">
        <v>1.34</v>
      </c>
      <c r="J4013" s="64">
        <v>2.58</v>
      </c>
      <c r="K4013" s="64">
        <f t="shared" si="64"/>
        <v>2.395</v>
      </c>
      <c r="L4013" s="64">
        <v>2.21</v>
      </c>
    </row>
    <row r="4014" spans="1:29" x14ac:dyDescent="0.2">
      <c r="A4014" s="2">
        <v>43810</v>
      </c>
      <c r="B4014" s="64">
        <v>2.48</v>
      </c>
      <c r="C4014" s="64">
        <v>2.2200000000000002</v>
      </c>
      <c r="D4014" s="64">
        <v>3.27</v>
      </c>
      <c r="E4014" s="64">
        <v>3.05</v>
      </c>
      <c r="G4014" s="64">
        <v>1.63</v>
      </c>
      <c r="H4014" s="64">
        <f t="shared" si="63"/>
        <v>1.5049999999999999</v>
      </c>
      <c r="I4014" s="64">
        <v>1.38</v>
      </c>
      <c r="J4014" s="64">
        <v>2.4300000000000002</v>
      </c>
      <c r="K4014" s="64">
        <f t="shared" si="64"/>
        <v>2.335</v>
      </c>
      <c r="L4014" s="64">
        <v>2.2400000000000002</v>
      </c>
    </row>
    <row r="4015" spans="1:29" x14ac:dyDescent="0.2">
      <c r="A4015" s="2">
        <v>43811</v>
      </c>
      <c r="B4015" s="64">
        <v>2.58</v>
      </c>
      <c r="C4015" s="64">
        <v>2.31</v>
      </c>
      <c r="D4015" s="64">
        <v>3.31</v>
      </c>
      <c r="E4015" s="64">
        <v>3.11</v>
      </c>
      <c r="G4015" s="64">
        <v>1.56</v>
      </c>
      <c r="H4015" s="64">
        <f t="shared" si="63"/>
        <v>1.425</v>
      </c>
      <c r="I4015" s="64">
        <v>1.29</v>
      </c>
      <c r="J4015" s="64">
        <v>2.5</v>
      </c>
      <c r="K4015" s="64">
        <f t="shared" si="64"/>
        <v>2.4249999999999998</v>
      </c>
      <c r="L4015" s="64">
        <v>2.35</v>
      </c>
    </row>
    <row r="4016" spans="1:29" x14ac:dyDescent="0.2">
      <c r="A4016" s="2">
        <v>43812</v>
      </c>
      <c r="B4016" s="64">
        <v>2.4700000000000002</v>
      </c>
      <c r="C4016" s="64">
        <v>2.21</v>
      </c>
      <c r="D4016" s="64">
        <v>3.25</v>
      </c>
      <c r="E4016" s="64">
        <v>3.08</v>
      </c>
      <c r="G4016" s="64">
        <v>1.62</v>
      </c>
      <c r="H4016" s="64">
        <f t="shared" si="63"/>
        <v>1.4700000000000002</v>
      </c>
      <c r="I4016" s="64">
        <v>1.32</v>
      </c>
      <c r="J4016" s="64">
        <v>2.63</v>
      </c>
      <c r="K4016" s="64">
        <f t="shared" si="64"/>
        <v>2.48</v>
      </c>
      <c r="L4016" s="64">
        <v>2.33</v>
      </c>
    </row>
    <row r="4017" spans="1:29" x14ac:dyDescent="0.2">
      <c r="A4017" s="2">
        <v>43815</v>
      </c>
      <c r="B4017" s="64">
        <v>2.52</v>
      </c>
      <c r="C4017" s="64">
        <v>2.2799999999999998</v>
      </c>
      <c r="D4017" s="64">
        <v>3.3</v>
      </c>
      <c r="E4017" s="64">
        <v>3.09</v>
      </c>
      <c r="G4017" s="64">
        <v>1.69</v>
      </c>
      <c r="H4017" s="64">
        <f t="shared" si="63"/>
        <v>1.48</v>
      </c>
      <c r="I4017" s="64">
        <v>1.27</v>
      </c>
      <c r="J4017" s="64">
        <v>2.58</v>
      </c>
      <c r="K4017" s="64">
        <f t="shared" si="64"/>
        <v>2.4050000000000002</v>
      </c>
      <c r="L4017" s="64">
        <v>2.23</v>
      </c>
    </row>
    <row r="4018" spans="1:29" x14ac:dyDescent="0.2">
      <c r="A4018" s="2">
        <v>43816</v>
      </c>
      <c r="B4018" s="64">
        <v>2.5499999999999998</v>
      </c>
      <c r="C4018" s="64">
        <v>2.2599999999999998</v>
      </c>
      <c r="D4018" s="64">
        <v>3.3</v>
      </c>
      <c r="E4018" s="64">
        <v>3.08</v>
      </c>
      <c r="G4018" s="64">
        <v>1.69</v>
      </c>
      <c r="H4018" s="64">
        <f t="shared" si="63"/>
        <v>1.4950000000000001</v>
      </c>
      <c r="I4018" s="64">
        <v>1.3</v>
      </c>
      <c r="J4018" s="64">
        <v>2.54</v>
      </c>
      <c r="K4018" s="64">
        <f t="shared" si="64"/>
        <v>2.2999999999999998</v>
      </c>
      <c r="L4018" s="64">
        <v>2.06</v>
      </c>
    </row>
    <row r="4019" spans="1:29" x14ac:dyDescent="0.2">
      <c r="A4019" s="2">
        <v>43817</v>
      </c>
      <c r="B4019" s="64">
        <v>2.5499999999999998</v>
      </c>
      <c r="C4019" s="64">
        <v>2.3199999999999998</v>
      </c>
      <c r="D4019" s="64">
        <v>3.34</v>
      </c>
      <c r="E4019" s="64">
        <v>3.1</v>
      </c>
      <c r="G4019" s="64">
        <v>1.7</v>
      </c>
      <c r="H4019" s="64">
        <f t="shared" si="63"/>
        <v>1.51</v>
      </c>
      <c r="I4019" s="64">
        <v>1.32</v>
      </c>
      <c r="J4019" s="64">
        <v>2.52</v>
      </c>
      <c r="K4019" s="64">
        <f t="shared" si="64"/>
        <v>2.2999999999999998</v>
      </c>
      <c r="L4019" s="64">
        <v>2.08</v>
      </c>
    </row>
    <row r="4020" spans="1:29" x14ac:dyDescent="0.2">
      <c r="A4020" s="2">
        <v>43818</v>
      </c>
      <c r="B4020" s="64">
        <v>2.54</v>
      </c>
      <c r="C4020" s="64">
        <v>2.27</v>
      </c>
      <c r="D4020" s="64">
        <v>3.31</v>
      </c>
      <c r="E4020" s="64">
        <v>3.08</v>
      </c>
      <c r="G4020" s="64">
        <v>1.68</v>
      </c>
      <c r="H4020" s="64">
        <f t="shared" si="63"/>
        <v>1.4950000000000001</v>
      </c>
      <c r="I4020" s="64">
        <v>1.31</v>
      </c>
      <c r="J4020" s="64">
        <v>2.6</v>
      </c>
      <c r="K4020" s="64">
        <f t="shared" si="64"/>
        <v>2.335</v>
      </c>
      <c r="L4020" s="64">
        <v>2.0699999999999998</v>
      </c>
    </row>
    <row r="4021" spans="1:29" x14ac:dyDescent="0.2">
      <c r="A4021" s="2">
        <v>43819</v>
      </c>
      <c r="B4021" s="64">
        <v>2.5299999999999998</v>
      </c>
      <c r="C4021" s="64">
        <v>2.29</v>
      </c>
      <c r="D4021" s="64">
        <v>3.27</v>
      </c>
      <c r="E4021" s="64">
        <v>3.07</v>
      </c>
      <c r="G4021" s="64">
        <v>1.72</v>
      </c>
      <c r="H4021" s="64">
        <f t="shared" si="63"/>
        <v>1.5350000000000001</v>
      </c>
      <c r="I4021" s="64">
        <v>1.35</v>
      </c>
      <c r="J4021" s="64">
        <v>2.68</v>
      </c>
      <c r="K4021" s="64">
        <f t="shared" si="64"/>
        <v>2.3650000000000002</v>
      </c>
      <c r="L4021" s="64">
        <v>2.0499999999999998</v>
      </c>
    </row>
    <row r="4022" spans="1:29" x14ac:dyDescent="0.2">
      <c r="A4022" s="2">
        <v>43822</v>
      </c>
      <c r="B4022" s="64">
        <v>2.5499999999999998</v>
      </c>
      <c r="C4022" s="64">
        <v>2.29</v>
      </c>
      <c r="D4022" s="64">
        <v>3.28</v>
      </c>
      <c r="E4022" s="64">
        <v>3.1</v>
      </c>
      <c r="G4022" s="64">
        <v>1.8</v>
      </c>
      <c r="H4022" s="64">
        <f t="shared" si="63"/>
        <v>1.6099999999999999</v>
      </c>
      <c r="I4022" s="64">
        <v>1.42</v>
      </c>
      <c r="J4022" s="64">
        <v>2.67</v>
      </c>
      <c r="K4022" s="64">
        <f t="shared" si="64"/>
        <v>2.3650000000000002</v>
      </c>
      <c r="L4022" s="64">
        <v>2.06</v>
      </c>
    </row>
    <row r="4023" spans="1:29" x14ac:dyDescent="0.2">
      <c r="A4023" s="2">
        <v>43823</v>
      </c>
      <c r="B4023" s="121">
        <v>2.5</v>
      </c>
      <c r="C4023" s="64">
        <v>2.38</v>
      </c>
      <c r="D4023" s="121">
        <v>3.22</v>
      </c>
      <c r="E4023" s="121">
        <v>3.08</v>
      </c>
      <c r="G4023" s="121">
        <v>1.82</v>
      </c>
      <c r="H4023" s="64">
        <f t="shared" si="63"/>
        <v>1.6400000000000001</v>
      </c>
      <c r="I4023" s="64">
        <v>1.46</v>
      </c>
      <c r="J4023" s="64">
        <v>2.66</v>
      </c>
      <c r="K4023" s="64">
        <f t="shared" si="64"/>
        <v>2.355</v>
      </c>
      <c r="L4023" s="64">
        <v>2.0499999999999998</v>
      </c>
    </row>
    <row r="4024" spans="1:29" x14ac:dyDescent="0.2">
      <c r="A4024" s="2">
        <v>43825</v>
      </c>
      <c r="B4024" s="64">
        <v>2.4900000000000002</v>
      </c>
      <c r="C4024" s="64">
        <v>2.2999999999999998</v>
      </c>
      <c r="D4024" s="64">
        <v>3.24</v>
      </c>
      <c r="E4024" s="64">
        <v>3.05</v>
      </c>
      <c r="G4024" s="64">
        <v>1.86</v>
      </c>
      <c r="H4024" s="64">
        <f t="shared" si="63"/>
        <v>1.65</v>
      </c>
      <c r="I4024" s="64">
        <v>1.44</v>
      </c>
      <c r="J4024" s="64">
        <v>2.67</v>
      </c>
      <c r="K4024" s="64">
        <f t="shared" si="64"/>
        <v>2.3449999999999998</v>
      </c>
      <c r="L4024" s="64">
        <v>2.02</v>
      </c>
    </row>
    <row r="4025" spans="1:29" x14ac:dyDescent="0.2">
      <c r="A4025" s="2">
        <v>43826</v>
      </c>
      <c r="B4025" s="64">
        <v>2.4900000000000002</v>
      </c>
      <c r="C4025" s="64">
        <v>2.2799999999999998</v>
      </c>
      <c r="D4025" s="64">
        <v>3.26</v>
      </c>
      <c r="E4025" s="64">
        <v>3.05</v>
      </c>
      <c r="G4025" s="64">
        <v>1.79</v>
      </c>
      <c r="H4025" s="64">
        <f t="shared" si="63"/>
        <v>1.615</v>
      </c>
      <c r="I4025" s="64">
        <v>1.44</v>
      </c>
      <c r="J4025" s="64">
        <v>2.74</v>
      </c>
      <c r="K4025" s="64">
        <f t="shared" si="64"/>
        <v>2.395</v>
      </c>
      <c r="L4025" s="64">
        <v>2.0499999999999998</v>
      </c>
    </row>
    <row r="4026" spans="1:29" x14ac:dyDescent="0.2">
      <c r="A4026" s="2">
        <v>43829</v>
      </c>
      <c r="B4026" s="64">
        <v>2.4700000000000002</v>
      </c>
      <c r="C4026" s="64">
        <v>2.31</v>
      </c>
      <c r="D4026" s="64">
        <v>3.27</v>
      </c>
      <c r="E4026" s="64">
        <v>3.04</v>
      </c>
      <c r="G4026" s="64">
        <v>1.74</v>
      </c>
      <c r="H4026" s="64">
        <f t="shared" si="63"/>
        <v>1.58</v>
      </c>
      <c r="I4026" s="64">
        <v>1.42</v>
      </c>
      <c r="J4026" s="64">
        <v>2.7</v>
      </c>
      <c r="K4026" s="64">
        <f t="shared" si="64"/>
        <v>2.4500000000000002</v>
      </c>
      <c r="L4026" s="64">
        <v>2.2000000000000002</v>
      </c>
    </row>
    <row r="4027" spans="1:29" x14ac:dyDescent="0.2">
      <c r="A4027" s="2">
        <v>43830</v>
      </c>
      <c r="B4027" s="64">
        <v>2.52</v>
      </c>
      <c r="C4027" s="64">
        <v>2.38</v>
      </c>
      <c r="D4027" s="64">
        <v>3.38</v>
      </c>
      <c r="E4027" s="64">
        <v>3.21</v>
      </c>
      <c r="G4027" s="64">
        <v>1.73</v>
      </c>
      <c r="H4027" s="64">
        <f t="shared" si="63"/>
        <v>1.5699999999999998</v>
      </c>
      <c r="I4027" s="64">
        <v>1.41</v>
      </c>
      <c r="J4027" s="64">
        <v>2.63</v>
      </c>
      <c r="K4027" s="64">
        <f t="shared" si="64"/>
        <v>2.36</v>
      </c>
      <c r="L4027" s="64">
        <v>2.09</v>
      </c>
    </row>
    <row r="4029" spans="1:29" x14ac:dyDescent="0.2">
      <c r="A4029" s="3" t="s">
        <v>61</v>
      </c>
      <c r="B4029" s="64">
        <f>AVERAGE(B4007:B4027)</f>
        <v>2.5061904761904765</v>
      </c>
      <c r="C4029" s="64">
        <f>AVERAGE(C4007:C4027)</f>
        <v>2.285714285714286</v>
      </c>
      <c r="D4029" s="64">
        <f>AVERAGE(D4007:D4027)</f>
        <v>3.2938095238095237</v>
      </c>
      <c r="E4029" s="64">
        <f>AVERAGE(E4007:E4027)</f>
        <v>3.082380952380952</v>
      </c>
      <c r="G4029" s="64">
        <f>AVERAGE(G4007:G4027)</f>
        <v>1.7338095238095239</v>
      </c>
      <c r="H4029" s="64">
        <f>AVERAGE(H4007:H4027)</f>
        <v>1.5550000000000002</v>
      </c>
      <c r="J4029" s="64">
        <f>AVERAGE(J4007:J4027)</f>
        <v>2.6057142857142863</v>
      </c>
      <c r="K4029" s="64">
        <f>AVERAGE(K4007:K4027)</f>
        <v>2.4035714285714289</v>
      </c>
      <c r="R4029" s="64"/>
      <c r="S4029" s="64"/>
      <c r="U4029"/>
      <c r="V4029"/>
      <c r="W4029"/>
      <c r="X4029"/>
      <c r="Y4029"/>
      <c r="Z4029"/>
      <c r="AA4029"/>
      <c r="AB4029"/>
      <c r="AC4029"/>
    </row>
    <row r="4030" spans="1:29" x14ac:dyDescent="0.2">
      <c r="A4030" s="3" t="s">
        <v>62</v>
      </c>
      <c r="B4030" s="312">
        <f>AVERAGE(B4029:C4029)</f>
        <v>2.3959523809523811</v>
      </c>
      <c r="C4030" s="312"/>
      <c r="D4030" s="312">
        <f>AVERAGE(D4029:E4029)</f>
        <v>3.1880952380952379</v>
      </c>
      <c r="E4030" s="312"/>
      <c r="F4030" s="5"/>
      <c r="G4030" s="312">
        <f>AVERAGE(G4029:H4029)</f>
        <v>1.6444047619047621</v>
      </c>
      <c r="H4030" s="312"/>
      <c r="I4030" s="118"/>
      <c r="J4030" s="312">
        <f>AVERAGE(J4029:K4029)</f>
        <v>2.5046428571428576</v>
      </c>
      <c r="K4030" s="312"/>
      <c r="L4030" s="118"/>
      <c r="M4030" s="5"/>
      <c r="N4030" s="5"/>
      <c r="O4030" s="5"/>
      <c r="P4030" s="5"/>
      <c r="Q4030" s="5"/>
      <c r="R4030" s="312"/>
      <c r="S4030" s="312"/>
      <c r="U4030"/>
      <c r="V4030"/>
      <c r="W4030"/>
      <c r="X4030"/>
      <c r="Y4030"/>
      <c r="Z4030"/>
      <c r="AA4030"/>
      <c r="AB4030"/>
      <c r="AC4030"/>
    </row>
    <row r="4031" spans="1:29" x14ac:dyDescent="0.2">
      <c r="A4031" s="3" t="s">
        <v>63</v>
      </c>
      <c r="B4031" s="312">
        <f>AVERAGE(B3980,B4004,B4030)</f>
        <v>2.3591093263461684</v>
      </c>
      <c r="C4031" s="312"/>
      <c r="D4031" s="312">
        <f>AVERAGE(D3980,D4004,D4030)</f>
        <v>3.1835317460317456</v>
      </c>
      <c r="E4031" s="312"/>
      <c r="F4031" s="5"/>
      <c r="G4031" s="312">
        <f>AVERAGE(G3980,G4004,G4030)</f>
        <v>1.6860854788486368</v>
      </c>
      <c r="H4031" s="312"/>
      <c r="I4031" s="118"/>
      <c r="J4031" s="312">
        <f>AVERAGE(J3980,J4004,J4030)</f>
        <v>2.4810831054910003</v>
      </c>
      <c r="K4031" s="312"/>
      <c r="L4031" s="118"/>
      <c r="M4031" s="5"/>
      <c r="N4031" s="5"/>
      <c r="O4031" s="5"/>
      <c r="P4031" s="5"/>
      <c r="Q4031" s="5"/>
      <c r="R4031" s="312"/>
      <c r="S4031" s="312"/>
      <c r="U4031"/>
      <c r="V4031"/>
      <c r="W4031"/>
      <c r="X4031"/>
      <c r="Y4031"/>
      <c r="Z4031"/>
      <c r="AA4031"/>
      <c r="AB4031"/>
      <c r="AC4031"/>
    </row>
    <row r="4033" spans="1:32" x14ac:dyDescent="0.2">
      <c r="A4033" s="2">
        <v>43832</v>
      </c>
      <c r="B4033" s="64">
        <v>2.46</v>
      </c>
      <c r="C4033" s="64">
        <v>2.3199999999999998</v>
      </c>
      <c r="D4033" s="64">
        <v>3.29</v>
      </c>
      <c r="E4033" s="64">
        <v>3</v>
      </c>
      <c r="G4033" s="64">
        <v>1.64</v>
      </c>
      <c r="H4033" s="64">
        <f t="shared" ref="H4033:H4053" si="65">(G4033+I4033)/2</f>
        <v>1.47</v>
      </c>
      <c r="I4033" s="64">
        <v>1.3</v>
      </c>
      <c r="J4033" s="64">
        <v>2.62</v>
      </c>
      <c r="K4033" s="64">
        <f t="shared" ref="K4033:K4053" si="66">(J4033+L4033)/2</f>
        <v>2.355</v>
      </c>
      <c r="L4033" s="64">
        <v>2.09</v>
      </c>
      <c r="AF4033" t="s">
        <v>679</v>
      </c>
    </row>
    <row r="4034" spans="1:32" x14ac:dyDescent="0.2">
      <c r="A4034" s="2">
        <v>43833</v>
      </c>
      <c r="B4034" s="64">
        <v>2.42</v>
      </c>
      <c r="C4034" s="64">
        <v>2.27</v>
      </c>
      <c r="D4034" s="64">
        <v>3.25</v>
      </c>
      <c r="E4034" s="64">
        <v>2.91</v>
      </c>
      <c r="G4034" s="64">
        <v>1.7</v>
      </c>
      <c r="H4034" s="64">
        <f t="shared" si="65"/>
        <v>1.51</v>
      </c>
      <c r="I4034" s="64">
        <v>1.32</v>
      </c>
      <c r="J4034" s="64">
        <v>2.6</v>
      </c>
      <c r="K4034" s="64">
        <f t="shared" si="66"/>
        <v>2.35</v>
      </c>
      <c r="L4034" s="64">
        <v>2.1</v>
      </c>
    </row>
    <row r="4035" spans="1:32" x14ac:dyDescent="0.2">
      <c r="A4035" s="2">
        <v>43836</v>
      </c>
      <c r="B4035" s="64">
        <v>2.42</v>
      </c>
      <c r="C4035" s="64">
        <v>2.25</v>
      </c>
      <c r="D4035" s="64">
        <v>3.25</v>
      </c>
      <c r="E4035" s="64">
        <v>2.95</v>
      </c>
      <c r="G4035" s="64">
        <v>1.62</v>
      </c>
      <c r="H4035" s="64">
        <f t="shared" si="65"/>
        <v>1.395</v>
      </c>
      <c r="I4035" s="64">
        <v>1.17</v>
      </c>
      <c r="J4035" s="64">
        <v>2.46</v>
      </c>
      <c r="K4035" s="64">
        <f t="shared" si="66"/>
        <v>2.25</v>
      </c>
      <c r="L4035" s="64">
        <v>2.04</v>
      </c>
    </row>
    <row r="4036" spans="1:32" x14ac:dyDescent="0.2">
      <c r="A4036" s="2">
        <v>43837</v>
      </c>
      <c r="B4036" s="64">
        <v>2.46</v>
      </c>
      <c r="C4036" s="64">
        <v>2.34</v>
      </c>
      <c r="D4036" s="64">
        <v>3.3</v>
      </c>
      <c r="E4036" s="64">
        <v>2.99</v>
      </c>
      <c r="G4036" s="64">
        <v>1.62</v>
      </c>
      <c r="H4036" s="64">
        <f t="shared" si="65"/>
        <v>1.395</v>
      </c>
      <c r="I4036" s="64">
        <v>1.17</v>
      </c>
      <c r="J4036" s="64">
        <v>2.4</v>
      </c>
      <c r="K4036" s="64">
        <f t="shared" si="66"/>
        <v>2.2549999999999999</v>
      </c>
      <c r="L4036" s="64">
        <v>2.11</v>
      </c>
    </row>
    <row r="4037" spans="1:32" x14ac:dyDescent="0.2">
      <c r="A4037" s="2">
        <v>43838</v>
      </c>
      <c r="B4037" s="64">
        <v>2.4500000000000002</v>
      </c>
      <c r="C4037" s="64">
        <v>2.37</v>
      </c>
      <c r="D4037" s="64">
        <v>3.32</v>
      </c>
      <c r="E4037" s="64">
        <v>3</v>
      </c>
      <c r="G4037" s="64">
        <v>1.58</v>
      </c>
      <c r="H4037" s="64">
        <f t="shared" si="65"/>
        <v>1.3599999999999999</v>
      </c>
      <c r="I4037" s="64">
        <v>1.1399999999999999</v>
      </c>
      <c r="J4037" s="64">
        <v>2.36</v>
      </c>
      <c r="K4037" s="64">
        <f t="shared" si="66"/>
        <v>2.2050000000000001</v>
      </c>
      <c r="L4037" s="64">
        <v>2.0499999999999998</v>
      </c>
    </row>
    <row r="4038" spans="1:32" x14ac:dyDescent="0.2">
      <c r="A4038" s="2">
        <v>43839</v>
      </c>
      <c r="B4038" s="64">
        <v>2.4500000000000002</v>
      </c>
      <c r="C4038" s="64">
        <v>2.33</v>
      </c>
      <c r="D4038" s="64">
        <v>3.31</v>
      </c>
      <c r="E4038" s="64">
        <v>3.01</v>
      </c>
      <c r="G4038" s="64">
        <v>1.54</v>
      </c>
      <c r="H4038" s="64">
        <f t="shared" si="65"/>
        <v>1.3599999999999999</v>
      </c>
      <c r="I4038" s="64">
        <v>1.18</v>
      </c>
      <c r="J4038" s="64">
        <v>2.36</v>
      </c>
      <c r="K4038" s="64">
        <f t="shared" si="66"/>
        <v>2.2599999999999998</v>
      </c>
      <c r="L4038" s="64">
        <v>2.16</v>
      </c>
    </row>
    <row r="4039" spans="1:32" x14ac:dyDescent="0.2">
      <c r="A4039" s="2">
        <v>43840</v>
      </c>
      <c r="B4039" s="64">
        <v>2.42</v>
      </c>
      <c r="C4039" s="64">
        <v>2.29</v>
      </c>
      <c r="D4039" s="64">
        <v>3.25</v>
      </c>
      <c r="E4039" s="64">
        <v>2.98</v>
      </c>
      <c r="G4039" s="64">
        <v>1.54</v>
      </c>
      <c r="H4039" s="64">
        <f t="shared" si="65"/>
        <v>1.355</v>
      </c>
      <c r="I4039" s="64">
        <v>1.17</v>
      </c>
      <c r="J4039" s="64">
        <v>2.36</v>
      </c>
      <c r="K4039" s="64">
        <f t="shared" si="66"/>
        <v>2.2599999999999998</v>
      </c>
      <c r="L4039" s="64">
        <v>2.16</v>
      </c>
    </row>
    <row r="4040" spans="1:32" x14ac:dyDescent="0.2">
      <c r="A4040" s="2">
        <v>43843</v>
      </c>
      <c r="B4040" s="64">
        <v>2.44</v>
      </c>
      <c r="C4040" s="64">
        <v>2.3199999999999998</v>
      </c>
      <c r="D4040" s="64">
        <v>3.29</v>
      </c>
      <c r="E4040" s="64">
        <v>3</v>
      </c>
      <c r="G4040" s="64">
        <v>1.55</v>
      </c>
      <c r="H4040" s="64">
        <f t="shared" si="65"/>
        <v>1.35</v>
      </c>
      <c r="I4040" s="64">
        <v>1.1499999999999999</v>
      </c>
      <c r="J4040" s="64">
        <v>2.3199999999999998</v>
      </c>
      <c r="K4040" s="64">
        <f t="shared" si="66"/>
        <v>2.25</v>
      </c>
      <c r="L4040" s="64">
        <v>2.1800000000000002</v>
      </c>
    </row>
    <row r="4041" spans="1:32" x14ac:dyDescent="0.2">
      <c r="A4041" s="2">
        <v>43844</v>
      </c>
      <c r="B4041" s="64">
        <v>2.4300000000000002</v>
      </c>
      <c r="C4041" s="64">
        <v>2.2999999999999998</v>
      </c>
      <c r="D4041" s="64">
        <v>3.28</v>
      </c>
      <c r="E4041" s="64">
        <v>2.96</v>
      </c>
      <c r="G4041" s="64">
        <v>1.53</v>
      </c>
      <c r="H4041" s="64">
        <f t="shared" si="65"/>
        <v>1.335</v>
      </c>
      <c r="I4041" s="64">
        <v>1.1399999999999999</v>
      </c>
      <c r="J4041" s="64">
        <v>2.2599999999999998</v>
      </c>
      <c r="K4041" s="64">
        <f t="shared" si="66"/>
        <v>2.1549999999999998</v>
      </c>
      <c r="L4041" s="64">
        <v>2.0499999999999998</v>
      </c>
    </row>
    <row r="4042" spans="1:32" x14ac:dyDescent="0.2">
      <c r="A4042" s="2">
        <v>43845</v>
      </c>
      <c r="B4042" s="64">
        <v>2.4</v>
      </c>
      <c r="C4042" s="64">
        <v>2.29</v>
      </c>
      <c r="D4042" s="64">
        <v>3.25</v>
      </c>
      <c r="E4042" s="64">
        <v>2.96</v>
      </c>
      <c r="G4042" s="64">
        <v>1.54</v>
      </c>
      <c r="H4042" s="64">
        <f t="shared" si="65"/>
        <v>1.3399999999999999</v>
      </c>
      <c r="I4042" s="64">
        <v>1.1399999999999999</v>
      </c>
      <c r="J4042" s="64">
        <v>2.23</v>
      </c>
      <c r="K4042" s="64">
        <f t="shared" si="66"/>
        <v>2.1399999999999997</v>
      </c>
      <c r="L4042" s="64">
        <v>2.0499999999999998</v>
      </c>
    </row>
    <row r="4043" spans="1:32" x14ac:dyDescent="0.2">
      <c r="A4043" s="2">
        <v>43846</v>
      </c>
      <c r="B4043" s="64">
        <v>2.41</v>
      </c>
      <c r="C4043" s="64">
        <v>2.2999999999999998</v>
      </c>
      <c r="D4043" s="64">
        <v>3.24</v>
      </c>
      <c r="E4043" s="64">
        <v>2.93</v>
      </c>
      <c r="G4043" s="64">
        <v>1.57</v>
      </c>
      <c r="H4043" s="64">
        <f t="shared" si="65"/>
        <v>1.3450000000000002</v>
      </c>
      <c r="I4043" s="64">
        <v>1.1200000000000001</v>
      </c>
      <c r="J4043" s="64">
        <v>2.1800000000000002</v>
      </c>
      <c r="K4043" s="64">
        <f t="shared" si="66"/>
        <v>2.1100000000000003</v>
      </c>
      <c r="L4043" s="64">
        <v>2.04</v>
      </c>
    </row>
    <row r="4044" spans="1:32" x14ac:dyDescent="0.2">
      <c r="A4044" s="2">
        <v>43847</v>
      </c>
      <c r="B4044" s="64">
        <v>2.41</v>
      </c>
      <c r="C4044" s="64">
        <v>2.3199999999999998</v>
      </c>
      <c r="D4044" s="64">
        <v>3.21</v>
      </c>
      <c r="E4044" s="64">
        <v>2.93</v>
      </c>
      <c r="G4044" s="64">
        <v>1.48</v>
      </c>
      <c r="H4044" s="64">
        <f t="shared" si="65"/>
        <v>1.325</v>
      </c>
      <c r="I4044" s="64">
        <v>1.17</v>
      </c>
      <c r="J4044" s="64">
        <v>2.1800000000000002</v>
      </c>
      <c r="K4044" s="64">
        <f t="shared" si="66"/>
        <v>2.17</v>
      </c>
      <c r="L4044" s="64">
        <v>2.16</v>
      </c>
      <c r="AF4044" t="s">
        <v>680</v>
      </c>
    </row>
    <row r="4045" spans="1:32" x14ac:dyDescent="0.2">
      <c r="A4045" s="2">
        <v>43851</v>
      </c>
      <c r="B4045" s="64">
        <v>2.38</v>
      </c>
      <c r="C4045" s="64">
        <v>2.27</v>
      </c>
      <c r="D4045" s="64">
        <v>3.17</v>
      </c>
      <c r="E4045" s="64">
        <v>2.89</v>
      </c>
      <c r="G4045" s="64">
        <v>1.49</v>
      </c>
      <c r="H4045" s="64">
        <f t="shared" si="65"/>
        <v>1.28</v>
      </c>
      <c r="I4045" s="64">
        <v>1.07</v>
      </c>
      <c r="J4045" s="64">
        <v>2.16</v>
      </c>
      <c r="K4045" s="64">
        <f t="shared" si="66"/>
        <v>2.16</v>
      </c>
      <c r="L4045" s="64">
        <v>2.16</v>
      </c>
    </row>
    <row r="4046" spans="1:32" x14ac:dyDescent="0.2">
      <c r="A4046" s="2">
        <v>43852</v>
      </c>
      <c r="B4046" s="64">
        <v>2.39</v>
      </c>
      <c r="C4046" s="64">
        <v>2.2799999999999998</v>
      </c>
      <c r="D4046" s="64">
        <v>3.13</v>
      </c>
      <c r="E4046" s="64">
        <v>2.88</v>
      </c>
      <c r="G4046" s="64">
        <v>1.6</v>
      </c>
      <c r="H4046" s="64">
        <f t="shared" si="65"/>
        <v>1.37</v>
      </c>
      <c r="I4046" s="64">
        <v>1.1399999999999999</v>
      </c>
      <c r="J4046" s="64">
        <v>2.12</v>
      </c>
      <c r="K4046" s="64">
        <f t="shared" si="66"/>
        <v>2.165</v>
      </c>
      <c r="L4046" s="64">
        <v>2.21</v>
      </c>
    </row>
    <row r="4047" spans="1:32" x14ac:dyDescent="0.2">
      <c r="A4047" s="2">
        <v>43853</v>
      </c>
      <c r="B4047" s="64">
        <v>2.37</v>
      </c>
      <c r="C4047" s="64">
        <v>2.2400000000000002</v>
      </c>
      <c r="D4047" s="64">
        <v>3.07</v>
      </c>
      <c r="E4047" s="64">
        <v>2.86</v>
      </c>
      <c r="G4047" s="64">
        <v>1.58</v>
      </c>
      <c r="H4047" s="64">
        <f t="shared" si="65"/>
        <v>1.3450000000000002</v>
      </c>
      <c r="I4047" s="64">
        <v>1.1100000000000001</v>
      </c>
      <c r="J4047" s="64">
        <v>2.1</v>
      </c>
      <c r="K4047" s="64">
        <f t="shared" si="66"/>
        <v>2.13</v>
      </c>
      <c r="L4047" s="64">
        <v>2.16</v>
      </c>
    </row>
    <row r="4048" spans="1:32" x14ac:dyDescent="0.2">
      <c r="A4048" s="2">
        <v>43854</v>
      </c>
      <c r="B4048" s="64">
        <v>2.31</v>
      </c>
      <c r="C4048" s="64">
        <v>2.2200000000000002</v>
      </c>
      <c r="D4048" s="64">
        <v>3.05</v>
      </c>
      <c r="E4048" s="64">
        <v>2.82</v>
      </c>
      <c r="G4048" s="64">
        <v>1.47</v>
      </c>
      <c r="H4048" s="64">
        <f t="shared" si="65"/>
        <v>1.2850000000000001</v>
      </c>
      <c r="I4048" s="64">
        <v>1.1000000000000001</v>
      </c>
      <c r="J4048" s="64">
        <v>2.21</v>
      </c>
      <c r="K4048" s="64">
        <f t="shared" si="66"/>
        <v>2.1799999999999997</v>
      </c>
      <c r="L4048" s="64">
        <v>2.15</v>
      </c>
    </row>
    <row r="4049" spans="1:37" x14ac:dyDescent="0.2">
      <c r="A4049" s="2">
        <v>43857</v>
      </c>
      <c r="B4049" s="64">
        <v>2.27</v>
      </c>
      <c r="C4049" s="64">
        <v>2.13</v>
      </c>
      <c r="D4049" s="64">
        <v>3.03</v>
      </c>
      <c r="E4049" s="64">
        <v>2.79</v>
      </c>
      <c r="G4049" s="64">
        <v>1.53</v>
      </c>
      <c r="H4049" s="64">
        <f t="shared" si="65"/>
        <v>1.28</v>
      </c>
      <c r="I4049" s="64">
        <v>1.03</v>
      </c>
      <c r="J4049" s="64">
        <v>2.09</v>
      </c>
      <c r="K4049" s="64">
        <f t="shared" si="66"/>
        <v>2.0999999999999996</v>
      </c>
      <c r="L4049" s="64">
        <v>2.11</v>
      </c>
    </row>
    <row r="4050" spans="1:37" x14ac:dyDescent="0.2">
      <c r="A4050" s="2">
        <v>43858</v>
      </c>
      <c r="B4050" s="64">
        <v>2.2799999999999998</v>
      </c>
      <c r="C4050" s="64">
        <v>2.15</v>
      </c>
      <c r="D4050" s="64">
        <v>3.07</v>
      </c>
      <c r="E4050" s="64">
        <v>2.83</v>
      </c>
      <c r="G4050" s="64">
        <v>1.49</v>
      </c>
      <c r="H4050" s="64">
        <f t="shared" si="65"/>
        <v>1.2650000000000001</v>
      </c>
      <c r="I4050" s="64">
        <v>1.04</v>
      </c>
      <c r="J4050" s="64">
        <v>2.21</v>
      </c>
      <c r="K4050" s="64">
        <f t="shared" si="66"/>
        <v>2.16</v>
      </c>
      <c r="L4050" s="64">
        <v>2.11</v>
      </c>
    </row>
    <row r="4051" spans="1:37" x14ac:dyDescent="0.2">
      <c r="A4051" s="2">
        <v>43859</v>
      </c>
      <c r="B4051" s="64">
        <v>2.2200000000000002</v>
      </c>
      <c r="C4051" s="64">
        <v>2.11</v>
      </c>
      <c r="D4051" s="64">
        <v>3.05</v>
      </c>
      <c r="E4051" s="64">
        <v>2.79</v>
      </c>
      <c r="G4051" s="64">
        <v>1.37</v>
      </c>
      <c r="H4051" s="64">
        <f t="shared" si="65"/>
        <v>1.2150000000000001</v>
      </c>
      <c r="I4051" s="64">
        <v>1.06</v>
      </c>
      <c r="J4051" s="64">
        <v>2.2400000000000002</v>
      </c>
      <c r="K4051" s="64">
        <f t="shared" si="66"/>
        <v>2.1850000000000001</v>
      </c>
      <c r="L4051" s="64">
        <v>2.13</v>
      </c>
    </row>
    <row r="4052" spans="1:37" x14ac:dyDescent="0.2">
      <c r="A4052" s="2">
        <v>43860</v>
      </c>
      <c r="B4052" s="64">
        <v>2.23</v>
      </c>
      <c r="C4052" s="64">
        <v>2.1</v>
      </c>
      <c r="D4052" s="64">
        <v>3.04</v>
      </c>
      <c r="E4052" s="64">
        <v>2.8</v>
      </c>
      <c r="G4052" s="64">
        <v>1.45</v>
      </c>
      <c r="H4052" s="64">
        <f t="shared" si="65"/>
        <v>1.24</v>
      </c>
      <c r="I4052" s="64">
        <v>1.03</v>
      </c>
      <c r="J4052" s="64">
        <v>2.25</v>
      </c>
      <c r="K4052" s="64">
        <f t="shared" si="66"/>
        <v>2.165</v>
      </c>
      <c r="L4052" s="64">
        <v>2.08</v>
      </c>
    </row>
    <row r="4053" spans="1:37" x14ac:dyDescent="0.2">
      <c r="A4053" s="2">
        <v>43861</v>
      </c>
      <c r="B4053" s="64">
        <v>2.1800000000000002</v>
      </c>
      <c r="C4053" s="64">
        <v>2.0299999999999998</v>
      </c>
      <c r="D4053" s="64">
        <v>3.01</v>
      </c>
      <c r="E4053" s="64">
        <v>2.78</v>
      </c>
      <c r="G4053" s="64">
        <v>1.35</v>
      </c>
      <c r="H4053" s="64">
        <f t="shared" si="65"/>
        <v>1.19</v>
      </c>
      <c r="I4053" s="64">
        <v>1.03</v>
      </c>
      <c r="J4053" s="64">
        <v>2.16</v>
      </c>
      <c r="K4053" s="64">
        <f t="shared" si="66"/>
        <v>2.13</v>
      </c>
      <c r="L4053" s="64">
        <v>2.1</v>
      </c>
    </row>
    <row r="4055" spans="1:37" x14ac:dyDescent="0.2">
      <c r="A4055" s="3" t="s">
        <v>61</v>
      </c>
      <c r="B4055" s="64">
        <f>AVERAGE(B4033:B4053)</f>
        <v>2.3714285714285714</v>
      </c>
      <c r="C4055" s="64">
        <f>AVERAGE(C4033:C4053)</f>
        <v>2.2490476190476194</v>
      </c>
      <c r="D4055" s="64">
        <f>AVERAGE(D4033:D4053)</f>
        <v>3.1838095238095239</v>
      </c>
      <c r="E4055" s="64">
        <f>AVERAGE(E4033:E4053)</f>
        <v>2.9076190476190478</v>
      </c>
      <c r="G4055" s="64">
        <f>AVERAGE(G4033:G4053)</f>
        <v>1.5352380952380951</v>
      </c>
      <c r="H4055" s="64">
        <f>AVERAGE(H4033:H4053)</f>
        <v>1.3338095238095238</v>
      </c>
      <c r="J4055" s="64">
        <f>AVERAGE(J4033:J4053)</f>
        <v>2.27952380952381</v>
      </c>
      <c r="K4055" s="64">
        <f>AVERAGE(K4033:K4053)</f>
        <v>2.1969047619047624</v>
      </c>
      <c r="R4055" s="64"/>
      <c r="S4055" s="64"/>
      <c r="U4055"/>
      <c r="V4055"/>
      <c r="W4055"/>
      <c r="X4055"/>
      <c r="Y4055"/>
      <c r="Z4055"/>
      <c r="AA4055"/>
      <c r="AB4055"/>
      <c r="AC4055"/>
    </row>
    <row r="4056" spans="1:37" x14ac:dyDescent="0.2">
      <c r="A4056" s="3" t="s">
        <v>62</v>
      </c>
      <c r="B4056" s="312">
        <f>AVERAGE(B4055:C4055)</f>
        <v>2.3102380952380956</v>
      </c>
      <c r="C4056" s="312"/>
      <c r="D4056" s="312">
        <f>AVERAGE(D4055:E4055)</f>
        <v>3.0457142857142858</v>
      </c>
      <c r="E4056" s="312"/>
      <c r="F4056" s="5"/>
      <c r="G4056" s="312">
        <f>AVERAGE(G4055:H4055)</f>
        <v>1.4345238095238093</v>
      </c>
      <c r="H4056" s="312"/>
      <c r="I4056" s="118"/>
      <c r="J4056" s="312">
        <f>AVERAGE(J4055:K4055)</f>
        <v>2.2382142857142862</v>
      </c>
      <c r="K4056" s="312"/>
      <c r="L4056" s="118"/>
      <c r="M4056" s="5"/>
      <c r="N4056" s="5"/>
      <c r="O4056" s="5"/>
      <c r="P4056" s="5"/>
      <c r="Q4056" s="5"/>
      <c r="R4056" s="312"/>
      <c r="S4056" s="312"/>
      <c r="U4056"/>
      <c r="V4056"/>
      <c r="W4056"/>
      <c r="X4056"/>
      <c r="Y4056"/>
      <c r="Z4056"/>
      <c r="AA4056"/>
      <c r="AB4056"/>
      <c r="AC4056"/>
    </row>
    <row r="4057" spans="1:37" x14ac:dyDescent="0.2">
      <c r="A4057" s="3" t="s">
        <v>63</v>
      </c>
      <c r="B4057" s="312">
        <f>AVERAGE(B4004,B4030,B4056)</f>
        <v>2.3632038429406852</v>
      </c>
      <c r="C4057" s="312"/>
      <c r="D4057" s="312">
        <f>AVERAGE(D4004,D4030,D4056)</f>
        <v>3.1412698412698412</v>
      </c>
      <c r="E4057" s="312"/>
      <c r="F4057" s="5"/>
      <c r="G4057" s="312">
        <f>AVERAGE(G4004,G4030,G4056)</f>
        <v>1.602669172932331</v>
      </c>
      <c r="H4057" s="312"/>
      <c r="I4057" s="118"/>
      <c r="J4057" s="312">
        <f>AVERAGE(J4004,J4030,J4056)</f>
        <v>2.4364348370927322</v>
      </c>
      <c r="K4057" s="312"/>
      <c r="L4057" s="118"/>
      <c r="M4057" s="5"/>
      <c r="N4057" s="5"/>
      <c r="O4057" s="5"/>
      <c r="P4057" s="5"/>
      <c r="Q4057" s="5"/>
      <c r="R4057" s="312"/>
      <c r="S4057" s="312"/>
      <c r="U4057"/>
      <c r="V4057"/>
      <c r="W4057"/>
      <c r="X4057"/>
      <c r="Y4057"/>
      <c r="Z4057"/>
      <c r="AA4057"/>
      <c r="AB4057"/>
      <c r="AC4057"/>
    </row>
    <row r="4059" spans="1:37" x14ac:dyDescent="0.2">
      <c r="A4059" s="2">
        <v>43864</v>
      </c>
      <c r="B4059" s="64">
        <v>2.1800000000000002</v>
      </c>
      <c r="C4059" s="64">
        <v>2.04</v>
      </c>
      <c r="D4059" s="64">
        <v>3.04</v>
      </c>
      <c r="E4059" s="64">
        <v>2.76</v>
      </c>
      <c r="G4059" s="64">
        <v>1.28</v>
      </c>
      <c r="H4059" s="64">
        <f t="shared" ref="H4059:H4077" si="67">(G4059+I4059)/2</f>
        <v>1.145</v>
      </c>
      <c r="I4059" s="64">
        <v>1.01</v>
      </c>
      <c r="J4059" s="64">
        <v>2.2400000000000002</v>
      </c>
      <c r="K4059" s="64">
        <f t="shared" ref="K4059:K4077" si="68">(J4059+L4059)/2</f>
        <v>2.105</v>
      </c>
      <c r="L4059" s="64">
        <v>1.97</v>
      </c>
      <c r="AF4059" s="172"/>
      <c r="AH4059" s="172"/>
      <c r="AI4059" s="172"/>
      <c r="AK4059" s="172"/>
    </row>
    <row r="4060" spans="1:37" x14ac:dyDescent="0.2">
      <c r="A4060" s="2">
        <v>43865</v>
      </c>
      <c r="B4060" s="64">
        <v>2.25</v>
      </c>
      <c r="C4060" s="64">
        <v>2.1</v>
      </c>
      <c r="D4060" s="64">
        <v>3.07</v>
      </c>
      <c r="E4060" s="64">
        <v>2.81</v>
      </c>
      <c r="G4060" s="64">
        <v>1.3</v>
      </c>
      <c r="H4060" s="64">
        <f t="shared" si="67"/>
        <v>1.1600000000000001</v>
      </c>
      <c r="I4060" s="64">
        <v>1.02</v>
      </c>
      <c r="J4060" s="64">
        <v>2.2599999999999998</v>
      </c>
      <c r="K4060" s="64">
        <f t="shared" si="68"/>
        <v>2.13</v>
      </c>
      <c r="L4060" s="64">
        <v>2</v>
      </c>
      <c r="AF4060" s="172"/>
      <c r="AH4060" s="172"/>
      <c r="AI4060" s="172"/>
      <c r="AK4060" s="172"/>
    </row>
    <row r="4061" spans="1:37" x14ac:dyDescent="0.2">
      <c r="A4061" s="2">
        <v>43866</v>
      </c>
      <c r="B4061" s="64">
        <v>2.2799999999999998</v>
      </c>
      <c r="C4061" s="64">
        <v>2.14</v>
      </c>
      <c r="D4061" s="64">
        <v>3.09</v>
      </c>
      <c r="E4061" s="64">
        <v>2.84</v>
      </c>
      <c r="G4061" s="64">
        <v>1.33</v>
      </c>
      <c r="H4061" s="64">
        <f t="shared" si="67"/>
        <v>1.175</v>
      </c>
      <c r="I4061" s="64">
        <v>1.02</v>
      </c>
      <c r="J4061" s="64">
        <v>2.2799999999999998</v>
      </c>
      <c r="K4061" s="64">
        <f t="shared" si="68"/>
        <v>2.15</v>
      </c>
      <c r="L4061" s="64">
        <v>2.02</v>
      </c>
      <c r="AF4061" s="172"/>
      <c r="AH4061" s="172"/>
      <c r="AI4061" s="172"/>
      <c r="AK4061" s="172"/>
    </row>
    <row r="4062" spans="1:37" x14ac:dyDescent="0.2">
      <c r="A4062" s="2">
        <v>43867</v>
      </c>
      <c r="B4062" s="64">
        <v>2.2799999999999998</v>
      </c>
      <c r="C4062" s="64">
        <v>2.12</v>
      </c>
      <c r="D4062" s="64">
        <v>3.1</v>
      </c>
      <c r="E4062" s="64">
        <v>2.83</v>
      </c>
      <c r="G4062" s="64">
        <v>1.28</v>
      </c>
      <c r="H4062" s="64">
        <f t="shared" si="67"/>
        <v>1.17</v>
      </c>
      <c r="I4062" s="64">
        <v>1.06</v>
      </c>
      <c r="J4062" s="64">
        <v>2.31</v>
      </c>
      <c r="K4062" s="64">
        <f t="shared" si="68"/>
        <v>2.165</v>
      </c>
      <c r="L4062" s="64">
        <v>2.02</v>
      </c>
      <c r="AF4062" s="172"/>
      <c r="AH4062" s="172"/>
      <c r="AI4062" s="172"/>
      <c r="AK4062" s="172"/>
    </row>
    <row r="4063" spans="1:37" x14ac:dyDescent="0.2">
      <c r="A4063" s="2">
        <v>43868</v>
      </c>
      <c r="B4063" s="64">
        <v>2.2200000000000002</v>
      </c>
      <c r="C4063" s="64">
        <v>2.0699999999999998</v>
      </c>
      <c r="D4063" s="64">
        <v>3.05</v>
      </c>
      <c r="E4063" s="64">
        <v>2.78</v>
      </c>
      <c r="G4063" s="64">
        <v>1.25</v>
      </c>
      <c r="H4063" s="64">
        <f t="shared" si="67"/>
        <v>1.145</v>
      </c>
      <c r="I4063" s="64">
        <v>1.04</v>
      </c>
      <c r="J4063" s="64">
        <v>2.31</v>
      </c>
      <c r="K4063" s="64">
        <f t="shared" si="68"/>
        <v>2.15</v>
      </c>
      <c r="L4063" s="64">
        <v>1.99</v>
      </c>
      <c r="AF4063" s="172"/>
      <c r="AH4063" s="172"/>
      <c r="AI4063" s="172"/>
      <c r="AK4063" s="172"/>
    </row>
    <row r="4064" spans="1:37" x14ac:dyDescent="0.2">
      <c r="A4064" s="2">
        <v>43871</v>
      </c>
      <c r="B4064" s="64">
        <v>2.19</v>
      </c>
      <c r="C4064" s="64">
        <v>2.06</v>
      </c>
      <c r="D4064" s="64">
        <v>3.05</v>
      </c>
      <c r="E4064" s="64">
        <v>2.76</v>
      </c>
      <c r="G4064" s="64">
        <v>1.22</v>
      </c>
      <c r="H4064" s="64">
        <f t="shared" si="67"/>
        <v>1.125</v>
      </c>
      <c r="I4064" s="64">
        <v>1.03</v>
      </c>
      <c r="J4064" s="64">
        <v>2.2400000000000002</v>
      </c>
      <c r="K4064" s="64">
        <f t="shared" si="68"/>
        <v>2.0950000000000002</v>
      </c>
      <c r="L4064" s="64">
        <v>1.95</v>
      </c>
      <c r="AF4064" s="172"/>
      <c r="AH4064" s="172"/>
      <c r="AI4064" s="172"/>
      <c r="AK4064" s="172"/>
    </row>
    <row r="4065" spans="1:37" x14ac:dyDescent="0.2">
      <c r="A4065" s="2">
        <v>43872</v>
      </c>
      <c r="B4065" s="64">
        <v>2.21</v>
      </c>
      <c r="C4065" s="64">
        <v>2.0699999999999998</v>
      </c>
      <c r="D4065" s="64">
        <v>3.04</v>
      </c>
      <c r="E4065" s="64">
        <v>2.77</v>
      </c>
      <c r="G4065" s="64">
        <v>1.27</v>
      </c>
      <c r="H4065" s="64">
        <f t="shared" si="67"/>
        <v>1.135</v>
      </c>
      <c r="I4065" s="64">
        <v>1</v>
      </c>
      <c r="J4065" s="64">
        <v>2.27</v>
      </c>
      <c r="K4065" s="64">
        <f t="shared" si="68"/>
        <v>2.105</v>
      </c>
      <c r="L4065" s="64">
        <v>1.94</v>
      </c>
      <c r="AF4065" s="172"/>
      <c r="AH4065" s="172"/>
      <c r="AI4065" s="172"/>
      <c r="AK4065" s="172"/>
    </row>
    <row r="4066" spans="1:37" x14ac:dyDescent="0.2">
      <c r="A4066" s="2">
        <v>43873</v>
      </c>
      <c r="B4066" s="64">
        <v>2.25</v>
      </c>
      <c r="C4066" s="64">
        <v>2.11</v>
      </c>
      <c r="D4066" s="64">
        <v>3.06</v>
      </c>
      <c r="E4066" s="64">
        <v>2.78</v>
      </c>
      <c r="G4066" s="64">
        <v>1.27</v>
      </c>
      <c r="H4066" s="64">
        <f t="shared" si="67"/>
        <v>1.145</v>
      </c>
      <c r="I4066" s="64">
        <v>1.02</v>
      </c>
      <c r="J4066" s="64">
        <v>2.23</v>
      </c>
      <c r="K4066" s="64">
        <f t="shared" si="68"/>
        <v>2.09</v>
      </c>
      <c r="L4066" s="64">
        <v>1.95</v>
      </c>
      <c r="AF4066" s="172"/>
      <c r="AH4066" s="172"/>
      <c r="AI4066" s="172"/>
      <c r="AK4066" s="172"/>
    </row>
    <row r="4067" spans="1:37" x14ac:dyDescent="0.2">
      <c r="A4067" s="2">
        <v>43874</v>
      </c>
      <c r="B4067" s="64">
        <v>2.23</v>
      </c>
      <c r="C4067" s="64">
        <v>2.1</v>
      </c>
      <c r="D4067" s="64">
        <v>3.02</v>
      </c>
      <c r="E4067" s="64">
        <v>2.77</v>
      </c>
      <c r="G4067" s="64">
        <v>1.25</v>
      </c>
      <c r="H4067" s="64">
        <f t="shared" si="67"/>
        <v>1.145</v>
      </c>
      <c r="I4067" s="64">
        <v>1.04</v>
      </c>
      <c r="J4067" s="64">
        <v>2.2000000000000002</v>
      </c>
      <c r="K4067" s="64">
        <f t="shared" si="68"/>
        <v>2.0550000000000002</v>
      </c>
      <c r="L4067" s="64">
        <v>1.91</v>
      </c>
      <c r="AF4067" s="172"/>
      <c r="AH4067" s="172"/>
      <c r="AI4067" s="172"/>
      <c r="AK4067" s="172"/>
    </row>
    <row r="4068" spans="1:37" x14ac:dyDescent="0.2">
      <c r="A4068" s="2">
        <v>43875</v>
      </c>
      <c r="B4068" s="64">
        <v>2.2200000000000002</v>
      </c>
      <c r="C4068" s="64">
        <v>2.08</v>
      </c>
      <c r="D4068" s="64">
        <v>3.01</v>
      </c>
      <c r="E4068" s="64">
        <v>2.75</v>
      </c>
      <c r="G4068" s="64">
        <v>1.26</v>
      </c>
      <c r="H4068" s="64">
        <f t="shared" si="67"/>
        <v>1.1499999999999999</v>
      </c>
      <c r="I4068" s="64">
        <v>1.04</v>
      </c>
      <c r="J4068" s="64">
        <v>2.27</v>
      </c>
      <c r="K4068" s="64">
        <f t="shared" si="68"/>
        <v>2.08</v>
      </c>
      <c r="L4068" s="64">
        <v>1.89</v>
      </c>
      <c r="AF4068" t="s">
        <v>681</v>
      </c>
      <c r="AH4068" s="172"/>
      <c r="AI4068" s="172"/>
      <c r="AK4068" s="172"/>
    </row>
    <row r="4069" spans="1:37" x14ac:dyDescent="0.2">
      <c r="A4069" s="2">
        <v>43879</v>
      </c>
      <c r="B4069" s="64">
        <v>2.19</v>
      </c>
      <c r="C4069" s="64">
        <v>2.0499999999999998</v>
      </c>
      <c r="D4069" s="64">
        <v>2.97</v>
      </c>
      <c r="E4069" s="64">
        <v>2.72</v>
      </c>
      <c r="G4069" s="64">
        <v>1.25</v>
      </c>
      <c r="H4069" s="64">
        <f t="shared" si="67"/>
        <v>1.085</v>
      </c>
      <c r="I4069" s="64">
        <v>0.92</v>
      </c>
      <c r="J4069" s="64">
        <v>2.3199999999999998</v>
      </c>
      <c r="K4069" s="64">
        <f t="shared" si="68"/>
        <v>2.12</v>
      </c>
      <c r="L4069" s="64">
        <v>1.92</v>
      </c>
      <c r="AF4069" s="172"/>
      <c r="AH4069" s="172"/>
      <c r="AI4069" s="172"/>
      <c r="AK4069" s="172"/>
    </row>
    <row r="4070" spans="1:37" x14ac:dyDescent="0.2">
      <c r="A4070" s="2">
        <v>43880</v>
      </c>
      <c r="B4070" s="64">
        <v>2.19</v>
      </c>
      <c r="C4070" s="64">
        <v>2.06</v>
      </c>
      <c r="D4070" s="64">
        <v>2.97</v>
      </c>
      <c r="E4070" s="64">
        <v>2.71</v>
      </c>
      <c r="G4070" s="64">
        <v>1.21</v>
      </c>
      <c r="H4070" s="64">
        <f t="shared" si="67"/>
        <v>1.075</v>
      </c>
      <c r="I4070" s="64">
        <v>0.94</v>
      </c>
      <c r="J4070" s="64">
        <v>2.2400000000000002</v>
      </c>
      <c r="K4070" s="64">
        <f t="shared" si="68"/>
        <v>2.0550000000000002</v>
      </c>
      <c r="L4070" s="64">
        <v>1.87</v>
      </c>
      <c r="AF4070" s="172"/>
      <c r="AH4070" s="172"/>
      <c r="AI4070" s="172"/>
      <c r="AK4070" s="172"/>
    </row>
    <row r="4071" spans="1:37" x14ac:dyDescent="0.2">
      <c r="A4071" s="2">
        <v>43881</v>
      </c>
      <c r="B4071" s="64">
        <v>2.14</v>
      </c>
      <c r="C4071" s="64">
        <v>2.02</v>
      </c>
      <c r="D4071" s="64">
        <v>2.93</v>
      </c>
      <c r="E4071" s="64">
        <v>2.69</v>
      </c>
      <c r="G4071" s="64">
        <v>1.18</v>
      </c>
      <c r="H4071" s="64">
        <f t="shared" si="67"/>
        <v>1.0449999999999999</v>
      </c>
      <c r="I4071" s="64">
        <v>0.91</v>
      </c>
      <c r="J4071" s="64">
        <v>2.27</v>
      </c>
      <c r="K4071" s="64">
        <f t="shared" si="68"/>
        <v>2.0700000000000003</v>
      </c>
      <c r="L4071" s="64">
        <v>1.87</v>
      </c>
      <c r="AF4071" s="172"/>
      <c r="AH4071" s="172"/>
      <c r="AI4071" s="172"/>
      <c r="AK4071" s="172"/>
    </row>
    <row r="4072" spans="1:37" x14ac:dyDescent="0.2">
      <c r="A4072" s="2">
        <v>43882</v>
      </c>
      <c r="B4072" s="64">
        <v>2.13</v>
      </c>
      <c r="C4072" s="64">
        <v>1.99</v>
      </c>
      <c r="D4072" s="64">
        <v>2.89</v>
      </c>
      <c r="E4072" s="64">
        <v>2.65</v>
      </c>
      <c r="G4072" s="64">
        <v>1.23</v>
      </c>
      <c r="H4072" s="64">
        <f t="shared" si="67"/>
        <v>1.075</v>
      </c>
      <c r="I4072" s="64">
        <v>0.92</v>
      </c>
      <c r="J4072" s="64">
        <v>2.14</v>
      </c>
      <c r="K4072" s="64">
        <f t="shared" si="68"/>
        <v>1.9700000000000002</v>
      </c>
      <c r="L4072" s="64">
        <v>1.8</v>
      </c>
      <c r="AF4072" s="172"/>
      <c r="AH4072" s="172"/>
      <c r="AI4072" s="172"/>
      <c r="AK4072" s="172"/>
    </row>
    <row r="4073" spans="1:37" x14ac:dyDescent="0.2">
      <c r="A4073" s="2">
        <v>43885</v>
      </c>
      <c r="B4073" s="64">
        <v>2.08</v>
      </c>
      <c r="C4073" s="64">
        <v>1.93</v>
      </c>
      <c r="D4073" s="64">
        <v>2.86</v>
      </c>
      <c r="E4073" s="64">
        <v>2.64</v>
      </c>
      <c r="G4073" s="64">
        <v>1.1599999999999999</v>
      </c>
      <c r="H4073" s="64">
        <f t="shared" si="67"/>
        <v>0.96</v>
      </c>
      <c r="I4073" s="64">
        <v>0.76</v>
      </c>
      <c r="J4073" s="64">
        <v>2.16</v>
      </c>
      <c r="K4073" s="64">
        <f t="shared" si="68"/>
        <v>1.9700000000000002</v>
      </c>
      <c r="L4073" s="64">
        <v>1.78</v>
      </c>
      <c r="AF4073" s="172"/>
      <c r="AH4073" s="172"/>
      <c r="AI4073" s="172"/>
      <c r="AK4073" s="172"/>
    </row>
    <row r="4074" spans="1:37" x14ac:dyDescent="0.2">
      <c r="A4074" s="2">
        <v>43886</v>
      </c>
      <c r="B4074" s="64">
        <v>2.06</v>
      </c>
      <c r="C4074" s="64">
        <v>1.9</v>
      </c>
      <c r="D4074" s="64">
        <v>2.86</v>
      </c>
      <c r="E4074" s="64">
        <v>2.65</v>
      </c>
      <c r="G4074" s="64">
        <v>1.04</v>
      </c>
      <c r="H4074" s="64">
        <f t="shared" si="67"/>
        <v>0.89</v>
      </c>
      <c r="I4074" s="64">
        <v>0.74</v>
      </c>
      <c r="J4074" s="64">
        <v>2.2000000000000002</v>
      </c>
      <c r="K4074" s="64">
        <f t="shared" si="68"/>
        <v>1.9550000000000001</v>
      </c>
      <c r="L4074" s="64">
        <v>1.71</v>
      </c>
      <c r="AF4074" s="172"/>
      <c r="AH4074" s="172"/>
      <c r="AI4074" s="172"/>
      <c r="AK4074" s="172"/>
    </row>
    <row r="4075" spans="1:37" x14ac:dyDescent="0.2">
      <c r="A4075" s="2">
        <v>43887</v>
      </c>
      <c r="B4075" s="64">
        <v>2.1</v>
      </c>
      <c r="C4075" s="64">
        <v>1.92</v>
      </c>
      <c r="D4075" s="64">
        <v>2.89</v>
      </c>
      <c r="E4075" s="64">
        <v>2.69</v>
      </c>
      <c r="G4075" s="64">
        <v>1.05</v>
      </c>
      <c r="H4075" s="64">
        <f t="shared" si="67"/>
        <v>0.90500000000000003</v>
      </c>
      <c r="I4075" s="64">
        <v>0.76</v>
      </c>
      <c r="J4075" s="64">
        <v>2.15</v>
      </c>
      <c r="K4075" s="64">
        <f t="shared" si="68"/>
        <v>1.93</v>
      </c>
      <c r="L4075" s="64">
        <v>1.71</v>
      </c>
      <c r="AF4075" s="172"/>
      <c r="AH4075" s="172"/>
      <c r="AI4075" s="172"/>
      <c r="AK4075" s="172"/>
    </row>
    <row r="4076" spans="1:37" x14ac:dyDescent="0.2">
      <c r="A4076" s="2">
        <v>43888</v>
      </c>
      <c r="B4076" s="64">
        <v>2.08</v>
      </c>
      <c r="C4076" s="64">
        <v>1.9</v>
      </c>
      <c r="D4076" s="64">
        <v>2.88</v>
      </c>
      <c r="E4076" s="64">
        <v>2.69</v>
      </c>
      <c r="G4076" s="64">
        <v>1.1299999999999999</v>
      </c>
      <c r="H4076" s="64">
        <f t="shared" si="67"/>
        <v>0.95</v>
      </c>
      <c r="I4076" s="64">
        <v>0.77</v>
      </c>
      <c r="J4076" s="64">
        <v>2.06</v>
      </c>
      <c r="K4076" s="64">
        <f t="shared" si="68"/>
        <v>1.7850000000000001</v>
      </c>
      <c r="L4076" s="64">
        <v>1.51</v>
      </c>
      <c r="AF4076" s="172"/>
      <c r="AH4076" s="172"/>
      <c r="AI4076" s="172"/>
      <c r="AK4076" s="172"/>
    </row>
    <row r="4077" spans="1:37" x14ac:dyDescent="0.2">
      <c r="A4077" s="2">
        <v>43889</v>
      </c>
      <c r="B4077" s="64">
        <v>1.97</v>
      </c>
      <c r="C4077" s="64">
        <v>1.8</v>
      </c>
      <c r="D4077" s="64">
        <v>2.77</v>
      </c>
      <c r="E4077" s="64">
        <v>2.58</v>
      </c>
      <c r="G4077" s="64">
        <v>1.1200000000000001</v>
      </c>
      <c r="H4077" s="64">
        <f t="shared" si="67"/>
        <v>1.0449999999999999</v>
      </c>
      <c r="I4077" s="64">
        <v>0.97</v>
      </c>
      <c r="J4077" s="64">
        <v>2.09</v>
      </c>
      <c r="K4077" s="64">
        <f t="shared" si="68"/>
        <v>1.7849999999999999</v>
      </c>
      <c r="L4077" s="64">
        <v>1.48</v>
      </c>
    </row>
    <row r="4079" spans="1:37" x14ac:dyDescent="0.2">
      <c r="A4079" s="3" t="s">
        <v>61</v>
      </c>
      <c r="B4079" s="64">
        <f>AVERAGE(B4059:B4077)</f>
        <v>2.1710526315789473</v>
      </c>
      <c r="C4079" s="64">
        <f>AVERAGE(C4059:C4077)</f>
        <v>2.0242105263157897</v>
      </c>
      <c r="D4079" s="64">
        <f>AVERAGE(D4059:D4077)</f>
        <v>2.9763157894736842</v>
      </c>
      <c r="E4079" s="64">
        <f>AVERAGE(E4059:E4077)</f>
        <v>2.7299999999999995</v>
      </c>
      <c r="G4079" s="64">
        <f>AVERAGE(G4059:G4077)</f>
        <v>1.2147368421052631</v>
      </c>
      <c r="H4079" s="64">
        <f>AVERAGE(H4059:H4077)</f>
        <v>1.0802631578947368</v>
      </c>
      <c r="J4079" s="64">
        <f>AVERAGE(J4059:J4077)</f>
        <v>2.2231578947368424</v>
      </c>
      <c r="K4079" s="64">
        <f>AVERAGE(K4059:K4077)</f>
        <v>2.0402631578947368</v>
      </c>
      <c r="R4079" s="64"/>
      <c r="S4079" s="64"/>
      <c r="U4079"/>
      <c r="V4079"/>
      <c r="W4079"/>
      <c r="X4079"/>
      <c r="Y4079"/>
      <c r="Z4079"/>
      <c r="AA4079"/>
      <c r="AB4079"/>
      <c r="AC4079"/>
    </row>
    <row r="4080" spans="1:37" x14ac:dyDescent="0.2">
      <c r="A4080" s="3" t="s">
        <v>62</v>
      </c>
      <c r="B4080" s="312">
        <f>AVERAGE(B4079:C4079)</f>
        <v>2.0976315789473685</v>
      </c>
      <c r="C4080" s="312"/>
      <c r="D4080" s="312">
        <f>AVERAGE(D4079:E4079)</f>
        <v>2.8531578947368419</v>
      </c>
      <c r="E4080" s="312"/>
      <c r="F4080" s="5"/>
      <c r="G4080" s="312">
        <f>AVERAGE(G4079:H4079)</f>
        <v>1.1475</v>
      </c>
      <c r="H4080" s="312"/>
      <c r="I4080" s="118"/>
      <c r="J4080" s="312">
        <f>AVERAGE(J4079:K4079)</f>
        <v>2.1317105263157896</v>
      </c>
      <c r="K4080" s="312"/>
      <c r="L4080" s="118"/>
      <c r="M4080" s="5"/>
      <c r="N4080" s="5"/>
      <c r="O4080" s="5"/>
      <c r="P4080" s="5"/>
      <c r="Q4080" s="5"/>
      <c r="R4080" s="312"/>
      <c r="S4080" s="312"/>
      <c r="U4080"/>
      <c r="V4080"/>
      <c r="W4080"/>
      <c r="X4080"/>
      <c r="Y4080"/>
      <c r="Z4080"/>
      <c r="AA4080"/>
      <c r="AB4080"/>
      <c r="AC4080"/>
    </row>
    <row r="4081" spans="1:29" x14ac:dyDescent="0.2">
      <c r="A4081" s="3" t="s">
        <v>63</v>
      </c>
      <c r="B4081" s="312">
        <f>AVERAGE(B4030,B4056,B4080)</f>
        <v>2.2679406850459483</v>
      </c>
      <c r="C4081" s="312"/>
      <c r="D4081" s="312">
        <f>AVERAGE(D4030,D4056,D4080)</f>
        <v>3.0289891395154549</v>
      </c>
      <c r="E4081" s="312"/>
      <c r="F4081" s="5"/>
      <c r="G4081" s="312">
        <f>AVERAGE(G4030,G4056,G4080)</f>
        <v>1.4088095238095237</v>
      </c>
      <c r="H4081" s="312"/>
      <c r="I4081" s="118"/>
      <c r="J4081" s="312">
        <f>AVERAGE(J4030,J4056,J4080)</f>
        <v>2.2915225563909778</v>
      </c>
      <c r="K4081" s="312"/>
      <c r="L4081" s="118"/>
      <c r="M4081" s="5"/>
      <c r="N4081" s="5"/>
      <c r="O4081" s="5"/>
      <c r="P4081" s="5"/>
      <c r="Q4081" s="5"/>
      <c r="R4081" s="312"/>
      <c r="S4081" s="312"/>
      <c r="U4081"/>
      <c r="V4081"/>
      <c r="W4081"/>
      <c r="X4081"/>
      <c r="Y4081"/>
      <c r="Z4081"/>
      <c r="AA4081"/>
      <c r="AB4081"/>
      <c r="AC4081"/>
    </row>
    <row r="4083" spans="1:29" x14ac:dyDescent="0.2">
      <c r="A4083" s="2">
        <v>43892</v>
      </c>
      <c r="B4083" s="64">
        <v>1.99</v>
      </c>
      <c r="C4083" s="64">
        <v>1.81</v>
      </c>
      <c r="D4083" s="64">
        <v>2.81</v>
      </c>
      <c r="E4083" s="64">
        <v>2.65</v>
      </c>
      <c r="G4083" s="64">
        <v>1.1100000000000001</v>
      </c>
      <c r="H4083" s="64">
        <f t="shared" ref="H4083:H4104" si="69">(G4083+I4083)/2</f>
        <v>0.86499999999999999</v>
      </c>
      <c r="I4083" s="64">
        <v>0.62</v>
      </c>
      <c r="J4083" s="64">
        <v>2.13</v>
      </c>
      <c r="K4083" s="64">
        <f t="shared" ref="K4083:K4104" si="70">(J4083+L4083)/2</f>
        <v>1.835</v>
      </c>
      <c r="L4083" s="64">
        <v>1.54</v>
      </c>
    </row>
    <row r="4084" spans="1:29" x14ac:dyDescent="0.2">
      <c r="A4084" s="2">
        <v>43893</v>
      </c>
      <c r="B4084" s="64">
        <v>1.85</v>
      </c>
      <c r="C4084" s="64">
        <v>1.65</v>
      </c>
      <c r="D4084" s="64">
        <v>2.7</v>
      </c>
      <c r="E4084" s="64">
        <v>2.56</v>
      </c>
      <c r="G4084" s="64">
        <v>1</v>
      </c>
      <c r="H4084" s="64">
        <f t="shared" si="69"/>
        <v>0.88</v>
      </c>
      <c r="I4084" s="64">
        <v>0.76</v>
      </c>
      <c r="J4084" s="64">
        <v>2.15</v>
      </c>
      <c r="K4084" s="64">
        <f t="shared" si="70"/>
        <v>1.7999999999999998</v>
      </c>
      <c r="L4084" s="64">
        <v>1.45</v>
      </c>
    </row>
    <row r="4085" spans="1:29" x14ac:dyDescent="0.2">
      <c r="A4085" s="2">
        <v>43894</v>
      </c>
      <c r="B4085" s="64">
        <v>1.85</v>
      </c>
      <c r="C4085" s="64">
        <v>1.68</v>
      </c>
      <c r="D4085" s="64">
        <v>2.71</v>
      </c>
      <c r="E4085" s="64">
        <v>2.56</v>
      </c>
      <c r="G4085" s="64">
        <v>0.97</v>
      </c>
      <c r="H4085" s="64">
        <f t="shared" si="69"/>
        <v>0.83499999999999996</v>
      </c>
      <c r="I4085" s="64">
        <v>0.7</v>
      </c>
      <c r="J4085" s="64">
        <v>2.1800000000000002</v>
      </c>
      <c r="K4085" s="64">
        <f t="shared" si="70"/>
        <v>1.8850000000000002</v>
      </c>
      <c r="L4085" s="64">
        <v>1.59</v>
      </c>
    </row>
    <row r="4086" spans="1:29" x14ac:dyDescent="0.2">
      <c r="A4086" s="2">
        <v>43895</v>
      </c>
      <c r="B4086" s="64">
        <v>1.83</v>
      </c>
      <c r="C4086" s="64">
        <v>1.6</v>
      </c>
      <c r="D4086" s="64">
        <v>2.69</v>
      </c>
      <c r="E4086" s="64">
        <v>2.5299999999999998</v>
      </c>
      <c r="G4086" s="64">
        <v>1</v>
      </c>
      <c r="H4086" s="64">
        <f t="shared" si="69"/>
        <v>0.875</v>
      </c>
      <c r="I4086" s="64">
        <v>0.75</v>
      </c>
      <c r="J4086" s="64">
        <v>2.17</v>
      </c>
      <c r="K4086" s="64">
        <f t="shared" si="70"/>
        <v>1.885</v>
      </c>
      <c r="L4086" s="64">
        <v>1.6</v>
      </c>
    </row>
    <row r="4087" spans="1:29" x14ac:dyDescent="0.2">
      <c r="A4087" s="2">
        <v>43896</v>
      </c>
      <c r="B4087" s="64">
        <v>1.74</v>
      </c>
      <c r="C4087" s="64">
        <v>1.49</v>
      </c>
      <c r="D4087" s="64">
        <v>2.4900000000000002</v>
      </c>
      <c r="E4087" s="64">
        <v>2.31</v>
      </c>
      <c r="G4087" s="64">
        <v>1.06</v>
      </c>
      <c r="H4087" s="64">
        <f t="shared" si="69"/>
        <v>0.95</v>
      </c>
      <c r="I4087" s="64">
        <v>0.84</v>
      </c>
      <c r="J4087" s="64">
        <v>2.16</v>
      </c>
      <c r="K4087" s="64">
        <f t="shared" si="70"/>
        <v>1.8650000000000002</v>
      </c>
      <c r="L4087" s="64">
        <v>1.57</v>
      </c>
    </row>
    <row r="4088" spans="1:29" x14ac:dyDescent="0.2">
      <c r="A4088" s="2">
        <v>43899</v>
      </c>
      <c r="B4088" s="64">
        <v>1.81</v>
      </c>
      <c r="C4088" s="64">
        <v>1.52</v>
      </c>
      <c r="D4088" s="64">
        <v>2.48</v>
      </c>
      <c r="E4088" s="64">
        <v>2.2999999999999998</v>
      </c>
      <c r="G4088" s="64">
        <v>0.91</v>
      </c>
      <c r="H4088" s="64">
        <f t="shared" si="69"/>
        <v>0.76500000000000001</v>
      </c>
      <c r="I4088" s="64">
        <v>0.62</v>
      </c>
      <c r="J4088" s="64">
        <v>1.96</v>
      </c>
      <c r="K4088" s="64">
        <f t="shared" si="70"/>
        <v>1.72</v>
      </c>
      <c r="L4088" s="64">
        <v>1.48</v>
      </c>
    </row>
    <row r="4089" spans="1:29" x14ac:dyDescent="0.2">
      <c r="A4089" s="2">
        <v>43900</v>
      </c>
      <c r="B4089" s="64">
        <v>1.92</v>
      </c>
      <c r="C4089" s="64">
        <v>1.65</v>
      </c>
      <c r="D4089" s="64">
        <v>2.68</v>
      </c>
      <c r="E4089" s="64">
        <v>2.48</v>
      </c>
      <c r="G4089" s="64">
        <v>1.01</v>
      </c>
      <c r="H4089" s="64">
        <f t="shared" si="69"/>
        <v>0.97</v>
      </c>
      <c r="I4089" s="64">
        <v>0.93</v>
      </c>
      <c r="J4089" s="64">
        <v>2.17</v>
      </c>
      <c r="K4089" s="64">
        <f t="shared" si="70"/>
        <v>1.865</v>
      </c>
      <c r="L4089" s="64">
        <v>1.56</v>
      </c>
    </row>
    <row r="4090" spans="1:29" x14ac:dyDescent="0.2">
      <c r="A4090" s="2">
        <v>43901</v>
      </c>
      <c r="B4090" s="64">
        <v>2.1</v>
      </c>
      <c r="C4090" s="64">
        <v>1.82</v>
      </c>
      <c r="D4090" s="64">
        <v>2.87</v>
      </c>
      <c r="E4090" s="64">
        <v>2.81</v>
      </c>
      <c r="G4090" s="64">
        <v>1.17</v>
      </c>
      <c r="H4090" s="64">
        <f t="shared" si="69"/>
        <v>1.165</v>
      </c>
      <c r="I4090" s="64">
        <v>1.1599999999999999</v>
      </c>
      <c r="J4090" s="64">
        <v>2.29</v>
      </c>
      <c r="K4090" s="64">
        <f t="shared" si="70"/>
        <v>1.9350000000000001</v>
      </c>
      <c r="L4090" s="64">
        <v>1.58</v>
      </c>
    </row>
    <row r="4091" spans="1:29" x14ac:dyDescent="0.2">
      <c r="A4091" s="2">
        <v>43902</v>
      </c>
      <c r="B4091" s="64">
        <v>2.42</v>
      </c>
      <c r="C4091" s="64">
        <v>1.95</v>
      </c>
      <c r="D4091" s="64">
        <v>3.17</v>
      </c>
      <c r="E4091" s="64">
        <v>2.95</v>
      </c>
      <c r="G4091" s="64">
        <v>1.5</v>
      </c>
      <c r="H4091" s="64">
        <f t="shared" si="69"/>
        <v>1.345</v>
      </c>
      <c r="I4091" s="64">
        <v>1.19</v>
      </c>
      <c r="J4091" s="64">
        <v>2.57</v>
      </c>
      <c r="K4091" s="64">
        <f t="shared" si="70"/>
        <v>2.2450000000000001</v>
      </c>
      <c r="L4091" s="64">
        <v>1.92</v>
      </c>
    </row>
    <row r="4092" spans="1:29" x14ac:dyDescent="0.2">
      <c r="A4092" s="2">
        <v>43903</v>
      </c>
      <c r="B4092" s="64">
        <v>2.38</v>
      </c>
      <c r="C4092" s="64">
        <v>2.0499999999999998</v>
      </c>
      <c r="D4092" s="64">
        <v>3.2</v>
      </c>
      <c r="E4092" s="64">
        <v>2.95</v>
      </c>
      <c r="G4092" s="64">
        <v>1.7</v>
      </c>
      <c r="H4092" s="64">
        <f t="shared" si="69"/>
        <v>1.575</v>
      </c>
      <c r="I4092" s="64">
        <v>1.45</v>
      </c>
      <c r="J4092" s="64">
        <v>2.71</v>
      </c>
      <c r="K4092" s="64">
        <f t="shared" si="70"/>
        <v>2.4050000000000002</v>
      </c>
      <c r="L4092" s="64">
        <v>2.1</v>
      </c>
    </row>
    <row r="4093" spans="1:29" x14ac:dyDescent="0.2">
      <c r="A4093" s="2">
        <v>43906</v>
      </c>
      <c r="B4093" s="64">
        <v>2.34</v>
      </c>
      <c r="C4093" s="64">
        <v>2.02</v>
      </c>
      <c r="D4093" s="64">
        <v>3.21</v>
      </c>
      <c r="E4093" s="64">
        <v>2.91</v>
      </c>
      <c r="G4093" s="64">
        <v>1.71</v>
      </c>
      <c r="H4093" s="64">
        <f t="shared" si="69"/>
        <v>1.625</v>
      </c>
      <c r="I4093" s="64">
        <v>1.54</v>
      </c>
      <c r="J4093" s="64">
        <v>2.78</v>
      </c>
      <c r="K4093" s="64">
        <f t="shared" si="70"/>
        <v>2.2549999999999999</v>
      </c>
      <c r="L4093" s="64">
        <v>1.73</v>
      </c>
    </row>
    <row r="4094" spans="1:29" x14ac:dyDescent="0.2">
      <c r="A4094" s="2">
        <v>43907</v>
      </c>
      <c r="B4094" s="64">
        <v>2.71</v>
      </c>
      <c r="C4094" s="64">
        <v>2.36</v>
      </c>
      <c r="D4094" s="64">
        <v>3.47</v>
      </c>
      <c r="E4094" s="64">
        <v>3.28</v>
      </c>
      <c r="G4094" s="64">
        <v>1.84</v>
      </c>
      <c r="H4094" s="64">
        <f t="shared" si="69"/>
        <v>1.8250000000000002</v>
      </c>
      <c r="I4094" s="64">
        <v>1.81</v>
      </c>
      <c r="J4094" s="64">
        <v>2.79</v>
      </c>
      <c r="K4094" s="64">
        <f t="shared" si="70"/>
        <v>2.2850000000000001</v>
      </c>
      <c r="L4094" s="64">
        <v>1.78</v>
      </c>
    </row>
    <row r="4095" spans="1:29" x14ac:dyDescent="0.2">
      <c r="A4095" s="2">
        <v>43908</v>
      </c>
      <c r="B4095" s="64">
        <v>3.18</v>
      </c>
      <c r="C4095" s="64">
        <v>2.83</v>
      </c>
      <c r="D4095" s="64">
        <v>4.0199999999999996</v>
      </c>
      <c r="E4095" s="64">
        <v>3.75</v>
      </c>
      <c r="G4095" s="64">
        <v>1.89</v>
      </c>
      <c r="H4095" s="64">
        <f t="shared" si="69"/>
        <v>1.7649999999999999</v>
      </c>
      <c r="I4095" s="64">
        <v>1.64</v>
      </c>
      <c r="J4095" s="64">
        <v>2.95</v>
      </c>
      <c r="K4095" s="64">
        <f t="shared" si="70"/>
        <v>2.4350000000000001</v>
      </c>
      <c r="L4095" s="64">
        <v>1.92</v>
      </c>
    </row>
    <row r="4096" spans="1:29" x14ac:dyDescent="0.2">
      <c r="A4096" s="2">
        <v>43909</v>
      </c>
      <c r="B4096" s="64">
        <v>3.41</v>
      </c>
      <c r="C4096" s="64">
        <v>3</v>
      </c>
      <c r="D4096" s="64">
        <v>4.2300000000000004</v>
      </c>
      <c r="E4096" s="64">
        <v>3.88</v>
      </c>
      <c r="G4096" s="64">
        <v>2.0699999999999998</v>
      </c>
      <c r="H4096" s="64">
        <f t="shared" si="69"/>
        <v>1.8499999999999999</v>
      </c>
      <c r="I4096" s="64">
        <v>1.63</v>
      </c>
      <c r="J4096" s="64">
        <v>3.33</v>
      </c>
      <c r="K4096" s="64">
        <f t="shared" si="70"/>
        <v>2.87</v>
      </c>
      <c r="L4096" s="64">
        <v>2.41</v>
      </c>
    </row>
    <row r="4097" spans="1:37" x14ac:dyDescent="0.2">
      <c r="A4097" s="2">
        <v>43910</v>
      </c>
      <c r="B4097" s="64">
        <v>3.35</v>
      </c>
      <c r="C4097" s="64">
        <v>2.94</v>
      </c>
      <c r="D4097" s="64">
        <v>4.03</v>
      </c>
      <c r="E4097" s="64">
        <v>3.62</v>
      </c>
      <c r="G4097" s="64">
        <v>2.2999999999999998</v>
      </c>
      <c r="H4097" s="64">
        <f t="shared" si="69"/>
        <v>1.9550000000000001</v>
      </c>
      <c r="I4097" s="64">
        <v>1.61</v>
      </c>
      <c r="J4097" s="64">
        <v>3.42</v>
      </c>
      <c r="K4097" s="64">
        <f t="shared" si="70"/>
        <v>3.0999999999999996</v>
      </c>
      <c r="L4097" s="64">
        <v>2.78</v>
      </c>
    </row>
    <row r="4098" spans="1:37" x14ac:dyDescent="0.2">
      <c r="A4098" s="2">
        <v>43913</v>
      </c>
      <c r="B4098" s="64">
        <v>3.11</v>
      </c>
      <c r="C4098" s="64">
        <v>2.75</v>
      </c>
      <c r="D4098" s="64">
        <v>3.72</v>
      </c>
      <c r="E4098" s="64">
        <v>3.16</v>
      </c>
      <c r="G4098" s="64">
        <v>2.4500000000000002</v>
      </c>
      <c r="H4098" s="64">
        <f t="shared" si="69"/>
        <v>2.37</v>
      </c>
      <c r="I4098" s="64">
        <v>2.29</v>
      </c>
      <c r="J4098" s="64">
        <v>3.5</v>
      </c>
      <c r="K4098" s="64">
        <f t="shared" si="70"/>
        <v>3.1950000000000003</v>
      </c>
      <c r="L4098" s="64">
        <v>2.89</v>
      </c>
    </row>
    <row r="4099" spans="1:37" x14ac:dyDescent="0.2">
      <c r="A4099" s="2">
        <v>43914</v>
      </c>
      <c r="B4099" s="64">
        <v>2.95</v>
      </c>
      <c r="C4099" s="64">
        <v>2.72</v>
      </c>
      <c r="D4099" s="64">
        <v>3.54</v>
      </c>
      <c r="E4099" s="64">
        <v>3.05</v>
      </c>
      <c r="G4099" s="64">
        <v>2.0499999999999998</v>
      </c>
      <c r="H4099" s="64">
        <f t="shared" si="69"/>
        <v>2.0549999999999997</v>
      </c>
      <c r="I4099" s="64">
        <v>2.06</v>
      </c>
      <c r="J4099" s="64">
        <v>3.38</v>
      </c>
      <c r="K4099" s="64">
        <f t="shared" si="70"/>
        <v>3.0750000000000002</v>
      </c>
      <c r="L4099" s="64">
        <v>2.77</v>
      </c>
    </row>
    <row r="4100" spans="1:37" x14ac:dyDescent="0.2">
      <c r="A4100" s="2">
        <v>43915</v>
      </c>
      <c r="B4100" s="64">
        <v>2.66</v>
      </c>
      <c r="C4100" s="64">
        <v>2.2599999999999998</v>
      </c>
      <c r="D4100" s="64">
        <v>3.25</v>
      </c>
      <c r="E4100" s="64">
        <v>2.74</v>
      </c>
      <c r="G4100" s="64">
        <v>1.83</v>
      </c>
      <c r="H4100" s="64">
        <f t="shared" si="69"/>
        <v>1.69</v>
      </c>
      <c r="I4100" s="64">
        <v>1.55</v>
      </c>
      <c r="J4100" s="64">
        <v>3</v>
      </c>
      <c r="K4100" s="64">
        <f t="shared" si="70"/>
        <v>2.645</v>
      </c>
      <c r="L4100" s="64">
        <v>2.29</v>
      </c>
    </row>
    <row r="4101" spans="1:37" x14ac:dyDescent="0.2">
      <c r="A4101" s="2">
        <v>43916</v>
      </c>
      <c r="B4101" s="64">
        <v>2.5499999999999998</v>
      </c>
      <c r="C4101" s="64">
        <v>2.25</v>
      </c>
      <c r="D4101" s="64">
        <v>3.14</v>
      </c>
      <c r="E4101" s="64">
        <v>2.71</v>
      </c>
      <c r="G4101" s="64">
        <v>1.54</v>
      </c>
      <c r="H4101" s="64">
        <f t="shared" si="69"/>
        <v>1.2150000000000001</v>
      </c>
      <c r="I4101" s="64">
        <v>0.89</v>
      </c>
      <c r="J4101" s="64">
        <v>2.4700000000000002</v>
      </c>
      <c r="K4101" s="64">
        <f t="shared" si="70"/>
        <v>2.1100000000000003</v>
      </c>
      <c r="L4101" s="64">
        <v>1.75</v>
      </c>
    </row>
    <row r="4102" spans="1:37" x14ac:dyDescent="0.2">
      <c r="A4102" s="2">
        <v>43917</v>
      </c>
      <c r="B4102" s="64">
        <v>2.54</v>
      </c>
      <c r="C4102" s="64">
        <v>2.23</v>
      </c>
      <c r="D4102" s="64">
        <v>2.9</v>
      </c>
      <c r="E4102" s="64">
        <v>2.5099999999999998</v>
      </c>
      <c r="G4102" s="64">
        <v>1.29</v>
      </c>
      <c r="H4102" s="64">
        <f t="shared" si="69"/>
        <v>1.1800000000000002</v>
      </c>
      <c r="I4102" s="64">
        <v>1.07</v>
      </c>
      <c r="J4102" s="64">
        <v>2.41</v>
      </c>
      <c r="K4102" s="64">
        <f t="shared" si="70"/>
        <v>2.0550000000000002</v>
      </c>
      <c r="L4102" s="64">
        <v>1.7</v>
      </c>
    </row>
    <row r="4103" spans="1:37" x14ac:dyDescent="0.2">
      <c r="A4103" s="2">
        <v>43920</v>
      </c>
      <c r="B4103" s="64">
        <v>2.46</v>
      </c>
      <c r="C4103" s="64">
        <v>2.11</v>
      </c>
      <c r="D4103" s="64">
        <v>2.92</v>
      </c>
      <c r="E4103" s="64">
        <v>2.56</v>
      </c>
      <c r="G4103" s="64">
        <v>1.36</v>
      </c>
      <c r="H4103" s="64">
        <f t="shared" si="69"/>
        <v>1.2749999999999999</v>
      </c>
      <c r="I4103" s="64">
        <v>1.19</v>
      </c>
      <c r="J4103" s="64">
        <v>2.41</v>
      </c>
      <c r="K4103" s="64">
        <f t="shared" si="70"/>
        <v>1.9950000000000001</v>
      </c>
      <c r="L4103" s="64">
        <v>1.58</v>
      </c>
    </row>
    <row r="4104" spans="1:37" x14ac:dyDescent="0.2">
      <c r="A4104" s="2">
        <v>43921</v>
      </c>
      <c r="B4104" s="64">
        <v>2.42</v>
      </c>
      <c r="C4104" s="64">
        <v>2.11</v>
      </c>
      <c r="D4104" s="64">
        <v>2.9</v>
      </c>
      <c r="E4104" s="64">
        <v>2.59</v>
      </c>
      <c r="G4104" s="64">
        <v>1.46</v>
      </c>
      <c r="H4104" s="64">
        <f t="shared" si="69"/>
        <v>1.22</v>
      </c>
      <c r="I4104" s="64">
        <v>0.98</v>
      </c>
      <c r="J4104" s="64">
        <v>2.4900000000000002</v>
      </c>
      <c r="K4104" s="64">
        <f t="shared" si="70"/>
        <v>2.1</v>
      </c>
      <c r="L4104" s="64">
        <v>1.71</v>
      </c>
    </row>
    <row r="4106" spans="1:37" x14ac:dyDescent="0.2">
      <c r="A4106" s="3" t="s">
        <v>61</v>
      </c>
      <c r="B4106" s="64">
        <f>AVERAGE(B4083:B4104)</f>
        <v>2.4349999999999996</v>
      </c>
      <c r="C4106" s="64">
        <f>AVERAGE(C4083:C4104)</f>
        <v>2.127272727272727</v>
      </c>
      <c r="D4106" s="64">
        <f>AVERAGE(D4083:D4104)</f>
        <v>3.1422727272727276</v>
      </c>
      <c r="E4106" s="64">
        <f>AVERAGE(E4083:E4104)</f>
        <v>2.8572727272727274</v>
      </c>
      <c r="G4106" s="64">
        <f>AVERAGE(G4083:G4104)</f>
        <v>1.51</v>
      </c>
      <c r="H4106" s="64">
        <f>AVERAGE(H4083:H4104)</f>
        <v>1.3750000000000002</v>
      </c>
      <c r="J4106" s="64">
        <f>AVERAGE(J4083:J4104)</f>
        <v>2.6100000000000003</v>
      </c>
      <c r="K4106" s="64">
        <f>AVERAGE(K4083:K4104)</f>
        <v>2.2527272727272729</v>
      </c>
      <c r="R4106" s="64"/>
      <c r="S4106" s="64"/>
      <c r="U4106"/>
      <c r="V4106"/>
      <c r="W4106"/>
      <c r="X4106"/>
      <c r="Y4106"/>
      <c r="Z4106"/>
      <c r="AA4106"/>
      <c r="AB4106"/>
      <c r="AC4106"/>
    </row>
    <row r="4107" spans="1:37" x14ac:dyDescent="0.2">
      <c r="A4107" s="3" t="s">
        <v>62</v>
      </c>
      <c r="B4107" s="312">
        <f>AVERAGE(B4106:C4106)</f>
        <v>2.2811363636363633</v>
      </c>
      <c r="C4107" s="312"/>
      <c r="D4107" s="312">
        <f>AVERAGE(D4106:E4106)</f>
        <v>2.9997727272727275</v>
      </c>
      <c r="E4107" s="312"/>
      <c r="F4107" s="5"/>
      <c r="G4107" s="312">
        <f>AVERAGE(G4106:H4106)</f>
        <v>1.4425000000000001</v>
      </c>
      <c r="H4107" s="312"/>
      <c r="I4107" s="118"/>
      <c r="J4107" s="312">
        <f>AVERAGE(J4106:K4106)</f>
        <v>2.4313636363636366</v>
      </c>
      <c r="K4107" s="312"/>
      <c r="L4107" s="118"/>
      <c r="M4107" s="5"/>
      <c r="N4107" s="5"/>
      <c r="O4107" s="5"/>
      <c r="P4107" s="5"/>
      <c r="Q4107" s="5"/>
      <c r="R4107" s="312"/>
      <c r="S4107" s="312"/>
      <c r="U4107"/>
      <c r="V4107"/>
      <c r="W4107"/>
      <c r="X4107"/>
      <c r="Y4107"/>
      <c r="Z4107"/>
      <c r="AA4107"/>
      <c r="AB4107"/>
      <c r="AC4107"/>
    </row>
    <row r="4108" spans="1:37" x14ac:dyDescent="0.2">
      <c r="A4108" s="3" t="s">
        <v>63</v>
      </c>
      <c r="B4108" s="312">
        <f>AVERAGE(B4056,B4080,B4107)</f>
        <v>2.2296686792739426</v>
      </c>
      <c r="C4108" s="312"/>
      <c r="D4108" s="312">
        <f>AVERAGE(D4056,D4080,D4107)</f>
        <v>2.9662149692412854</v>
      </c>
      <c r="E4108" s="312"/>
      <c r="F4108" s="5"/>
      <c r="G4108" s="312">
        <f>AVERAGE(G4056,G4080,G4107)</f>
        <v>1.3415079365079363</v>
      </c>
      <c r="H4108" s="312"/>
      <c r="I4108" s="118"/>
      <c r="J4108" s="312">
        <f>AVERAGE(J4056,J4080,J4107)</f>
        <v>2.2670961494645709</v>
      </c>
      <c r="K4108" s="312"/>
      <c r="L4108" s="118"/>
      <c r="M4108" s="5"/>
      <c r="N4108" s="5"/>
      <c r="O4108" s="5"/>
      <c r="P4108" s="5"/>
      <c r="Q4108" s="5"/>
      <c r="R4108" s="312"/>
      <c r="S4108" s="312"/>
      <c r="U4108"/>
      <c r="V4108"/>
      <c r="W4108"/>
      <c r="X4108"/>
      <c r="Y4108"/>
      <c r="Z4108"/>
      <c r="AA4108"/>
      <c r="AB4108"/>
      <c r="AC4108"/>
    </row>
    <row r="4110" spans="1:37" x14ac:dyDescent="0.2">
      <c r="A4110" s="2">
        <v>43922</v>
      </c>
      <c r="B4110" s="64">
        <v>2.4500000000000002</v>
      </c>
      <c r="C4110" s="64">
        <v>2.13</v>
      </c>
      <c r="D4110" s="64">
        <v>3.02</v>
      </c>
      <c r="E4110" s="64">
        <v>2.72</v>
      </c>
      <c r="G4110" s="64">
        <v>1.74</v>
      </c>
      <c r="H4110" s="64">
        <f t="shared" ref="H4110:H4130" si="71">(G4110+I4110)/2</f>
        <v>1.5150000000000001</v>
      </c>
      <c r="I4110" s="64">
        <v>1.29</v>
      </c>
      <c r="J4110" s="64">
        <v>2.74</v>
      </c>
      <c r="K4110" s="64">
        <f t="shared" ref="K4110:K4130" si="72">(J4110+L4110)/2</f>
        <v>2.34</v>
      </c>
      <c r="L4110" s="64">
        <v>1.94</v>
      </c>
      <c r="AF4110" s="172"/>
      <c r="AH4110" s="172"/>
      <c r="AI4110" s="172"/>
      <c r="AK4110" s="172"/>
    </row>
    <row r="4111" spans="1:37" x14ac:dyDescent="0.2">
      <c r="A4111" s="2">
        <v>43923</v>
      </c>
      <c r="B4111" s="64">
        <v>2.4700000000000002</v>
      </c>
      <c r="C4111" s="64">
        <v>2.13</v>
      </c>
      <c r="D4111" s="64">
        <v>3.01</v>
      </c>
      <c r="E4111" s="64">
        <v>2.73</v>
      </c>
      <c r="G4111" s="64">
        <v>2</v>
      </c>
      <c r="H4111" s="64">
        <f t="shared" si="71"/>
        <v>1.6099999999999999</v>
      </c>
      <c r="I4111" s="64">
        <v>1.22</v>
      </c>
      <c r="J4111" s="64">
        <v>2.8</v>
      </c>
      <c r="K4111" s="64">
        <f t="shared" si="72"/>
        <v>2.52</v>
      </c>
      <c r="L4111" s="64">
        <v>2.2400000000000002</v>
      </c>
      <c r="AF4111" s="172"/>
      <c r="AH4111" s="172"/>
      <c r="AI4111" s="172"/>
      <c r="AK4111" s="172"/>
    </row>
    <row r="4112" spans="1:37" x14ac:dyDescent="0.2">
      <c r="A4112" s="2">
        <v>43924</v>
      </c>
      <c r="B4112" s="64">
        <v>2.4900000000000002</v>
      </c>
      <c r="C4112" s="64">
        <v>2.17</v>
      </c>
      <c r="D4112" s="64">
        <v>3.02</v>
      </c>
      <c r="E4112" s="64">
        <v>2.77</v>
      </c>
      <c r="G4112" s="64">
        <v>2.14</v>
      </c>
      <c r="H4112" s="64">
        <f t="shared" si="71"/>
        <v>1.9550000000000001</v>
      </c>
      <c r="I4112" s="64">
        <v>1.77</v>
      </c>
      <c r="J4112" s="64">
        <v>2.76</v>
      </c>
      <c r="K4112" s="64">
        <f t="shared" si="72"/>
        <v>2.5149999999999997</v>
      </c>
      <c r="L4112" s="64">
        <v>2.27</v>
      </c>
      <c r="AF4112" s="172"/>
      <c r="AH4112" s="172"/>
      <c r="AI4112" s="172"/>
      <c r="AK4112" s="172"/>
    </row>
    <row r="4113" spans="1:37" x14ac:dyDescent="0.2">
      <c r="A4113" s="2">
        <v>43927</v>
      </c>
      <c r="B4113" s="64">
        <v>2.4500000000000002</v>
      </c>
      <c r="C4113" s="64">
        <v>2.19</v>
      </c>
      <c r="D4113" s="64">
        <v>3.05</v>
      </c>
      <c r="E4113" s="64">
        <v>2.77</v>
      </c>
      <c r="G4113" s="64">
        <v>1.58</v>
      </c>
      <c r="H4113" s="64">
        <f t="shared" si="71"/>
        <v>1.1850000000000001</v>
      </c>
      <c r="I4113" s="64">
        <v>0.79</v>
      </c>
      <c r="J4113" s="64">
        <v>2.5</v>
      </c>
      <c r="K4113" s="64">
        <f t="shared" si="72"/>
        <v>2.335</v>
      </c>
      <c r="L4113" s="64">
        <v>2.17</v>
      </c>
      <c r="AF4113" s="172"/>
      <c r="AH4113" s="172"/>
      <c r="AI4113" s="172"/>
      <c r="AK4113" s="172"/>
    </row>
    <row r="4114" spans="1:37" x14ac:dyDescent="0.2">
      <c r="A4114" s="2">
        <v>43928</v>
      </c>
      <c r="B4114" s="64">
        <v>2.36</v>
      </c>
      <c r="C4114" s="64">
        <v>2.09</v>
      </c>
      <c r="D4114" s="64">
        <v>2.94</v>
      </c>
      <c r="E4114" s="64">
        <v>2.63</v>
      </c>
      <c r="G4114" s="64">
        <v>1.6</v>
      </c>
      <c r="H4114" s="64">
        <f t="shared" si="71"/>
        <v>1.17</v>
      </c>
      <c r="I4114" s="64">
        <v>0.74</v>
      </c>
      <c r="J4114" s="64">
        <v>2.4300000000000002</v>
      </c>
      <c r="K4114" s="64">
        <f t="shared" si="72"/>
        <v>2.25</v>
      </c>
      <c r="L4114" s="64">
        <v>2.0699999999999998</v>
      </c>
      <c r="AF4114" s="172"/>
      <c r="AH4114" s="172"/>
      <c r="AI4114" s="172"/>
      <c r="AK4114" s="172"/>
    </row>
    <row r="4115" spans="1:37" x14ac:dyDescent="0.2">
      <c r="A4115" s="2">
        <v>43929</v>
      </c>
      <c r="B4115" s="64">
        <v>2.25</v>
      </c>
      <c r="C4115" s="64">
        <v>2.02</v>
      </c>
      <c r="D4115" s="64">
        <v>2.83</v>
      </c>
      <c r="E4115" s="64">
        <v>2.63</v>
      </c>
      <c r="G4115" s="64">
        <v>1.67</v>
      </c>
      <c r="H4115" s="64">
        <f t="shared" si="71"/>
        <v>1.19</v>
      </c>
      <c r="I4115" s="64">
        <v>0.71</v>
      </c>
      <c r="J4115" s="64">
        <v>2.36</v>
      </c>
      <c r="K4115" s="64">
        <f t="shared" si="72"/>
        <v>2.165</v>
      </c>
      <c r="L4115" s="64">
        <v>1.97</v>
      </c>
      <c r="AF4115" s="172"/>
      <c r="AH4115" s="172"/>
      <c r="AI4115" s="172"/>
      <c r="AK4115" s="172"/>
    </row>
    <row r="4116" spans="1:37" x14ac:dyDescent="0.2">
      <c r="A4116" s="2">
        <v>43930</v>
      </c>
      <c r="B4116" s="64">
        <v>1.77</v>
      </c>
      <c r="C4116" s="64">
        <v>1.52</v>
      </c>
      <c r="D4116" s="64">
        <v>2.4900000000000002</v>
      </c>
      <c r="E4116" s="64">
        <v>2.25</v>
      </c>
      <c r="G4116" s="64">
        <v>1.36</v>
      </c>
      <c r="H4116" s="64">
        <f t="shared" si="71"/>
        <v>0.82500000000000007</v>
      </c>
      <c r="I4116" s="64">
        <v>0.28999999999999998</v>
      </c>
      <c r="J4116" s="64">
        <v>2.46</v>
      </c>
      <c r="K4116" s="64">
        <f t="shared" si="72"/>
        <v>2.125</v>
      </c>
      <c r="L4116" s="64">
        <v>1.79</v>
      </c>
      <c r="AF4116" t="s">
        <v>670</v>
      </c>
      <c r="AH4116" s="172"/>
      <c r="AI4116" s="172"/>
      <c r="AK4116" s="172"/>
    </row>
    <row r="4117" spans="1:37" x14ac:dyDescent="0.2">
      <c r="A4117" s="2">
        <v>43934</v>
      </c>
      <c r="B4117" s="64">
        <v>1.84</v>
      </c>
      <c r="C4117" s="64">
        <v>1.56</v>
      </c>
      <c r="D4117" s="64">
        <v>2.5499999999999998</v>
      </c>
      <c r="E4117" s="64">
        <v>2.37</v>
      </c>
      <c r="G4117" s="64">
        <v>1.36</v>
      </c>
      <c r="H4117" s="64">
        <f t="shared" si="71"/>
        <v>1.0449999999999999</v>
      </c>
      <c r="I4117" s="64">
        <v>0.73</v>
      </c>
      <c r="J4117" s="64">
        <v>2.21</v>
      </c>
      <c r="K4117" s="64">
        <f t="shared" si="72"/>
        <v>2.0150000000000001</v>
      </c>
      <c r="L4117" s="64">
        <v>1.82</v>
      </c>
      <c r="AF4117" s="172"/>
      <c r="AH4117" s="172"/>
      <c r="AI4117" s="172"/>
      <c r="AK4117" s="172"/>
    </row>
    <row r="4118" spans="1:37" x14ac:dyDescent="0.2">
      <c r="A4118" s="2">
        <v>43935</v>
      </c>
      <c r="B4118" s="64">
        <v>1.84</v>
      </c>
      <c r="C4118" s="64">
        <v>1.64</v>
      </c>
      <c r="D4118" s="64">
        <v>2.6</v>
      </c>
      <c r="E4118" s="64">
        <v>2.4</v>
      </c>
      <c r="G4118" s="64">
        <v>1.28</v>
      </c>
      <c r="H4118" s="64">
        <f t="shared" si="71"/>
        <v>0.97500000000000009</v>
      </c>
      <c r="I4118" s="64">
        <v>0.67</v>
      </c>
      <c r="J4118" s="64">
        <v>2.2200000000000002</v>
      </c>
      <c r="K4118" s="64">
        <f t="shared" si="72"/>
        <v>2.0049999999999999</v>
      </c>
      <c r="L4118" s="64">
        <v>1.79</v>
      </c>
      <c r="AF4118" s="172"/>
      <c r="AH4118" s="172"/>
      <c r="AI4118" s="172"/>
      <c r="AK4118" s="172"/>
    </row>
    <row r="4119" spans="1:37" x14ac:dyDescent="0.2">
      <c r="A4119" s="2">
        <v>43936</v>
      </c>
      <c r="B4119" s="64">
        <v>1.83</v>
      </c>
      <c r="C4119" s="64">
        <v>1.61</v>
      </c>
      <c r="D4119" s="64">
        <v>2.56</v>
      </c>
      <c r="E4119" s="64">
        <v>2.36</v>
      </c>
      <c r="G4119" s="64">
        <v>1.38</v>
      </c>
      <c r="H4119" s="64">
        <f t="shared" si="71"/>
        <v>1.105</v>
      </c>
      <c r="I4119" s="64">
        <v>0.83</v>
      </c>
      <c r="J4119" s="64">
        <v>2.17</v>
      </c>
      <c r="K4119" s="64">
        <f t="shared" si="72"/>
        <v>2.0350000000000001</v>
      </c>
      <c r="L4119" s="64">
        <v>1.9</v>
      </c>
      <c r="AF4119" s="172"/>
      <c r="AH4119" s="172"/>
      <c r="AI4119" s="172"/>
      <c r="AK4119" s="172"/>
    </row>
    <row r="4120" spans="1:37" x14ac:dyDescent="0.2">
      <c r="A4120" s="2">
        <v>43937</v>
      </c>
      <c r="B4120" s="64">
        <v>1.89</v>
      </c>
      <c r="C4120" s="64">
        <v>1.62</v>
      </c>
      <c r="D4120" s="64">
        <v>2.63</v>
      </c>
      <c r="E4120" s="64">
        <v>2.5299999999999998</v>
      </c>
      <c r="G4120" s="64">
        <v>1.37</v>
      </c>
      <c r="H4120" s="64">
        <f t="shared" si="71"/>
        <v>1.1600000000000001</v>
      </c>
      <c r="I4120" s="64">
        <v>0.95</v>
      </c>
      <c r="J4120" s="64">
        <v>2.2599999999999998</v>
      </c>
      <c r="K4120" s="64">
        <f t="shared" si="72"/>
        <v>2.02</v>
      </c>
      <c r="L4120" s="64">
        <v>1.78</v>
      </c>
      <c r="AF4120" s="172"/>
      <c r="AH4120" s="172"/>
      <c r="AI4120" s="172"/>
      <c r="AK4120" s="172"/>
    </row>
    <row r="4121" spans="1:37" x14ac:dyDescent="0.2">
      <c r="A4121" s="2">
        <v>43938</v>
      </c>
      <c r="B4121" s="64">
        <v>1.91</v>
      </c>
      <c r="C4121" s="64">
        <v>1.67</v>
      </c>
      <c r="D4121" s="64">
        <v>2.63</v>
      </c>
      <c r="E4121" s="64">
        <v>2.5499999999999998</v>
      </c>
      <c r="G4121" s="64">
        <v>1.45</v>
      </c>
      <c r="H4121" s="64">
        <f t="shared" si="71"/>
        <v>1.2250000000000001</v>
      </c>
      <c r="I4121" s="64">
        <v>1</v>
      </c>
      <c r="J4121" s="64">
        <v>2.11</v>
      </c>
      <c r="K4121" s="64">
        <f t="shared" si="72"/>
        <v>1.865</v>
      </c>
      <c r="L4121" s="64">
        <v>1.62</v>
      </c>
      <c r="AF4121" s="172"/>
      <c r="AH4121" s="172"/>
      <c r="AI4121" s="172"/>
      <c r="AK4121" s="172"/>
    </row>
    <row r="4122" spans="1:37" x14ac:dyDescent="0.2">
      <c r="A4122" s="2">
        <v>43941</v>
      </c>
      <c r="B4122" s="64">
        <v>1.9</v>
      </c>
      <c r="C4122" s="64">
        <v>1.68</v>
      </c>
      <c r="D4122" s="64">
        <v>2.6</v>
      </c>
      <c r="E4122" s="64">
        <v>2.5</v>
      </c>
      <c r="G4122" s="64">
        <v>1.46</v>
      </c>
      <c r="H4122" s="64">
        <f t="shared" si="71"/>
        <v>1.28</v>
      </c>
      <c r="I4122" s="64">
        <v>1.1000000000000001</v>
      </c>
      <c r="J4122" s="64">
        <v>2.11</v>
      </c>
      <c r="K4122" s="64">
        <f t="shared" si="72"/>
        <v>1.865</v>
      </c>
      <c r="L4122" s="64">
        <v>1.62</v>
      </c>
      <c r="AF4122" s="172"/>
      <c r="AH4122" s="172"/>
      <c r="AI4122" s="172"/>
      <c r="AK4122" s="172"/>
    </row>
    <row r="4123" spans="1:37" x14ac:dyDescent="0.2">
      <c r="A4123" s="2">
        <v>43942</v>
      </c>
      <c r="B4123" s="64">
        <v>1.92</v>
      </c>
      <c r="C4123" s="64">
        <v>1.71</v>
      </c>
      <c r="D4123" s="64">
        <v>2.66</v>
      </c>
      <c r="E4123" s="64">
        <v>2.52</v>
      </c>
      <c r="G4123" s="64">
        <v>1.47</v>
      </c>
      <c r="H4123" s="64">
        <f t="shared" si="71"/>
        <v>1.31</v>
      </c>
      <c r="I4123" s="64">
        <v>1.1499999999999999</v>
      </c>
      <c r="J4123" s="64">
        <v>2.31</v>
      </c>
      <c r="K4123" s="64">
        <f t="shared" si="72"/>
        <v>1.9849999999999999</v>
      </c>
      <c r="L4123" s="64">
        <v>1.66</v>
      </c>
      <c r="AF4123" s="172"/>
      <c r="AH4123" s="172"/>
      <c r="AI4123" s="172"/>
      <c r="AK4123" s="172"/>
    </row>
    <row r="4124" spans="1:37" x14ac:dyDescent="0.2">
      <c r="A4124" s="2">
        <v>43943</v>
      </c>
      <c r="B4124" s="64">
        <v>1.9</v>
      </c>
      <c r="C4124" s="64">
        <v>1.63</v>
      </c>
      <c r="D4124" s="64">
        <v>2.67</v>
      </c>
      <c r="E4124" s="64">
        <v>2.4700000000000002</v>
      </c>
      <c r="G4124" s="64">
        <v>1.46</v>
      </c>
      <c r="H4124" s="64">
        <f t="shared" si="71"/>
        <v>1.2</v>
      </c>
      <c r="I4124" s="64">
        <v>0.94</v>
      </c>
      <c r="J4124" s="64">
        <v>2.48</v>
      </c>
      <c r="K4124" s="64">
        <f t="shared" si="72"/>
        <v>2.0699999999999998</v>
      </c>
      <c r="L4124" s="64">
        <v>1.66</v>
      </c>
      <c r="AF4124" s="172"/>
      <c r="AH4124" s="172"/>
      <c r="AI4124" s="172"/>
      <c r="AK4124" s="172"/>
    </row>
    <row r="4125" spans="1:37" x14ac:dyDescent="0.2">
      <c r="A4125" s="2">
        <v>43944</v>
      </c>
      <c r="B4125" s="64">
        <v>1.9</v>
      </c>
      <c r="C4125" s="64">
        <v>1.64</v>
      </c>
      <c r="D4125" s="64">
        <v>2.67</v>
      </c>
      <c r="E4125" s="64">
        <v>2.4700000000000002</v>
      </c>
      <c r="G4125" s="64">
        <v>1.6</v>
      </c>
      <c r="H4125" s="64">
        <f t="shared" si="71"/>
        <v>1.4450000000000001</v>
      </c>
      <c r="I4125" s="64">
        <v>1.29</v>
      </c>
      <c r="J4125" s="64">
        <v>2.46</v>
      </c>
      <c r="K4125" s="64">
        <f t="shared" si="72"/>
        <v>2.06</v>
      </c>
      <c r="L4125" s="64">
        <v>1.66</v>
      </c>
      <c r="AF4125" s="172"/>
      <c r="AH4125" s="172"/>
      <c r="AI4125" s="172"/>
      <c r="AK4125" s="172"/>
    </row>
    <row r="4126" spans="1:37" x14ac:dyDescent="0.2">
      <c r="A4126" s="2">
        <v>43945</v>
      </c>
      <c r="B4126" s="64">
        <v>1.88</v>
      </c>
      <c r="C4126" s="64">
        <v>1.66</v>
      </c>
      <c r="D4126" s="64">
        <v>2.63</v>
      </c>
      <c r="E4126" s="64">
        <v>2.48</v>
      </c>
      <c r="G4126" s="64">
        <v>1.65</v>
      </c>
      <c r="H4126" s="64">
        <f t="shared" si="71"/>
        <v>1.375</v>
      </c>
      <c r="I4126" s="64">
        <v>1.1000000000000001</v>
      </c>
      <c r="J4126" s="64">
        <v>2.42</v>
      </c>
      <c r="K4126" s="64">
        <f t="shared" si="72"/>
        <v>2.04</v>
      </c>
      <c r="L4126" s="64">
        <v>1.66</v>
      </c>
      <c r="AF4126" s="172"/>
      <c r="AH4126" s="172"/>
      <c r="AI4126" s="172"/>
      <c r="AK4126" s="172"/>
    </row>
    <row r="4127" spans="1:37" x14ac:dyDescent="0.2">
      <c r="A4127" s="2">
        <v>43948</v>
      </c>
      <c r="B4127" s="64">
        <v>1.94</v>
      </c>
      <c r="C4127" s="64">
        <v>1.7</v>
      </c>
      <c r="D4127" s="64">
        <v>2.72</v>
      </c>
      <c r="E4127" s="64">
        <v>2.54</v>
      </c>
      <c r="G4127" s="64">
        <v>1.76</v>
      </c>
      <c r="H4127" s="64">
        <f t="shared" si="71"/>
        <v>1.5550000000000002</v>
      </c>
      <c r="I4127" s="64">
        <v>1.35</v>
      </c>
      <c r="J4127" s="64">
        <v>2.52</v>
      </c>
      <c r="K4127" s="64">
        <f t="shared" si="72"/>
        <v>2.1150000000000002</v>
      </c>
      <c r="L4127" s="64">
        <v>1.71</v>
      </c>
      <c r="AF4127" s="172"/>
      <c r="AH4127" s="172"/>
      <c r="AI4127" s="172"/>
      <c r="AK4127" s="172"/>
    </row>
    <row r="4128" spans="1:37" x14ac:dyDescent="0.2">
      <c r="A4128" s="2">
        <v>43949</v>
      </c>
      <c r="B4128" s="64">
        <v>1.89</v>
      </c>
      <c r="C4128" s="64">
        <v>1.61</v>
      </c>
      <c r="D4128" s="64">
        <v>2.68</v>
      </c>
      <c r="E4128" s="64">
        <v>2.4300000000000002</v>
      </c>
      <c r="G4128" s="64">
        <v>1.81</v>
      </c>
      <c r="H4128" s="64">
        <f t="shared" si="71"/>
        <v>1.65</v>
      </c>
      <c r="I4128" s="64">
        <v>1.49</v>
      </c>
      <c r="J4128" s="64">
        <v>2.5499999999999998</v>
      </c>
      <c r="K4128" s="64">
        <f t="shared" si="72"/>
        <v>2.15</v>
      </c>
      <c r="L4128" s="64">
        <v>1.75</v>
      </c>
      <c r="AF4128" s="172"/>
      <c r="AH4128" s="172"/>
      <c r="AI4128" s="172"/>
      <c r="AK4128" s="172"/>
    </row>
    <row r="4129" spans="1:40" x14ac:dyDescent="0.2">
      <c r="A4129" s="2">
        <v>43950</v>
      </c>
      <c r="B4129" s="64">
        <v>1.83</v>
      </c>
      <c r="C4129" s="64">
        <v>1.56</v>
      </c>
      <c r="D4129" s="64">
        <v>2.68</v>
      </c>
      <c r="E4129" s="64">
        <v>2.37</v>
      </c>
      <c r="G4129" s="64">
        <v>1.88</v>
      </c>
      <c r="H4129" s="64">
        <f t="shared" si="71"/>
        <v>1.6549999999999998</v>
      </c>
      <c r="I4129" s="64">
        <v>1.43</v>
      </c>
      <c r="J4129" s="64">
        <v>2.59</v>
      </c>
      <c r="K4129" s="64">
        <f t="shared" si="72"/>
        <v>2.1949999999999998</v>
      </c>
      <c r="L4129" s="64">
        <v>1.8</v>
      </c>
      <c r="AF4129" s="172"/>
      <c r="AH4129" s="172"/>
      <c r="AI4129" s="172"/>
      <c r="AK4129" s="172"/>
    </row>
    <row r="4130" spans="1:40" x14ac:dyDescent="0.2">
      <c r="A4130" s="2">
        <v>43951</v>
      </c>
      <c r="B4130" s="64">
        <v>1.88</v>
      </c>
      <c r="C4130" s="64">
        <v>1.64</v>
      </c>
      <c r="D4130" s="64">
        <v>2.74</v>
      </c>
      <c r="E4130" s="64">
        <v>2.46</v>
      </c>
      <c r="G4130" s="64">
        <v>1.91</v>
      </c>
      <c r="H4130" s="64">
        <f t="shared" si="71"/>
        <v>1.58</v>
      </c>
      <c r="I4130" s="64">
        <v>1.25</v>
      </c>
      <c r="J4130" s="64">
        <v>2.6</v>
      </c>
      <c r="K4130" s="64">
        <f t="shared" si="72"/>
        <v>2.2149999999999999</v>
      </c>
      <c r="L4130" s="64">
        <v>1.83</v>
      </c>
      <c r="AF4130" s="172"/>
      <c r="AH4130" s="172"/>
      <c r="AI4130" s="172"/>
      <c r="AK4130" s="172"/>
    </row>
    <row r="4132" spans="1:40" x14ac:dyDescent="0.2">
      <c r="A4132" s="3" t="s">
        <v>61</v>
      </c>
      <c r="B4132" s="64">
        <f>AVERAGE(B4110:B4130)</f>
        <v>2.0280952380952377</v>
      </c>
      <c r="C4132" s="64">
        <f>AVERAGE(C4110:C4130)</f>
        <v>1.7704761904761908</v>
      </c>
      <c r="D4132" s="64">
        <f>AVERAGE(D4110:D4130)</f>
        <v>2.7323809523809528</v>
      </c>
      <c r="E4132" s="64">
        <f>AVERAGE(E4110:E4130)</f>
        <v>2.5214285714285714</v>
      </c>
      <c r="G4132" s="64">
        <f>AVERAGE(G4110:G4130)</f>
        <v>1.6157142857142857</v>
      </c>
      <c r="H4132" s="64">
        <f>AVERAGE(H4110:H4130)</f>
        <v>1.3338095238095238</v>
      </c>
      <c r="J4132" s="64">
        <f>AVERAGE(J4110:J4130)</f>
        <v>2.4314285714285711</v>
      </c>
      <c r="K4132" s="64">
        <f>AVERAGE(K4110:K4130)</f>
        <v>2.1373809523809522</v>
      </c>
      <c r="R4132" s="64"/>
      <c r="S4132" s="64"/>
      <c r="U4132"/>
      <c r="V4132"/>
      <c r="W4132"/>
      <c r="X4132"/>
      <c r="Y4132"/>
      <c r="Z4132"/>
      <c r="AA4132"/>
      <c r="AB4132"/>
      <c r="AC4132"/>
    </row>
    <row r="4133" spans="1:40" x14ac:dyDescent="0.2">
      <c r="A4133" s="3" t="s">
        <v>62</v>
      </c>
      <c r="B4133" s="312">
        <f>AVERAGE(B4132:C4132)</f>
        <v>1.8992857142857142</v>
      </c>
      <c r="C4133" s="312"/>
      <c r="D4133" s="312">
        <f>AVERAGE(D4132:E4132)</f>
        <v>2.6269047619047621</v>
      </c>
      <c r="E4133" s="312"/>
      <c r="F4133" s="5"/>
      <c r="G4133" s="312">
        <f>AVERAGE(G4132:H4132)</f>
        <v>1.4747619047619047</v>
      </c>
      <c r="H4133" s="312"/>
      <c r="I4133" s="118"/>
      <c r="J4133" s="312">
        <f>AVERAGE(J4132:K4132)</f>
        <v>2.2844047619047618</v>
      </c>
      <c r="K4133" s="312"/>
      <c r="L4133" s="118"/>
      <c r="M4133" s="5"/>
      <c r="N4133" s="5"/>
      <c r="O4133" s="5"/>
      <c r="P4133" s="5"/>
      <c r="Q4133" s="5"/>
      <c r="R4133" s="312"/>
      <c r="S4133" s="312"/>
      <c r="U4133"/>
      <c r="V4133"/>
      <c r="W4133"/>
      <c r="X4133"/>
      <c r="Y4133"/>
      <c r="Z4133"/>
      <c r="AA4133"/>
      <c r="AB4133"/>
      <c r="AC4133"/>
    </row>
    <row r="4134" spans="1:40" x14ac:dyDescent="0.2">
      <c r="A4134" s="3" t="s">
        <v>63</v>
      </c>
      <c r="B4134" s="312">
        <f>AVERAGE(B4080,B4107,B4133)</f>
        <v>2.0926845522898154</v>
      </c>
      <c r="C4134" s="312"/>
      <c r="D4134" s="312">
        <f>AVERAGE(D4080,D4107,D4133)</f>
        <v>2.8266117946381102</v>
      </c>
      <c r="E4134" s="312"/>
      <c r="F4134" s="5"/>
      <c r="G4134" s="312">
        <f>AVERAGE(G4080,G4107,G4133)</f>
        <v>1.3549206349206349</v>
      </c>
      <c r="H4134" s="312"/>
      <c r="I4134" s="118"/>
      <c r="J4134" s="312">
        <f>AVERAGE(J4080,J4107,J4133)</f>
        <v>2.282492974861396</v>
      </c>
      <c r="K4134" s="312"/>
      <c r="L4134" s="118"/>
      <c r="M4134" s="5"/>
      <c r="N4134" s="5"/>
      <c r="O4134" s="5"/>
      <c r="P4134" s="5"/>
      <c r="Q4134" s="5"/>
      <c r="R4134" s="312"/>
      <c r="S4134" s="312"/>
      <c r="U4134"/>
      <c r="V4134"/>
      <c r="W4134"/>
      <c r="X4134"/>
      <c r="Y4134"/>
      <c r="Z4134"/>
      <c r="AA4134"/>
      <c r="AB4134"/>
      <c r="AC4134"/>
    </row>
    <row r="4136" spans="1:40" x14ac:dyDescent="0.2">
      <c r="A4136" s="2">
        <v>43952</v>
      </c>
      <c r="B4136" s="64">
        <v>1.87</v>
      </c>
      <c r="C4136" s="64">
        <v>1.65</v>
      </c>
      <c r="D4136" s="64">
        <v>2.75</v>
      </c>
      <c r="E4136" s="64">
        <v>2.4900000000000002</v>
      </c>
      <c r="G4136" s="64">
        <v>2.1</v>
      </c>
      <c r="H4136" s="64">
        <f t="shared" ref="H4136:H4155" si="73">(G4136+I4136)/2</f>
        <v>1.8050000000000002</v>
      </c>
      <c r="I4136" s="64">
        <v>1.51</v>
      </c>
      <c r="J4136" s="64">
        <v>2.68</v>
      </c>
      <c r="K4136" s="64">
        <f t="shared" ref="K4136:K4155" si="74">(J4136+L4136)/2</f>
        <v>2.19</v>
      </c>
      <c r="L4136" s="64">
        <v>1.7</v>
      </c>
      <c r="AI4136" s="172"/>
      <c r="AK4136" s="172"/>
      <c r="AL4136" s="172"/>
      <c r="AN4136" s="172"/>
    </row>
    <row r="4137" spans="1:40" x14ac:dyDescent="0.2">
      <c r="A4137" s="2">
        <v>43955</v>
      </c>
      <c r="B4137" s="64">
        <v>1.95</v>
      </c>
      <c r="C4137" s="64">
        <v>1.7</v>
      </c>
      <c r="D4137" s="64">
        <v>2.75</v>
      </c>
      <c r="E4137" s="64">
        <v>2.57</v>
      </c>
      <c r="G4137" s="64">
        <v>1.89</v>
      </c>
      <c r="H4137" s="64">
        <f t="shared" si="73"/>
        <v>1.67</v>
      </c>
      <c r="I4137" s="64">
        <v>1.45</v>
      </c>
      <c r="J4137" s="64">
        <v>2.58</v>
      </c>
      <c r="K4137" s="64">
        <f t="shared" si="74"/>
        <v>2.15</v>
      </c>
      <c r="L4137" s="64">
        <v>1.72</v>
      </c>
      <c r="AI4137" s="172"/>
      <c r="AK4137" s="172"/>
      <c r="AL4137" s="172"/>
      <c r="AN4137" s="172"/>
    </row>
    <row r="4138" spans="1:40" x14ac:dyDescent="0.2">
      <c r="A4138" s="2">
        <v>43956</v>
      </c>
      <c r="B4138" s="64">
        <v>1.95</v>
      </c>
      <c r="C4138" s="64">
        <v>1.71</v>
      </c>
      <c r="D4138" s="64">
        <v>2.78</v>
      </c>
      <c r="E4138" s="64">
        <v>2.6</v>
      </c>
      <c r="G4138" s="64">
        <v>1.82</v>
      </c>
      <c r="H4138" s="64">
        <f t="shared" si="73"/>
        <v>1.385</v>
      </c>
      <c r="I4138" s="64">
        <v>0.95</v>
      </c>
      <c r="J4138" s="64">
        <v>2.59</v>
      </c>
      <c r="K4138" s="64">
        <f t="shared" si="74"/>
        <v>2.1149999999999998</v>
      </c>
      <c r="L4138" s="64">
        <v>1.64</v>
      </c>
      <c r="AI4138" s="172"/>
      <c r="AK4138" s="172"/>
      <c r="AL4138" s="172"/>
      <c r="AN4138" s="172"/>
    </row>
    <row r="4139" spans="1:40" x14ac:dyDescent="0.2">
      <c r="A4139" s="2">
        <v>43957</v>
      </c>
      <c r="B4139" s="64">
        <v>2</v>
      </c>
      <c r="C4139" s="64">
        <v>1.75</v>
      </c>
      <c r="D4139" s="64">
        <v>2.88</v>
      </c>
      <c r="E4139" s="64">
        <v>2.67</v>
      </c>
      <c r="G4139" s="64">
        <v>1.81</v>
      </c>
      <c r="H4139" s="64">
        <f t="shared" si="73"/>
        <v>1.4350000000000001</v>
      </c>
      <c r="I4139" s="64">
        <v>1.06</v>
      </c>
      <c r="J4139" s="64">
        <v>2.61</v>
      </c>
      <c r="K4139" s="64">
        <f t="shared" si="74"/>
        <v>2.12</v>
      </c>
      <c r="L4139" s="64">
        <v>1.63</v>
      </c>
      <c r="AI4139" s="172"/>
      <c r="AK4139" s="172"/>
      <c r="AL4139" s="172"/>
      <c r="AN4139" s="172"/>
    </row>
    <row r="4140" spans="1:40" x14ac:dyDescent="0.2">
      <c r="A4140" s="2">
        <v>43958</v>
      </c>
      <c r="B4140" s="64">
        <v>1.96</v>
      </c>
      <c r="C4140" s="64">
        <v>1.69</v>
      </c>
      <c r="D4140" s="64">
        <v>2.84</v>
      </c>
      <c r="E4140" s="64">
        <v>2.61</v>
      </c>
      <c r="G4140" s="64">
        <v>1.73</v>
      </c>
      <c r="H4140" s="64">
        <f t="shared" si="73"/>
        <v>1.375</v>
      </c>
      <c r="I4140" s="64">
        <v>1.02</v>
      </c>
      <c r="J4140" s="64">
        <v>2.59</v>
      </c>
      <c r="K4140" s="64">
        <f t="shared" si="74"/>
        <v>2.12</v>
      </c>
      <c r="L4140" s="64">
        <v>1.65</v>
      </c>
      <c r="AI4140" s="172"/>
      <c r="AK4140" s="172"/>
      <c r="AL4140" s="172"/>
      <c r="AN4140" s="172"/>
    </row>
    <row r="4141" spans="1:40" x14ac:dyDescent="0.2">
      <c r="A4141" s="2">
        <v>43959</v>
      </c>
      <c r="B4141" s="64">
        <v>2.04</v>
      </c>
      <c r="C4141" s="64">
        <v>1.81</v>
      </c>
      <c r="D4141" s="64">
        <v>2.94</v>
      </c>
      <c r="E4141" s="64">
        <v>2.71</v>
      </c>
      <c r="G4141" s="64">
        <v>1.8</v>
      </c>
      <c r="H4141" s="64">
        <f t="shared" si="73"/>
        <v>1.5449999999999999</v>
      </c>
      <c r="I4141" s="64">
        <v>1.29</v>
      </c>
      <c r="J4141" s="64">
        <v>2.5099999999999998</v>
      </c>
      <c r="K4141" s="64">
        <f t="shared" si="74"/>
        <v>2.08</v>
      </c>
      <c r="L4141" s="64">
        <v>1.65</v>
      </c>
      <c r="AI4141" s="172"/>
      <c r="AK4141" s="172"/>
      <c r="AL4141" s="172"/>
      <c r="AN4141" s="172"/>
    </row>
    <row r="4142" spans="1:40" x14ac:dyDescent="0.2">
      <c r="A4142" s="2">
        <v>43962</v>
      </c>
      <c r="B4142" s="64">
        <v>2.09</v>
      </c>
      <c r="C4142" s="64">
        <v>1.85</v>
      </c>
      <c r="D4142" s="64">
        <v>3.03</v>
      </c>
      <c r="E4142" s="64">
        <v>2.79</v>
      </c>
      <c r="G4142" s="64">
        <v>1.61</v>
      </c>
      <c r="H4142" s="64">
        <f t="shared" si="73"/>
        <v>1.23</v>
      </c>
      <c r="I4142" s="64">
        <v>0.85</v>
      </c>
      <c r="J4142" s="64">
        <v>2.46</v>
      </c>
      <c r="K4142" s="64">
        <f t="shared" si="74"/>
        <v>2.0649999999999999</v>
      </c>
      <c r="L4142" s="64">
        <v>1.67</v>
      </c>
      <c r="AI4142" s="172"/>
      <c r="AK4142" s="172"/>
      <c r="AL4142" s="172"/>
      <c r="AN4142" s="172"/>
    </row>
    <row r="4143" spans="1:40" x14ac:dyDescent="0.2">
      <c r="A4143" s="2">
        <v>43963</v>
      </c>
      <c r="B4143" s="64">
        <v>2.0299999999999998</v>
      </c>
      <c r="C4143" s="64">
        <v>1.79</v>
      </c>
      <c r="D4143" s="64">
        <v>2.99</v>
      </c>
      <c r="E4143" s="64">
        <v>2.72</v>
      </c>
      <c r="G4143" s="64">
        <v>1.6</v>
      </c>
      <c r="H4143" s="64">
        <f t="shared" si="73"/>
        <v>1.25</v>
      </c>
      <c r="I4143" s="64">
        <v>0.9</v>
      </c>
      <c r="J4143" s="64">
        <v>2.48</v>
      </c>
      <c r="K4143" s="64">
        <f t="shared" si="74"/>
        <v>2.1349999999999998</v>
      </c>
      <c r="L4143" s="64">
        <v>1.79</v>
      </c>
      <c r="AI4143" s="172"/>
      <c r="AK4143" s="172"/>
      <c r="AL4143" s="172"/>
      <c r="AN4143" s="172"/>
    </row>
    <row r="4144" spans="1:40" x14ac:dyDescent="0.2">
      <c r="A4144" s="2">
        <v>43964</v>
      </c>
      <c r="B4144" s="64">
        <v>2.02</v>
      </c>
      <c r="C4144" s="64">
        <v>1.76</v>
      </c>
      <c r="D4144" s="64">
        <v>2.99</v>
      </c>
      <c r="E4144" s="64">
        <v>2.72</v>
      </c>
      <c r="G4144" s="64">
        <v>1.65</v>
      </c>
      <c r="H4144" s="64">
        <f t="shared" si="73"/>
        <v>1.33</v>
      </c>
      <c r="I4144" s="64">
        <v>1.01</v>
      </c>
      <c r="J4144" s="64">
        <v>2.66</v>
      </c>
      <c r="K4144" s="64">
        <f t="shared" si="74"/>
        <v>2.335</v>
      </c>
      <c r="L4144" s="64">
        <v>2.0099999999999998</v>
      </c>
      <c r="AI4144" s="172"/>
      <c r="AK4144" s="172"/>
      <c r="AL4144" s="172"/>
      <c r="AN4144" s="172"/>
    </row>
    <row r="4145" spans="1:40" x14ac:dyDescent="0.2">
      <c r="A4145" s="2">
        <v>43965</v>
      </c>
      <c r="B4145" s="64">
        <v>1.98</v>
      </c>
      <c r="C4145" s="64">
        <v>1.72</v>
      </c>
      <c r="D4145" s="64">
        <v>2.89</v>
      </c>
      <c r="E4145" s="64">
        <v>2.63</v>
      </c>
      <c r="G4145" s="64">
        <v>1.58</v>
      </c>
      <c r="H4145" s="64">
        <f t="shared" si="73"/>
        <v>1.27</v>
      </c>
      <c r="I4145" s="64">
        <v>0.96</v>
      </c>
      <c r="J4145" s="64">
        <v>2.67</v>
      </c>
      <c r="K4145" s="64">
        <f t="shared" si="74"/>
        <v>2.29</v>
      </c>
      <c r="L4145" s="64">
        <v>1.91</v>
      </c>
      <c r="AI4145" s="172"/>
      <c r="AK4145" s="172"/>
      <c r="AL4145" s="172"/>
      <c r="AN4145" s="172"/>
    </row>
    <row r="4146" spans="1:40" x14ac:dyDescent="0.2">
      <c r="A4146" s="2">
        <v>43966</v>
      </c>
      <c r="B4146" s="64">
        <v>1.94</v>
      </c>
      <c r="C4146" s="64">
        <v>1.67</v>
      </c>
      <c r="D4146" s="64">
        <v>2.87</v>
      </c>
      <c r="E4146" s="64">
        <v>2.62</v>
      </c>
      <c r="G4146" s="64">
        <v>1.57</v>
      </c>
      <c r="H4146" s="64">
        <f t="shared" si="73"/>
        <v>1.28</v>
      </c>
      <c r="I4146" s="64">
        <v>0.99</v>
      </c>
      <c r="J4146" s="64">
        <v>2.59</v>
      </c>
      <c r="K4146" s="64">
        <f t="shared" si="74"/>
        <v>2.2050000000000001</v>
      </c>
      <c r="L4146" s="64">
        <v>1.82</v>
      </c>
      <c r="AI4146" s="172"/>
      <c r="AK4146" s="172"/>
      <c r="AL4146" s="172"/>
      <c r="AN4146" s="172"/>
    </row>
    <row r="4147" spans="1:40" x14ac:dyDescent="0.2">
      <c r="A4147" s="2">
        <v>43969</v>
      </c>
      <c r="B4147" s="64">
        <v>1.92</v>
      </c>
      <c r="C4147" s="64">
        <v>1.62</v>
      </c>
      <c r="D4147" s="64">
        <v>2.83</v>
      </c>
      <c r="E4147" s="64">
        <v>2.62</v>
      </c>
      <c r="G4147" s="64">
        <v>1.46</v>
      </c>
      <c r="H4147" s="64">
        <f t="shared" si="73"/>
        <v>1.1499999999999999</v>
      </c>
      <c r="I4147" s="64">
        <v>0.84</v>
      </c>
      <c r="J4147" s="64">
        <v>2.6</v>
      </c>
      <c r="K4147" s="64">
        <f t="shared" si="74"/>
        <v>2.0950000000000002</v>
      </c>
      <c r="L4147" s="64">
        <v>1.59</v>
      </c>
      <c r="AI4147" s="172"/>
      <c r="AK4147" s="172"/>
      <c r="AL4147" s="172"/>
      <c r="AN4147" s="172"/>
    </row>
    <row r="4148" spans="1:40" x14ac:dyDescent="0.2">
      <c r="A4148" s="2">
        <v>43970</v>
      </c>
      <c r="B4148" s="64">
        <v>1.89</v>
      </c>
      <c r="C4148" s="64">
        <v>1.62</v>
      </c>
      <c r="D4148" s="64">
        <v>2.79</v>
      </c>
      <c r="E4148" s="64">
        <v>2.62</v>
      </c>
      <c r="G4148" s="64">
        <v>1.44</v>
      </c>
      <c r="H4148" s="64">
        <f t="shared" si="73"/>
        <v>1.1299999999999999</v>
      </c>
      <c r="I4148" s="64">
        <v>0.82</v>
      </c>
      <c r="J4148" s="64">
        <v>2.57</v>
      </c>
      <c r="K4148" s="64">
        <f t="shared" si="74"/>
        <v>2.0099999999999998</v>
      </c>
      <c r="L4148" s="64">
        <v>1.45</v>
      </c>
      <c r="AI4148" s="172"/>
      <c r="AK4148" s="172"/>
      <c r="AL4148" s="172"/>
      <c r="AN4148" s="172"/>
    </row>
    <row r="4149" spans="1:40" x14ac:dyDescent="0.2">
      <c r="A4149" s="2">
        <v>43971</v>
      </c>
      <c r="B4149" s="64">
        <v>1.79</v>
      </c>
      <c r="C4149" s="64">
        <v>1.54</v>
      </c>
      <c r="D4149" s="64">
        <v>2.7</v>
      </c>
      <c r="E4149" s="64">
        <v>2.4500000000000002</v>
      </c>
      <c r="G4149" s="64">
        <v>1.49</v>
      </c>
      <c r="H4149" s="64">
        <f t="shared" si="73"/>
        <v>1.2149999999999999</v>
      </c>
      <c r="I4149" s="64">
        <v>0.94</v>
      </c>
      <c r="J4149" s="64">
        <v>2.54</v>
      </c>
      <c r="K4149" s="64">
        <f t="shared" si="74"/>
        <v>2.09</v>
      </c>
      <c r="L4149" s="64">
        <v>1.64</v>
      </c>
      <c r="AI4149" s="172"/>
      <c r="AK4149" s="172"/>
      <c r="AL4149" s="172"/>
      <c r="AN4149" s="172"/>
    </row>
    <row r="4150" spans="1:40" x14ac:dyDescent="0.2">
      <c r="A4150" s="2">
        <v>43972</v>
      </c>
      <c r="B4150" s="64">
        <v>1.77</v>
      </c>
      <c r="C4150" s="64">
        <v>1.53</v>
      </c>
      <c r="D4150" s="64">
        <v>2.69</v>
      </c>
      <c r="E4150" s="64">
        <v>2.4500000000000002</v>
      </c>
      <c r="G4150" s="64">
        <v>1.38</v>
      </c>
      <c r="H4150" s="64">
        <f t="shared" si="73"/>
        <v>1.0649999999999999</v>
      </c>
      <c r="I4150" s="64">
        <v>0.75</v>
      </c>
      <c r="J4150" s="64">
        <v>2.4700000000000002</v>
      </c>
      <c r="K4150" s="64">
        <f t="shared" si="74"/>
        <v>2.02</v>
      </c>
      <c r="L4150" s="64">
        <v>1.57</v>
      </c>
      <c r="AI4150" s="172"/>
      <c r="AK4150" s="172"/>
      <c r="AL4150" s="172"/>
      <c r="AN4150" s="172"/>
    </row>
    <row r="4151" spans="1:40" x14ac:dyDescent="0.2">
      <c r="A4151" s="2">
        <v>43973</v>
      </c>
      <c r="B4151" s="64">
        <v>1.82</v>
      </c>
      <c r="C4151" s="64">
        <v>1.54</v>
      </c>
      <c r="D4151" s="64">
        <v>2.73</v>
      </c>
      <c r="E4151" s="64">
        <v>2.4900000000000002</v>
      </c>
      <c r="G4151" s="64">
        <v>1.35</v>
      </c>
      <c r="H4151" s="64">
        <f t="shared" si="73"/>
        <v>1.135</v>
      </c>
      <c r="I4151" s="64">
        <v>0.92</v>
      </c>
      <c r="J4151" s="64">
        <v>2.31</v>
      </c>
      <c r="K4151" s="64">
        <f t="shared" si="74"/>
        <v>1.83</v>
      </c>
      <c r="L4151" s="64">
        <v>1.35</v>
      </c>
      <c r="AF4151" t="s">
        <v>678</v>
      </c>
      <c r="AI4151" s="172"/>
      <c r="AK4151" s="172"/>
      <c r="AL4151" s="172"/>
      <c r="AN4151" s="172"/>
    </row>
    <row r="4152" spans="1:40" x14ac:dyDescent="0.2">
      <c r="A4152" s="2">
        <v>43977</v>
      </c>
      <c r="B4152" s="64">
        <v>1.74</v>
      </c>
      <c r="C4152" s="64">
        <v>1.48</v>
      </c>
      <c r="D4152" s="64">
        <v>2.7</v>
      </c>
      <c r="E4152" s="64">
        <v>2.4</v>
      </c>
      <c r="G4152" s="64">
        <v>1.39</v>
      </c>
      <c r="H4152" s="64">
        <f t="shared" si="73"/>
        <v>1.145</v>
      </c>
      <c r="I4152" s="64">
        <v>0.9</v>
      </c>
      <c r="J4152" s="64">
        <v>2.42</v>
      </c>
      <c r="K4152" s="64">
        <f t="shared" si="74"/>
        <v>1.97</v>
      </c>
      <c r="L4152" s="64">
        <v>1.52</v>
      </c>
      <c r="AI4152" s="172"/>
      <c r="AK4152" s="172"/>
      <c r="AL4152" s="172"/>
      <c r="AN4152" s="172"/>
    </row>
    <row r="4153" spans="1:40" x14ac:dyDescent="0.2">
      <c r="A4153" s="2">
        <v>43978</v>
      </c>
      <c r="B4153" s="64">
        <v>1.72</v>
      </c>
      <c r="C4153" s="64">
        <v>1.41</v>
      </c>
      <c r="D4153" s="64">
        <v>2.68</v>
      </c>
      <c r="E4153" s="64">
        <v>2.4</v>
      </c>
      <c r="G4153" s="64">
        <v>1.34</v>
      </c>
      <c r="H4153" s="64">
        <f t="shared" si="73"/>
        <v>1.095</v>
      </c>
      <c r="I4153" s="64">
        <v>0.85</v>
      </c>
      <c r="J4153" s="64">
        <v>2.36</v>
      </c>
      <c r="K4153" s="64">
        <f t="shared" si="74"/>
        <v>1.91</v>
      </c>
      <c r="L4153" s="64">
        <v>1.46</v>
      </c>
      <c r="AI4153" s="172"/>
      <c r="AK4153" s="172"/>
      <c r="AL4153" s="172"/>
      <c r="AN4153" s="172"/>
    </row>
    <row r="4154" spans="1:40" x14ac:dyDescent="0.2">
      <c r="A4154" s="2">
        <v>43979</v>
      </c>
      <c r="B4154" s="64">
        <v>1.69</v>
      </c>
      <c r="C4154" s="64">
        <v>1.4</v>
      </c>
      <c r="D4154" s="64">
        <v>2.7</v>
      </c>
      <c r="E4154" s="64">
        <v>2.4300000000000002</v>
      </c>
      <c r="G4154" s="64">
        <v>1.33</v>
      </c>
      <c r="H4154" s="64">
        <f t="shared" si="73"/>
        <v>1.03</v>
      </c>
      <c r="I4154" s="64">
        <v>0.73</v>
      </c>
      <c r="J4154" s="64">
        <v>2.33</v>
      </c>
      <c r="K4154" s="64">
        <f t="shared" si="74"/>
        <v>1.9100000000000001</v>
      </c>
      <c r="L4154" s="64">
        <v>1.49</v>
      </c>
      <c r="AI4154" s="172"/>
      <c r="AK4154" s="172"/>
      <c r="AL4154" s="172"/>
      <c r="AN4154" s="172"/>
    </row>
    <row r="4155" spans="1:40" x14ac:dyDescent="0.2">
      <c r="A4155" s="2">
        <v>43980</v>
      </c>
      <c r="B4155" s="64">
        <v>1.65</v>
      </c>
      <c r="C4155" s="64">
        <v>1.34</v>
      </c>
      <c r="D4155" s="64">
        <v>2.65</v>
      </c>
      <c r="E4155" s="64">
        <v>2.35</v>
      </c>
      <c r="G4155" s="64">
        <v>1.32</v>
      </c>
      <c r="H4155" s="64">
        <f t="shared" si="73"/>
        <v>1.0649999999999999</v>
      </c>
      <c r="I4155" s="64">
        <v>0.81</v>
      </c>
      <c r="J4155" s="64">
        <v>2.34</v>
      </c>
      <c r="K4155" s="64">
        <f t="shared" si="74"/>
        <v>1.91</v>
      </c>
      <c r="L4155" s="64">
        <v>1.48</v>
      </c>
      <c r="AI4155" s="172"/>
      <c r="AK4155" s="172"/>
      <c r="AL4155" s="172"/>
      <c r="AN4155" s="172"/>
    </row>
    <row r="4157" spans="1:40" x14ac:dyDescent="0.2">
      <c r="A4157" s="3" t="s">
        <v>61</v>
      </c>
      <c r="B4157" s="64">
        <f>AVERAGE(B4136:B4155)</f>
        <v>1.8909999999999996</v>
      </c>
      <c r="C4157" s="64">
        <f>AVERAGE(C4136:C4155)</f>
        <v>1.6290000000000002</v>
      </c>
      <c r="D4157" s="64">
        <f>AVERAGE(D4136:D4155)</f>
        <v>2.8090000000000002</v>
      </c>
      <c r="E4157" s="64">
        <f>AVERAGE(E4136:E4155)</f>
        <v>2.5670000000000002</v>
      </c>
      <c r="G4157" s="64">
        <f>AVERAGE(G4136:G4155)</f>
        <v>1.5830000000000002</v>
      </c>
      <c r="H4157" s="64">
        <f>AVERAGE(H4136:H4155)</f>
        <v>1.2802500000000001</v>
      </c>
      <c r="J4157" s="64">
        <f>AVERAGE(J4136:J4155)</f>
        <v>2.5179999999999998</v>
      </c>
      <c r="K4157" s="64">
        <f>AVERAGE(K4136:K4155)</f>
        <v>2.0774999999999992</v>
      </c>
      <c r="R4157" s="64"/>
      <c r="S4157" s="64"/>
      <c r="U4157"/>
      <c r="V4157"/>
      <c r="W4157"/>
      <c r="X4157"/>
      <c r="Y4157"/>
      <c r="Z4157"/>
      <c r="AA4157"/>
      <c r="AB4157"/>
      <c r="AC4157"/>
    </row>
    <row r="4158" spans="1:40" x14ac:dyDescent="0.2">
      <c r="A4158" s="3" t="s">
        <v>62</v>
      </c>
      <c r="B4158" s="312">
        <f>AVERAGE(B4157:C4157)</f>
        <v>1.7599999999999998</v>
      </c>
      <c r="C4158" s="312"/>
      <c r="D4158" s="312">
        <f>AVERAGE(D4157:E4157)</f>
        <v>2.6880000000000002</v>
      </c>
      <c r="E4158" s="312"/>
      <c r="F4158" s="5"/>
      <c r="G4158" s="312">
        <f>AVERAGE(G4157:H4157)</f>
        <v>1.4316250000000001</v>
      </c>
      <c r="H4158" s="312"/>
      <c r="I4158" s="118"/>
      <c r="J4158" s="312">
        <f>AVERAGE(J4157:K4157)</f>
        <v>2.2977499999999997</v>
      </c>
      <c r="K4158" s="312"/>
      <c r="L4158" s="118"/>
      <c r="M4158" s="5"/>
      <c r="N4158" s="5"/>
      <c r="O4158" s="5"/>
      <c r="P4158" s="5"/>
      <c r="Q4158" s="5"/>
      <c r="R4158" s="312"/>
      <c r="S4158" s="312"/>
      <c r="U4158"/>
      <c r="V4158"/>
      <c r="W4158"/>
      <c r="X4158"/>
      <c r="Y4158"/>
      <c r="Z4158"/>
      <c r="AA4158"/>
      <c r="AB4158"/>
      <c r="AC4158"/>
    </row>
    <row r="4159" spans="1:40" x14ac:dyDescent="0.2">
      <c r="A4159" s="3" t="s">
        <v>63</v>
      </c>
      <c r="B4159" s="312">
        <f>AVERAGE(B4107,B4133,B4158)</f>
        <v>1.9801406926406926</v>
      </c>
      <c r="C4159" s="312"/>
      <c r="D4159" s="312">
        <f>AVERAGE(D4107,D4133,D4158)</f>
        <v>2.7715591630591629</v>
      </c>
      <c r="E4159" s="312"/>
      <c r="F4159" s="5"/>
      <c r="G4159" s="312">
        <f>AVERAGE(G4107,G4133,G4158)</f>
        <v>1.4496289682539683</v>
      </c>
      <c r="H4159" s="312"/>
      <c r="I4159" s="118"/>
      <c r="J4159" s="312">
        <f>AVERAGE(J4107,J4133,J4158)</f>
        <v>2.3378394660894659</v>
      </c>
      <c r="K4159" s="312"/>
      <c r="L4159" s="118"/>
      <c r="M4159" s="5"/>
      <c r="N4159" s="5"/>
      <c r="O4159" s="5"/>
      <c r="P4159" s="5"/>
      <c r="Q4159" s="5"/>
      <c r="R4159" s="312"/>
      <c r="S4159" s="312"/>
      <c r="U4159"/>
      <c r="V4159"/>
      <c r="W4159"/>
      <c r="X4159"/>
      <c r="Y4159"/>
      <c r="Z4159"/>
      <c r="AA4159"/>
      <c r="AB4159"/>
      <c r="AC4159"/>
    </row>
    <row r="4161" spans="1:12" x14ac:dyDescent="0.2">
      <c r="A4161" s="2">
        <v>43983</v>
      </c>
      <c r="B4161" s="64">
        <v>1.67</v>
      </c>
      <c r="C4161" s="64">
        <v>1.4</v>
      </c>
      <c r="D4161" s="64">
        <v>2.68</v>
      </c>
      <c r="E4161" s="64">
        <v>2.4</v>
      </c>
      <c r="G4161" s="64">
        <v>1.28</v>
      </c>
      <c r="H4161" s="64">
        <f t="shared" ref="H4161:H4182" si="75">(G4161+I4161)/2</f>
        <v>0.995</v>
      </c>
      <c r="I4161" s="64">
        <v>0.71</v>
      </c>
      <c r="J4161" s="64">
        <v>2.36</v>
      </c>
      <c r="K4161" s="64">
        <f t="shared" ref="K4161:K4182" si="76">(J4161+L4161)/2</f>
        <v>1.825</v>
      </c>
      <c r="L4161" s="64">
        <v>1.29</v>
      </c>
    </row>
    <row r="4162" spans="1:12" x14ac:dyDescent="0.2">
      <c r="A4162" s="2">
        <v>43984</v>
      </c>
      <c r="B4162" s="64">
        <v>1.63</v>
      </c>
      <c r="C4162" s="64">
        <v>1.36</v>
      </c>
      <c r="D4162" s="64">
        <v>2.67</v>
      </c>
      <c r="E4162" s="64">
        <v>2.38</v>
      </c>
      <c r="G4162" s="64">
        <v>1.28</v>
      </c>
      <c r="H4162" s="64">
        <f t="shared" si="75"/>
        <v>1.0049999999999999</v>
      </c>
      <c r="I4162" s="64">
        <v>0.73</v>
      </c>
      <c r="J4162" s="64">
        <v>2.1800000000000002</v>
      </c>
      <c r="K4162" s="64">
        <f t="shared" si="76"/>
        <v>1.8050000000000002</v>
      </c>
      <c r="L4162" s="64">
        <v>1.43</v>
      </c>
    </row>
    <row r="4163" spans="1:12" x14ac:dyDescent="0.2">
      <c r="A4163" s="2">
        <v>43985</v>
      </c>
      <c r="B4163" s="64">
        <v>1.65</v>
      </c>
      <c r="C4163" s="64">
        <v>1.37</v>
      </c>
      <c r="D4163" s="64">
        <v>2.69</v>
      </c>
      <c r="E4163" s="64">
        <v>2.41</v>
      </c>
      <c r="G4163" s="64">
        <v>1.29</v>
      </c>
      <c r="H4163" s="64">
        <f t="shared" si="75"/>
        <v>1.0350000000000001</v>
      </c>
      <c r="I4163" s="64">
        <v>0.78</v>
      </c>
      <c r="J4163" s="64">
        <v>2.08</v>
      </c>
      <c r="K4163" s="64">
        <f t="shared" si="76"/>
        <v>1.675</v>
      </c>
      <c r="L4163" s="64">
        <v>1.27</v>
      </c>
    </row>
    <row r="4164" spans="1:12" x14ac:dyDescent="0.2">
      <c r="A4164" s="2">
        <v>43986</v>
      </c>
      <c r="B4164" s="64">
        <v>1.67</v>
      </c>
      <c r="C4164" s="64">
        <v>1.44</v>
      </c>
      <c r="D4164" s="64">
        <v>2.73</v>
      </c>
      <c r="E4164" s="64">
        <v>2.4700000000000002</v>
      </c>
      <c r="G4164" s="64">
        <v>1.21</v>
      </c>
      <c r="H4164" s="64">
        <f t="shared" si="75"/>
        <v>0.96</v>
      </c>
      <c r="I4164" s="64">
        <v>0.71</v>
      </c>
      <c r="J4164" s="64">
        <v>2.16</v>
      </c>
      <c r="K4164" s="64">
        <f t="shared" si="76"/>
        <v>1.7600000000000002</v>
      </c>
      <c r="L4164" s="64">
        <v>1.36</v>
      </c>
    </row>
    <row r="4165" spans="1:12" x14ac:dyDescent="0.2">
      <c r="A4165" s="2">
        <v>43987</v>
      </c>
      <c r="B4165" s="64">
        <v>1.65</v>
      </c>
      <c r="C4165" s="64">
        <v>1.39</v>
      </c>
      <c r="D4165" s="64">
        <v>2.66</v>
      </c>
      <c r="E4165" s="64">
        <v>2.39</v>
      </c>
      <c r="G4165" s="64">
        <v>1.29</v>
      </c>
      <c r="H4165" s="64">
        <f t="shared" si="75"/>
        <v>1.0549999999999999</v>
      </c>
      <c r="I4165" s="64">
        <v>0.82</v>
      </c>
      <c r="J4165" s="64">
        <v>2.19</v>
      </c>
      <c r="K4165" s="64">
        <f t="shared" si="76"/>
        <v>1.83</v>
      </c>
      <c r="L4165" s="64">
        <v>1.47</v>
      </c>
    </row>
    <row r="4166" spans="1:12" x14ac:dyDescent="0.2">
      <c r="A4166" s="2">
        <v>43990</v>
      </c>
      <c r="B4166" s="64">
        <v>1.65</v>
      </c>
      <c r="C4166" s="64">
        <v>1.44</v>
      </c>
      <c r="D4166" s="64">
        <v>2.64</v>
      </c>
      <c r="E4166" s="64">
        <v>2.4500000000000002</v>
      </c>
      <c r="G4166" s="64">
        <v>1.28</v>
      </c>
      <c r="H4166" s="64">
        <f t="shared" si="75"/>
        <v>1.0150000000000001</v>
      </c>
      <c r="I4166" s="64">
        <v>0.75</v>
      </c>
      <c r="J4166" s="64">
        <v>2.13</v>
      </c>
      <c r="K4166" s="64">
        <f t="shared" si="76"/>
        <v>1.67</v>
      </c>
      <c r="L4166" s="64">
        <v>1.21</v>
      </c>
    </row>
    <row r="4167" spans="1:12" x14ac:dyDescent="0.2">
      <c r="A4167" s="2">
        <v>43991</v>
      </c>
      <c r="B4167" s="64">
        <v>1.68</v>
      </c>
      <c r="C4167" s="64">
        <v>1.45</v>
      </c>
      <c r="D4167" s="64">
        <v>2.64</v>
      </c>
      <c r="E4167" s="64">
        <v>2.48</v>
      </c>
      <c r="G4167" s="64">
        <v>1.22</v>
      </c>
      <c r="H4167" s="64">
        <f t="shared" si="75"/>
        <v>1</v>
      </c>
      <c r="I4167" s="64">
        <v>0.78</v>
      </c>
      <c r="J4167" s="64">
        <v>2.0499999999999998</v>
      </c>
      <c r="K4167" s="64">
        <f t="shared" si="76"/>
        <v>1.7799999999999998</v>
      </c>
      <c r="L4167" s="64">
        <v>1.51</v>
      </c>
    </row>
    <row r="4168" spans="1:12" x14ac:dyDescent="0.2">
      <c r="A4168" s="2">
        <v>43992</v>
      </c>
      <c r="B4168" s="64">
        <v>1.58</v>
      </c>
      <c r="C4168" s="64">
        <v>1.38</v>
      </c>
      <c r="D4168" s="64">
        <v>2.59</v>
      </c>
      <c r="E4168" s="64">
        <v>2.4</v>
      </c>
      <c r="G4168" s="64">
        <v>1.25</v>
      </c>
      <c r="H4168" s="64">
        <f t="shared" si="75"/>
        <v>0.98499999999999999</v>
      </c>
      <c r="I4168" s="64">
        <v>0.72</v>
      </c>
      <c r="J4168" s="64">
        <v>2.0499999999999998</v>
      </c>
      <c r="K4168" s="64">
        <f t="shared" si="76"/>
        <v>1.77</v>
      </c>
      <c r="L4168" s="64">
        <v>1.49</v>
      </c>
    </row>
    <row r="4169" spans="1:12" x14ac:dyDescent="0.2">
      <c r="A4169" s="2">
        <v>43993</v>
      </c>
      <c r="B4169" s="64">
        <v>1.67</v>
      </c>
      <c r="C4169" s="64">
        <v>1.46</v>
      </c>
      <c r="D4169" s="64">
        <v>2.61</v>
      </c>
      <c r="E4169" s="64">
        <v>2.46</v>
      </c>
      <c r="G4169" s="64">
        <v>1.17</v>
      </c>
      <c r="H4169" s="64">
        <f t="shared" si="75"/>
        <v>0.96499999999999997</v>
      </c>
      <c r="I4169" s="64">
        <v>0.76</v>
      </c>
      <c r="J4169" s="64">
        <v>1.99</v>
      </c>
      <c r="K4169" s="64">
        <f t="shared" si="76"/>
        <v>1.645</v>
      </c>
      <c r="L4169" s="64">
        <v>1.3</v>
      </c>
    </row>
    <row r="4170" spans="1:12" x14ac:dyDescent="0.2">
      <c r="A4170" s="2">
        <v>43994</v>
      </c>
      <c r="B4170" s="64">
        <v>1.64</v>
      </c>
      <c r="C4170" s="64">
        <v>1.45</v>
      </c>
      <c r="D4170" s="64">
        <v>2.61</v>
      </c>
      <c r="E4170" s="64">
        <v>2.4700000000000002</v>
      </c>
      <c r="G4170" s="64">
        <v>1.17</v>
      </c>
      <c r="H4170" s="64">
        <f t="shared" si="75"/>
        <v>0.97</v>
      </c>
      <c r="I4170" s="64">
        <v>0.77</v>
      </c>
      <c r="J4170" s="64">
        <v>2.0499999999999998</v>
      </c>
      <c r="K4170" s="64">
        <f t="shared" si="76"/>
        <v>1.7</v>
      </c>
      <c r="L4170" s="64">
        <v>1.35</v>
      </c>
    </row>
    <row r="4171" spans="1:12" x14ac:dyDescent="0.2">
      <c r="A4171" s="2">
        <v>43997</v>
      </c>
      <c r="B4171" s="64">
        <v>1.53</v>
      </c>
      <c r="C4171" s="64">
        <v>1.29</v>
      </c>
      <c r="D4171" s="64">
        <v>2.61</v>
      </c>
      <c r="E4171" s="64">
        <v>2.36</v>
      </c>
      <c r="G4171" s="64">
        <v>1.18</v>
      </c>
      <c r="H4171" s="64">
        <f t="shared" si="75"/>
        <v>0.97</v>
      </c>
      <c r="I4171" s="64">
        <v>0.76</v>
      </c>
      <c r="J4171" s="64">
        <v>2.0499999999999998</v>
      </c>
      <c r="K4171" s="64">
        <f t="shared" si="76"/>
        <v>1.6749999999999998</v>
      </c>
      <c r="L4171" s="64">
        <v>1.3</v>
      </c>
    </row>
    <row r="4172" spans="1:12" x14ac:dyDescent="0.2">
      <c r="A4172" s="2">
        <v>43998</v>
      </c>
      <c r="B4172" s="64">
        <v>1.53</v>
      </c>
      <c r="C4172" s="64">
        <v>1.31</v>
      </c>
      <c r="D4172" s="64">
        <v>2.5299999999999998</v>
      </c>
      <c r="E4172" s="64">
        <v>2.37</v>
      </c>
      <c r="G4172" s="64">
        <v>1.2</v>
      </c>
      <c r="H4172" s="64">
        <f t="shared" si="75"/>
        <v>1.02</v>
      </c>
      <c r="I4172" s="64">
        <v>0.84</v>
      </c>
      <c r="J4172" s="64">
        <v>2.0699999999999998</v>
      </c>
      <c r="K4172" s="64">
        <f t="shared" si="76"/>
        <v>1.75</v>
      </c>
      <c r="L4172" s="64">
        <v>1.43</v>
      </c>
    </row>
    <row r="4173" spans="1:12" x14ac:dyDescent="0.2">
      <c r="A4173" s="2">
        <v>43999</v>
      </c>
      <c r="B4173" s="64">
        <v>1.57</v>
      </c>
      <c r="C4173" s="64">
        <v>1.35</v>
      </c>
      <c r="D4173" s="64">
        <v>2.57</v>
      </c>
      <c r="E4173" s="64">
        <v>2.42</v>
      </c>
      <c r="G4173" s="64">
        <v>1.1599999999999999</v>
      </c>
      <c r="H4173" s="64">
        <f t="shared" si="75"/>
        <v>0.96499999999999997</v>
      </c>
      <c r="I4173" s="64">
        <v>0.77</v>
      </c>
      <c r="J4173" s="64">
        <v>2.04</v>
      </c>
      <c r="K4173" s="64">
        <f t="shared" si="76"/>
        <v>1.645</v>
      </c>
      <c r="L4173" s="64">
        <v>1.25</v>
      </c>
    </row>
    <row r="4174" spans="1:12" x14ac:dyDescent="0.2">
      <c r="A4174" s="2">
        <v>44000</v>
      </c>
      <c r="B4174" s="64">
        <v>1.58</v>
      </c>
      <c r="C4174" s="64">
        <v>1.37</v>
      </c>
      <c r="D4174" s="64">
        <v>2.54</v>
      </c>
      <c r="E4174" s="64">
        <v>2.37</v>
      </c>
      <c r="G4174" s="64">
        <v>1.1399999999999999</v>
      </c>
      <c r="H4174" s="64">
        <f t="shared" si="75"/>
        <v>0.92499999999999993</v>
      </c>
      <c r="I4174" s="64">
        <v>0.71</v>
      </c>
      <c r="J4174" s="64">
        <v>2.0499999999999998</v>
      </c>
      <c r="K4174" s="64">
        <f t="shared" si="76"/>
        <v>1.66</v>
      </c>
      <c r="L4174" s="64">
        <v>1.27</v>
      </c>
    </row>
    <row r="4175" spans="1:12" x14ac:dyDescent="0.2">
      <c r="A4175" s="2">
        <v>44001</v>
      </c>
      <c r="B4175" s="64">
        <v>1.56</v>
      </c>
      <c r="C4175" s="64">
        <v>1.36</v>
      </c>
      <c r="D4175" s="64">
        <v>2.54</v>
      </c>
      <c r="E4175" s="64">
        <v>2.37</v>
      </c>
      <c r="G4175" s="64">
        <v>1.22</v>
      </c>
      <c r="H4175" s="64">
        <f t="shared" si="75"/>
        <v>1</v>
      </c>
      <c r="I4175" s="64">
        <v>0.78</v>
      </c>
      <c r="J4175" s="64">
        <v>2.08</v>
      </c>
      <c r="K4175" s="64">
        <f t="shared" si="76"/>
        <v>1.7250000000000001</v>
      </c>
      <c r="L4175" s="64">
        <v>1.37</v>
      </c>
    </row>
    <row r="4176" spans="1:12" x14ac:dyDescent="0.2">
      <c r="A4176" s="2">
        <v>44004</v>
      </c>
      <c r="B4176" s="64">
        <v>1.58</v>
      </c>
      <c r="C4176" s="64">
        <v>1.36</v>
      </c>
      <c r="D4176" s="64">
        <v>2.54</v>
      </c>
      <c r="E4176" s="64">
        <v>2.33</v>
      </c>
      <c r="G4176" s="64">
        <v>1.1599999999999999</v>
      </c>
      <c r="H4176" s="64">
        <f t="shared" si="75"/>
        <v>0.96499999999999997</v>
      </c>
      <c r="I4176" s="64">
        <v>0.77</v>
      </c>
      <c r="J4176" s="64">
        <v>2.09</v>
      </c>
      <c r="K4176" s="64">
        <f t="shared" si="76"/>
        <v>1.6850000000000001</v>
      </c>
      <c r="L4176" s="64">
        <v>1.28</v>
      </c>
    </row>
    <row r="4177" spans="1:32" x14ac:dyDescent="0.2">
      <c r="A4177" s="2">
        <v>44005</v>
      </c>
      <c r="B4177" s="64">
        <v>1.58</v>
      </c>
      <c r="C4177" s="64">
        <v>1.36</v>
      </c>
      <c r="D4177" s="64">
        <v>2.59</v>
      </c>
      <c r="E4177" s="64">
        <v>2.38</v>
      </c>
      <c r="G4177" s="64">
        <v>1.28</v>
      </c>
      <c r="H4177" s="64">
        <f t="shared" si="75"/>
        <v>1.01</v>
      </c>
      <c r="I4177" s="64">
        <v>0.74</v>
      </c>
      <c r="J4177" s="64">
        <v>1.98</v>
      </c>
      <c r="K4177" s="64">
        <f t="shared" si="76"/>
        <v>1.6850000000000001</v>
      </c>
      <c r="L4177" s="64">
        <v>1.39</v>
      </c>
    </row>
    <row r="4178" spans="1:32" x14ac:dyDescent="0.2">
      <c r="A4178" s="2">
        <v>44006</v>
      </c>
      <c r="B4178" s="64">
        <v>1.59</v>
      </c>
      <c r="C4178" s="64">
        <v>1.37</v>
      </c>
      <c r="D4178" s="64">
        <v>2.59</v>
      </c>
      <c r="E4178" s="64">
        <v>2.4</v>
      </c>
      <c r="G4178" s="64">
        <v>1.19</v>
      </c>
      <c r="H4178" s="64">
        <f t="shared" si="75"/>
        <v>0.95499999999999996</v>
      </c>
      <c r="I4178" s="64">
        <v>0.72</v>
      </c>
      <c r="J4178" s="64">
        <v>2.04</v>
      </c>
      <c r="K4178" s="64">
        <f t="shared" si="76"/>
        <v>1.7349999999999999</v>
      </c>
      <c r="L4178" s="64">
        <v>1.43</v>
      </c>
    </row>
    <row r="4179" spans="1:32" x14ac:dyDescent="0.2">
      <c r="A4179" s="2">
        <v>44007</v>
      </c>
      <c r="B4179" s="64">
        <v>1.58</v>
      </c>
      <c r="C4179" s="64">
        <v>1.37</v>
      </c>
      <c r="D4179" s="64">
        <v>2.59</v>
      </c>
      <c r="E4179" s="64">
        <v>2.41</v>
      </c>
      <c r="G4179" s="64">
        <v>1.26</v>
      </c>
      <c r="H4179" s="64">
        <f t="shared" si="75"/>
        <v>1.01</v>
      </c>
      <c r="I4179" s="64">
        <v>0.76</v>
      </c>
      <c r="J4179" s="64">
        <v>2.1800000000000002</v>
      </c>
      <c r="K4179" s="64">
        <f t="shared" si="76"/>
        <v>1.75</v>
      </c>
      <c r="L4179" s="64">
        <v>1.32</v>
      </c>
    </row>
    <row r="4180" spans="1:32" x14ac:dyDescent="0.2">
      <c r="A4180" s="2">
        <v>44008</v>
      </c>
      <c r="B4180" s="64">
        <v>1.58</v>
      </c>
      <c r="C4180" s="64">
        <v>1.35</v>
      </c>
      <c r="D4180" s="64">
        <v>2.56</v>
      </c>
      <c r="E4180" s="64">
        <v>2.34</v>
      </c>
      <c r="G4180" s="64">
        <v>1.39</v>
      </c>
      <c r="H4180" s="64">
        <f t="shared" si="75"/>
        <v>1.1099999999999999</v>
      </c>
      <c r="I4180" s="64">
        <v>0.83</v>
      </c>
      <c r="J4180" s="64">
        <v>2.06</v>
      </c>
      <c r="K4180" s="64">
        <f t="shared" si="76"/>
        <v>1.6950000000000001</v>
      </c>
      <c r="L4180" s="64">
        <v>1.33</v>
      </c>
    </row>
    <row r="4181" spans="1:32" x14ac:dyDescent="0.2">
      <c r="A4181" s="2">
        <v>44011</v>
      </c>
      <c r="B4181" s="64">
        <v>1.57</v>
      </c>
      <c r="C4181" s="64">
        <v>1.3</v>
      </c>
      <c r="D4181" s="64">
        <v>2.58</v>
      </c>
      <c r="E4181" s="64">
        <v>2.29</v>
      </c>
      <c r="G4181" s="64">
        <v>1.32</v>
      </c>
      <c r="H4181" s="64">
        <f t="shared" si="75"/>
        <v>1.0449999999999999</v>
      </c>
      <c r="I4181" s="64">
        <v>0.77</v>
      </c>
      <c r="J4181" s="64">
        <v>2.06</v>
      </c>
      <c r="K4181" s="64">
        <f t="shared" si="76"/>
        <v>1.69</v>
      </c>
      <c r="L4181" s="64">
        <v>1.32</v>
      </c>
    </row>
    <row r="4182" spans="1:32" x14ac:dyDescent="0.2">
      <c r="A4182" s="2">
        <v>44012</v>
      </c>
      <c r="B4182" s="64">
        <v>1.53</v>
      </c>
      <c r="C4182" s="64">
        <v>1.32</v>
      </c>
      <c r="D4182" s="64">
        <v>2.54</v>
      </c>
      <c r="E4182" s="64">
        <v>2.25</v>
      </c>
      <c r="G4182" s="64">
        <v>1.35</v>
      </c>
      <c r="H4182" s="64">
        <f t="shared" si="75"/>
        <v>1.07</v>
      </c>
      <c r="I4182" s="64">
        <v>0.79</v>
      </c>
      <c r="J4182" s="64">
        <v>2.0099999999999998</v>
      </c>
      <c r="K4182" s="64">
        <f t="shared" si="76"/>
        <v>1.625</v>
      </c>
      <c r="L4182" s="64">
        <v>1.24</v>
      </c>
    </row>
    <row r="4184" spans="1:32" x14ac:dyDescent="0.2">
      <c r="A4184" s="3" t="s">
        <v>61</v>
      </c>
      <c r="B4184" s="64">
        <f>AVERAGE(B4161:B4182)</f>
        <v>1.6031818181818183</v>
      </c>
      <c r="C4184" s="64">
        <f>AVERAGE(C4161:C4182)</f>
        <v>1.3750000000000002</v>
      </c>
      <c r="D4184" s="64">
        <f>AVERAGE(D4161:D4182)</f>
        <v>2.6045454545454549</v>
      </c>
      <c r="E4184" s="64">
        <f>AVERAGE(E4161:E4182)</f>
        <v>2.3909090909090911</v>
      </c>
      <c r="G4184" s="64">
        <f>AVERAGE(G4161:G4182)</f>
        <v>1.2404545454545457</v>
      </c>
      <c r="H4184" s="64">
        <f>AVERAGE(H4161:H4182)</f>
        <v>1.0013636363636365</v>
      </c>
      <c r="J4184" s="64">
        <f>AVERAGE(J4161:J4182)</f>
        <v>2.0886363636363638</v>
      </c>
      <c r="K4184" s="64">
        <f>AVERAGE(K4161:K4182)</f>
        <v>1.7172727272727271</v>
      </c>
      <c r="R4184" s="64"/>
      <c r="S4184" s="64"/>
      <c r="U4184"/>
      <c r="V4184"/>
      <c r="W4184"/>
      <c r="X4184"/>
      <c r="Y4184"/>
      <c r="Z4184"/>
      <c r="AA4184"/>
      <c r="AB4184"/>
      <c r="AC4184"/>
    </row>
    <row r="4185" spans="1:32" x14ac:dyDescent="0.2">
      <c r="A4185" s="3" t="s">
        <v>62</v>
      </c>
      <c r="B4185" s="312">
        <f>AVERAGE(B4184:C4184)</f>
        <v>1.4890909090909092</v>
      </c>
      <c r="C4185" s="312"/>
      <c r="D4185" s="312">
        <f>AVERAGE(D4184:E4184)</f>
        <v>2.497727272727273</v>
      </c>
      <c r="E4185" s="312"/>
      <c r="F4185" s="5"/>
      <c r="G4185" s="312">
        <f>AVERAGE(G4184:H4184)</f>
        <v>1.1209090909090911</v>
      </c>
      <c r="H4185" s="312"/>
      <c r="I4185" s="118"/>
      <c r="J4185" s="312">
        <f>AVERAGE(J4184:K4184)</f>
        <v>1.9029545454545453</v>
      </c>
      <c r="K4185" s="312"/>
      <c r="L4185" s="118"/>
      <c r="M4185" s="5"/>
      <c r="N4185" s="5"/>
      <c r="O4185" s="5"/>
      <c r="P4185" s="5"/>
      <c r="Q4185" s="5"/>
      <c r="R4185" s="312"/>
      <c r="S4185" s="312"/>
      <c r="U4185"/>
      <c r="V4185"/>
      <c r="W4185"/>
      <c r="X4185"/>
      <c r="Y4185"/>
      <c r="Z4185"/>
      <c r="AA4185"/>
      <c r="AB4185"/>
      <c r="AC4185"/>
    </row>
    <row r="4186" spans="1:32" x14ac:dyDescent="0.2">
      <c r="A4186" s="3" t="s">
        <v>63</v>
      </c>
      <c r="B4186" s="312">
        <f>AVERAGE(B4133,B4158,B4185)</f>
        <v>1.7161255411255409</v>
      </c>
      <c r="C4186" s="312"/>
      <c r="D4186" s="312">
        <f>AVERAGE(D4133,D4158,D4185)</f>
        <v>2.6042106782106784</v>
      </c>
      <c r="E4186" s="312"/>
      <c r="F4186" s="5"/>
      <c r="G4186" s="312">
        <f>AVERAGE(G4133,G4158,G4185)</f>
        <v>1.3424319985569986</v>
      </c>
      <c r="H4186" s="312"/>
      <c r="I4186" s="118"/>
      <c r="J4186" s="312">
        <f>AVERAGE(J4133,J4158,J4185)</f>
        <v>2.1617031024531026</v>
      </c>
      <c r="K4186" s="312"/>
      <c r="L4186" s="118"/>
      <c r="M4186" s="5"/>
      <c r="N4186" s="5"/>
      <c r="O4186" s="5"/>
      <c r="P4186" s="5"/>
      <c r="Q4186" s="5"/>
      <c r="R4186" s="312"/>
      <c r="S4186" s="312"/>
      <c r="U4186"/>
      <c r="V4186"/>
      <c r="W4186"/>
      <c r="X4186"/>
      <c r="Y4186"/>
      <c r="Z4186"/>
      <c r="AA4186"/>
      <c r="AB4186"/>
      <c r="AC4186"/>
    </row>
    <row r="4189" spans="1:32" x14ac:dyDescent="0.2">
      <c r="A4189" s="2">
        <v>44013</v>
      </c>
      <c r="B4189" s="64">
        <v>1.51</v>
      </c>
      <c r="C4189" s="64">
        <v>1.3</v>
      </c>
      <c r="D4189" s="64">
        <v>2.54</v>
      </c>
      <c r="E4189" s="64">
        <v>2.2000000000000002</v>
      </c>
      <c r="G4189" s="64">
        <v>1.33</v>
      </c>
      <c r="H4189" s="64">
        <f t="shared" ref="H4189:H4210" si="77">(G4189+I4189)/2</f>
        <v>1.0350000000000001</v>
      </c>
      <c r="I4189" s="64">
        <v>0.74</v>
      </c>
      <c r="J4189" s="64">
        <v>2.16</v>
      </c>
      <c r="K4189" s="64">
        <f t="shared" ref="K4189:K4210" si="78">(J4189+L4189)/2</f>
        <v>1.645</v>
      </c>
      <c r="L4189" s="64">
        <v>1.1299999999999999</v>
      </c>
    </row>
    <row r="4190" spans="1:32" x14ac:dyDescent="0.2">
      <c r="A4190" s="2">
        <v>44014</v>
      </c>
      <c r="B4190" s="64">
        <v>1.51</v>
      </c>
      <c r="C4190" s="64">
        <v>1.29</v>
      </c>
      <c r="D4190" s="64">
        <v>2.67</v>
      </c>
      <c r="E4190" s="64">
        <v>2.2799999999999998</v>
      </c>
      <c r="G4190" s="64">
        <v>1.45</v>
      </c>
      <c r="H4190" s="64">
        <f t="shared" si="77"/>
        <v>1.0649999999999999</v>
      </c>
      <c r="I4190" s="64">
        <v>0.68</v>
      </c>
      <c r="J4190" s="64">
        <v>2.1800000000000002</v>
      </c>
      <c r="K4190" s="64">
        <f t="shared" si="78"/>
        <v>1.7200000000000002</v>
      </c>
      <c r="L4190" s="64">
        <v>1.26</v>
      </c>
      <c r="AF4190" t="s">
        <v>686</v>
      </c>
    </row>
    <row r="4191" spans="1:32" x14ac:dyDescent="0.2">
      <c r="A4191" s="2">
        <v>44018</v>
      </c>
      <c r="B4191" s="64">
        <v>1.48</v>
      </c>
      <c r="C4191" s="64">
        <v>1.21</v>
      </c>
      <c r="D4191" s="64">
        <v>2.5099999999999998</v>
      </c>
      <c r="E4191" s="64">
        <v>2.16</v>
      </c>
      <c r="G4191" s="64">
        <v>1.37</v>
      </c>
      <c r="H4191" s="64">
        <f t="shared" si="77"/>
        <v>1.095</v>
      </c>
      <c r="I4191" s="64">
        <v>0.82</v>
      </c>
      <c r="J4191" s="64">
        <v>2.1</v>
      </c>
      <c r="K4191" s="64">
        <f t="shared" si="78"/>
        <v>1.79</v>
      </c>
      <c r="L4191" s="64">
        <v>1.48</v>
      </c>
    </row>
    <row r="4192" spans="1:32" x14ac:dyDescent="0.2">
      <c r="A4192" s="2">
        <v>44019</v>
      </c>
      <c r="B4192" s="64">
        <v>1.47</v>
      </c>
      <c r="C4192" s="64">
        <v>1.17</v>
      </c>
      <c r="D4192" s="64">
        <v>2.46</v>
      </c>
      <c r="E4192" s="64">
        <v>2.0699999999999998</v>
      </c>
      <c r="G4192" s="64">
        <v>1.29</v>
      </c>
      <c r="H4192" s="64">
        <f t="shared" si="77"/>
        <v>1</v>
      </c>
      <c r="I4192" s="64">
        <v>0.71</v>
      </c>
      <c r="J4192" s="64">
        <v>2.12</v>
      </c>
      <c r="K4192" s="64">
        <f t="shared" si="78"/>
        <v>1.49</v>
      </c>
      <c r="L4192" s="64">
        <v>0.86</v>
      </c>
    </row>
    <row r="4193" spans="1:12" x14ac:dyDescent="0.2">
      <c r="A4193" s="2">
        <v>44020</v>
      </c>
      <c r="B4193" s="64">
        <v>1.5</v>
      </c>
      <c r="C4193" s="64">
        <v>1.2</v>
      </c>
      <c r="D4193" s="64">
        <v>2.4700000000000002</v>
      </c>
      <c r="E4193" s="64">
        <v>2.1</v>
      </c>
      <c r="G4193" s="64">
        <v>1.37</v>
      </c>
      <c r="H4193" s="64">
        <f t="shared" si="77"/>
        <v>1.03</v>
      </c>
      <c r="I4193" s="64">
        <v>0.69</v>
      </c>
      <c r="J4193" s="64">
        <v>2.11</v>
      </c>
      <c r="K4193" s="64">
        <f t="shared" si="78"/>
        <v>1.8149999999999999</v>
      </c>
      <c r="L4193" s="64">
        <v>1.52</v>
      </c>
    </row>
    <row r="4194" spans="1:12" x14ac:dyDescent="0.2">
      <c r="A4194" s="2">
        <v>44021</v>
      </c>
      <c r="B4194" s="64">
        <v>1.44</v>
      </c>
      <c r="C4194" s="64">
        <v>1.18</v>
      </c>
      <c r="D4194" s="64">
        <v>2.42</v>
      </c>
      <c r="E4194" s="64">
        <v>2.04</v>
      </c>
      <c r="G4194" s="64">
        <v>1.2</v>
      </c>
      <c r="H4194" s="64">
        <f t="shared" si="77"/>
        <v>0.91999999999999993</v>
      </c>
      <c r="I4194" s="64">
        <v>0.64</v>
      </c>
      <c r="J4194" s="64">
        <v>2.08</v>
      </c>
      <c r="K4194" s="64">
        <f t="shared" si="78"/>
        <v>1.7549999999999999</v>
      </c>
      <c r="L4194" s="64">
        <v>1.43</v>
      </c>
    </row>
    <row r="4195" spans="1:12" x14ac:dyDescent="0.2">
      <c r="A4195" s="2">
        <v>44022</v>
      </c>
      <c r="B4195" s="64">
        <v>1.47</v>
      </c>
      <c r="C4195" s="64">
        <v>1.2</v>
      </c>
      <c r="D4195" s="64">
        <v>2.44</v>
      </c>
      <c r="E4195" s="64">
        <v>2.08</v>
      </c>
      <c r="G4195" s="64">
        <v>1.2</v>
      </c>
      <c r="H4195" s="64">
        <f t="shared" si="77"/>
        <v>0.93500000000000005</v>
      </c>
      <c r="I4195" s="64">
        <v>0.67</v>
      </c>
      <c r="J4195" s="64">
        <v>2.0699999999999998</v>
      </c>
      <c r="K4195" s="64">
        <f t="shared" si="78"/>
        <v>1.58</v>
      </c>
      <c r="L4195" s="64">
        <v>1.0900000000000001</v>
      </c>
    </row>
    <row r="4196" spans="1:12" x14ac:dyDescent="0.2">
      <c r="A4196" s="2">
        <v>44025</v>
      </c>
      <c r="B4196" s="64">
        <v>1.47</v>
      </c>
      <c r="C4196" s="64">
        <v>1.17</v>
      </c>
      <c r="D4196" s="64">
        <v>2.4300000000000002</v>
      </c>
      <c r="E4196" s="64">
        <v>2.04</v>
      </c>
      <c r="G4196" s="64">
        <v>1.1599999999999999</v>
      </c>
      <c r="H4196" s="64">
        <f t="shared" si="77"/>
        <v>0.87999999999999989</v>
      </c>
      <c r="I4196" s="64">
        <v>0.6</v>
      </c>
      <c r="J4196" s="64">
        <v>2.04</v>
      </c>
      <c r="K4196" s="64">
        <f t="shared" si="78"/>
        <v>1.4</v>
      </c>
      <c r="L4196" s="64">
        <v>0.76</v>
      </c>
    </row>
    <row r="4197" spans="1:12" x14ac:dyDescent="0.2">
      <c r="A4197" s="2">
        <v>44026</v>
      </c>
      <c r="B4197" s="64">
        <v>1.44</v>
      </c>
      <c r="C4197" s="64">
        <v>1.18</v>
      </c>
      <c r="D4197" s="64">
        <v>2.41</v>
      </c>
      <c r="E4197" s="64">
        <v>2.02</v>
      </c>
      <c r="G4197" s="64">
        <v>1.1299999999999999</v>
      </c>
      <c r="H4197" s="64">
        <f t="shared" si="77"/>
        <v>0.85999999999999988</v>
      </c>
      <c r="I4197" s="64">
        <v>0.59</v>
      </c>
      <c r="J4197" s="64">
        <v>2.12</v>
      </c>
      <c r="K4197" s="64">
        <f t="shared" si="78"/>
        <v>1.5950000000000002</v>
      </c>
      <c r="L4197" s="64">
        <v>1.07</v>
      </c>
    </row>
    <row r="4198" spans="1:12" x14ac:dyDescent="0.2">
      <c r="A4198" s="2">
        <v>44027</v>
      </c>
      <c r="B4198" s="64">
        <v>1.41</v>
      </c>
      <c r="C4198" s="64">
        <v>1.1399999999999999</v>
      </c>
      <c r="D4198" s="64">
        <v>2.36</v>
      </c>
      <c r="E4198" s="64">
        <v>1.98</v>
      </c>
      <c r="G4198" s="64">
        <v>1.24</v>
      </c>
      <c r="H4198" s="64">
        <f t="shared" si="77"/>
        <v>0.92500000000000004</v>
      </c>
      <c r="I4198" s="64">
        <v>0.61</v>
      </c>
      <c r="J4198" s="64">
        <v>2.0499999999999998</v>
      </c>
      <c r="K4198" s="64">
        <f t="shared" si="78"/>
        <v>1.5149999999999999</v>
      </c>
      <c r="L4198" s="64">
        <v>0.98</v>
      </c>
    </row>
    <row r="4199" spans="1:12" x14ac:dyDescent="0.2">
      <c r="A4199" s="2">
        <v>44028</v>
      </c>
      <c r="B4199" s="64">
        <v>1.37</v>
      </c>
      <c r="C4199" s="64">
        <v>1.1200000000000001</v>
      </c>
      <c r="D4199" s="64">
        <v>2.37</v>
      </c>
      <c r="E4199" s="64">
        <v>1.98</v>
      </c>
      <c r="G4199" s="64">
        <v>1.22</v>
      </c>
      <c r="H4199" s="64">
        <f t="shared" si="77"/>
        <v>0.91500000000000004</v>
      </c>
      <c r="I4199" s="64">
        <v>0.61</v>
      </c>
      <c r="J4199" s="64">
        <v>2.14</v>
      </c>
      <c r="K4199" s="64">
        <f t="shared" si="78"/>
        <v>1.585</v>
      </c>
      <c r="L4199" s="64">
        <v>1.03</v>
      </c>
    </row>
    <row r="4200" spans="1:12" x14ac:dyDescent="0.2">
      <c r="A4200" s="2">
        <v>44029</v>
      </c>
      <c r="B4200" s="64">
        <v>1.35</v>
      </c>
      <c r="C4200" s="64">
        <v>1.0900000000000001</v>
      </c>
      <c r="D4200" s="64">
        <v>2.37</v>
      </c>
      <c r="E4200" s="64">
        <v>1.99</v>
      </c>
      <c r="G4200" s="64">
        <v>1.01</v>
      </c>
      <c r="H4200" s="64">
        <f t="shared" si="77"/>
        <v>0.76500000000000001</v>
      </c>
      <c r="I4200" s="64">
        <v>0.52</v>
      </c>
      <c r="J4200" s="64">
        <v>2.21</v>
      </c>
      <c r="K4200" s="64">
        <f t="shared" si="78"/>
        <v>1.5899999999999999</v>
      </c>
      <c r="L4200" s="64">
        <v>0.97</v>
      </c>
    </row>
    <row r="4201" spans="1:12" x14ac:dyDescent="0.2">
      <c r="A4201" s="2">
        <v>44032</v>
      </c>
      <c r="B4201" s="64">
        <v>1.33</v>
      </c>
      <c r="C4201" s="64">
        <v>1.0900000000000001</v>
      </c>
      <c r="D4201" s="64">
        <v>2.31</v>
      </c>
      <c r="E4201" s="64">
        <v>1.95</v>
      </c>
      <c r="G4201" s="64">
        <v>1.06</v>
      </c>
      <c r="H4201" s="64">
        <f t="shared" si="77"/>
        <v>0.77500000000000002</v>
      </c>
      <c r="I4201" s="64">
        <v>0.49</v>
      </c>
      <c r="J4201" s="64">
        <v>2</v>
      </c>
      <c r="K4201" s="64">
        <f t="shared" si="78"/>
        <v>1.615</v>
      </c>
      <c r="L4201" s="64">
        <v>1.23</v>
      </c>
    </row>
    <row r="4202" spans="1:12" x14ac:dyDescent="0.2">
      <c r="A4202" s="2">
        <v>44033</v>
      </c>
      <c r="B4202" s="64">
        <v>1.31</v>
      </c>
      <c r="C4202" s="64">
        <v>1.05</v>
      </c>
      <c r="D4202" s="64">
        <v>2.2599999999999998</v>
      </c>
      <c r="E4202" s="64">
        <v>1.91</v>
      </c>
      <c r="G4202" s="64">
        <v>1.01</v>
      </c>
      <c r="H4202" s="64">
        <f t="shared" si="77"/>
        <v>0.76</v>
      </c>
      <c r="I4202" s="64">
        <v>0.51</v>
      </c>
      <c r="J4202" s="64">
        <v>1.99</v>
      </c>
      <c r="K4202" s="64">
        <f t="shared" si="78"/>
        <v>1.5150000000000001</v>
      </c>
      <c r="L4202" s="64">
        <v>1.04</v>
      </c>
    </row>
    <row r="4203" spans="1:12" x14ac:dyDescent="0.2">
      <c r="A4203" s="2">
        <v>44034</v>
      </c>
      <c r="B4203" s="64">
        <v>1.31</v>
      </c>
      <c r="C4203" s="64">
        <v>1.04</v>
      </c>
      <c r="D4203" s="64">
        <v>2.27</v>
      </c>
      <c r="E4203" s="64">
        <v>1.9</v>
      </c>
      <c r="G4203" s="64">
        <v>1.06</v>
      </c>
      <c r="H4203" s="64">
        <f t="shared" si="77"/>
        <v>0.81</v>
      </c>
      <c r="I4203" s="64">
        <v>0.56000000000000005</v>
      </c>
      <c r="J4203" s="64">
        <v>1.98</v>
      </c>
      <c r="K4203" s="64">
        <f t="shared" si="78"/>
        <v>1.5150000000000001</v>
      </c>
      <c r="L4203" s="64">
        <v>1.05</v>
      </c>
    </row>
    <row r="4204" spans="1:12" x14ac:dyDescent="0.2">
      <c r="A4204" s="2">
        <v>44035</v>
      </c>
      <c r="B4204" s="64">
        <v>1.29</v>
      </c>
      <c r="C4204" s="64">
        <v>1.04</v>
      </c>
      <c r="D4204" s="64">
        <v>2.25</v>
      </c>
      <c r="E4204" s="64">
        <v>1.86</v>
      </c>
      <c r="G4204" s="64">
        <v>0.95</v>
      </c>
      <c r="H4204" s="64">
        <f t="shared" si="77"/>
        <v>0.74</v>
      </c>
      <c r="I4204" s="64">
        <v>0.53</v>
      </c>
      <c r="J4204" s="64">
        <v>1.96</v>
      </c>
      <c r="K4204" s="64">
        <f t="shared" si="78"/>
        <v>1.4649999999999999</v>
      </c>
      <c r="L4204" s="64">
        <v>0.97</v>
      </c>
    </row>
    <row r="4205" spans="1:12" x14ac:dyDescent="0.2">
      <c r="A4205" s="2">
        <v>44036</v>
      </c>
      <c r="B4205" s="64">
        <v>1.29</v>
      </c>
      <c r="C4205" s="64">
        <v>1.06</v>
      </c>
      <c r="D4205" s="64">
        <v>2.25</v>
      </c>
      <c r="E4205" s="64">
        <v>1.88</v>
      </c>
      <c r="G4205" s="64">
        <v>1.08</v>
      </c>
      <c r="H4205" s="64">
        <f t="shared" si="77"/>
        <v>0.79</v>
      </c>
      <c r="I4205" s="64">
        <v>0.5</v>
      </c>
      <c r="J4205" s="64">
        <v>1.99</v>
      </c>
      <c r="K4205" s="64">
        <f t="shared" si="78"/>
        <v>1.4950000000000001</v>
      </c>
      <c r="L4205" s="64">
        <v>1</v>
      </c>
    </row>
    <row r="4206" spans="1:12" x14ac:dyDescent="0.2">
      <c r="A4206" s="2">
        <v>44039</v>
      </c>
      <c r="B4206" s="64">
        <v>1.35</v>
      </c>
      <c r="C4206" s="64">
        <v>1.0900000000000001</v>
      </c>
      <c r="D4206" s="64">
        <v>2.29</v>
      </c>
      <c r="E4206" s="64">
        <v>1.92</v>
      </c>
      <c r="G4206" s="64">
        <v>1</v>
      </c>
      <c r="H4206" s="64">
        <f t="shared" si="77"/>
        <v>0.755</v>
      </c>
      <c r="I4206" s="64">
        <v>0.51</v>
      </c>
      <c r="J4206" s="64">
        <v>1.93</v>
      </c>
      <c r="K4206" s="64">
        <f t="shared" si="78"/>
        <v>1.5</v>
      </c>
      <c r="L4206" s="64">
        <v>1.07</v>
      </c>
    </row>
    <row r="4207" spans="1:12" x14ac:dyDescent="0.2">
      <c r="A4207" s="2">
        <v>44040</v>
      </c>
      <c r="B4207" s="64">
        <v>1.32</v>
      </c>
      <c r="C4207" s="64">
        <v>1.07</v>
      </c>
      <c r="D4207" s="64">
        <v>2.2599999999999998</v>
      </c>
      <c r="E4207" s="64">
        <v>1.93</v>
      </c>
      <c r="G4207" s="64">
        <v>0.99</v>
      </c>
      <c r="H4207" s="64">
        <f t="shared" si="77"/>
        <v>0.74</v>
      </c>
      <c r="I4207" s="64">
        <v>0.49</v>
      </c>
      <c r="J4207" s="64">
        <v>1.9</v>
      </c>
      <c r="K4207" s="64">
        <f t="shared" si="78"/>
        <v>1.5349999999999999</v>
      </c>
      <c r="L4207" s="64">
        <v>1.17</v>
      </c>
    </row>
    <row r="4208" spans="1:12" x14ac:dyDescent="0.2">
      <c r="A4208" s="2">
        <v>44041</v>
      </c>
      <c r="B4208" s="64">
        <v>1.27</v>
      </c>
      <c r="C4208" s="64">
        <v>1.05</v>
      </c>
      <c r="D4208" s="64">
        <v>2.25</v>
      </c>
      <c r="E4208" s="64">
        <v>1.9</v>
      </c>
      <c r="G4208" s="64">
        <v>1.05</v>
      </c>
      <c r="H4208" s="64">
        <f t="shared" si="77"/>
        <v>0.77500000000000002</v>
      </c>
      <c r="I4208" s="64">
        <v>0.5</v>
      </c>
      <c r="J4208" s="64">
        <v>1.86</v>
      </c>
      <c r="K4208" s="64">
        <f t="shared" si="78"/>
        <v>1.51</v>
      </c>
      <c r="L4208" s="64">
        <v>1.1599999999999999</v>
      </c>
    </row>
    <row r="4209" spans="1:37" x14ac:dyDescent="0.2">
      <c r="A4209" s="2">
        <v>44042</v>
      </c>
      <c r="B4209" s="64">
        <v>1.27</v>
      </c>
      <c r="C4209" s="64">
        <v>1.02</v>
      </c>
      <c r="D4209" s="64">
        <v>2.2599999999999998</v>
      </c>
      <c r="E4209" s="64">
        <v>1.89</v>
      </c>
      <c r="G4209" s="64">
        <v>0.96</v>
      </c>
      <c r="H4209" s="64">
        <f t="shared" si="77"/>
        <v>0.71</v>
      </c>
      <c r="I4209" s="64">
        <v>0.46</v>
      </c>
      <c r="J4209" s="64">
        <v>1.83</v>
      </c>
      <c r="K4209" s="64">
        <f t="shared" si="78"/>
        <v>1.5249999999999999</v>
      </c>
      <c r="L4209" s="64">
        <v>1.22</v>
      </c>
    </row>
    <row r="4210" spans="1:37" x14ac:dyDescent="0.2">
      <c r="A4210" s="2">
        <v>44043</v>
      </c>
      <c r="B4210" s="64">
        <v>1.24</v>
      </c>
      <c r="C4210" s="64">
        <v>1.01</v>
      </c>
      <c r="D4210" s="64">
        <v>2.2599999999999998</v>
      </c>
      <c r="E4210" s="64">
        <v>1.87</v>
      </c>
      <c r="G4210" s="64">
        <v>0.96</v>
      </c>
      <c r="H4210" s="64">
        <f t="shared" si="77"/>
        <v>0.71</v>
      </c>
      <c r="I4210" s="64">
        <v>0.46</v>
      </c>
      <c r="J4210" s="64">
        <v>1.87</v>
      </c>
      <c r="K4210" s="64">
        <f t="shared" si="78"/>
        <v>1.5449999999999999</v>
      </c>
      <c r="L4210" s="64">
        <v>1.22</v>
      </c>
    </row>
    <row r="4212" spans="1:37" x14ac:dyDescent="0.2">
      <c r="A4212" s="3" t="s">
        <v>61</v>
      </c>
      <c r="B4212" s="64">
        <f>AVERAGE(B4189:B4210)</f>
        <v>1.3818181818181816</v>
      </c>
      <c r="C4212" s="64">
        <f>AVERAGE(C4189:C4210)</f>
        <v>1.125909090909091</v>
      </c>
      <c r="D4212" s="64">
        <f>AVERAGE(D4189:D4210)</f>
        <v>2.3686363636363637</v>
      </c>
      <c r="E4212" s="64">
        <f>AVERAGE(E4189:E4210)</f>
        <v>1.9977272727272728</v>
      </c>
      <c r="G4212" s="64">
        <f>AVERAGE(G4189:G4210)</f>
        <v>1.1404545454545456</v>
      </c>
      <c r="H4212" s="64">
        <f>AVERAGE(H4189:H4210)</f>
        <v>0.86318181818181816</v>
      </c>
      <c r="J4212" s="64">
        <f>AVERAGE(J4189:J4210)</f>
        <v>2.0313636363636363</v>
      </c>
      <c r="K4212" s="64">
        <f>AVERAGE(K4189:K4210)</f>
        <v>1.5772727272727274</v>
      </c>
      <c r="R4212" s="64"/>
      <c r="S4212" s="64"/>
      <c r="U4212"/>
      <c r="V4212"/>
      <c r="W4212"/>
      <c r="X4212"/>
      <c r="Y4212"/>
      <c r="Z4212"/>
      <c r="AA4212"/>
      <c r="AB4212"/>
      <c r="AC4212"/>
    </row>
    <row r="4213" spans="1:37" x14ac:dyDescent="0.2">
      <c r="A4213" s="3" t="s">
        <v>62</v>
      </c>
      <c r="B4213" s="312">
        <f>AVERAGE(B4212:C4212)</f>
        <v>1.2538636363636364</v>
      </c>
      <c r="C4213" s="312"/>
      <c r="D4213" s="312">
        <f>AVERAGE(D4212:E4212)</f>
        <v>2.1831818181818181</v>
      </c>
      <c r="E4213" s="312"/>
      <c r="F4213" s="5"/>
      <c r="G4213" s="312">
        <f>AVERAGE(G4212:H4212)</f>
        <v>1.0018181818181819</v>
      </c>
      <c r="H4213" s="312"/>
      <c r="I4213" s="118"/>
      <c r="J4213" s="312">
        <f>AVERAGE(J4212:K4212)</f>
        <v>1.8043181818181817</v>
      </c>
      <c r="K4213" s="312"/>
      <c r="L4213" s="118"/>
      <c r="M4213" s="5"/>
      <c r="N4213" s="5"/>
      <c r="O4213" s="5"/>
      <c r="P4213" s="5"/>
      <c r="Q4213" s="5"/>
      <c r="R4213" s="312"/>
      <c r="S4213" s="312"/>
      <c r="U4213"/>
      <c r="V4213"/>
      <c r="W4213"/>
      <c r="X4213"/>
      <c r="Y4213"/>
      <c r="Z4213"/>
      <c r="AA4213"/>
      <c r="AB4213"/>
      <c r="AC4213"/>
    </row>
    <row r="4214" spans="1:37" x14ac:dyDescent="0.2">
      <c r="A4214" s="3" t="s">
        <v>63</v>
      </c>
      <c r="B4214" s="312">
        <f>AVERAGE(B4158,B4185,B4213)</f>
        <v>1.5009848484848485</v>
      </c>
      <c r="C4214" s="312"/>
      <c r="D4214" s="312">
        <f>AVERAGE(D4158,D4185,D4213)</f>
        <v>2.4563030303030309</v>
      </c>
      <c r="E4214" s="312"/>
      <c r="F4214" s="5"/>
      <c r="G4214" s="312">
        <f>AVERAGE(G4158,G4185,G4213)</f>
        <v>1.1847840909090912</v>
      </c>
      <c r="H4214" s="312"/>
      <c r="I4214" s="118"/>
      <c r="J4214" s="312">
        <f>AVERAGE(J4158,J4185,J4213)</f>
        <v>2.0016742424242424</v>
      </c>
      <c r="K4214" s="312"/>
      <c r="L4214" s="118"/>
      <c r="M4214" s="5"/>
      <c r="N4214" s="5"/>
      <c r="O4214" s="5"/>
      <c r="P4214" s="5"/>
      <c r="Q4214" s="5"/>
      <c r="R4214" s="312"/>
      <c r="S4214" s="312"/>
      <c r="U4214"/>
      <c r="V4214"/>
      <c r="W4214"/>
      <c r="X4214"/>
      <c r="Y4214"/>
      <c r="Z4214"/>
      <c r="AA4214"/>
      <c r="AB4214"/>
      <c r="AC4214"/>
    </row>
    <row r="4216" spans="1:37" x14ac:dyDescent="0.2">
      <c r="A4216" s="2">
        <v>44046</v>
      </c>
      <c r="B4216" s="64">
        <v>1.25</v>
      </c>
      <c r="C4216" s="64">
        <v>1.02</v>
      </c>
      <c r="D4216" s="64">
        <v>2.2400000000000002</v>
      </c>
      <c r="E4216" s="64">
        <v>1.88</v>
      </c>
      <c r="G4216" s="64">
        <v>0.78</v>
      </c>
      <c r="H4216" s="64">
        <f t="shared" ref="H4216:H4236" si="79">(G4216+I4216)/2</f>
        <v>0.63500000000000001</v>
      </c>
      <c r="I4216" s="64">
        <v>0.49</v>
      </c>
      <c r="J4216" s="64">
        <v>1.88</v>
      </c>
      <c r="K4216" s="64">
        <f t="shared" ref="K4216:K4236" si="80">(J4216+L4216)/2</f>
        <v>1.415</v>
      </c>
      <c r="L4216" s="64">
        <v>0.95</v>
      </c>
      <c r="AF4216" s="172"/>
      <c r="AH4216" s="172"/>
      <c r="AI4216" s="172"/>
      <c r="AK4216" s="172"/>
    </row>
    <row r="4217" spans="1:37" x14ac:dyDescent="0.2">
      <c r="A4217" s="2">
        <v>44047</v>
      </c>
      <c r="B4217" s="64">
        <v>1.2</v>
      </c>
      <c r="C4217" s="64">
        <v>0.97</v>
      </c>
      <c r="D4217" s="64">
        <v>2.1800000000000002</v>
      </c>
      <c r="E4217" s="64">
        <v>1.83</v>
      </c>
      <c r="G4217" s="64">
        <v>0.84</v>
      </c>
      <c r="H4217" s="64">
        <f t="shared" si="79"/>
        <v>0.67500000000000004</v>
      </c>
      <c r="I4217" s="64">
        <v>0.51</v>
      </c>
      <c r="J4217" s="64">
        <v>1.89</v>
      </c>
      <c r="K4217" s="64">
        <f t="shared" si="80"/>
        <v>1.395</v>
      </c>
      <c r="L4217" s="64">
        <v>0.9</v>
      </c>
      <c r="AF4217" s="172"/>
      <c r="AH4217" s="172"/>
      <c r="AI4217" s="172"/>
      <c r="AK4217" s="172"/>
    </row>
    <row r="4218" spans="1:37" x14ac:dyDescent="0.2">
      <c r="A4218" s="2">
        <v>44048</v>
      </c>
      <c r="B4218" s="64">
        <v>1.22</v>
      </c>
      <c r="C4218" s="64">
        <v>0.99</v>
      </c>
      <c r="D4218" s="64">
        <v>2.2000000000000002</v>
      </c>
      <c r="E4218" s="64">
        <v>1.86</v>
      </c>
      <c r="G4218" s="64">
        <v>0.79</v>
      </c>
      <c r="H4218" s="64">
        <f t="shared" si="79"/>
        <v>0.66</v>
      </c>
      <c r="I4218" s="64">
        <v>0.53</v>
      </c>
      <c r="J4218" s="64">
        <v>1.88</v>
      </c>
      <c r="K4218" s="64">
        <f t="shared" si="80"/>
        <v>1.39</v>
      </c>
      <c r="L4218" s="64">
        <v>0.9</v>
      </c>
      <c r="AF4218" s="172"/>
      <c r="AH4218" s="172"/>
      <c r="AI4218" s="172"/>
      <c r="AK4218" s="172"/>
    </row>
    <row r="4219" spans="1:37" x14ac:dyDescent="0.2">
      <c r="A4219" s="2">
        <v>44049</v>
      </c>
      <c r="B4219" s="64">
        <v>1.2</v>
      </c>
      <c r="C4219" s="64">
        <v>0.97</v>
      </c>
      <c r="D4219" s="64">
        <v>2.2000000000000002</v>
      </c>
      <c r="E4219" s="64">
        <v>1.83</v>
      </c>
      <c r="G4219" s="64">
        <v>0.75</v>
      </c>
      <c r="H4219" s="64">
        <f t="shared" si="79"/>
        <v>0.6</v>
      </c>
      <c r="I4219" s="64">
        <v>0.45</v>
      </c>
      <c r="J4219" s="64">
        <v>1.83</v>
      </c>
      <c r="K4219" s="64">
        <f t="shared" si="80"/>
        <v>1.395</v>
      </c>
      <c r="L4219" s="64">
        <v>0.96</v>
      </c>
      <c r="AF4219" s="172"/>
      <c r="AH4219" s="172"/>
      <c r="AI4219" s="172"/>
      <c r="AK4219" s="172"/>
    </row>
    <row r="4220" spans="1:37" x14ac:dyDescent="0.2">
      <c r="A4220" s="2">
        <v>44050</v>
      </c>
      <c r="B4220" s="64">
        <v>1.2</v>
      </c>
      <c r="C4220" s="64">
        <v>1</v>
      </c>
      <c r="D4220" s="64">
        <v>2.25</v>
      </c>
      <c r="E4220" s="64">
        <v>1.85</v>
      </c>
      <c r="G4220" s="64">
        <v>0.83</v>
      </c>
      <c r="H4220" s="64">
        <f t="shared" si="79"/>
        <v>0.65500000000000003</v>
      </c>
      <c r="I4220" s="64">
        <v>0.48</v>
      </c>
      <c r="J4220" s="64">
        <v>1.69</v>
      </c>
      <c r="K4220" s="64">
        <f t="shared" si="80"/>
        <v>1.3900000000000001</v>
      </c>
      <c r="L4220" s="64">
        <v>1.0900000000000001</v>
      </c>
      <c r="AF4220" s="172"/>
      <c r="AH4220" s="172"/>
      <c r="AI4220" s="172"/>
      <c r="AK4220" s="172"/>
    </row>
    <row r="4221" spans="1:37" x14ac:dyDescent="0.2">
      <c r="A4221" s="2">
        <v>44053</v>
      </c>
      <c r="B4221" s="64">
        <v>1.23</v>
      </c>
      <c r="C4221" s="64">
        <v>1</v>
      </c>
      <c r="D4221" s="64">
        <v>2.25</v>
      </c>
      <c r="E4221" s="64">
        <v>1.87</v>
      </c>
      <c r="G4221" s="64">
        <v>0.76</v>
      </c>
      <c r="H4221" s="64">
        <f t="shared" si="79"/>
        <v>0.62</v>
      </c>
      <c r="I4221" s="64">
        <v>0.48</v>
      </c>
      <c r="J4221" s="64">
        <v>1.75</v>
      </c>
      <c r="K4221" s="64">
        <f t="shared" si="80"/>
        <v>1.4550000000000001</v>
      </c>
      <c r="L4221" s="64">
        <v>1.1599999999999999</v>
      </c>
      <c r="AF4221" s="172"/>
      <c r="AH4221" s="172"/>
      <c r="AI4221" s="172"/>
      <c r="AK4221" s="172"/>
    </row>
    <row r="4222" spans="1:37" x14ac:dyDescent="0.2">
      <c r="A4222" s="2">
        <v>44054</v>
      </c>
      <c r="B4222" s="64">
        <v>1.3</v>
      </c>
      <c r="C4222" s="64">
        <v>1.06</v>
      </c>
      <c r="D4222" s="64">
        <v>2.35</v>
      </c>
      <c r="E4222" s="64">
        <v>1.95</v>
      </c>
      <c r="G4222" s="64">
        <v>0.8</v>
      </c>
      <c r="H4222" s="64">
        <f t="shared" si="79"/>
        <v>0.59000000000000008</v>
      </c>
      <c r="I4222" s="64">
        <v>0.38</v>
      </c>
      <c r="J4222" s="64">
        <v>1.71</v>
      </c>
      <c r="K4222" s="64">
        <f t="shared" si="80"/>
        <v>1.46</v>
      </c>
      <c r="L4222" s="64">
        <v>1.21</v>
      </c>
      <c r="AF4222" s="172"/>
      <c r="AH4222" s="172"/>
      <c r="AI4222" s="172"/>
      <c r="AK4222" s="172"/>
    </row>
    <row r="4223" spans="1:37" x14ac:dyDescent="0.2">
      <c r="A4223" s="2">
        <v>44055</v>
      </c>
      <c r="B4223" s="64">
        <v>1.34</v>
      </c>
      <c r="C4223" s="64">
        <v>1.0900000000000001</v>
      </c>
      <c r="D4223" s="64">
        <v>2.37</v>
      </c>
      <c r="E4223" s="64">
        <v>2.02</v>
      </c>
      <c r="G4223" s="64">
        <v>0.81</v>
      </c>
      <c r="H4223" s="64">
        <f t="shared" si="79"/>
        <v>0.61499999999999999</v>
      </c>
      <c r="I4223" s="64">
        <v>0.42</v>
      </c>
      <c r="J4223" s="64">
        <v>1.7</v>
      </c>
      <c r="K4223" s="64">
        <f t="shared" si="80"/>
        <v>1.44</v>
      </c>
      <c r="L4223" s="64">
        <v>1.18</v>
      </c>
      <c r="AF4223" s="172"/>
      <c r="AH4223" s="172"/>
      <c r="AI4223" s="172"/>
      <c r="AK4223" s="172"/>
    </row>
    <row r="4224" spans="1:37" x14ac:dyDescent="0.2">
      <c r="A4224" s="2">
        <v>44056</v>
      </c>
      <c r="B4224" s="64">
        <v>1.4</v>
      </c>
      <c r="C4224" s="64">
        <v>1.1599999999999999</v>
      </c>
      <c r="D4224" s="64">
        <v>2.4900000000000002</v>
      </c>
      <c r="E4224" s="64">
        <v>2.09</v>
      </c>
      <c r="G4224" s="64">
        <v>0.82</v>
      </c>
      <c r="H4224" s="64">
        <f t="shared" si="79"/>
        <v>0.64500000000000002</v>
      </c>
      <c r="I4224" s="64">
        <v>0.47</v>
      </c>
      <c r="J4224" s="64">
        <v>1.74</v>
      </c>
      <c r="K4224" s="64">
        <f t="shared" si="80"/>
        <v>1.4750000000000001</v>
      </c>
      <c r="L4224" s="64">
        <v>1.21</v>
      </c>
      <c r="AF4224" s="172"/>
      <c r="AH4224" s="172"/>
      <c r="AI4224" s="172"/>
      <c r="AK4224" s="172"/>
    </row>
    <row r="4225" spans="1:37" x14ac:dyDescent="0.2">
      <c r="A4225" s="2">
        <v>44057</v>
      </c>
      <c r="B4225" s="64">
        <v>1.42</v>
      </c>
      <c r="C4225" s="64">
        <v>1.19</v>
      </c>
      <c r="D4225" s="64">
        <v>2.54</v>
      </c>
      <c r="E4225" s="64">
        <v>2.15</v>
      </c>
      <c r="G4225" s="64">
        <v>0.88</v>
      </c>
      <c r="H4225" s="64">
        <f t="shared" si="79"/>
        <v>0.73</v>
      </c>
      <c r="I4225" s="64">
        <v>0.57999999999999996</v>
      </c>
      <c r="J4225" s="64">
        <v>1.78</v>
      </c>
      <c r="K4225" s="64">
        <f t="shared" si="80"/>
        <v>1.5449999999999999</v>
      </c>
      <c r="L4225" s="64">
        <v>1.31</v>
      </c>
      <c r="AF4225" s="172"/>
      <c r="AH4225" s="172"/>
      <c r="AI4225" s="172"/>
      <c r="AK4225" s="172"/>
    </row>
    <row r="4226" spans="1:37" x14ac:dyDescent="0.2">
      <c r="A4226" s="2">
        <v>44060</v>
      </c>
      <c r="B4226" s="64">
        <v>1.41</v>
      </c>
      <c r="C4226" s="64">
        <v>1.1599999999999999</v>
      </c>
      <c r="D4226" s="64">
        <v>2.56</v>
      </c>
      <c r="E4226" s="64">
        <v>2.14</v>
      </c>
      <c r="G4226" s="64">
        <v>0.75</v>
      </c>
      <c r="H4226" s="64">
        <f t="shared" si="79"/>
        <v>0.52</v>
      </c>
      <c r="I4226" s="64">
        <v>0.28999999999999998</v>
      </c>
      <c r="J4226" s="64">
        <v>1.75</v>
      </c>
      <c r="K4226" s="64">
        <f t="shared" si="80"/>
        <v>1.3149999999999999</v>
      </c>
      <c r="L4226" s="64">
        <v>0.88</v>
      </c>
      <c r="AF4226" s="172"/>
      <c r="AH4226" s="172"/>
      <c r="AI4226" s="172"/>
      <c r="AK4226" s="172"/>
    </row>
    <row r="4227" spans="1:37" x14ac:dyDescent="0.2">
      <c r="A4227" s="2">
        <v>44061</v>
      </c>
      <c r="B4227" s="64">
        <v>1.4</v>
      </c>
      <c r="C4227" s="64">
        <v>1.1499999999999999</v>
      </c>
      <c r="D4227" s="64">
        <v>2.5499999999999998</v>
      </c>
      <c r="E4227" s="64">
        <v>2.14</v>
      </c>
      <c r="G4227" s="64">
        <v>0.82</v>
      </c>
      <c r="H4227" s="64">
        <f t="shared" si="79"/>
        <v>0.55999999999999994</v>
      </c>
      <c r="I4227" s="64">
        <v>0.3</v>
      </c>
      <c r="J4227" s="64">
        <v>1.77</v>
      </c>
      <c r="K4227" s="64">
        <f t="shared" si="80"/>
        <v>1.33</v>
      </c>
      <c r="L4227" s="64">
        <v>0.89</v>
      </c>
      <c r="AF4227" s="172"/>
      <c r="AH4227" s="172"/>
      <c r="AI4227" s="172"/>
      <c r="AK4227" s="172"/>
    </row>
    <row r="4228" spans="1:37" x14ac:dyDescent="0.2">
      <c r="A4228" s="2">
        <v>44062</v>
      </c>
      <c r="B4228" s="64">
        <v>1.4</v>
      </c>
      <c r="C4228" s="64">
        <v>1.1599999999999999</v>
      </c>
      <c r="D4228" s="64">
        <v>2.58</v>
      </c>
      <c r="E4228" s="64">
        <v>2.15</v>
      </c>
      <c r="G4228" s="64">
        <v>0.94</v>
      </c>
      <c r="H4228" s="64">
        <f t="shared" si="79"/>
        <v>0.61</v>
      </c>
      <c r="I4228" s="64">
        <v>0.28000000000000003</v>
      </c>
      <c r="J4228" s="64">
        <v>1.8</v>
      </c>
      <c r="K4228" s="64">
        <f t="shared" si="80"/>
        <v>1.355</v>
      </c>
      <c r="L4228" s="64">
        <v>0.91</v>
      </c>
      <c r="AF4228" s="172"/>
      <c r="AH4228" s="172"/>
      <c r="AI4228" s="172"/>
      <c r="AK4228" s="172"/>
    </row>
    <row r="4229" spans="1:37" x14ac:dyDescent="0.2">
      <c r="A4229" s="2">
        <v>44063</v>
      </c>
      <c r="B4229" s="64">
        <v>1.38</v>
      </c>
      <c r="C4229" s="64">
        <v>1.1399999999999999</v>
      </c>
      <c r="D4229" s="64">
        <v>2.56</v>
      </c>
      <c r="E4229" s="64">
        <v>2.13</v>
      </c>
      <c r="G4229" s="64">
        <v>0.96</v>
      </c>
      <c r="H4229" s="64">
        <f t="shared" si="79"/>
        <v>0.625</v>
      </c>
      <c r="I4229" s="64">
        <v>0.28999999999999998</v>
      </c>
      <c r="J4229" s="64">
        <v>1.73</v>
      </c>
      <c r="K4229" s="64">
        <f t="shared" si="80"/>
        <v>1.345</v>
      </c>
      <c r="L4229" s="64">
        <v>0.96</v>
      </c>
      <c r="AF4229" s="172"/>
      <c r="AH4229" s="172"/>
      <c r="AI4229" s="172"/>
      <c r="AK4229" s="172"/>
    </row>
    <row r="4230" spans="1:37" x14ac:dyDescent="0.2">
      <c r="A4230" s="2">
        <v>44064</v>
      </c>
      <c r="B4230" s="64">
        <v>1.38</v>
      </c>
      <c r="C4230" s="64">
        <v>1.1299999999999999</v>
      </c>
      <c r="D4230" s="64">
        <v>2.54</v>
      </c>
      <c r="E4230" s="64">
        <v>2.1</v>
      </c>
      <c r="G4230" s="64">
        <v>1.17</v>
      </c>
      <c r="H4230" s="64">
        <f t="shared" si="79"/>
        <v>0.79499999999999993</v>
      </c>
      <c r="I4230" s="64">
        <v>0.42</v>
      </c>
      <c r="J4230" s="64">
        <v>1.76</v>
      </c>
      <c r="K4230" s="64">
        <f t="shared" si="80"/>
        <v>1.375</v>
      </c>
      <c r="L4230" s="64">
        <v>0.99</v>
      </c>
      <c r="AF4230" s="172"/>
      <c r="AH4230" s="172"/>
      <c r="AI4230" s="172"/>
      <c r="AK4230" s="172"/>
    </row>
    <row r="4231" spans="1:37" x14ac:dyDescent="0.2">
      <c r="A4231" s="2">
        <v>44067</v>
      </c>
      <c r="B4231" s="64">
        <v>1.36</v>
      </c>
      <c r="C4231" s="64">
        <v>1.0900000000000001</v>
      </c>
      <c r="D4231" s="64">
        <v>2.56</v>
      </c>
      <c r="E4231" s="64">
        <v>2.14</v>
      </c>
      <c r="G4231" s="64">
        <v>1.0900000000000001</v>
      </c>
      <c r="H4231" s="64">
        <f t="shared" si="79"/>
        <v>0.77</v>
      </c>
      <c r="I4231" s="64">
        <v>0.45</v>
      </c>
      <c r="J4231" s="64">
        <v>1.8</v>
      </c>
      <c r="K4231" s="64">
        <f t="shared" si="80"/>
        <v>1.385</v>
      </c>
      <c r="L4231" s="64">
        <v>0.97</v>
      </c>
    </row>
    <row r="4232" spans="1:37" x14ac:dyDescent="0.2">
      <c r="A4232" s="2">
        <v>44068</v>
      </c>
      <c r="B4232" s="64">
        <v>1.41</v>
      </c>
      <c r="C4232" s="64">
        <v>1.1200000000000001</v>
      </c>
      <c r="D4232" s="64">
        <v>2.5499999999999998</v>
      </c>
      <c r="E4232" s="64">
        <v>2.19</v>
      </c>
      <c r="G4232" s="64">
        <v>1.1200000000000001</v>
      </c>
      <c r="H4232" s="64">
        <f t="shared" si="79"/>
        <v>0.75500000000000012</v>
      </c>
      <c r="I4232" s="64">
        <v>0.39</v>
      </c>
      <c r="J4232" s="64">
        <v>1.82</v>
      </c>
      <c r="K4232" s="64">
        <f t="shared" si="80"/>
        <v>1.4100000000000001</v>
      </c>
      <c r="L4232" s="64">
        <v>1</v>
      </c>
    </row>
    <row r="4233" spans="1:37" x14ac:dyDescent="0.2">
      <c r="A4233" s="2">
        <v>44069</v>
      </c>
      <c r="B4233" s="64">
        <v>1.41</v>
      </c>
      <c r="C4233" s="64">
        <v>1.1200000000000001</v>
      </c>
      <c r="D4233" s="64">
        <v>2.6</v>
      </c>
      <c r="E4233" s="64">
        <v>2.2200000000000002</v>
      </c>
      <c r="G4233" s="64">
        <v>1.1000000000000001</v>
      </c>
      <c r="H4233" s="64">
        <f t="shared" si="79"/>
        <v>0.71500000000000008</v>
      </c>
      <c r="I4233" s="64">
        <v>0.33</v>
      </c>
      <c r="J4233" s="64">
        <v>1.85</v>
      </c>
      <c r="K4233" s="64">
        <f t="shared" si="80"/>
        <v>1.4100000000000001</v>
      </c>
      <c r="L4233" s="64">
        <v>0.97</v>
      </c>
    </row>
    <row r="4234" spans="1:37" x14ac:dyDescent="0.2">
      <c r="A4234" s="2">
        <v>44070</v>
      </c>
      <c r="B4234" s="64">
        <v>1.47</v>
      </c>
      <c r="C4234" s="64">
        <v>1.18</v>
      </c>
      <c r="D4234" s="64">
        <v>2.73</v>
      </c>
      <c r="E4234" s="64">
        <v>2.31</v>
      </c>
      <c r="G4234" s="64">
        <v>1.18</v>
      </c>
      <c r="H4234" s="64">
        <f t="shared" si="79"/>
        <v>0.78</v>
      </c>
      <c r="I4234" s="64">
        <v>0.38</v>
      </c>
      <c r="J4234" s="64">
        <v>1.9</v>
      </c>
      <c r="K4234" s="64">
        <f t="shared" si="80"/>
        <v>1.4649999999999999</v>
      </c>
      <c r="L4234" s="64">
        <v>1.03</v>
      </c>
    </row>
    <row r="4235" spans="1:37" x14ac:dyDescent="0.2">
      <c r="A4235" s="2">
        <v>44071</v>
      </c>
      <c r="B4235" s="64">
        <v>1.44</v>
      </c>
      <c r="C4235" s="64">
        <v>1.1399999999999999</v>
      </c>
      <c r="D4235" s="64">
        <v>2.72</v>
      </c>
      <c r="E4235" s="64">
        <v>2.2799999999999998</v>
      </c>
      <c r="G4235" s="64">
        <v>1.19</v>
      </c>
      <c r="H4235" s="64">
        <f t="shared" si="79"/>
        <v>0.80999999999999994</v>
      </c>
      <c r="I4235" s="64">
        <v>0.43</v>
      </c>
      <c r="J4235" s="64">
        <v>1.91</v>
      </c>
      <c r="K4235" s="64">
        <f t="shared" si="80"/>
        <v>1.4750000000000001</v>
      </c>
      <c r="L4235" s="64">
        <v>1.04</v>
      </c>
    </row>
    <row r="4236" spans="1:37" x14ac:dyDescent="0.2">
      <c r="A4236" s="2">
        <v>44074</v>
      </c>
      <c r="B4236" s="64">
        <v>1.39</v>
      </c>
      <c r="C4236" s="64">
        <v>1.1000000000000001</v>
      </c>
      <c r="D4236" s="64">
        <v>2.71</v>
      </c>
      <c r="E4236" s="64">
        <v>2.2799999999999998</v>
      </c>
      <c r="G4236" s="64">
        <v>1.25</v>
      </c>
      <c r="H4236" s="64">
        <f t="shared" si="79"/>
        <v>0.95500000000000007</v>
      </c>
      <c r="I4236" s="64">
        <v>0.66</v>
      </c>
      <c r="J4236" s="64">
        <v>1.91</v>
      </c>
      <c r="K4236" s="64">
        <f t="shared" si="80"/>
        <v>1.4950000000000001</v>
      </c>
      <c r="L4236" s="64">
        <v>1.08</v>
      </c>
    </row>
    <row r="4238" spans="1:37" x14ac:dyDescent="0.2">
      <c r="A4238" s="3" t="s">
        <v>61</v>
      </c>
      <c r="B4238" s="64">
        <f>AVERAGE(B4216:B4236)</f>
        <v>1.3433333333333333</v>
      </c>
      <c r="C4238" s="64">
        <f t="shared" ref="C4238:J4238" si="81">AVERAGE(C4216:C4236)</f>
        <v>1.0923809523809527</v>
      </c>
      <c r="D4238" s="64">
        <f t="shared" si="81"/>
        <v>2.4633333333333334</v>
      </c>
      <c r="E4238" s="64">
        <f t="shared" si="81"/>
        <v>2.0671428571428572</v>
      </c>
      <c r="G4238" s="64">
        <f t="shared" si="81"/>
        <v>0.9347619047619049</v>
      </c>
      <c r="H4238" s="64">
        <f t="shared" si="81"/>
        <v>0.6819047619047619</v>
      </c>
      <c r="J4238" s="64">
        <f t="shared" si="81"/>
        <v>1.8023809523809522</v>
      </c>
      <c r="K4238" s="64">
        <f>AVERAGE(K4216:K4236)</f>
        <v>1.4152380952380956</v>
      </c>
      <c r="R4238" s="64"/>
      <c r="S4238" s="64"/>
      <c r="U4238"/>
      <c r="V4238"/>
      <c r="W4238"/>
      <c r="X4238"/>
      <c r="Y4238"/>
      <c r="Z4238"/>
      <c r="AA4238"/>
      <c r="AB4238"/>
      <c r="AC4238"/>
    </row>
    <row r="4239" spans="1:37" x14ac:dyDescent="0.2">
      <c r="A4239" s="3" t="s">
        <v>62</v>
      </c>
      <c r="B4239" s="312">
        <f>AVERAGE(B4238:C4238)</f>
        <v>1.217857142857143</v>
      </c>
      <c r="C4239" s="312"/>
      <c r="D4239" s="312">
        <f>AVERAGE(D4238:E4238)</f>
        <v>2.2652380952380953</v>
      </c>
      <c r="E4239" s="312"/>
      <c r="F4239" s="5"/>
      <c r="G4239" s="312">
        <f>AVERAGE(G4238:H4238)</f>
        <v>0.80833333333333335</v>
      </c>
      <c r="H4239" s="312"/>
      <c r="I4239" s="118"/>
      <c r="J4239" s="312">
        <f>AVERAGE(J4238:K4238)</f>
        <v>1.6088095238095239</v>
      </c>
      <c r="K4239" s="312"/>
      <c r="L4239" s="118"/>
      <c r="M4239" s="5"/>
      <c r="N4239" s="5"/>
      <c r="O4239" s="5"/>
      <c r="P4239" s="5"/>
      <c r="Q4239" s="5"/>
      <c r="R4239" s="312"/>
      <c r="S4239" s="312"/>
      <c r="U4239"/>
      <c r="V4239"/>
      <c r="W4239"/>
      <c r="X4239"/>
      <c r="Y4239"/>
      <c r="Z4239"/>
      <c r="AA4239"/>
      <c r="AB4239"/>
      <c r="AC4239"/>
    </row>
    <row r="4240" spans="1:37" x14ac:dyDescent="0.2">
      <c r="A4240" s="3" t="s">
        <v>63</v>
      </c>
      <c r="B4240" s="312">
        <f>AVERAGE(B4185,B4213,B4239)</f>
        <v>1.3202705627705629</v>
      </c>
      <c r="C4240" s="312"/>
      <c r="D4240" s="312">
        <f>AVERAGE(D4185,D4213,D4239)</f>
        <v>2.3153823953823953</v>
      </c>
      <c r="E4240" s="312"/>
      <c r="F4240" s="5"/>
      <c r="G4240" s="312">
        <f>AVERAGE(G4185,G4213,G4239)</f>
        <v>0.97702020202020223</v>
      </c>
      <c r="H4240" s="312"/>
      <c r="I4240" s="118"/>
      <c r="J4240" s="312">
        <f>AVERAGE(J4185,J4213,J4239)</f>
        <v>1.7720274170274168</v>
      </c>
      <c r="K4240" s="312"/>
      <c r="L4240" s="118"/>
      <c r="M4240" s="5"/>
      <c r="N4240" s="5"/>
      <c r="O4240" s="5"/>
      <c r="P4240" s="5"/>
      <c r="Q4240" s="5"/>
      <c r="R4240" s="312"/>
      <c r="S4240" s="312"/>
      <c r="U4240"/>
      <c r="V4240"/>
      <c r="W4240"/>
      <c r="X4240"/>
      <c r="Y4240"/>
      <c r="Z4240"/>
      <c r="AA4240"/>
      <c r="AB4240"/>
      <c r="AC4240"/>
    </row>
    <row r="4242" spans="1:32" x14ac:dyDescent="0.2">
      <c r="A4242" s="2">
        <v>44075</v>
      </c>
      <c r="B4242" s="64">
        <v>1.34</v>
      </c>
      <c r="C4242" s="64">
        <v>1.03</v>
      </c>
      <c r="D4242" s="64">
        <v>2.62</v>
      </c>
      <c r="E4242" s="64">
        <v>2.2200000000000002</v>
      </c>
      <c r="G4242" s="64">
        <v>1.1100000000000001</v>
      </c>
      <c r="H4242" s="64">
        <f t="shared" ref="H4242:H4262" si="82">(G4242+I4242)/2</f>
        <v>0.85000000000000009</v>
      </c>
      <c r="I4242" s="64">
        <v>0.59</v>
      </c>
      <c r="J4242" s="64">
        <v>1.97</v>
      </c>
      <c r="K4242" s="64">
        <f t="shared" ref="K4242:K4262" si="83">(J4242+L4242)/2</f>
        <v>1.53</v>
      </c>
      <c r="L4242" s="64">
        <v>1.0900000000000001</v>
      </c>
    </row>
    <row r="4243" spans="1:32" x14ac:dyDescent="0.2">
      <c r="A4243" s="2">
        <v>44076</v>
      </c>
      <c r="B4243" s="64">
        <v>1.33</v>
      </c>
      <c r="C4243" s="64">
        <v>0.99</v>
      </c>
      <c r="D4243" s="64">
        <v>2.59</v>
      </c>
      <c r="E4243" s="64">
        <v>2.17</v>
      </c>
      <c r="G4243" s="64">
        <v>1.24</v>
      </c>
      <c r="H4243" s="64">
        <f t="shared" si="82"/>
        <v>0.94</v>
      </c>
      <c r="I4243" s="64">
        <v>0.64</v>
      </c>
      <c r="J4243" s="64">
        <v>1.93</v>
      </c>
      <c r="K4243" s="64">
        <f t="shared" si="83"/>
        <v>1.7250000000000001</v>
      </c>
      <c r="L4243" s="64">
        <v>1.52</v>
      </c>
    </row>
    <row r="4244" spans="1:32" x14ac:dyDescent="0.2">
      <c r="A4244" s="2">
        <v>44077</v>
      </c>
      <c r="B4244" s="64">
        <v>1.35</v>
      </c>
      <c r="C4244" s="64">
        <v>1.01</v>
      </c>
      <c r="D4244" s="64">
        <v>2.59</v>
      </c>
      <c r="E4244" s="64">
        <v>2.17</v>
      </c>
      <c r="G4244" s="64">
        <v>1.25</v>
      </c>
      <c r="H4244" s="64">
        <f t="shared" si="82"/>
        <v>0.91999999999999993</v>
      </c>
      <c r="I4244" s="64">
        <v>0.59</v>
      </c>
      <c r="J4244" s="64">
        <v>1.98</v>
      </c>
      <c r="K4244" s="64">
        <f t="shared" si="83"/>
        <v>1.7549999999999999</v>
      </c>
      <c r="L4244" s="64">
        <v>1.53</v>
      </c>
    </row>
    <row r="4245" spans="1:32" x14ac:dyDescent="0.2">
      <c r="A4245" s="2">
        <v>44078</v>
      </c>
      <c r="B4245" s="64">
        <v>1.45</v>
      </c>
      <c r="C4245" s="64">
        <v>1.1100000000000001</v>
      </c>
      <c r="D4245" s="64">
        <v>2.73</v>
      </c>
      <c r="E4245" s="64">
        <v>2.2999999999999998</v>
      </c>
      <c r="G4245" s="64">
        <v>1.35</v>
      </c>
      <c r="H4245" s="64">
        <f t="shared" si="82"/>
        <v>1.04</v>
      </c>
      <c r="I4245" s="64">
        <v>0.73</v>
      </c>
      <c r="J4245" s="64">
        <v>2.0299999999999998</v>
      </c>
      <c r="K4245" s="64">
        <f t="shared" si="83"/>
        <v>1.7999999999999998</v>
      </c>
      <c r="L4245" s="64">
        <v>1.57</v>
      </c>
      <c r="AF4245" t="s">
        <v>690</v>
      </c>
    </row>
    <row r="4246" spans="1:32" x14ac:dyDescent="0.2">
      <c r="A4246" s="2">
        <v>44082</v>
      </c>
      <c r="B4246" s="64">
        <v>1.44</v>
      </c>
      <c r="C4246" s="64">
        <v>1.1100000000000001</v>
      </c>
      <c r="D4246" s="64">
        <v>2.71</v>
      </c>
      <c r="E4246" s="64">
        <v>2.2799999999999998</v>
      </c>
      <c r="G4246" s="64">
        <v>1.17</v>
      </c>
      <c r="H4246" s="64">
        <f t="shared" si="82"/>
        <v>0.8899999999999999</v>
      </c>
      <c r="I4246" s="64">
        <v>0.61</v>
      </c>
      <c r="J4246" s="64">
        <v>2</v>
      </c>
      <c r="K4246" s="64">
        <f t="shared" si="83"/>
        <v>1.7549999999999999</v>
      </c>
      <c r="L4246" s="64">
        <v>1.51</v>
      </c>
    </row>
    <row r="4247" spans="1:32" x14ac:dyDescent="0.2">
      <c r="A4247" s="2">
        <v>44083</v>
      </c>
      <c r="B4247" s="64">
        <v>1.43</v>
      </c>
      <c r="C4247" s="64">
        <v>1.1100000000000001</v>
      </c>
      <c r="D4247" s="64">
        <v>2.7</v>
      </c>
      <c r="E4247" s="64">
        <v>2.27</v>
      </c>
      <c r="G4247" s="64">
        <v>1.1299999999999999</v>
      </c>
      <c r="H4247" s="64">
        <f t="shared" si="82"/>
        <v>0.875</v>
      </c>
      <c r="I4247" s="64">
        <v>0.62</v>
      </c>
      <c r="J4247" s="64">
        <v>2.0499999999999998</v>
      </c>
      <c r="K4247" s="64">
        <f t="shared" si="83"/>
        <v>1.7749999999999999</v>
      </c>
      <c r="L4247" s="64">
        <v>1.5</v>
      </c>
    </row>
    <row r="4248" spans="1:32" x14ac:dyDescent="0.2">
      <c r="A4248" s="2">
        <v>44084</v>
      </c>
      <c r="B4248" s="64">
        <v>1.42</v>
      </c>
      <c r="C4248" s="64">
        <v>1.1000000000000001</v>
      </c>
      <c r="D4248" s="64">
        <v>2.69</v>
      </c>
      <c r="E4248" s="64">
        <v>2.27</v>
      </c>
      <c r="G4248" s="64">
        <v>1.1299999999999999</v>
      </c>
      <c r="H4248" s="64">
        <f t="shared" si="82"/>
        <v>0.87999999999999989</v>
      </c>
      <c r="I4248" s="64">
        <v>0.63</v>
      </c>
      <c r="J4248" s="64">
        <v>2</v>
      </c>
      <c r="K4248" s="64">
        <f t="shared" si="83"/>
        <v>1.7549999999999999</v>
      </c>
      <c r="L4248" s="64">
        <v>1.51</v>
      </c>
    </row>
    <row r="4249" spans="1:32" x14ac:dyDescent="0.2">
      <c r="A4249" s="2">
        <v>44085</v>
      </c>
      <c r="B4249" s="64">
        <v>1.42</v>
      </c>
      <c r="C4249" s="64">
        <v>1.0900000000000001</v>
      </c>
      <c r="D4249" s="64">
        <v>2.67</v>
      </c>
      <c r="E4249" s="64">
        <v>2.25</v>
      </c>
      <c r="G4249" s="64">
        <v>1.22</v>
      </c>
      <c r="H4249" s="64">
        <f t="shared" si="82"/>
        <v>0.96</v>
      </c>
      <c r="I4249" s="64">
        <v>0.7</v>
      </c>
      <c r="J4249" s="64">
        <v>2.0499999999999998</v>
      </c>
      <c r="K4249" s="64">
        <f t="shared" si="83"/>
        <v>1.7749999999999999</v>
      </c>
      <c r="L4249" s="64">
        <v>1.5</v>
      </c>
    </row>
    <row r="4250" spans="1:32" x14ac:dyDescent="0.2">
      <c r="A4250" s="2">
        <v>44088</v>
      </c>
      <c r="B4250" s="64">
        <v>1.41</v>
      </c>
      <c r="C4250" s="64">
        <v>1.07</v>
      </c>
      <c r="D4250" s="64">
        <v>2.67</v>
      </c>
      <c r="E4250" s="64">
        <v>2.2400000000000002</v>
      </c>
      <c r="G4250" s="64">
        <v>1.17</v>
      </c>
      <c r="H4250" s="64">
        <f t="shared" si="82"/>
        <v>0.93499999999999994</v>
      </c>
      <c r="I4250" s="64">
        <v>0.7</v>
      </c>
      <c r="J4250" s="64">
        <v>2</v>
      </c>
      <c r="K4250" s="64">
        <f t="shared" si="83"/>
        <v>1.7650000000000001</v>
      </c>
      <c r="L4250" s="64">
        <v>1.53</v>
      </c>
    </row>
    <row r="4251" spans="1:32" x14ac:dyDescent="0.2">
      <c r="A4251" s="2">
        <v>44089</v>
      </c>
      <c r="B4251" s="64">
        <v>1.46</v>
      </c>
      <c r="C4251" s="64">
        <v>1.08</v>
      </c>
      <c r="D4251" s="64">
        <v>2.67</v>
      </c>
      <c r="E4251" s="64">
        <v>2.25</v>
      </c>
      <c r="G4251" s="64">
        <v>1.1200000000000001</v>
      </c>
      <c r="H4251" s="64">
        <f t="shared" si="82"/>
        <v>0.8600000000000001</v>
      </c>
      <c r="I4251" s="64">
        <v>0.6</v>
      </c>
      <c r="J4251" s="64">
        <v>1.92</v>
      </c>
      <c r="K4251" s="64">
        <f t="shared" si="83"/>
        <v>1.6549999999999998</v>
      </c>
      <c r="L4251" s="64">
        <v>1.39</v>
      </c>
    </row>
    <row r="4252" spans="1:32" x14ac:dyDescent="0.2">
      <c r="A4252" s="2">
        <v>44090</v>
      </c>
      <c r="B4252" s="64">
        <v>1.43</v>
      </c>
      <c r="C4252" s="64">
        <v>1.08</v>
      </c>
      <c r="D4252" s="64">
        <v>2.66</v>
      </c>
      <c r="E4252" s="64">
        <v>2.2799999999999998</v>
      </c>
      <c r="G4252" s="64">
        <v>1.1000000000000001</v>
      </c>
      <c r="H4252" s="64">
        <f t="shared" si="82"/>
        <v>0.85000000000000009</v>
      </c>
      <c r="I4252" s="64">
        <v>0.6</v>
      </c>
      <c r="J4252" s="64">
        <v>1.95</v>
      </c>
      <c r="K4252" s="64">
        <f t="shared" si="83"/>
        <v>1.68</v>
      </c>
      <c r="L4252" s="64">
        <v>1.41</v>
      </c>
    </row>
    <row r="4253" spans="1:32" x14ac:dyDescent="0.2">
      <c r="A4253" s="2">
        <v>44091</v>
      </c>
      <c r="B4253" s="64">
        <v>1.44</v>
      </c>
      <c r="C4253" s="64">
        <v>1.08</v>
      </c>
      <c r="D4253" s="64">
        <v>2.68</v>
      </c>
      <c r="E4253" s="64">
        <v>2.25</v>
      </c>
      <c r="G4253" s="64">
        <v>1.1399999999999999</v>
      </c>
      <c r="H4253" s="64">
        <f t="shared" si="82"/>
        <v>0.875</v>
      </c>
      <c r="I4253" s="64">
        <v>0.61</v>
      </c>
      <c r="J4253" s="64">
        <v>1.95</v>
      </c>
      <c r="K4253" s="64">
        <f t="shared" si="83"/>
        <v>1.67</v>
      </c>
      <c r="L4253" s="64">
        <v>1.39</v>
      </c>
    </row>
    <row r="4254" spans="1:32" x14ac:dyDescent="0.2">
      <c r="A4254" s="2">
        <v>44092</v>
      </c>
      <c r="B4254" s="64">
        <v>1.44</v>
      </c>
      <c r="C4254" s="64">
        <v>1.08</v>
      </c>
      <c r="D4254" s="64">
        <v>2.68</v>
      </c>
      <c r="E4254" s="64">
        <v>2.27</v>
      </c>
      <c r="G4254" s="64">
        <v>1.1100000000000001</v>
      </c>
      <c r="H4254" s="64">
        <f t="shared" si="82"/>
        <v>0.85499999999999998</v>
      </c>
      <c r="I4254" s="64">
        <v>0.6</v>
      </c>
      <c r="J4254" s="64">
        <v>1.91</v>
      </c>
      <c r="K4254" s="64">
        <f t="shared" si="83"/>
        <v>1.65</v>
      </c>
      <c r="L4254" s="64">
        <v>1.39</v>
      </c>
    </row>
    <row r="4255" spans="1:32" x14ac:dyDescent="0.2">
      <c r="A4255" s="2">
        <v>44095</v>
      </c>
      <c r="B4255" s="64">
        <v>1.45</v>
      </c>
      <c r="C4255" s="64">
        <v>1.0900000000000001</v>
      </c>
      <c r="D4255" s="64">
        <v>2.67</v>
      </c>
      <c r="E4255" s="64">
        <v>2.27</v>
      </c>
      <c r="G4255" s="64">
        <v>1.1000000000000001</v>
      </c>
      <c r="H4255" s="64">
        <f t="shared" si="82"/>
        <v>0.88500000000000001</v>
      </c>
      <c r="I4255" s="64">
        <v>0.67</v>
      </c>
      <c r="J4255" s="64">
        <v>1.95</v>
      </c>
      <c r="K4255" s="64">
        <f t="shared" si="83"/>
        <v>1.67</v>
      </c>
      <c r="L4255" s="64">
        <v>1.39</v>
      </c>
    </row>
    <row r="4256" spans="1:32" x14ac:dyDescent="0.2">
      <c r="A4256" s="2">
        <v>44096</v>
      </c>
      <c r="B4256" s="64">
        <v>1.45</v>
      </c>
      <c r="C4256" s="64">
        <v>1.1000000000000001</v>
      </c>
      <c r="D4256" s="64">
        <v>2.66</v>
      </c>
      <c r="E4256" s="64">
        <v>2.27</v>
      </c>
      <c r="G4256" s="64">
        <v>1.1200000000000001</v>
      </c>
      <c r="H4256" s="64">
        <f t="shared" si="82"/>
        <v>0.89500000000000002</v>
      </c>
      <c r="I4256" s="64">
        <v>0.67</v>
      </c>
      <c r="J4256" s="64">
        <v>1.99</v>
      </c>
      <c r="K4256" s="64">
        <f t="shared" si="83"/>
        <v>1.7050000000000001</v>
      </c>
      <c r="L4256" s="64">
        <v>1.42</v>
      </c>
    </row>
    <row r="4257" spans="1:29" x14ac:dyDescent="0.2">
      <c r="A4257" s="2">
        <v>44097</v>
      </c>
      <c r="B4257" s="64">
        <v>1.52</v>
      </c>
      <c r="C4257" s="64">
        <v>1.1200000000000001</v>
      </c>
      <c r="D4257" s="64">
        <v>2.68</v>
      </c>
      <c r="E4257" s="64">
        <v>2.2599999999999998</v>
      </c>
      <c r="G4257" s="64">
        <v>1.1299999999999999</v>
      </c>
      <c r="H4257" s="64">
        <f t="shared" si="82"/>
        <v>0.88500000000000001</v>
      </c>
      <c r="I4257" s="64">
        <v>0.64</v>
      </c>
      <c r="J4257" s="64">
        <v>2</v>
      </c>
      <c r="K4257" s="64">
        <f t="shared" si="83"/>
        <v>1.7250000000000001</v>
      </c>
      <c r="L4257" s="64">
        <v>1.45</v>
      </c>
    </row>
    <row r="4258" spans="1:29" x14ac:dyDescent="0.2">
      <c r="A4258" s="2">
        <v>44098</v>
      </c>
      <c r="B4258" s="64">
        <v>1.53</v>
      </c>
      <c r="C4258" s="64">
        <v>1.1499999999999999</v>
      </c>
      <c r="D4258" s="64">
        <v>2.67</v>
      </c>
      <c r="E4258" s="64">
        <v>2.31</v>
      </c>
      <c r="G4258" s="64">
        <v>1.1299999999999999</v>
      </c>
      <c r="H4258" s="64">
        <f t="shared" si="82"/>
        <v>0.89500000000000002</v>
      </c>
      <c r="I4258" s="64">
        <v>0.66</v>
      </c>
      <c r="J4258" s="64">
        <v>1.93</v>
      </c>
      <c r="K4258" s="64">
        <f t="shared" si="83"/>
        <v>1.6850000000000001</v>
      </c>
      <c r="L4258" s="64">
        <v>1.44</v>
      </c>
    </row>
    <row r="4259" spans="1:29" x14ac:dyDescent="0.2">
      <c r="A4259" s="2">
        <v>44099</v>
      </c>
      <c r="B4259" s="64">
        <v>1.54</v>
      </c>
      <c r="C4259" s="64">
        <v>1.1299999999999999</v>
      </c>
      <c r="D4259" s="64">
        <v>2.75</v>
      </c>
      <c r="E4259" s="64">
        <v>2.37</v>
      </c>
      <c r="G4259" s="64">
        <v>1.1000000000000001</v>
      </c>
      <c r="H4259" s="64">
        <f t="shared" si="82"/>
        <v>0.8600000000000001</v>
      </c>
      <c r="I4259" s="64">
        <v>0.62</v>
      </c>
      <c r="J4259" s="64">
        <v>1.95</v>
      </c>
      <c r="K4259" s="64">
        <f t="shared" si="83"/>
        <v>1.7450000000000001</v>
      </c>
      <c r="L4259" s="64">
        <v>1.54</v>
      </c>
    </row>
    <row r="4260" spans="1:29" x14ac:dyDescent="0.2">
      <c r="A4260" s="2">
        <v>44102</v>
      </c>
      <c r="B4260" s="64">
        <v>1.5</v>
      </c>
      <c r="C4260" s="64">
        <v>1.1200000000000001</v>
      </c>
      <c r="D4260" s="64">
        <v>2.69</v>
      </c>
      <c r="E4260" s="64">
        <v>2.33</v>
      </c>
      <c r="G4260" s="64">
        <v>1.1399999999999999</v>
      </c>
      <c r="H4260" s="64">
        <f t="shared" si="82"/>
        <v>0.89500000000000002</v>
      </c>
      <c r="I4260" s="64">
        <v>0.65</v>
      </c>
      <c r="J4260" s="64">
        <v>1.96</v>
      </c>
      <c r="K4260" s="64">
        <f t="shared" si="83"/>
        <v>1.7250000000000001</v>
      </c>
      <c r="L4260" s="64">
        <v>1.49</v>
      </c>
    </row>
    <row r="4261" spans="1:29" x14ac:dyDescent="0.2">
      <c r="A4261" s="2">
        <v>44103</v>
      </c>
      <c r="B4261" s="64">
        <v>1.5</v>
      </c>
      <c r="C4261" s="64">
        <v>1.1200000000000001</v>
      </c>
      <c r="D4261" s="64">
        <v>2.74</v>
      </c>
      <c r="E4261" s="64">
        <v>2.36</v>
      </c>
      <c r="G4261" s="64">
        <v>1.1100000000000001</v>
      </c>
      <c r="H4261" s="64">
        <f t="shared" si="82"/>
        <v>0.9</v>
      </c>
      <c r="I4261" s="64">
        <v>0.69</v>
      </c>
      <c r="J4261" s="64">
        <v>1.94</v>
      </c>
      <c r="K4261" s="64">
        <f t="shared" si="83"/>
        <v>1.7349999999999999</v>
      </c>
      <c r="L4261" s="64">
        <v>1.53</v>
      </c>
    </row>
    <row r="4262" spans="1:29" x14ac:dyDescent="0.2">
      <c r="A4262" s="2">
        <v>44104</v>
      </c>
      <c r="B4262" s="64">
        <v>1.52</v>
      </c>
      <c r="C4262" s="64">
        <v>1.1499999999999999</v>
      </c>
      <c r="D4262" s="64">
        <v>2.72</v>
      </c>
      <c r="E4262" s="64">
        <v>2.39</v>
      </c>
      <c r="G4262" s="64">
        <v>1.1599999999999999</v>
      </c>
      <c r="H4262" s="64">
        <f t="shared" si="82"/>
        <v>0.91999999999999993</v>
      </c>
      <c r="I4262" s="64">
        <v>0.68</v>
      </c>
      <c r="J4262" s="64">
        <v>2.0299999999999998</v>
      </c>
      <c r="K4262" s="64">
        <f t="shared" si="83"/>
        <v>1.8149999999999999</v>
      </c>
      <c r="L4262" s="64">
        <v>1.6</v>
      </c>
    </row>
    <row r="4264" spans="1:29" x14ac:dyDescent="0.2">
      <c r="A4264" s="3" t="s">
        <v>61</v>
      </c>
      <c r="B4264" s="64">
        <f>AVERAGE(B4242:B4262)</f>
        <v>1.4461904761904762</v>
      </c>
      <c r="C4264" s="64">
        <f>AVERAGE(C4242:C4262)</f>
        <v>1.0914285714285714</v>
      </c>
      <c r="D4264" s="64">
        <f>AVERAGE(D4242:D4262)</f>
        <v>2.6780952380952385</v>
      </c>
      <c r="E4264" s="64">
        <f>AVERAGE(E4242:E4262)</f>
        <v>2.2752380952380955</v>
      </c>
      <c r="G4264" s="64">
        <f>AVERAGE(G4242:G4262)</f>
        <v>1.1538095238095238</v>
      </c>
      <c r="H4264" s="64">
        <f>AVERAGE(H4242:H4262)</f>
        <v>0.8983333333333331</v>
      </c>
      <c r="J4264" s="64">
        <f>AVERAGE(J4242:J4262)</f>
        <v>1.9757142857142858</v>
      </c>
      <c r="K4264" s="64">
        <f>AVERAGE(K4242:K4262)</f>
        <v>1.7188095238095238</v>
      </c>
      <c r="R4264" s="64"/>
      <c r="S4264" s="64"/>
      <c r="U4264"/>
      <c r="V4264"/>
      <c r="W4264"/>
      <c r="X4264"/>
      <c r="Y4264"/>
      <c r="Z4264"/>
      <c r="AA4264"/>
      <c r="AB4264"/>
      <c r="AC4264"/>
    </row>
    <row r="4265" spans="1:29" x14ac:dyDescent="0.2">
      <c r="A4265" s="3" t="s">
        <v>62</v>
      </c>
      <c r="B4265" s="312">
        <f>AVERAGE(B4264:C4264)</f>
        <v>1.2688095238095238</v>
      </c>
      <c r="C4265" s="312"/>
      <c r="D4265" s="312">
        <f>AVERAGE(D4264:E4264)</f>
        <v>2.476666666666667</v>
      </c>
      <c r="E4265" s="312"/>
      <c r="F4265" s="5"/>
      <c r="G4265" s="312">
        <f>AVERAGE(G4264:H4264)</f>
        <v>1.0260714285714285</v>
      </c>
      <c r="H4265" s="312"/>
      <c r="I4265" s="118"/>
      <c r="J4265" s="312">
        <f>AVERAGE(J4264:K4264)</f>
        <v>1.8472619047619048</v>
      </c>
      <c r="K4265" s="312"/>
      <c r="L4265" s="118"/>
      <c r="M4265" s="5"/>
      <c r="N4265" s="5"/>
      <c r="O4265" s="5"/>
      <c r="P4265" s="5"/>
      <c r="Q4265" s="5"/>
      <c r="R4265" s="312"/>
      <c r="S4265" s="312"/>
      <c r="U4265"/>
      <c r="V4265"/>
      <c r="W4265"/>
      <c r="X4265"/>
      <c r="Y4265"/>
      <c r="Z4265"/>
      <c r="AA4265"/>
      <c r="AB4265"/>
      <c r="AC4265"/>
    </row>
    <row r="4266" spans="1:29" x14ac:dyDescent="0.2">
      <c r="A4266" s="3" t="s">
        <v>63</v>
      </c>
      <c r="B4266" s="312">
        <f>AVERAGE(B4213,B4239,B4265)</f>
        <v>1.2468434343434345</v>
      </c>
      <c r="C4266" s="312"/>
      <c r="D4266" s="312">
        <f>AVERAGE(D4213,D4239,D4265)</f>
        <v>2.3083621933621932</v>
      </c>
      <c r="E4266" s="312"/>
      <c r="F4266" s="5"/>
      <c r="G4266" s="312">
        <f>AVERAGE(G4213,G4239,G4265)</f>
        <v>0.94540764790764786</v>
      </c>
      <c r="H4266" s="312"/>
      <c r="I4266" s="118"/>
      <c r="J4266" s="312">
        <f>AVERAGE(J4213,J4239,J4265)</f>
        <v>1.7534632034632036</v>
      </c>
      <c r="K4266" s="312"/>
      <c r="L4266" s="118"/>
      <c r="M4266" s="5"/>
      <c r="N4266" s="5"/>
      <c r="O4266" s="5"/>
      <c r="P4266" s="5"/>
      <c r="Q4266" s="5"/>
      <c r="R4266" s="312"/>
      <c r="S4266" s="312"/>
      <c r="U4266"/>
      <c r="V4266"/>
      <c r="W4266"/>
      <c r="X4266"/>
      <c r="Y4266"/>
      <c r="Z4266"/>
      <c r="AA4266"/>
      <c r="AB4266"/>
      <c r="AC4266"/>
    </row>
    <row r="4268" spans="1:29" x14ac:dyDescent="0.2">
      <c r="A4268" s="2">
        <v>44105</v>
      </c>
      <c r="B4268" s="64">
        <v>1.49</v>
      </c>
      <c r="C4268" s="64">
        <v>1.1200000000000001</v>
      </c>
      <c r="D4268" s="64">
        <v>2.71</v>
      </c>
      <c r="E4268" s="64">
        <v>2.36</v>
      </c>
      <c r="G4268" s="64">
        <v>1.22</v>
      </c>
      <c r="H4268" s="64">
        <f t="shared" ref="H4268:H4288" si="84">(G4268+I4268)/2</f>
        <v>0.93500000000000005</v>
      </c>
      <c r="I4268" s="64">
        <v>0.65</v>
      </c>
      <c r="J4268" s="64">
        <v>2</v>
      </c>
      <c r="K4268" s="64">
        <f t="shared" ref="K4268:K4288" si="85">(J4268+L4268)/2</f>
        <v>1.8050000000000002</v>
      </c>
      <c r="L4268" s="64">
        <v>1.61</v>
      </c>
    </row>
    <row r="4269" spans="1:29" x14ac:dyDescent="0.2">
      <c r="A4269" s="2">
        <v>44106</v>
      </c>
      <c r="B4269" s="64">
        <v>1.55</v>
      </c>
      <c r="C4269" s="64">
        <v>1.1299999999999999</v>
      </c>
      <c r="D4269" s="64">
        <v>2.71</v>
      </c>
      <c r="E4269" s="64">
        <v>2.37</v>
      </c>
      <c r="G4269" s="64">
        <v>1.19</v>
      </c>
      <c r="H4269" s="64">
        <f t="shared" si="84"/>
        <v>0.96</v>
      </c>
      <c r="I4269" s="64">
        <v>0.73</v>
      </c>
      <c r="J4269" s="64">
        <v>1.97</v>
      </c>
      <c r="K4269" s="64">
        <f t="shared" si="85"/>
        <v>1.72</v>
      </c>
      <c r="L4269" s="64">
        <v>1.47</v>
      </c>
    </row>
    <row r="4270" spans="1:29" x14ac:dyDescent="0.2">
      <c r="A4270" s="2">
        <v>44109</v>
      </c>
      <c r="B4270" s="64">
        <v>1.52</v>
      </c>
      <c r="C4270" s="64">
        <v>1.18</v>
      </c>
      <c r="D4270" s="64">
        <v>2.75</v>
      </c>
      <c r="E4270" s="64">
        <v>2.4500000000000002</v>
      </c>
      <c r="G4270" s="64">
        <v>1.18</v>
      </c>
      <c r="H4270" s="64">
        <f t="shared" si="84"/>
        <v>0.94499999999999995</v>
      </c>
      <c r="I4270" s="64">
        <v>0.71</v>
      </c>
      <c r="J4270" s="64">
        <v>1.98</v>
      </c>
      <c r="K4270" s="64">
        <f t="shared" si="85"/>
        <v>1.7349999999999999</v>
      </c>
      <c r="L4270" s="64">
        <v>1.49</v>
      </c>
    </row>
    <row r="4271" spans="1:29" x14ac:dyDescent="0.2">
      <c r="A4271" s="2">
        <v>44110</v>
      </c>
      <c r="B4271" s="64">
        <v>1.51</v>
      </c>
      <c r="C4271" s="64">
        <v>1.1499999999999999</v>
      </c>
      <c r="D4271" s="64">
        <v>2.74</v>
      </c>
      <c r="E4271" s="64">
        <v>2.4</v>
      </c>
      <c r="G4271" s="64">
        <v>1.17</v>
      </c>
      <c r="H4271" s="64">
        <f t="shared" si="84"/>
        <v>0.93499999999999994</v>
      </c>
      <c r="I4271" s="64">
        <v>0.7</v>
      </c>
      <c r="J4271" s="64">
        <v>2</v>
      </c>
      <c r="K4271" s="64">
        <f t="shared" si="85"/>
        <v>1.76</v>
      </c>
      <c r="L4271" s="64">
        <v>1.52</v>
      </c>
    </row>
    <row r="4272" spans="1:29" x14ac:dyDescent="0.2">
      <c r="A4272" s="2">
        <v>44111</v>
      </c>
      <c r="B4272" s="64">
        <v>1.55</v>
      </c>
      <c r="C4272" s="64">
        <v>1.18</v>
      </c>
      <c r="D4272" s="64">
        <v>2.74</v>
      </c>
      <c r="E4272" s="64">
        <v>2.4500000000000002</v>
      </c>
      <c r="G4272" s="64">
        <v>1.06</v>
      </c>
      <c r="H4272" s="64">
        <f t="shared" si="84"/>
        <v>0.89500000000000002</v>
      </c>
      <c r="I4272" s="64">
        <v>0.73</v>
      </c>
      <c r="J4272" s="64">
        <v>1.99</v>
      </c>
      <c r="K4272" s="64">
        <f t="shared" si="85"/>
        <v>1.78</v>
      </c>
      <c r="L4272" s="64">
        <v>1.57</v>
      </c>
    </row>
    <row r="4273" spans="1:32" x14ac:dyDescent="0.2">
      <c r="A4273" s="2">
        <v>44112</v>
      </c>
      <c r="B4273" s="64">
        <v>1.54</v>
      </c>
      <c r="C4273" s="64">
        <v>1.19</v>
      </c>
      <c r="D4273" s="64">
        <v>2.73</v>
      </c>
      <c r="E4273" s="64">
        <v>2.41</v>
      </c>
      <c r="G4273" s="64">
        <v>1.19</v>
      </c>
      <c r="H4273" s="64">
        <f t="shared" si="84"/>
        <v>0.97499999999999998</v>
      </c>
      <c r="I4273" s="64">
        <v>0.76</v>
      </c>
      <c r="J4273" s="64">
        <v>2.0699999999999998</v>
      </c>
      <c r="K4273" s="64">
        <f t="shared" si="85"/>
        <v>1.83</v>
      </c>
      <c r="L4273" s="64">
        <v>1.59</v>
      </c>
    </row>
    <row r="4274" spans="1:32" x14ac:dyDescent="0.2">
      <c r="A4274" s="2">
        <v>44113</v>
      </c>
      <c r="B4274" s="64">
        <v>1.51</v>
      </c>
      <c r="C4274" s="64">
        <v>1.1599999999999999</v>
      </c>
      <c r="D4274" s="64">
        <v>2.71</v>
      </c>
      <c r="E4274" s="64">
        <v>2.4</v>
      </c>
      <c r="G4274" s="64">
        <v>1.31</v>
      </c>
      <c r="H4274" s="64">
        <f t="shared" si="84"/>
        <v>1.05</v>
      </c>
      <c r="I4274" s="64">
        <v>0.79</v>
      </c>
      <c r="J4274" s="64">
        <v>2.15</v>
      </c>
      <c r="K4274" s="64">
        <f t="shared" si="85"/>
        <v>1.87</v>
      </c>
      <c r="L4274" s="64">
        <v>1.59</v>
      </c>
      <c r="AF4274" t="s">
        <v>697</v>
      </c>
    </row>
    <row r="4275" spans="1:32" x14ac:dyDescent="0.2">
      <c r="A4275" s="2">
        <v>44117</v>
      </c>
      <c r="B4275" s="64">
        <v>1.46</v>
      </c>
      <c r="C4275" s="64">
        <v>1.1399999999999999</v>
      </c>
      <c r="D4275" s="64">
        <v>2.69</v>
      </c>
      <c r="E4275" s="64">
        <v>2.34</v>
      </c>
      <c r="G4275" s="64">
        <v>1.1399999999999999</v>
      </c>
      <c r="H4275" s="64">
        <f t="shared" si="84"/>
        <v>0.91999999999999993</v>
      </c>
      <c r="I4275" s="64">
        <v>0.7</v>
      </c>
      <c r="J4275" s="64">
        <v>2.04</v>
      </c>
      <c r="K4275" s="64">
        <f t="shared" si="85"/>
        <v>1.8149999999999999</v>
      </c>
      <c r="L4275" s="64">
        <v>1.59</v>
      </c>
    </row>
    <row r="4276" spans="1:32" x14ac:dyDescent="0.2">
      <c r="A4276" s="2">
        <v>44118</v>
      </c>
      <c r="B4276" s="64">
        <v>1.46</v>
      </c>
      <c r="C4276" s="64">
        <v>1.1399999999999999</v>
      </c>
      <c r="D4276" s="64">
        <v>2.65</v>
      </c>
      <c r="E4276" s="64">
        <v>2.3199999999999998</v>
      </c>
      <c r="G4276" s="64">
        <v>1.19</v>
      </c>
      <c r="H4276" s="64">
        <f t="shared" si="84"/>
        <v>0.97499999999999998</v>
      </c>
      <c r="I4276" s="64">
        <v>0.76</v>
      </c>
      <c r="J4276" s="64">
        <v>2.0299999999999998</v>
      </c>
      <c r="K4276" s="64">
        <f t="shared" si="85"/>
        <v>1.81</v>
      </c>
      <c r="L4276" s="64">
        <v>1.59</v>
      </c>
    </row>
    <row r="4277" spans="1:32" x14ac:dyDescent="0.2">
      <c r="A4277" s="2">
        <v>44119</v>
      </c>
      <c r="B4277" s="64">
        <v>1.49</v>
      </c>
      <c r="C4277" s="64">
        <v>1.1599999999999999</v>
      </c>
      <c r="D4277" s="64">
        <v>2.67</v>
      </c>
      <c r="E4277" s="64">
        <v>2.38</v>
      </c>
      <c r="G4277" s="64">
        <v>1.04</v>
      </c>
      <c r="H4277" s="64">
        <f t="shared" si="84"/>
        <v>0.88</v>
      </c>
      <c r="I4277" s="64">
        <v>0.72</v>
      </c>
      <c r="J4277" s="64">
        <v>2.0299999999999998</v>
      </c>
      <c r="K4277" s="64">
        <f t="shared" si="85"/>
        <v>1.96</v>
      </c>
      <c r="L4277" s="64">
        <v>1.89</v>
      </c>
    </row>
    <row r="4278" spans="1:32" x14ac:dyDescent="0.2">
      <c r="A4278" s="2">
        <v>44120</v>
      </c>
      <c r="B4278" s="64">
        <v>1.49</v>
      </c>
      <c r="C4278" s="64">
        <v>1.1599999999999999</v>
      </c>
      <c r="D4278" s="64">
        <v>2.65</v>
      </c>
      <c r="E4278" s="64">
        <v>2.34</v>
      </c>
      <c r="G4278" s="64">
        <v>1.1000000000000001</v>
      </c>
      <c r="H4278" s="64">
        <f t="shared" si="84"/>
        <v>0.94000000000000006</v>
      </c>
      <c r="I4278" s="64">
        <v>0.78</v>
      </c>
      <c r="J4278" s="64">
        <v>2.02</v>
      </c>
      <c r="K4278" s="64">
        <f t="shared" si="85"/>
        <v>2.0350000000000001</v>
      </c>
      <c r="L4278" s="64">
        <v>2.0499999999999998</v>
      </c>
    </row>
    <row r="4279" spans="1:32" x14ac:dyDescent="0.2">
      <c r="A4279" s="2">
        <v>44123</v>
      </c>
      <c r="B4279" s="64">
        <v>1.49</v>
      </c>
      <c r="C4279" s="64">
        <v>1.18</v>
      </c>
      <c r="D4279" s="64">
        <v>2.7</v>
      </c>
      <c r="E4279" s="64">
        <v>2.35</v>
      </c>
      <c r="G4279" s="64">
        <v>1.0900000000000001</v>
      </c>
      <c r="H4279" s="64">
        <f t="shared" si="84"/>
        <v>0.92</v>
      </c>
      <c r="I4279" s="64">
        <v>0.75</v>
      </c>
      <c r="J4279" s="64">
        <v>2.11</v>
      </c>
      <c r="K4279" s="64">
        <f t="shared" si="85"/>
        <v>2.09</v>
      </c>
      <c r="L4279" s="64">
        <v>2.0699999999999998</v>
      </c>
    </row>
    <row r="4280" spans="1:32" x14ac:dyDescent="0.2">
      <c r="A4280" s="2">
        <v>44124</v>
      </c>
      <c r="B4280" s="64">
        <v>1.53</v>
      </c>
      <c r="C4280" s="64">
        <v>1.22</v>
      </c>
      <c r="D4280" s="64">
        <v>2.73</v>
      </c>
      <c r="E4280" s="64">
        <v>2.41</v>
      </c>
      <c r="G4280" s="64">
        <v>1.1299999999999999</v>
      </c>
      <c r="H4280" s="64">
        <f t="shared" si="84"/>
        <v>0.94499999999999995</v>
      </c>
      <c r="I4280" s="64">
        <v>0.76</v>
      </c>
      <c r="J4280" s="64">
        <v>2.13</v>
      </c>
      <c r="K4280" s="64">
        <f t="shared" si="85"/>
        <v>2.105</v>
      </c>
      <c r="L4280" s="64">
        <v>2.08</v>
      </c>
    </row>
    <row r="4281" spans="1:32" x14ac:dyDescent="0.2">
      <c r="A4281" s="2">
        <v>44125</v>
      </c>
      <c r="B4281" s="64">
        <v>1.55</v>
      </c>
      <c r="C4281" s="64">
        <v>1.23</v>
      </c>
      <c r="D4281" s="64">
        <v>2.75</v>
      </c>
      <c r="E4281" s="64">
        <v>2.41</v>
      </c>
      <c r="G4281" s="64">
        <v>1.21</v>
      </c>
      <c r="H4281" s="64">
        <f t="shared" si="84"/>
        <v>0.995</v>
      </c>
      <c r="I4281" s="64">
        <v>0.78</v>
      </c>
      <c r="J4281" s="64">
        <v>2.16</v>
      </c>
      <c r="K4281" s="64">
        <f t="shared" si="85"/>
        <v>2.12</v>
      </c>
      <c r="L4281" s="64">
        <v>2.08</v>
      </c>
    </row>
    <row r="4282" spans="1:32" x14ac:dyDescent="0.2">
      <c r="A4282" s="2">
        <v>44126</v>
      </c>
      <c r="B4282" s="64">
        <v>1.6</v>
      </c>
      <c r="C4282" s="64">
        <v>1.27</v>
      </c>
      <c r="D4282" s="64">
        <v>2.84</v>
      </c>
      <c r="E4282" s="64">
        <v>2.48</v>
      </c>
      <c r="G4282" s="64">
        <v>1.19</v>
      </c>
      <c r="H4282" s="64">
        <f t="shared" si="84"/>
        <v>0.97499999999999998</v>
      </c>
      <c r="I4282" s="64">
        <v>0.76</v>
      </c>
      <c r="J4282" s="64">
        <v>2.16</v>
      </c>
      <c r="K4282" s="64">
        <f t="shared" si="85"/>
        <v>2.1749999999999998</v>
      </c>
      <c r="L4282" s="64">
        <v>2.19</v>
      </c>
    </row>
    <row r="4283" spans="1:32" x14ac:dyDescent="0.2">
      <c r="A4283" s="2">
        <v>44127</v>
      </c>
      <c r="B4283" s="64">
        <v>1.57</v>
      </c>
      <c r="C4283" s="64">
        <v>1.25</v>
      </c>
      <c r="D4283" s="64">
        <v>2.75</v>
      </c>
      <c r="E4283" s="64">
        <v>2.44</v>
      </c>
      <c r="G4283" s="64">
        <v>1.32</v>
      </c>
      <c r="H4283" s="64">
        <f t="shared" si="84"/>
        <v>1.04</v>
      </c>
      <c r="I4283" s="64">
        <v>0.76</v>
      </c>
      <c r="J4283" s="64">
        <v>2.13</v>
      </c>
      <c r="K4283" s="64">
        <f t="shared" si="85"/>
        <v>2.11</v>
      </c>
      <c r="L4283" s="64">
        <v>2.09</v>
      </c>
    </row>
    <row r="4284" spans="1:32" x14ac:dyDescent="0.2">
      <c r="A4284" s="2">
        <v>44130</v>
      </c>
      <c r="B4284" s="64">
        <v>1.55</v>
      </c>
      <c r="C4284" s="64">
        <v>1.22</v>
      </c>
      <c r="D4284" s="64">
        <v>2.73</v>
      </c>
      <c r="E4284" s="64">
        <v>2.42</v>
      </c>
      <c r="G4284" s="64">
        <v>1.22</v>
      </c>
      <c r="H4284" s="64">
        <f t="shared" si="84"/>
        <v>0.98499999999999999</v>
      </c>
      <c r="I4284" s="64">
        <v>0.75</v>
      </c>
      <c r="J4284" s="64">
        <v>2.13</v>
      </c>
      <c r="K4284" s="64">
        <f t="shared" si="85"/>
        <v>2.11</v>
      </c>
      <c r="L4284" s="64">
        <v>2.09</v>
      </c>
    </row>
    <row r="4285" spans="1:32" x14ac:dyDescent="0.2">
      <c r="A4285" s="2">
        <v>44131</v>
      </c>
      <c r="B4285" s="64">
        <v>1.51</v>
      </c>
      <c r="C4285" s="64">
        <v>1.19</v>
      </c>
      <c r="D4285" s="64">
        <v>2.63</v>
      </c>
      <c r="E4285" s="64">
        <v>2.37</v>
      </c>
      <c r="G4285" s="64">
        <v>1.19</v>
      </c>
      <c r="H4285" s="64">
        <f t="shared" si="84"/>
        <v>0.97499999999999998</v>
      </c>
      <c r="I4285" s="64">
        <v>0.76</v>
      </c>
      <c r="J4285" s="64">
        <v>2.11</v>
      </c>
      <c r="K4285" s="64">
        <f t="shared" si="85"/>
        <v>2.08</v>
      </c>
      <c r="L4285" s="64">
        <v>2.0499999999999998</v>
      </c>
    </row>
    <row r="4286" spans="1:32" x14ac:dyDescent="0.2">
      <c r="A4286" s="2">
        <v>44132</v>
      </c>
      <c r="B4286" s="64">
        <v>1.55</v>
      </c>
      <c r="C4286" s="64">
        <v>1.25</v>
      </c>
      <c r="D4286" s="64">
        <v>2.7</v>
      </c>
      <c r="E4286" s="64">
        <v>2.37</v>
      </c>
      <c r="G4286" s="64">
        <v>1.24</v>
      </c>
      <c r="H4286" s="64">
        <f t="shared" si="84"/>
        <v>0.98499999999999999</v>
      </c>
      <c r="I4286" s="64">
        <v>0.73</v>
      </c>
      <c r="J4286" s="64">
        <v>2.15</v>
      </c>
      <c r="K4286" s="64">
        <f t="shared" si="85"/>
        <v>2.12</v>
      </c>
      <c r="L4286" s="64">
        <v>2.09</v>
      </c>
    </row>
    <row r="4287" spans="1:32" x14ac:dyDescent="0.2">
      <c r="A4287" s="2">
        <v>44133</v>
      </c>
      <c r="B4287" s="64">
        <v>1.61</v>
      </c>
      <c r="C4287" s="64">
        <v>1.29</v>
      </c>
      <c r="D4287" s="64">
        <v>2.75</v>
      </c>
      <c r="E4287" s="64">
        <v>2.44</v>
      </c>
      <c r="G4287" s="64">
        <v>1.22</v>
      </c>
      <c r="H4287" s="64">
        <f t="shared" si="84"/>
        <v>0.98</v>
      </c>
      <c r="I4287" s="64">
        <v>0.74</v>
      </c>
      <c r="J4287" s="64">
        <v>2.12</v>
      </c>
      <c r="K4287" s="64">
        <f t="shared" si="85"/>
        <v>2.09</v>
      </c>
      <c r="L4287" s="64">
        <v>2.06</v>
      </c>
    </row>
    <row r="4288" spans="1:32" x14ac:dyDescent="0.2">
      <c r="A4288" s="2">
        <v>44134</v>
      </c>
      <c r="B4288" s="64">
        <v>1.63</v>
      </c>
      <c r="C4288" s="64">
        <v>1.31</v>
      </c>
      <c r="D4288" s="64">
        <v>2.8</v>
      </c>
      <c r="E4288" s="64">
        <v>2.4700000000000002</v>
      </c>
      <c r="G4288" s="64">
        <v>1.31</v>
      </c>
      <c r="H4288" s="64">
        <f t="shared" si="84"/>
        <v>1.0249999999999999</v>
      </c>
      <c r="I4288" s="64">
        <v>0.74</v>
      </c>
      <c r="J4288" s="64">
        <v>2.0699999999999998</v>
      </c>
      <c r="K4288" s="64">
        <f t="shared" si="85"/>
        <v>2.0549999999999997</v>
      </c>
      <c r="L4288" s="64">
        <v>2.04</v>
      </c>
    </row>
    <row r="4290" spans="1:32" x14ac:dyDescent="0.2">
      <c r="A4290" s="3" t="s">
        <v>61</v>
      </c>
      <c r="B4290" s="64">
        <f>AVERAGE(B4268:B4288)</f>
        <v>1.5314285714285716</v>
      </c>
      <c r="C4290" s="64">
        <f>AVERAGE(C4268:C4288)</f>
        <v>1.196190476190476</v>
      </c>
      <c r="D4290" s="64">
        <f>AVERAGE(D4268:D4288)</f>
        <v>2.72047619047619</v>
      </c>
      <c r="E4290" s="64">
        <f>AVERAGE(E4268:E4288)</f>
        <v>2.3990476190476184</v>
      </c>
      <c r="G4290" s="64">
        <f>AVERAGE(G4268:G4288)</f>
        <v>1.1861904761904762</v>
      </c>
      <c r="H4290" s="64">
        <f>AVERAGE(H4268:H4288)</f>
        <v>0.96357142857142852</v>
      </c>
      <c r="J4290" s="64">
        <f>AVERAGE(J4268:J4288)</f>
        <v>2.0738095238095235</v>
      </c>
      <c r="K4290" s="64">
        <f>AVERAGE(K4268:K4288)</f>
        <v>1.9607142857142859</v>
      </c>
    </row>
    <row r="4291" spans="1:32" x14ac:dyDescent="0.2">
      <c r="A4291" s="3" t="s">
        <v>62</v>
      </c>
      <c r="B4291" s="312">
        <f>AVERAGE(B4290:C4290)</f>
        <v>1.3638095238095238</v>
      </c>
      <c r="C4291" s="312"/>
      <c r="D4291" s="312">
        <f>AVERAGE(D4290:E4290)</f>
        <v>2.5597619047619045</v>
      </c>
      <c r="E4291" s="312"/>
      <c r="F4291" s="5"/>
      <c r="G4291" s="312">
        <f>AVERAGE(G4290:H4290)</f>
        <v>1.0748809523809524</v>
      </c>
      <c r="H4291" s="312"/>
      <c r="I4291" s="118"/>
      <c r="J4291" s="312">
        <f>AVERAGE(J4290:K4290)</f>
        <v>2.0172619047619049</v>
      </c>
      <c r="K4291" s="312"/>
    </row>
    <row r="4292" spans="1:32" x14ac:dyDescent="0.2">
      <c r="A4292" s="3" t="s">
        <v>63</v>
      </c>
      <c r="B4292" s="312">
        <f>AVERAGE(B4239,B4265,B4291)</f>
        <v>1.2834920634920637</v>
      </c>
      <c r="C4292" s="312"/>
      <c r="D4292" s="312">
        <f>AVERAGE(D4239,D4265,D4291)</f>
        <v>2.4338888888888888</v>
      </c>
      <c r="E4292" s="312"/>
      <c r="F4292" s="5"/>
      <c r="G4292" s="312">
        <f>AVERAGE(G4239,G4265,G4291)</f>
        <v>0.96976190476190471</v>
      </c>
      <c r="H4292" s="312"/>
      <c r="I4292" s="118"/>
      <c r="J4292" s="312">
        <f>AVERAGE(J4239,J4265,J4291)</f>
        <v>1.8244444444444445</v>
      </c>
      <c r="K4292" s="312"/>
    </row>
    <row r="4294" spans="1:32" x14ac:dyDescent="0.2">
      <c r="A4294" s="2">
        <v>44137</v>
      </c>
      <c r="B4294" s="64">
        <v>1.61</v>
      </c>
      <c r="C4294" s="64">
        <v>1.29</v>
      </c>
      <c r="D4294" s="64">
        <v>2.74</v>
      </c>
      <c r="E4294" s="64">
        <v>2.42</v>
      </c>
      <c r="G4294" s="64">
        <v>1.25</v>
      </c>
      <c r="H4294" s="64">
        <f t="shared" ref="H4294:H4312" si="86">(G4294+I4294)/2</f>
        <v>1.0249999999999999</v>
      </c>
      <c r="I4294" s="64">
        <v>0.8</v>
      </c>
      <c r="J4294" s="64">
        <v>2.1</v>
      </c>
      <c r="K4294" s="64">
        <f t="shared" ref="K4294:K4312" si="87">(J4294+L4294)/2</f>
        <v>1.875</v>
      </c>
      <c r="L4294" s="64">
        <v>1.65</v>
      </c>
    </row>
    <row r="4295" spans="1:32" x14ac:dyDescent="0.2">
      <c r="A4295" s="2">
        <v>44138</v>
      </c>
      <c r="B4295" s="64">
        <v>1.62</v>
      </c>
      <c r="C4295" s="64">
        <v>1.31</v>
      </c>
      <c r="D4295" s="64">
        <v>2.79</v>
      </c>
      <c r="E4295" s="64">
        <v>2.4900000000000002</v>
      </c>
      <c r="G4295" s="64">
        <v>1.26</v>
      </c>
      <c r="H4295" s="64">
        <f t="shared" si="86"/>
        <v>1.0449999999999999</v>
      </c>
      <c r="I4295" s="64">
        <v>0.83</v>
      </c>
      <c r="J4295" s="64">
        <v>2.12</v>
      </c>
      <c r="K4295" s="64">
        <f t="shared" si="87"/>
        <v>1.9450000000000001</v>
      </c>
      <c r="L4295" s="64">
        <v>1.77</v>
      </c>
    </row>
    <row r="4296" spans="1:32" x14ac:dyDescent="0.2">
      <c r="A4296" s="2">
        <v>44139</v>
      </c>
      <c r="B4296" s="64">
        <v>1.46</v>
      </c>
      <c r="C4296" s="64">
        <v>1.1399999999999999</v>
      </c>
      <c r="D4296" s="64">
        <v>2.65</v>
      </c>
      <c r="E4296" s="64">
        <v>2.33</v>
      </c>
      <c r="G4296" s="64">
        <v>1.25</v>
      </c>
      <c r="H4296" s="64">
        <f t="shared" si="86"/>
        <v>1.02</v>
      </c>
      <c r="I4296" s="64">
        <v>0.79</v>
      </c>
      <c r="J4296" s="64">
        <v>2.1800000000000002</v>
      </c>
      <c r="K4296" s="64">
        <f t="shared" si="87"/>
        <v>1.9650000000000001</v>
      </c>
      <c r="L4296" s="64">
        <v>1.75</v>
      </c>
    </row>
    <row r="4297" spans="1:32" x14ac:dyDescent="0.2">
      <c r="A4297" s="2">
        <v>44140</v>
      </c>
      <c r="B4297" s="64">
        <v>1.45</v>
      </c>
      <c r="C4297" s="64">
        <v>1.1599999999999999</v>
      </c>
      <c r="D4297" s="64">
        <v>2.59</v>
      </c>
      <c r="E4297" s="64">
        <v>2.31</v>
      </c>
      <c r="G4297" s="64">
        <v>1.1499999999999999</v>
      </c>
      <c r="H4297" s="64">
        <f t="shared" si="86"/>
        <v>0.92499999999999993</v>
      </c>
      <c r="I4297" s="64">
        <v>0.7</v>
      </c>
      <c r="J4297" s="64">
        <v>2.08</v>
      </c>
      <c r="K4297" s="64">
        <f t="shared" si="87"/>
        <v>1.81</v>
      </c>
      <c r="L4297" s="64">
        <v>1.54</v>
      </c>
    </row>
    <row r="4298" spans="1:32" x14ac:dyDescent="0.2">
      <c r="A4298" s="2">
        <v>44141</v>
      </c>
      <c r="B4298" s="64">
        <v>1.47</v>
      </c>
      <c r="C4298" s="64">
        <v>1.18</v>
      </c>
      <c r="D4298" s="64">
        <v>2.66</v>
      </c>
      <c r="E4298" s="64">
        <v>2.39</v>
      </c>
      <c r="G4298" s="64">
        <v>1.26</v>
      </c>
      <c r="H4298" s="64">
        <f t="shared" si="86"/>
        <v>0.995</v>
      </c>
      <c r="I4298" s="64">
        <v>0.73</v>
      </c>
      <c r="J4298" s="64">
        <v>2.06</v>
      </c>
      <c r="K4298" s="64">
        <f t="shared" si="87"/>
        <v>1.905</v>
      </c>
      <c r="L4298" s="64">
        <v>1.75</v>
      </c>
    </row>
    <row r="4299" spans="1:32" x14ac:dyDescent="0.2">
      <c r="A4299" s="2">
        <v>44144</v>
      </c>
      <c r="B4299" s="64">
        <v>1.51</v>
      </c>
      <c r="C4299" s="64">
        <v>1.26</v>
      </c>
      <c r="D4299" s="64">
        <v>2.68</v>
      </c>
      <c r="E4299" s="64">
        <v>2.44</v>
      </c>
      <c r="G4299" s="64">
        <v>1.1100000000000001</v>
      </c>
      <c r="H4299" s="64">
        <f t="shared" si="86"/>
        <v>0.91</v>
      </c>
      <c r="I4299" s="64">
        <v>0.71</v>
      </c>
      <c r="J4299" s="64">
        <v>2.11</v>
      </c>
      <c r="K4299" s="64">
        <f t="shared" si="87"/>
        <v>1.9350000000000001</v>
      </c>
      <c r="L4299" s="64">
        <v>1.76</v>
      </c>
    </row>
    <row r="4300" spans="1:32" x14ac:dyDescent="0.2">
      <c r="A4300" s="2">
        <v>44145</v>
      </c>
      <c r="B4300" s="64">
        <v>1.59</v>
      </c>
      <c r="C4300" s="64">
        <v>1.27</v>
      </c>
      <c r="D4300" s="64">
        <v>2.8</v>
      </c>
      <c r="E4300" s="64">
        <v>2.44</v>
      </c>
      <c r="G4300" s="64">
        <v>1.17</v>
      </c>
      <c r="H4300" s="64">
        <f t="shared" si="86"/>
        <v>0.95</v>
      </c>
      <c r="I4300" s="64">
        <v>0.73</v>
      </c>
      <c r="J4300" s="64">
        <v>2.1</v>
      </c>
      <c r="K4300" s="64">
        <f t="shared" si="87"/>
        <v>1.87</v>
      </c>
      <c r="L4300" s="64">
        <v>1.64</v>
      </c>
      <c r="AF4300" t="s">
        <v>704</v>
      </c>
    </row>
    <row r="4301" spans="1:32" x14ac:dyDescent="0.2">
      <c r="A4301" s="2">
        <v>44147</v>
      </c>
      <c r="B4301" s="64">
        <v>1.54</v>
      </c>
      <c r="C4301" s="64">
        <v>1.21</v>
      </c>
      <c r="D4301" s="64">
        <v>2.66</v>
      </c>
      <c r="E4301" s="64">
        <v>2.36</v>
      </c>
      <c r="G4301" s="64">
        <v>1.08</v>
      </c>
      <c r="H4301" s="64">
        <f t="shared" si="86"/>
        <v>0.91</v>
      </c>
      <c r="I4301" s="64">
        <v>0.74</v>
      </c>
      <c r="J4301" s="64">
        <v>1.99</v>
      </c>
      <c r="K4301" s="64">
        <f t="shared" si="87"/>
        <v>1.6400000000000001</v>
      </c>
      <c r="L4301" s="64">
        <v>1.29</v>
      </c>
    </row>
    <row r="4302" spans="1:32" x14ac:dyDescent="0.2">
      <c r="A4302" s="2">
        <v>44148</v>
      </c>
      <c r="B4302" s="64">
        <v>1.54</v>
      </c>
      <c r="C4302" s="64">
        <v>1.22</v>
      </c>
      <c r="D4302" s="64">
        <v>2.65</v>
      </c>
      <c r="E4302" s="64">
        <v>2.34</v>
      </c>
      <c r="G4302" s="64">
        <v>0.94</v>
      </c>
      <c r="H4302" s="64">
        <f t="shared" si="86"/>
        <v>0.81499999999999995</v>
      </c>
      <c r="I4302" s="64">
        <v>0.69</v>
      </c>
      <c r="J4302" s="64">
        <v>2.02</v>
      </c>
      <c r="K4302" s="64">
        <f t="shared" si="87"/>
        <v>1.605</v>
      </c>
      <c r="L4302" s="64">
        <v>1.19</v>
      </c>
    </row>
    <row r="4303" spans="1:32" x14ac:dyDescent="0.2">
      <c r="A4303" s="2">
        <v>44151</v>
      </c>
      <c r="B4303" s="64">
        <v>1.54</v>
      </c>
      <c r="C4303" s="64">
        <v>1.21</v>
      </c>
      <c r="D4303" s="64">
        <v>2.59</v>
      </c>
      <c r="E4303" s="64">
        <v>2.42</v>
      </c>
      <c r="G4303" s="64">
        <v>0.92</v>
      </c>
      <c r="H4303" s="64">
        <f t="shared" si="86"/>
        <v>0.82000000000000006</v>
      </c>
      <c r="I4303" s="64">
        <v>0.72</v>
      </c>
      <c r="J4303" s="64">
        <v>2.0099999999999998</v>
      </c>
      <c r="K4303" s="64">
        <f t="shared" si="87"/>
        <v>1.7799999999999998</v>
      </c>
      <c r="L4303" s="64">
        <v>1.55</v>
      </c>
    </row>
    <row r="4304" spans="1:32" x14ac:dyDescent="0.2">
      <c r="A4304" s="2">
        <v>44152</v>
      </c>
      <c r="B4304" s="64">
        <v>1.49</v>
      </c>
      <c r="C4304" s="64">
        <v>1.18</v>
      </c>
      <c r="D4304" s="64">
        <v>2.56</v>
      </c>
      <c r="E4304" s="64">
        <v>2.37</v>
      </c>
      <c r="G4304" s="64">
        <v>0.9</v>
      </c>
      <c r="H4304" s="64">
        <f t="shared" si="86"/>
        <v>0.78500000000000003</v>
      </c>
      <c r="I4304" s="64">
        <v>0.67</v>
      </c>
      <c r="J4304" s="64">
        <v>2</v>
      </c>
      <c r="K4304" s="64">
        <f t="shared" si="87"/>
        <v>1.7349999999999999</v>
      </c>
      <c r="L4304" s="64">
        <v>1.47</v>
      </c>
    </row>
    <row r="4305" spans="1:32" x14ac:dyDescent="0.2">
      <c r="A4305" s="2">
        <v>44153</v>
      </c>
      <c r="B4305" s="64">
        <v>1.49</v>
      </c>
      <c r="C4305" s="64">
        <v>1.17</v>
      </c>
      <c r="D4305" s="64">
        <v>2.54</v>
      </c>
      <c r="E4305" s="64">
        <v>2.2799999999999998</v>
      </c>
      <c r="G4305" s="64">
        <v>0.96</v>
      </c>
      <c r="H4305" s="64">
        <f t="shared" si="86"/>
        <v>0.82000000000000006</v>
      </c>
      <c r="I4305" s="64">
        <v>0.68</v>
      </c>
      <c r="J4305" s="64">
        <v>1.91</v>
      </c>
      <c r="K4305" s="64">
        <f t="shared" si="87"/>
        <v>1.68</v>
      </c>
      <c r="L4305" s="64">
        <v>1.45</v>
      </c>
    </row>
    <row r="4306" spans="1:32" x14ac:dyDescent="0.2">
      <c r="A4306" s="2">
        <v>44154</v>
      </c>
      <c r="B4306" s="64">
        <v>1.46</v>
      </c>
      <c r="C4306" s="64">
        <v>1.1599999999999999</v>
      </c>
      <c r="D4306" s="64">
        <v>2.4500000000000002</v>
      </c>
      <c r="E4306" s="64">
        <v>2.25</v>
      </c>
      <c r="G4306" s="64">
        <v>0.92</v>
      </c>
      <c r="H4306" s="64">
        <f t="shared" si="86"/>
        <v>0.78</v>
      </c>
      <c r="I4306" s="64">
        <v>0.64</v>
      </c>
      <c r="J4306" s="64">
        <v>1.61</v>
      </c>
      <c r="K4306" s="64">
        <f t="shared" si="87"/>
        <v>1.4650000000000001</v>
      </c>
      <c r="L4306" s="64">
        <v>1.32</v>
      </c>
    </row>
    <row r="4307" spans="1:32" x14ac:dyDescent="0.2">
      <c r="A4307" s="2">
        <v>44155</v>
      </c>
      <c r="B4307" s="64">
        <v>1.45</v>
      </c>
      <c r="C4307" s="64">
        <v>1.1599999999999999</v>
      </c>
      <c r="D4307" s="64">
        <v>2.4500000000000002</v>
      </c>
      <c r="E4307" s="64">
        <v>2.15</v>
      </c>
      <c r="G4307" s="64">
        <v>0.96</v>
      </c>
      <c r="H4307" s="64">
        <f t="shared" si="86"/>
        <v>0.80499999999999994</v>
      </c>
      <c r="I4307" s="64">
        <v>0.65</v>
      </c>
      <c r="J4307" s="64">
        <v>1.81</v>
      </c>
      <c r="K4307" s="64">
        <f t="shared" si="87"/>
        <v>1.5150000000000001</v>
      </c>
      <c r="L4307" s="64">
        <v>1.22</v>
      </c>
    </row>
    <row r="4308" spans="1:32" x14ac:dyDescent="0.2">
      <c r="A4308" s="2">
        <v>44158</v>
      </c>
      <c r="B4308" s="64">
        <v>1.47</v>
      </c>
      <c r="C4308" s="64">
        <v>1.1599999999999999</v>
      </c>
      <c r="D4308" s="64">
        <v>2.44</v>
      </c>
      <c r="E4308" s="64">
        <v>2.21</v>
      </c>
      <c r="G4308" s="64">
        <v>0.9</v>
      </c>
      <c r="H4308" s="64">
        <f t="shared" si="86"/>
        <v>0.75</v>
      </c>
      <c r="I4308" s="64">
        <v>0.6</v>
      </c>
      <c r="J4308" s="64">
        <v>1.77</v>
      </c>
      <c r="K4308" s="64">
        <f t="shared" si="87"/>
        <v>1.5350000000000001</v>
      </c>
      <c r="L4308" s="64">
        <v>1.3</v>
      </c>
    </row>
    <row r="4309" spans="1:32" x14ac:dyDescent="0.2">
      <c r="A4309" s="2">
        <v>44159</v>
      </c>
      <c r="B4309" s="64">
        <v>1.48</v>
      </c>
      <c r="C4309" s="64">
        <v>1.1599999999999999</v>
      </c>
      <c r="D4309" s="64">
        <v>2.46</v>
      </c>
      <c r="E4309" s="64">
        <v>2.19</v>
      </c>
      <c r="G4309" s="64">
        <v>0.89</v>
      </c>
      <c r="H4309" s="64">
        <f t="shared" si="86"/>
        <v>0.745</v>
      </c>
      <c r="I4309" s="64">
        <v>0.6</v>
      </c>
      <c r="J4309" s="64">
        <v>1.76</v>
      </c>
      <c r="K4309" s="64">
        <f t="shared" si="87"/>
        <v>1.5150000000000001</v>
      </c>
      <c r="L4309" s="64">
        <v>1.27</v>
      </c>
    </row>
    <row r="4310" spans="1:32" x14ac:dyDescent="0.2">
      <c r="A4310" s="2">
        <v>44160</v>
      </c>
      <c r="B4310" s="64">
        <v>1.49</v>
      </c>
      <c r="C4310" s="64">
        <v>1.18</v>
      </c>
      <c r="D4310" s="64">
        <v>2.5299999999999998</v>
      </c>
      <c r="E4310" s="64">
        <v>2.29</v>
      </c>
      <c r="G4310" s="64">
        <v>0.96</v>
      </c>
      <c r="H4310" s="64">
        <f t="shared" si="86"/>
        <v>0.78</v>
      </c>
      <c r="I4310" s="64">
        <v>0.6</v>
      </c>
      <c r="J4310" s="64">
        <v>1.93</v>
      </c>
      <c r="K4310" s="64">
        <f t="shared" si="87"/>
        <v>1.62</v>
      </c>
      <c r="L4310" s="64">
        <v>1.31</v>
      </c>
      <c r="AF4310" t="s">
        <v>705</v>
      </c>
    </row>
    <row r="4311" spans="1:32" x14ac:dyDescent="0.2">
      <c r="A4311" s="2">
        <v>44162</v>
      </c>
      <c r="B4311" s="64">
        <v>1.49</v>
      </c>
      <c r="C4311" s="64">
        <v>0.95</v>
      </c>
      <c r="D4311" s="64">
        <v>2.59</v>
      </c>
      <c r="E4311" s="64">
        <v>1.73</v>
      </c>
      <c r="G4311" s="64">
        <v>1.19</v>
      </c>
      <c r="H4311" s="64">
        <f t="shared" si="86"/>
        <v>0.92500000000000004</v>
      </c>
      <c r="I4311" s="64">
        <v>0.66</v>
      </c>
      <c r="J4311" s="64">
        <v>1.84</v>
      </c>
      <c r="K4311" s="64">
        <f t="shared" si="87"/>
        <v>1.665</v>
      </c>
      <c r="L4311" s="64">
        <v>1.49</v>
      </c>
    </row>
    <row r="4312" spans="1:32" x14ac:dyDescent="0.2">
      <c r="A4312" s="2">
        <v>44165</v>
      </c>
      <c r="B4312" s="64">
        <v>1.41</v>
      </c>
      <c r="C4312" s="64">
        <v>1.1100000000000001</v>
      </c>
      <c r="D4312" s="64">
        <v>2.4300000000000002</v>
      </c>
      <c r="E4312" s="64">
        <v>2.19</v>
      </c>
      <c r="G4312" s="64">
        <v>0.92</v>
      </c>
      <c r="H4312" s="64">
        <f t="shared" si="86"/>
        <v>0.745</v>
      </c>
      <c r="I4312" s="64">
        <v>0.56999999999999995</v>
      </c>
      <c r="J4312" s="64">
        <v>1.91</v>
      </c>
      <c r="K4312" s="64">
        <f t="shared" si="87"/>
        <v>1.6749999999999998</v>
      </c>
      <c r="L4312" s="64">
        <v>1.44</v>
      </c>
    </row>
    <row r="4314" spans="1:32" x14ac:dyDescent="0.2">
      <c r="A4314" s="3" t="s">
        <v>61</v>
      </c>
      <c r="B4314" s="64">
        <f>AVERAGE(B4294:B4312)</f>
        <v>1.5031578947368416</v>
      </c>
      <c r="C4314" s="64">
        <f>AVERAGE(C4294:C4312)</f>
        <v>1.183157894736842</v>
      </c>
      <c r="D4314" s="64">
        <f t="shared" ref="D4314:J4314" si="88">AVERAGE(D4294:D4312)</f>
        <v>2.5926315789473682</v>
      </c>
      <c r="E4314" s="64">
        <f t="shared" si="88"/>
        <v>2.2947368421052627</v>
      </c>
      <c r="G4314" s="64">
        <f t="shared" si="88"/>
        <v>1.0521052631578949</v>
      </c>
      <c r="H4314" s="64">
        <f t="shared" si="88"/>
        <v>0.87105263157894741</v>
      </c>
      <c r="J4314" s="64">
        <f t="shared" si="88"/>
        <v>1.9636842105263155</v>
      </c>
      <c r="K4314" s="64">
        <f>AVERAGE(K4294:K4312)</f>
        <v>1.7228947368421053</v>
      </c>
    </row>
    <row r="4315" spans="1:32" x14ac:dyDescent="0.2">
      <c r="A4315" s="3" t="s">
        <v>62</v>
      </c>
      <c r="B4315" s="312">
        <f>AVERAGE(B4314:C4314)</f>
        <v>1.3431578947368417</v>
      </c>
      <c r="C4315" s="312"/>
      <c r="D4315" s="312">
        <f>AVERAGE(D4314:E4314)</f>
        <v>2.4436842105263157</v>
      </c>
      <c r="E4315" s="312"/>
      <c r="F4315" s="5"/>
      <c r="G4315" s="312">
        <f>AVERAGE(G4314:H4314)</f>
        <v>0.96157894736842109</v>
      </c>
      <c r="H4315" s="312"/>
      <c r="I4315" s="118"/>
      <c r="J4315" s="312">
        <f>AVERAGE(J4314:K4314)</f>
        <v>1.8432894736842105</v>
      </c>
      <c r="K4315" s="312"/>
    </row>
    <row r="4316" spans="1:32" x14ac:dyDescent="0.2">
      <c r="A4316" s="3" t="s">
        <v>63</v>
      </c>
      <c r="B4316" s="312">
        <f>AVERAGE(B4265,B4291,B4315)</f>
        <v>1.3252589807852964</v>
      </c>
      <c r="C4316" s="312"/>
      <c r="D4316" s="312">
        <f>AVERAGE(D4265,D4291,D4315)</f>
        <v>2.4933709273182956</v>
      </c>
      <c r="E4316" s="312"/>
      <c r="F4316" s="5"/>
      <c r="G4316" s="312">
        <f>AVERAGE(G4265,G4291,G4315)</f>
        <v>1.0208437761069342</v>
      </c>
      <c r="H4316" s="312"/>
      <c r="I4316" s="118"/>
      <c r="J4316" s="312">
        <f>AVERAGE(J4265,J4291,J4315)</f>
        <v>1.9026044277360068</v>
      </c>
      <c r="K4316" s="312"/>
    </row>
    <row r="4318" spans="1:32" x14ac:dyDescent="0.2">
      <c r="A4318" s="2">
        <v>44166</v>
      </c>
      <c r="B4318" s="64">
        <v>1.47</v>
      </c>
      <c r="C4318" s="64">
        <v>1.19</v>
      </c>
      <c r="D4318" s="64">
        <v>2.46</v>
      </c>
      <c r="E4318" s="64">
        <v>2.46</v>
      </c>
      <c r="G4318" s="64">
        <v>0.95</v>
      </c>
      <c r="H4318" s="64">
        <f t="shared" ref="H4318:H4339" si="89">(G4318+I4318)/2</f>
        <v>0.77</v>
      </c>
      <c r="I4318" s="64">
        <v>0.59</v>
      </c>
      <c r="J4318" s="64">
        <v>2</v>
      </c>
      <c r="K4318" s="64">
        <f t="shared" ref="K4318:K4339" si="90">(J4318+L4318)/2</f>
        <v>1.7850000000000001</v>
      </c>
      <c r="L4318" s="64">
        <v>1.57</v>
      </c>
    </row>
    <row r="4319" spans="1:32" x14ac:dyDescent="0.2">
      <c r="A4319" s="2">
        <v>44167</v>
      </c>
      <c r="B4319" s="64">
        <v>1.49</v>
      </c>
      <c r="C4319" s="64">
        <v>1.21</v>
      </c>
      <c r="D4319" s="64">
        <v>2.4500000000000002</v>
      </c>
      <c r="E4319" s="64">
        <v>2.48</v>
      </c>
      <c r="G4319" s="64">
        <v>0.85</v>
      </c>
      <c r="H4319" s="64">
        <f t="shared" si="89"/>
        <v>0.71499999999999997</v>
      </c>
      <c r="I4319" s="64">
        <v>0.57999999999999996</v>
      </c>
      <c r="J4319" s="64">
        <v>1.86</v>
      </c>
      <c r="K4319" s="64">
        <f t="shared" si="90"/>
        <v>1.67</v>
      </c>
      <c r="L4319" s="64">
        <v>1.48</v>
      </c>
    </row>
    <row r="4320" spans="1:32" x14ac:dyDescent="0.2">
      <c r="A4320" s="2">
        <v>44168</v>
      </c>
      <c r="B4320" s="64">
        <v>1.46</v>
      </c>
      <c r="C4320" s="64">
        <v>1.19</v>
      </c>
      <c r="D4320" s="64">
        <v>2.44</v>
      </c>
      <c r="E4320" s="64">
        <v>2.27</v>
      </c>
      <c r="G4320" s="64">
        <v>0.84</v>
      </c>
      <c r="H4320" s="64">
        <f t="shared" si="89"/>
        <v>0.70499999999999996</v>
      </c>
      <c r="I4320" s="64">
        <v>0.56999999999999995</v>
      </c>
      <c r="J4320" s="64">
        <v>1.76</v>
      </c>
      <c r="K4320" s="64">
        <f t="shared" si="90"/>
        <v>1.385</v>
      </c>
      <c r="L4320" s="64">
        <v>1.01</v>
      </c>
    </row>
    <row r="4321" spans="1:32" x14ac:dyDescent="0.2">
      <c r="A4321" s="2">
        <v>44169</v>
      </c>
      <c r="B4321" s="64">
        <v>1.52</v>
      </c>
      <c r="C4321" s="64">
        <v>1.25</v>
      </c>
      <c r="D4321" s="64">
        <v>2.4900000000000002</v>
      </c>
      <c r="E4321" s="64">
        <v>2.44</v>
      </c>
      <c r="G4321" s="64">
        <v>0.88</v>
      </c>
      <c r="H4321" s="64">
        <f t="shared" si="89"/>
        <v>0.73</v>
      </c>
      <c r="I4321" s="64">
        <v>0.57999999999999996</v>
      </c>
      <c r="J4321" s="64">
        <v>1.77</v>
      </c>
      <c r="K4321" s="64">
        <f t="shared" si="90"/>
        <v>1.56</v>
      </c>
      <c r="L4321" s="64">
        <v>1.35</v>
      </c>
    </row>
    <row r="4322" spans="1:32" x14ac:dyDescent="0.2">
      <c r="A4322" s="2">
        <v>44172</v>
      </c>
      <c r="B4322" s="64">
        <v>1.49</v>
      </c>
      <c r="C4322" s="64">
        <v>1.22</v>
      </c>
      <c r="D4322" s="64">
        <v>2.4700000000000002</v>
      </c>
      <c r="E4322" s="64">
        <v>2.4500000000000002</v>
      </c>
      <c r="G4322" s="64">
        <v>0.84</v>
      </c>
      <c r="H4322" s="64">
        <f t="shared" si="89"/>
        <v>0.70499999999999996</v>
      </c>
      <c r="I4322" s="64">
        <v>0.56999999999999995</v>
      </c>
      <c r="J4322" s="64">
        <v>1.64</v>
      </c>
      <c r="K4322" s="64">
        <f t="shared" si="90"/>
        <v>1.5649999999999999</v>
      </c>
      <c r="L4322" s="64">
        <v>1.49</v>
      </c>
    </row>
    <row r="4323" spans="1:32" x14ac:dyDescent="0.2">
      <c r="A4323" s="2">
        <v>44173</v>
      </c>
      <c r="B4323" s="64">
        <v>1.52</v>
      </c>
      <c r="C4323" s="64">
        <v>1.23</v>
      </c>
      <c r="D4323" s="64">
        <v>2.4700000000000002</v>
      </c>
      <c r="E4323" s="64">
        <v>2.42</v>
      </c>
      <c r="G4323" s="64">
        <v>0.8</v>
      </c>
      <c r="H4323" s="64">
        <f t="shared" si="89"/>
        <v>0.65500000000000003</v>
      </c>
      <c r="I4323" s="64">
        <v>0.51</v>
      </c>
      <c r="J4323" s="64">
        <v>1.71</v>
      </c>
      <c r="K4323" s="64">
        <f t="shared" si="90"/>
        <v>1.7250000000000001</v>
      </c>
      <c r="L4323" s="64">
        <v>1.74</v>
      </c>
    </row>
    <row r="4324" spans="1:32" x14ac:dyDescent="0.2">
      <c r="A4324" s="2">
        <v>44174</v>
      </c>
      <c r="B4324" s="64">
        <v>1.56</v>
      </c>
      <c r="C4324" s="64">
        <v>1.28</v>
      </c>
      <c r="D4324" s="64">
        <v>2.4900000000000002</v>
      </c>
      <c r="E4324" s="64">
        <v>2.4500000000000002</v>
      </c>
      <c r="G4324" s="64">
        <v>0.83</v>
      </c>
      <c r="H4324" s="64">
        <f t="shared" si="89"/>
        <v>0.69500000000000006</v>
      </c>
      <c r="I4324" s="64">
        <v>0.56000000000000005</v>
      </c>
      <c r="J4324" s="64">
        <v>1.64</v>
      </c>
      <c r="K4324" s="64">
        <f t="shared" si="90"/>
        <v>1.415</v>
      </c>
      <c r="L4324" s="64">
        <v>1.19</v>
      </c>
    </row>
    <row r="4325" spans="1:32" x14ac:dyDescent="0.2">
      <c r="A4325" s="2">
        <v>44175</v>
      </c>
      <c r="B4325" s="64">
        <v>1.52</v>
      </c>
      <c r="C4325" s="64">
        <v>1.23</v>
      </c>
      <c r="D4325" s="64">
        <v>2.4500000000000002</v>
      </c>
      <c r="E4325" s="64">
        <v>2.36</v>
      </c>
      <c r="G4325" s="64">
        <v>0.86</v>
      </c>
      <c r="H4325" s="64">
        <f t="shared" si="89"/>
        <v>0.70500000000000007</v>
      </c>
      <c r="I4325" s="64">
        <v>0.55000000000000004</v>
      </c>
      <c r="J4325" s="64">
        <v>1.68</v>
      </c>
      <c r="K4325" s="64">
        <f t="shared" si="90"/>
        <v>1.385</v>
      </c>
      <c r="L4325" s="64">
        <v>1.0900000000000001</v>
      </c>
    </row>
    <row r="4326" spans="1:32" x14ac:dyDescent="0.2">
      <c r="A4326" s="2">
        <v>44176</v>
      </c>
      <c r="B4326" s="64">
        <v>1.5</v>
      </c>
      <c r="C4326" s="64">
        <v>1.24</v>
      </c>
      <c r="D4326" s="64">
        <v>2.44</v>
      </c>
      <c r="E4326" s="64">
        <v>2.2999999999999998</v>
      </c>
      <c r="G4326" s="64">
        <v>0.83</v>
      </c>
      <c r="H4326" s="64">
        <f t="shared" si="89"/>
        <v>0.70499999999999996</v>
      </c>
      <c r="I4326" s="64">
        <v>0.57999999999999996</v>
      </c>
      <c r="J4326" s="64">
        <v>1.56</v>
      </c>
      <c r="K4326" s="64">
        <f t="shared" si="90"/>
        <v>1.32</v>
      </c>
      <c r="L4326" s="64">
        <v>1.08</v>
      </c>
    </row>
    <row r="4327" spans="1:32" x14ac:dyDescent="0.2">
      <c r="A4327" s="2">
        <v>44179</v>
      </c>
      <c r="B4327" s="64">
        <v>1.51</v>
      </c>
      <c r="C4327" s="64">
        <v>1.25</v>
      </c>
      <c r="D4327" s="64">
        <v>2.4500000000000002</v>
      </c>
      <c r="E4327" s="64">
        <v>2.31</v>
      </c>
      <c r="G4327" s="64">
        <v>0.81</v>
      </c>
      <c r="H4327" s="64">
        <f t="shared" si="89"/>
        <v>0.68</v>
      </c>
      <c r="I4327" s="64">
        <v>0.55000000000000004</v>
      </c>
      <c r="J4327" s="64">
        <v>1.63</v>
      </c>
      <c r="K4327" s="64">
        <f t="shared" si="90"/>
        <v>1.355</v>
      </c>
      <c r="L4327" s="64">
        <v>1.08</v>
      </c>
    </row>
    <row r="4328" spans="1:32" x14ac:dyDescent="0.2">
      <c r="A4328" s="2">
        <v>44180</v>
      </c>
      <c r="B4328" s="64">
        <v>1.5</v>
      </c>
      <c r="C4328" s="64">
        <v>1.23</v>
      </c>
      <c r="D4328" s="64">
        <v>2.4500000000000002</v>
      </c>
      <c r="E4328" s="64">
        <v>2.31</v>
      </c>
      <c r="G4328" s="64">
        <v>0.83</v>
      </c>
      <c r="H4328" s="64">
        <f t="shared" si="89"/>
        <v>0.68500000000000005</v>
      </c>
      <c r="I4328" s="64">
        <v>0.54</v>
      </c>
      <c r="J4328" s="64">
        <v>1.61</v>
      </c>
      <c r="K4328" s="64">
        <f t="shared" si="90"/>
        <v>1.395</v>
      </c>
      <c r="L4328" s="64">
        <v>1.18</v>
      </c>
    </row>
    <row r="4329" spans="1:32" x14ac:dyDescent="0.2">
      <c r="A4329" s="2">
        <v>44181</v>
      </c>
      <c r="B4329" s="64">
        <v>1.52</v>
      </c>
      <c r="C4329" s="64">
        <v>1.26</v>
      </c>
      <c r="D4329" s="64">
        <v>2.4300000000000002</v>
      </c>
      <c r="E4329" s="64">
        <v>2.2799999999999998</v>
      </c>
      <c r="G4329" s="64">
        <v>0.85</v>
      </c>
      <c r="H4329" s="64">
        <f t="shared" si="89"/>
        <v>0.7</v>
      </c>
      <c r="I4329" s="64">
        <v>0.55000000000000004</v>
      </c>
      <c r="J4329" s="64">
        <v>1.67</v>
      </c>
      <c r="K4329" s="64">
        <f t="shared" si="90"/>
        <v>1.42</v>
      </c>
      <c r="L4329" s="64">
        <v>1.17</v>
      </c>
    </row>
    <row r="4330" spans="1:32" x14ac:dyDescent="0.2">
      <c r="A4330" s="2">
        <v>44182</v>
      </c>
      <c r="B4330" s="64">
        <v>1.5</v>
      </c>
      <c r="C4330" s="64">
        <v>1.23</v>
      </c>
      <c r="D4330" s="64">
        <v>2.4</v>
      </c>
      <c r="E4330" s="64">
        <v>2.25</v>
      </c>
      <c r="G4330" s="64">
        <v>0.82</v>
      </c>
      <c r="H4330" s="64">
        <f t="shared" si="89"/>
        <v>0.69</v>
      </c>
      <c r="I4330" s="64">
        <v>0.56000000000000005</v>
      </c>
      <c r="J4330" s="64">
        <v>1.77</v>
      </c>
      <c r="K4330" s="64">
        <f t="shared" si="90"/>
        <v>1.3</v>
      </c>
      <c r="L4330" s="64">
        <v>0.83</v>
      </c>
    </row>
    <row r="4331" spans="1:32" x14ac:dyDescent="0.2">
      <c r="A4331" s="2">
        <v>44183</v>
      </c>
      <c r="B4331" s="64">
        <v>1.52</v>
      </c>
      <c r="C4331" s="64">
        <v>1.27</v>
      </c>
      <c r="D4331" s="64">
        <v>2.4</v>
      </c>
      <c r="E4331" s="64">
        <v>2.2799999999999998</v>
      </c>
      <c r="G4331" s="64">
        <v>0.88</v>
      </c>
      <c r="H4331" s="64">
        <f t="shared" si="89"/>
        <v>0.72499999999999998</v>
      </c>
      <c r="I4331" s="64">
        <v>0.56999999999999995</v>
      </c>
      <c r="J4331" s="64">
        <v>1.76</v>
      </c>
      <c r="K4331" s="64">
        <f t="shared" si="90"/>
        <v>1.2949999999999999</v>
      </c>
      <c r="L4331" s="64">
        <v>0.83</v>
      </c>
    </row>
    <row r="4332" spans="1:32" x14ac:dyDescent="0.2">
      <c r="A4332" s="2">
        <v>44186</v>
      </c>
      <c r="B4332" s="64">
        <v>1.53</v>
      </c>
      <c r="C4332" s="64">
        <v>1.28</v>
      </c>
      <c r="D4332" s="64">
        <v>2.41</v>
      </c>
      <c r="E4332" s="64">
        <v>2.29</v>
      </c>
      <c r="G4332" s="64">
        <v>0.83</v>
      </c>
      <c r="H4332" s="64">
        <f t="shared" si="89"/>
        <v>0.71</v>
      </c>
      <c r="I4332" s="64">
        <v>0.59</v>
      </c>
      <c r="J4332" s="64">
        <v>1.77</v>
      </c>
      <c r="K4332" s="64">
        <f t="shared" si="90"/>
        <v>1.3049999999999999</v>
      </c>
      <c r="L4332" s="64">
        <v>0.84</v>
      </c>
    </row>
    <row r="4333" spans="1:32" x14ac:dyDescent="0.2">
      <c r="A4333" s="2">
        <v>44187</v>
      </c>
      <c r="B4333" s="64">
        <v>1.5</v>
      </c>
      <c r="C4333" s="64">
        <v>1.24</v>
      </c>
      <c r="D4333" s="64">
        <v>2.39</v>
      </c>
      <c r="E4333" s="64">
        <v>2.1800000000000002</v>
      </c>
      <c r="G4333" s="64">
        <v>0.82</v>
      </c>
      <c r="H4333" s="64">
        <f t="shared" si="89"/>
        <v>0.7</v>
      </c>
      <c r="I4333" s="64">
        <v>0.57999999999999996</v>
      </c>
      <c r="J4333" s="64">
        <v>1.79</v>
      </c>
      <c r="K4333" s="64">
        <f t="shared" si="90"/>
        <v>1.31</v>
      </c>
      <c r="L4333" s="64">
        <v>0.83</v>
      </c>
    </row>
    <row r="4334" spans="1:32" x14ac:dyDescent="0.2">
      <c r="A4334" s="2">
        <v>44188</v>
      </c>
      <c r="B4334" s="64">
        <v>1.49</v>
      </c>
      <c r="C4334" s="64">
        <v>1.24</v>
      </c>
      <c r="D4334" s="64">
        <v>2.39</v>
      </c>
      <c r="E4334" s="64">
        <v>2.23</v>
      </c>
      <c r="G4334" s="64">
        <v>0.83</v>
      </c>
      <c r="H4334" s="64">
        <f t="shared" si="89"/>
        <v>0.70499999999999996</v>
      </c>
      <c r="I4334" s="64">
        <v>0.57999999999999996</v>
      </c>
      <c r="J4334" s="64">
        <v>1.75</v>
      </c>
      <c r="K4334" s="64">
        <f t="shared" si="90"/>
        <v>1.29</v>
      </c>
      <c r="L4334" s="64">
        <v>0.83</v>
      </c>
    </row>
    <row r="4335" spans="1:32" x14ac:dyDescent="0.2">
      <c r="A4335" s="2">
        <v>44189</v>
      </c>
      <c r="B4335" s="64">
        <v>1.46</v>
      </c>
      <c r="C4335" s="64">
        <v>0.52</v>
      </c>
      <c r="D4335" s="64">
        <v>2.4</v>
      </c>
      <c r="E4335" s="64">
        <v>2.2599999999999998</v>
      </c>
      <c r="G4335" s="64">
        <v>0.75</v>
      </c>
      <c r="H4335" s="64">
        <f t="shared" si="89"/>
        <v>0.63500000000000001</v>
      </c>
      <c r="I4335" s="64">
        <v>0.52</v>
      </c>
      <c r="J4335" s="64">
        <v>1.9</v>
      </c>
      <c r="K4335" s="64">
        <f t="shared" si="90"/>
        <v>1.29</v>
      </c>
      <c r="L4335" s="64">
        <v>0.68</v>
      </c>
      <c r="AF4335" s="117" t="s">
        <v>707</v>
      </c>
    </row>
    <row r="4336" spans="1:32" x14ac:dyDescent="0.2">
      <c r="A4336" s="2">
        <v>44193</v>
      </c>
      <c r="B4336" s="64">
        <v>1.48</v>
      </c>
      <c r="C4336" s="64">
        <v>1.19</v>
      </c>
      <c r="D4336" s="64">
        <v>2.37</v>
      </c>
      <c r="E4336" s="64">
        <v>2.29</v>
      </c>
      <c r="G4336" s="64">
        <v>0.81</v>
      </c>
      <c r="H4336" s="64">
        <f t="shared" si="89"/>
        <v>0.69500000000000006</v>
      </c>
      <c r="I4336" s="64">
        <v>0.57999999999999996</v>
      </c>
      <c r="J4336" s="64">
        <v>1.79</v>
      </c>
      <c r="K4336" s="64">
        <f t="shared" si="90"/>
        <v>1.31</v>
      </c>
      <c r="L4336" s="64">
        <v>0.83</v>
      </c>
    </row>
    <row r="4337" spans="1:32" x14ac:dyDescent="0.2">
      <c r="A4337" s="2">
        <v>44194</v>
      </c>
      <c r="B4337" s="64">
        <v>1.46</v>
      </c>
      <c r="C4337" s="64">
        <v>1.1599999999999999</v>
      </c>
      <c r="D4337" s="64">
        <v>2.36</v>
      </c>
      <c r="E4337" s="64">
        <v>2.21</v>
      </c>
      <c r="G4337" s="64">
        <v>0.79</v>
      </c>
      <c r="H4337" s="64">
        <f t="shared" si="89"/>
        <v>0.67999999999999994</v>
      </c>
      <c r="I4337" s="64">
        <v>0.56999999999999995</v>
      </c>
      <c r="J4337" s="64">
        <v>1.79</v>
      </c>
      <c r="K4337" s="64">
        <f t="shared" si="90"/>
        <v>1.4450000000000001</v>
      </c>
      <c r="L4337" s="64">
        <v>1.1000000000000001</v>
      </c>
    </row>
    <row r="4338" spans="1:32" x14ac:dyDescent="0.2">
      <c r="A4338" s="2">
        <v>44195</v>
      </c>
      <c r="B4338" s="64">
        <v>1.45</v>
      </c>
      <c r="C4338" s="64">
        <v>1.1599999999999999</v>
      </c>
      <c r="D4338" s="64">
        <v>2.35</v>
      </c>
      <c r="E4338" s="64">
        <v>2.12</v>
      </c>
      <c r="G4338" s="64">
        <v>0.81</v>
      </c>
      <c r="H4338" s="64">
        <f t="shared" si="89"/>
        <v>0.68500000000000005</v>
      </c>
      <c r="I4338" s="64">
        <v>0.56000000000000005</v>
      </c>
      <c r="J4338" s="64">
        <v>1.82</v>
      </c>
      <c r="K4338" s="64">
        <f t="shared" si="90"/>
        <v>1.4550000000000001</v>
      </c>
      <c r="L4338" s="64">
        <v>1.0900000000000001</v>
      </c>
    </row>
    <row r="4339" spans="1:32" x14ac:dyDescent="0.2">
      <c r="A4339" s="2">
        <v>44196</v>
      </c>
      <c r="B4339" s="64">
        <v>1.5</v>
      </c>
      <c r="C4339" s="64">
        <v>1.19</v>
      </c>
      <c r="D4339" s="64">
        <v>2.35</v>
      </c>
      <c r="E4339" s="64">
        <v>2.19</v>
      </c>
      <c r="G4339" s="64">
        <v>0.83</v>
      </c>
      <c r="H4339" s="64">
        <f t="shared" si="89"/>
        <v>0.66999999999999993</v>
      </c>
      <c r="I4339" s="64">
        <v>0.51</v>
      </c>
      <c r="J4339" s="64">
        <v>1.88</v>
      </c>
      <c r="K4339" s="64">
        <f t="shared" si="90"/>
        <v>1.5249999999999999</v>
      </c>
      <c r="L4339" s="64">
        <v>1.17</v>
      </c>
    </row>
    <row r="4341" spans="1:32" x14ac:dyDescent="0.2">
      <c r="A4341" s="3" t="s">
        <v>61</v>
      </c>
      <c r="B4341" s="64">
        <f>AVERAGE(B4318:B4339)</f>
        <v>1.4977272727272728</v>
      </c>
      <c r="C4341" s="64">
        <f>AVERAGE(C4318:C4339)</f>
        <v>1.1936363636363636</v>
      </c>
      <c r="D4341" s="64">
        <f>AVERAGE(D4318:D4339)</f>
        <v>2.4231818181818183</v>
      </c>
      <c r="E4341" s="64">
        <f>AVERAGE(E4318:E4339)</f>
        <v>2.3104545454545447</v>
      </c>
      <c r="G4341" s="64">
        <f>AVERAGE(G4318:G4339)</f>
        <v>0.83363636363636362</v>
      </c>
      <c r="H4341" s="64">
        <f>AVERAGE(H4318:H4339)</f>
        <v>0.6974999999999999</v>
      </c>
      <c r="J4341" s="64">
        <f>AVERAGE(J4318:J4339)</f>
        <v>1.7522727272727274</v>
      </c>
      <c r="K4341" s="64">
        <f>AVERAGE(K4318:K4339)</f>
        <v>1.4320454545454544</v>
      </c>
    </row>
    <row r="4342" spans="1:32" x14ac:dyDescent="0.2">
      <c r="A4342" s="3" t="s">
        <v>62</v>
      </c>
      <c r="B4342" s="312">
        <f>AVERAGE(B4341:C4341)</f>
        <v>1.3456818181818182</v>
      </c>
      <c r="C4342" s="312"/>
      <c r="D4342" s="312">
        <f>AVERAGE(D4341:E4341)</f>
        <v>2.3668181818181813</v>
      </c>
      <c r="E4342" s="312"/>
      <c r="F4342" s="5"/>
      <c r="G4342" s="312">
        <f>AVERAGE(G4341:H4341)</f>
        <v>0.76556818181818176</v>
      </c>
      <c r="H4342" s="312"/>
      <c r="I4342" s="118"/>
      <c r="J4342" s="312">
        <f>AVERAGE(J4341:K4341)</f>
        <v>1.592159090909091</v>
      </c>
      <c r="K4342" s="312"/>
    </row>
    <row r="4343" spans="1:32" x14ac:dyDescent="0.2">
      <c r="A4343" s="3" t="s">
        <v>63</v>
      </c>
      <c r="B4343" s="312">
        <f>AVERAGE(B4291,B4315,B4342)</f>
        <v>1.3508830789093944</v>
      </c>
      <c r="C4343" s="312"/>
      <c r="D4343" s="312">
        <f>AVERAGE(D4291,D4315,D4342)</f>
        <v>2.4567547657021338</v>
      </c>
      <c r="E4343" s="312"/>
      <c r="F4343" s="5"/>
      <c r="G4343" s="312">
        <f>AVERAGE(G4291,G4315,G4342)</f>
        <v>0.93400936052251848</v>
      </c>
      <c r="H4343" s="312"/>
      <c r="I4343" s="118"/>
      <c r="J4343" s="312">
        <f>AVERAGE(J4291,J4315,J4342)</f>
        <v>1.8175701564517357</v>
      </c>
      <c r="K4343" s="312"/>
    </row>
    <row r="4345" spans="1:32" x14ac:dyDescent="0.2">
      <c r="A4345" s="2">
        <v>44200</v>
      </c>
      <c r="B4345" s="64">
        <v>1.51</v>
      </c>
      <c r="C4345" s="64">
        <v>1.19</v>
      </c>
      <c r="D4345" s="64">
        <v>2.41</v>
      </c>
      <c r="E4345" s="64">
        <v>2.2599999999999998</v>
      </c>
      <c r="G4345" s="64">
        <v>0.85</v>
      </c>
      <c r="H4345" s="64">
        <f t="shared" ref="H4345:H4363" si="91">(G4345+I4345)/2</f>
        <v>0.66500000000000004</v>
      </c>
      <c r="I4345" s="64">
        <v>0.48</v>
      </c>
      <c r="J4345" s="64">
        <v>1.76</v>
      </c>
      <c r="K4345" s="64">
        <f t="shared" ref="K4345:K4363" si="92">(J4345+L4345)/2</f>
        <v>1.345</v>
      </c>
      <c r="L4345" s="64">
        <v>0.93</v>
      </c>
      <c r="AF4345" s="117" t="s">
        <v>706</v>
      </c>
    </row>
    <row r="4346" spans="1:32" x14ac:dyDescent="0.2">
      <c r="A4346" s="2">
        <v>44201</v>
      </c>
      <c r="B4346" s="64">
        <v>1.55</v>
      </c>
      <c r="C4346" s="64">
        <v>1.24</v>
      </c>
      <c r="D4346" s="64">
        <v>2.44</v>
      </c>
      <c r="E4346" s="64">
        <v>2.2599999999999998</v>
      </c>
      <c r="G4346" s="64">
        <v>0.87</v>
      </c>
      <c r="H4346" s="64">
        <f t="shared" si="91"/>
        <v>0.7</v>
      </c>
      <c r="I4346" s="64">
        <v>0.53</v>
      </c>
      <c r="J4346" s="64">
        <v>1.78</v>
      </c>
      <c r="K4346" s="64">
        <f t="shared" si="92"/>
        <v>1.4300000000000002</v>
      </c>
      <c r="L4346" s="64">
        <v>1.08</v>
      </c>
    </row>
    <row r="4347" spans="1:32" x14ac:dyDescent="0.2">
      <c r="A4347" s="2">
        <v>44202</v>
      </c>
      <c r="B4347" s="64">
        <v>1.6</v>
      </c>
      <c r="C4347" s="64">
        <v>1.3</v>
      </c>
      <c r="D4347" s="64">
        <v>2.54</v>
      </c>
      <c r="E4347" s="64">
        <v>2.37</v>
      </c>
      <c r="G4347" s="64">
        <v>0.86</v>
      </c>
      <c r="H4347" s="64">
        <f t="shared" si="91"/>
        <v>0.7</v>
      </c>
      <c r="I4347" s="64">
        <v>0.54</v>
      </c>
      <c r="J4347" s="64">
        <v>1.75</v>
      </c>
      <c r="K4347" s="64">
        <f t="shared" si="92"/>
        <v>1.4550000000000001</v>
      </c>
      <c r="L4347" s="64">
        <v>1.1599999999999999</v>
      </c>
    </row>
    <row r="4348" spans="1:32" x14ac:dyDescent="0.2">
      <c r="A4348" s="2">
        <v>44203</v>
      </c>
      <c r="B4348" s="64">
        <v>1.63</v>
      </c>
      <c r="C4348" s="64">
        <v>1.33</v>
      </c>
      <c r="D4348" s="64">
        <v>2.57</v>
      </c>
      <c r="E4348" s="64">
        <v>2.38</v>
      </c>
      <c r="G4348" s="64">
        <v>0.9</v>
      </c>
      <c r="H4348" s="64">
        <f t="shared" si="91"/>
        <v>0.75</v>
      </c>
      <c r="I4348" s="64">
        <v>0.6</v>
      </c>
      <c r="J4348" s="64">
        <v>1.77</v>
      </c>
      <c r="K4348" s="64">
        <f t="shared" si="92"/>
        <v>1.4450000000000001</v>
      </c>
      <c r="L4348" s="64">
        <v>1.1200000000000001</v>
      </c>
    </row>
    <row r="4349" spans="1:32" x14ac:dyDescent="0.2">
      <c r="A4349" s="2">
        <v>44204</v>
      </c>
      <c r="B4349" s="64">
        <v>1.66</v>
      </c>
      <c r="C4349" s="64">
        <v>1.37</v>
      </c>
      <c r="D4349" s="64">
        <v>2.56</v>
      </c>
      <c r="E4349" s="64">
        <v>2.4</v>
      </c>
      <c r="G4349" s="64">
        <v>0.88</v>
      </c>
      <c r="H4349" s="64">
        <f t="shared" si="91"/>
        <v>0.745</v>
      </c>
      <c r="I4349" s="64">
        <v>0.61</v>
      </c>
      <c r="J4349" s="64">
        <v>1.78</v>
      </c>
      <c r="K4349" s="64">
        <f t="shared" si="92"/>
        <v>1.4849999999999999</v>
      </c>
      <c r="L4349" s="64">
        <v>1.19</v>
      </c>
    </row>
    <row r="4350" spans="1:32" x14ac:dyDescent="0.2">
      <c r="A4350" s="2">
        <v>44207</v>
      </c>
      <c r="B4350" s="64">
        <v>1.69</v>
      </c>
      <c r="C4350" s="64">
        <v>1.38</v>
      </c>
      <c r="D4350" s="64">
        <v>2.61</v>
      </c>
      <c r="E4350" s="64">
        <v>2.44</v>
      </c>
      <c r="G4350" s="64">
        <v>0.9</v>
      </c>
      <c r="H4350" s="64">
        <f t="shared" si="91"/>
        <v>0.75</v>
      </c>
      <c r="I4350" s="64">
        <v>0.6</v>
      </c>
      <c r="J4350" s="64">
        <v>1.83</v>
      </c>
      <c r="K4350" s="64">
        <f t="shared" si="92"/>
        <v>1.4950000000000001</v>
      </c>
      <c r="L4350" s="64">
        <v>1.1599999999999999</v>
      </c>
    </row>
    <row r="4351" spans="1:32" x14ac:dyDescent="0.2">
      <c r="A4351" s="2">
        <v>44208</v>
      </c>
      <c r="B4351" s="64">
        <v>1.68</v>
      </c>
      <c r="C4351" s="64">
        <v>1.37</v>
      </c>
      <c r="D4351" s="64">
        <v>2.58</v>
      </c>
      <c r="E4351" s="64">
        <v>2.57</v>
      </c>
      <c r="G4351" s="64">
        <v>0.92</v>
      </c>
      <c r="H4351" s="64">
        <f t="shared" si="91"/>
        <v>0.77</v>
      </c>
      <c r="I4351" s="64">
        <v>0.62</v>
      </c>
      <c r="J4351" s="64">
        <v>1.77</v>
      </c>
      <c r="K4351" s="64">
        <f t="shared" si="92"/>
        <v>1.4300000000000002</v>
      </c>
      <c r="L4351" s="64">
        <v>1.0900000000000001</v>
      </c>
    </row>
    <row r="4352" spans="1:32" x14ac:dyDescent="0.2">
      <c r="A4352" s="2">
        <v>44209</v>
      </c>
      <c r="B4352" s="64">
        <v>1.63</v>
      </c>
      <c r="C4352" s="64">
        <v>1.3</v>
      </c>
      <c r="D4352" s="64">
        <v>2.5299999999999998</v>
      </c>
      <c r="E4352" s="64">
        <v>2.39</v>
      </c>
      <c r="G4352" s="64">
        <v>0.92</v>
      </c>
      <c r="H4352" s="64">
        <f t="shared" si="91"/>
        <v>0.77</v>
      </c>
      <c r="I4352" s="64">
        <v>0.62</v>
      </c>
      <c r="J4352" s="64">
        <v>1.8</v>
      </c>
      <c r="K4352" s="64">
        <f t="shared" si="92"/>
        <v>1.4849999999999999</v>
      </c>
      <c r="L4352" s="64">
        <v>1.17</v>
      </c>
    </row>
    <row r="4353" spans="1:32" x14ac:dyDescent="0.2">
      <c r="A4353" s="2">
        <v>44210</v>
      </c>
      <c r="B4353" s="64">
        <v>1.66</v>
      </c>
      <c r="C4353" s="64">
        <v>1.35</v>
      </c>
      <c r="D4353" s="64">
        <v>2.5499999999999998</v>
      </c>
      <c r="E4353" s="64">
        <v>2.5</v>
      </c>
      <c r="G4353" s="64">
        <v>0.9</v>
      </c>
      <c r="H4353" s="64">
        <f t="shared" si="91"/>
        <v>0.75</v>
      </c>
      <c r="I4353" s="64">
        <v>0.6</v>
      </c>
      <c r="J4353" s="64">
        <v>1.74</v>
      </c>
      <c r="K4353" s="64">
        <f t="shared" si="92"/>
        <v>1.4849999999999999</v>
      </c>
      <c r="L4353" s="64">
        <v>1.23</v>
      </c>
    </row>
    <row r="4354" spans="1:32" x14ac:dyDescent="0.2">
      <c r="A4354" s="2">
        <v>44211</v>
      </c>
      <c r="B4354" s="64">
        <v>1.65</v>
      </c>
      <c r="C4354" s="64">
        <v>1.34</v>
      </c>
      <c r="D4354" s="64">
        <v>2.5499999999999998</v>
      </c>
      <c r="E4354" s="64">
        <v>2.4300000000000002</v>
      </c>
      <c r="G4354" s="64">
        <v>0.9</v>
      </c>
      <c r="H4354" s="64">
        <f t="shared" si="91"/>
        <v>0.755</v>
      </c>
      <c r="I4354" s="64">
        <v>0.61</v>
      </c>
      <c r="J4354" s="64">
        <v>1.79</v>
      </c>
      <c r="K4354" s="64">
        <f t="shared" si="92"/>
        <v>1.5649999999999999</v>
      </c>
      <c r="L4354" s="64">
        <v>1.34</v>
      </c>
      <c r="AF4354" s="117" t="s">
        <v>711</v>
      </c>
    </row>
    <row r="4355" spans="1:32" x14ac:dyDescent="0.2">
      <c r="A4355" s="2">
        <v>44215</v>
      </c>
      <c r="B4355" s="64">
        <v>1.65</v>
      </c>
      <c r="C4355" s="64">
        <v>1.35</v>
      </c>
      <c r="D4355" s="64">
        <v>2.5099999999999998</v>
      </c>
      <c r="E4355" s="64">
        <v>2.42</v>
      </c>
      <c r="G4355" s="64">
        <v>0.79</v>
      </c>
      <c r="H4355" s="64">
        <f t="shared" si="91"/>
        <v>0.7</v>
      </c>
      <c r="I4355" s="64">
        <v>0.61</v>
      </c>
      <c r="J4355" s="64">
        <v>1.6</v>
      </c>
      <c r="K4355" s="64">
        <f t="shared" si="92"/>
        <v>1.425</v>
      </c>
      <c r="L4355" s="64">
        <v>1.25</v>
      </c>
    </row>
    <row r="4356" spans="1:32" x14ac:dyDescent="0.2">
      <c r="A4356" s="2">
        <v>44216</v>
      </c>
      <c r="B4356" s="64">
        <v>1.65</v>
      </c>
      <c r="C4356" s="64">
        <v>1.36</v>
      </c>
      <c r="D4356" s="64">
        <v>2.5099999999999998</v>
      </c>
      <c r="E4356" s="64">
        <v>2.4300000000000002</v>
      </c>
      <c r="G4356" s="64">
        <v>0.79</v>
      </c>
      <c r="H4356" s="64">
        <f t="shared" si="91"/>
        <v>0.70500000000000007</v>
      </c>
      <c r="I4356" s="64">
        <v>0.62</v>
      </c>
      <c r="J4356" s="64">
        <v>1.5</v>
      </c>
      <c r="K4356" s="64">
        <f t="shared" si="92"/>
        <v>1.355</v>
      </c>
      <c r="L4356" s="64">
        <v>1.21</v>
      </c>
    </row>
    <row r="4357" spans="1:32" x14ac:dyDescent="0.2">
      <c r="A4357" s="2">
        <v>44217</v>
      </c>
      <c r="B4357" s="64">
        <v>1.68</v>
      </c>
      <c r="C4357" s="64">
        <v>1.4</v>
      </c>
      <c r="D4357" s="64">
        <v>2.57</v>
      </c>
      <c r="E4357" s="64">
        <v>2.4500000000000002</v>
      </c>
      <c r="G4357" s="64">
        <v>0.81</v>
      </c>
      <c r="H4357" s="64">
        <f t="shared" si="91"/>
        <v>0.7</v>
      </c>
      <c r="I4357" s="64">
        <v>0.59</v>
      </c>
      <c r="J4357" s="64">
        <v>1.66</v>
      </c>
      <c r="K4357" s="64">
        <f t="shared" si="92"/>
        <v>1.375</v>
      </c>
      <c r="L4357" s="64">
        <v>1.0900000000000001</v>
      </c>
    </row>
    <row r="4358" spans="1:32" x14ac:dyDescent="0.2">
      <c r="A4358" s="2">
        <v>44218</v>
      </c>
      <c r="B4358" s="64">
        <v>1.68</v>
      </c>
      <c r="C4358" s="64">
        <v>1.4</v>
      </c>
      <c r="D4358" s="64">
        <v>2.5499999999999998</v>
      </c>
      <c r="E4358" s="64">
        <v>2.5</v>
      </c>
      <c r="G4358" s="64">
        <v>0.79</v>
      </c>
      <c r="H4358" s="64">
        <f t="shared" si="91"/>
        <v>0.68500000000000005</v>
      </c>
      <c r="I4358" s="64">
        <v>0.57999999999999996</v>
      </c>
      <c r="J4358" s="64">
        <v>1.71</v>
      </c>
      <c r="K4358" s="64">
        <f t="shared" si="92"/>
        <v>1.43</v>
      </c>
      <c r="L4358" s="64">
        <v>1.1499999999999999</v>
      </c>
    </row>
    <row r="4359" spans="1:32" x14ac:dyDescent="0.2">
      <c r="A4359" s="2">
        <v>44221</v>
      </c>
      <c r="B4359" s="64">
        <v>1.63</v>
      </c>
      <c r="C4359" s="64">
        <v>1.36</v>
      </c>
      <c r="D4359" s="64">
        <v>2.52</v>
      </c>
      <c r="E4359" s="64">
        <v>2.4500000000000002</v>
      </c>
      <c r="G4359" s="64">
        <v>0.81</v>
      </c>
      <c r="H4359" s="64">
        <f t="shared" si="91"/>
        <v>0.69500000000000006</v>
      </c>
      <c r="I4359" s="64">
        <v>0.57999999999999996</v>
      </c>
      <c r="J4359" s="64">
        <v>1.71</v>
      </c>
      <c r="K4359" s="64">
        <f t="shared" si="92"/>
        <v>1.395</v>
      </c>
      <c r="L4359" s="64">
        <v>1.08</v>
      </c>
    </row>
    <row r="4360" spans="1:32" x14ac:dyDescent="0.2">
      <c r="A4360" s="2">
        <v>44222</v>
      </c>
      <c r="B4360" s="64">
        <v>1.63</v>
      </c>
      <c r="C4360" s="64">
        <v>1.37</v>
      </c>
      <c r="D4360" s="64">
        <v>2.5</v>
      </c>
      <c r="E4360" s="64">
        <v>2.4700000000000002</v>
      </c>
      <c r="G4360" s="64">
        <v>0.76</v>
      </c>
      <c r="H4360" s="64">
        <f t="shared" si="91"/>
        <v>0.66</v>
      </c>
      <c r="I4360" s="64">
        <v>0.56000000000000005</v>
      </c>
      <c r="J4360" s="64">
        <v>1.68</v>
      </c>
      <c r="K4360" s="64">
        <f t="shared" si="92"/>
        <v>1.4</v>
      </c>
      <c r="L4360" s="64">
        <v>1.1200000000000001</v>
      </c>
    </row>
    <row r="4361" spans="1:32" x14ac:dyDescent="0.2">
      <c r="A4361" s="2">
        <v>44223</v>
      </c>
      <c r="B4361" s="64">
        <v>1.62</v>
      </c>
      <c r="C4361" s="64">
        <v>1.37</v>
      </c>
      <c r="D4361" s="64">
        <v>2.5299999999999998</v>
      </c>
      <c r="E4361" s="64">
        <v>2.5</v>
      </c>
      <c r="G4361" s="64">
        <v>0.73</v>
      </c>
      <c r="H4361" s="64">
        <f t="shared" si="91"/>
        <v>0.63500000000000001</v>
      </c>
      <c r="I4361" s="64">
        <v>0.54</v>
      </c>
      <c r="J4361" s="64">
        <v>1.58</v>
      </c>
      <c r="K4361" s="64">
        <f t="shared" si="92"/>
        <v>1.3450000000000002</v>
      </c>
      <c r="L4361" s="64">
        <v>1.1100000000000001</v>
      </c>
    </row>
    <row r="4362" spans="1:32" x14ac:dyDescent="0.2">
      <c r="A4362" s="2">
        <v>44224</v>
      </c>
      <c r="B4362" s="64">
        <v>1.64</v>
      </c>
      <c r="C4362" s="64">
        <v>1.38</v>
      </c>
      <c r="D4362" s="64">
        <v>2.5299999999999998</v>
      </c>
      <c r="E4362" s="64">
        <v>2.5499999999999998</v>
      </c>
      <c r="G4362" s="64">
        <v>0.7</v>
      </c>
      <c r="H4362" s="64">
        <f t="shared" si="91"/>
        <v>0.60499999999999998</v>
      </c>
      <c r="I4362" s="64">
        <v>0.51</v>
      </c>
      <c r="J4362" s="64">
        <v>1.45</v>
      </c>
      <c r="K4362" s="64">
        <f t="shared" si="92"/>
        <v>1.24</v>
      </c>
      <c r="L4362" s="64">
        <v>1.03</v>
      </c>
    </row>
    <row r="4363" spans="1:32" x14ac:dyDescent="0.2">
      <c r="A4363" s="2">
        <v>44225</v>
      </c>
      <c r="B4363" s="64">
        <v>1.68</v>
      </c>
      <c r="C4363" s="64">
        <v>1.41</v>
      </c>
      <c r="D4363" s="64">
        <v>2.57</v>
      </c>
      <c r="E4363" s="64">
        <v>2.5499999999999998</v>
      </c>
      <c r="G4363" s="64">
        <v>0.84</v>
      </c>
      <c r="H4363" s="64">
        <f t="shared" si="91"/>
        <v>0.69500000000000006</v>
      </c>
      <c r="I4363" s="64">
        <v>0.55000000000000004</v>
      </c>
      <c r="J4363" s="64">
        <v>1.56</v>
      </c>
      <c r="K4363" s="64">
        <f t="shared" si="92"/>
        <v>1.42</v>
      </c>
      <c r="L4363" s="64">
        <v>1.28</v>
      </c>
    </row>
    <row r="4365" spans="1:32" x14ac:dyDescent="0.2">
      <c r="A4365" s="3" t="s">
        <v>61</v>
      </c>
      <c r="B4365" s="64">
        <f>AVERAGE(B4345:B4363)</f>
        <v>1.6378947368421048</v>
      </c>
      <c r="C4365" s="64">
        <f>AVERAGE(C4345:C4363)</f>
        <v>1.3457894736842104</v>
      </c>
      <c r="D4365" s="64">
        <f>AVERAGE(D4345:D4363)</f>
        <v>2.5331578947368421</v>
      </c>
      <c r="E4365" s="64">
        <f>AVERAGE(E4345:E4363)</f>
        <v>2.4378947368421051</v>
      </c>
      <c r="G4365" s="64">
        <f>AVERAGE(G4345:G4363)</f>
        <v>0.83789473684210536</v>
      </c>
      <c r="H4365" s="64">
        <f>AVERAGE(H4345:H4363)</f>
        <v>0.70710526315789479</v>
      </c>
      <c r="J4365" s="64">
        <f>AVERAGE(J4345:J4363)</f>
        <v>1.6957894736842105</v>
      </c>
      <c r="K4365" s="64">
        <f>AVERAGE(K4345:K4363)</f>
        <v>1.4213157894736839</v>
      </c>
    </row>
    <row r="4366" spans="1:32" x14ac:dyDescent="0.2">
      <c r="A4366" s="3" t="s">
        <v>62</v>
      </c>
      <c r="B4366" s="312">
        <f>AVERAGE(B4365:C4365)</f>
        <v>1.4918421052631576</v>
      </c>
      <c r="C4366" s="312"/>
      <c r="D4366" s="312">
        <f>AVERAGE(D4365:E4365)</f>
        <v>2.4855263157894738</v>
      </c>
      <c r="E4366" s="312"/>
      <c r="F4366" s="5"/>
      <c r="G4366" s="312">
        <f>AVERAGE(G4365:H4365)</f>
        <v>0.77250000000000008</v>
      </c>
      <c r="H4366" s="312"/>
      <c r="I4366" s="118"/>
      <c r="J4366" s="312">
        <f>AVERAGE(J4365:K4365)</f>
        <v>1.5585526315789471</v>
      </c>
      <c r="K4366" s="312"/>
    </row>
    <row r="4367" spans="1:32" x14ac:dyDescent="0.2">
      <c r="A4367" s="3" t="s">
        <v>63</v>
      </c>
      <c r="B4367" s="312">
        <f>AVERAGE(B4315,B4342,B4366)</f>
        <v>1.3935606060606058</v>
      </c>
      <c r="C4367" s="312"/>
      <c r="D4367" s="312">
        <f>AVERAGE(D4315,D4342,D4366)</f>
        <v>2.4320095693779904</v>
      </c>
      <c r="E4367" s="312"/>
      <c r="F4367" s="5"/>
      <c r="G4367" s="312">
        <f>AVERAGE(G4315,G4342,G4366)</f>
        <v>0.8332157097288676</v>
      </c>
      <c r="H4367" s="312"/>
      <c r="I4367" s="118"/>
      <c r="J4367" s="312">
        <f>AVERAGE(J4315,J4342,J4366)</f>
        <v>1.6646670653907496</v>
      </c>
      <c r="K4367" s="312"/>
    </row>
    <row r="4369" spans="1:32" x14ac:dyDescent="0.2">
      <c r="A4369" s="2">
        <v>44228</v>
      </c>
      <c r="B4369" s="64">
        <v>1.67</v>
      </c>
      <c r="C4369" s="64">
        <v>1.44</v>
      </c>
      <c r="D4369" s="64">
        <v>2.57</v>
      </c>
      <c r="E4369" s="64">
        <v>2.54</v>
      </c>
      <c r="G4369" s="64">
        <v>0.81</v>
      </c>
      <c r="H4369" s="64">
        <f t="shared" ref="H4369:H4387" si="93">(G4369+I4369)/2</f>
        <v>0.67</v>
      </c>
      <c r="I4369" s="64">
        <v>0.53</v>
      </c>
      <c r="J4369" s="64">
        <v>1.61</v>
      </c>
      <c r="K4369" s="64">
        <f t="shared" ref="K4369:K4387" si="94">(J4369+L4369)/2</f>
        <v>1.415</v>
      </c>
      <c r="L4369" s="64">
        <v>1.22</v>
      </c>
    </row>
    <row r="4370" spans="1:32" x14ac:dyDescent="0.2">
      <c r="A4370" s="2">
        <v>44229</v>
      </c>
      <c r="B4370" s="64">
        <v>1.68</v>
      </c>
      <c r="C4370" s="64">
        <v>1.51</v>
      </c>
      <c r="D4370" s="64">
        <v>2.6</v>
      </c>
      <c r="E4370" s="64">
        <v>2.5499999999999998</v>
      </c>
      <c r="G4370" s="64">
        <v>0.75</v>
      </c>
      <c r="H4370" s="64">
        <f t="shared" si="93"/>
        <v>0.64</v>
      </c>
      <c r="I4370" s="64">
        <v>0.53</v>
      </c>
      <c r="J4370" s="64">
        <v>1.76</v>
      </c>
      <c r="K4370" s="64">
        <f t="shared" si="94"/>
        <v>1.4100000000000001</v>
      </c>
      <c r="L4370" s="64">
        <v>1.06</v>
      </c>
    </row>
    <row r="4371" spans="1:32" x14ac:dyDescent="0.2">
      <c r="A4371" s="2">
        <v>44230</v>
      </c>
      <c r="B4371" s="64">
        <v>1.72</v>
      </c>
      <c r="C4371" s="64">
        <v>1.51</v>
      </c>
      <c r="D4371" s="64">
        <v>2.66</v>
      </c>
      <c r="E4371" s="64">
        <v>2.5499999999999998</v>
      </c>
      <c r="G4371" s="64">
        <v>0.74</v>
      </c>
      <c r="H4371" s="64">
        <f t="shared" si="93"/>
        <v>0.63500000000000001</v>
      </c>
      <c r="I4371" s="64">
        <v>0.53</v>
      </c>
      <c r="J4371" s="64">
        <v>1.73</v>
      </c>
      <c r="K4371" s="64">
        <f t="shared" si="94"/>
        <v>1.4950000000000001</v>
      </c>
      <c r="L4371" s="64">
        <v>1.26</v>
      </c>
    </row>
    <row r="4372" spans="1:32" x14ac:dyDescent="0.2">
      <c r="A4372" s="2">
        <v>44231</v>
      </c>
      <c r="B4372" s="64">
        <v>1.71</v>
      </c>
      <c r="C4372" s="64">
        <v>1.53</v>
      </c>
      <c r="D4372" s="64">
        <v>2.66</v>
      </c>
      <c r="E4372" s="64">
        <v>2.54</v>
      </c>
      <c r="G4372" s="64">
        <v>0.76</v>
      </c>
      <c r="H4372" s="64">
        <f t="shared" si="93"/>
        <v>0.65500000000000003</v>
      </c>
      <c r="I4372" s="64">
        <v>0.55000000000000004</v>
      </c>
      <c r="J4372" s="64">
        <v>1.75</v>
      </c>
      <c r="K4372" s="64">
        <f t="shared" si="94"/>
        <v>1.5049999999999999</v>
      </c>
      <c r="L4372" s="64">
        <v>1.26</v>
      </c>
    </row>
    <row r="4373" spans="1:32" x14ac:dyDescent="0.2">
      <c r="A4373" s="2">
        <v>44232</v>
      </c>
      <c r="B4373" s="119">
        <v>1.71</v>
      </c>
      <c r="C4373" s="64">
        <v>1.55</v>
      </c>
      <c r="D4373" s="64">
        <v>2.69</v>
      </c>
      <c r="E4373" s="64">
        <v>2.56</v>
      </c>
      <c r="G4373" s="64">
        <v>0.77</v>
      </c>
      <c r="H4373" s="64">
        <f t="shared" si="93"/>
        <v>0.66</v>
      </c>
      <c r="I4373" s="64">
        <v>0.55000000000000004</v>
      </c>
      <c r="J4373" s="64">
        <v>1.8</v>
      </c>
      <c r="K4373" s="64">
        <f t="shared" si="94"/>
        <v>1.675</v>
      </c>
      <c r="L4373" s="64">
        <v>1.55</v>
      </c>
    </row>
    <row r="4374" spans="1:32" x14ac:dyDescent="0.2">
      <c r="A4374" s="2">
        <v>44235</v>
      </c>
      <c r="B4374" s="119">
        <v>1.69</v>
      </c>
      <c r="C4374" s="64">
        <v>1.55</v>
      </c>
      <c r="D4374" s="64">
        <v>2.65</v>
      </c>
      <c r="E4374" s="64">
        <v>2.56</v>
      </c>
      <c r="G4374" s="64">
        <v>0.71</v>
      </c>
      <c r="H4374" s="64">
        <f t="shared" si="93"/>
        <v>0.63</v>
      </c>
      <c r="I4374" s="64">
        <v>0.55000000000000004</v>
      </c>
      <c r="J4374" s="64">
        <v>1.71</v>
      </c>
      <c r="K4374" s="64">
        <f t="shared" si="94"/>
        <v>1.5150000000000001</v>
      </c>
      <c r="L4374" s="64">
        <v>1.32</v>
      </c>
    </row>
    <row r="4375" spans="1:32" x14ac:dyDescent="0.2">
      <c r="A4375" s="2">
        <v>44236</v>
      </c>
      <c r="B4375" s="119">
        <v>1.7</v>
      </c>
      <c r="C4375" s="64">
        <v>1.55</v>
      </c>
      <c r="D4375" s="64">
        <v>2.66</v>
      </c>
      <c r="E4375" s="64">
        <v>2.58</v>
      </c>
      <c r="G4375" s="64">
        <v>0.78</v>
      </c>
      <c r="H4375" s="64">
        <f t="shared" si="93"/>
        <v>0.64500000000000002</v>
      </c>
      <c r="I4375" s="64">
        <v>0.51</v>
      </c>
      <c r="J4375" s="64">
        <v>1.57</v>
      </c>
      <c r="K4375" s="64">
        <f t="shared" si="94"/>
        <v>1.42</v>
      </c>
      <c r="L4375" s="64">
        <v>1.27</v>
      </c>
    </row>
    <row r="4376" spans="1:32" x14ac:dyDescent="0.2">
      <c r="A4376" s="2">
        <v>44237</v>
      </c>
      <c r="B4376" s="119">
        <v>1.67</v>
      </c>
      <c r="C4376" s="64">
        <v>1.5</v>
      </c>
      <c r="D4376" s="64">
        <v>2.62</v>
      </c>
      <c r="E4376" s="64">
        <v>2.54</v>
      </c>
      <c r="G4376" s="64">
        <v>0.68</v>
      </c>
      <c r="H4376" s="64">
        <f t="shared" si="93"/>
        <v>0.60499999999999998</v>
      </c>
      <c r="I4376" s="64">
        <v>0.53</v>
      </c>
      <c r="J4376" s="64">
        <v>1.5</v>
      </c>
      <c r="K4376" s="64">
        <f t="shared" si="94"/>
        <v>1.355</v>
      </c>
      <c r="L4376" s="64">
        <v>1.21</v>
      </c>
    </row>
    <row r="4377" spans="1:32" x14ac:dyDescent="0.2">
      <c r="A4377" s="2">
        <v>44238</v>
      </c>
      <c r="B4377" s="119">
        <v>1.69</v>
      </c>
      <c r="C4377" s="64">
        <v>1.53</v>
      </c>
      <c r="D4377" s="64">
        <v>2.66</v>
      </c>
      <c r="E4377" s="64">
        <v>2.57</v>
      </c>
      <c r="G4377" s="64">
        <v>0.7</v>
      </c>
      <c r="H4377" s="64">
        <f t="shared" si="93"/>
        <v>0.62</v>
      </c>
      <c r="I4377" s="64">
        <v>0.54</v>
      </c>
      <c r="J4377" s="64">
        <v>1.49</v>
      </c>
      <c r="K4377" s="64">
        <f t="shared" si="94"/>
        <v>1.2850000000000001</v>
      </c>
      <c r="L4377" s="64">
        <v>1.08</v>
      </c>
    </row>
    <row r="4378" spans="1:32" x14ac:dyDescent="0.2">
      <c r="A4378" s="2">
        <v>44239</v>
      </c>
      <c r="B4378" s="119">
        <v>1.72</v>
      </c>
      <c r="C4378" s="64">
        <v>1.57</v>
      </c>
      <c r="D4378" s="64">
        <v>2.71</v>
      </c>
      <c r="E4378" s="64">
        <v>2.62</v>
      </c>
      <c r="G4378" s="64">
        <v>0.71</v>
      </c>
      <c r="H4378" s="64">
        <f t="shared" si="93"/>
        <v>0.62</v>
      </c>
      <c r="I4378" s="64">
        <v>0.53</v>
      </c>
      <c r="J4378" s="64">
        <v>1.43</v>
      </c>
      <c r="K4378" s="64">
        <f t="shared" si="94"/>
        <v>1.325</v>
      </c>
      <c r="L4378" s="64">
        <v>1.22</v>
      </c>
      <c r="AF4378" s="117" t="s">
        <v>715</v>
      </c>
    </row>
    <row r="4379" spans="1:32" x14ac:dyDescent="0.2">
      <c r="A4379" s="2">
        <v>44243</v>
      </c>
      <c r="B4379" s="119">
        <v>1.83</v>
      </c>
      <c r="C4379" s="64">
        <v>1.66</v>
      </c>
      <c r="D4379" s="64">
        <v>2.85</v>
      </c>
      <c r="E4379" s="64">
        <v>2.68</v>
      </c>
      <c r="G4379" s="64">
        <v>0.73</v>
      </c>
      <c r="H4379" s="64">
        <f t="shared" si="93"/>
        <v>0.59</v>
      </c>
      <c r="I4379" s="64">
        <v>0.45</v>
      </c>
      <c r="J4379" s="64">
        <v>1.55</v>
      </c>
      <c r="K4379" s="64">
        <f t="shared" si="94"/>
        <v>1.35</v>
      </c>
      <c r="L4379" s="64">
        <v>1.1499999999999999</v>
      </c>
    </row>
    <row r="4380" spans="1:32" x14ac:dyDescent="0.2">
      <c r="A4380" s="2">
        <v>44244</v>
      </c>
      <c r="B4380" s="119">
        <v>1.81</v>
      </c>
      <c r="C4380" s="64">
        <v>1.63</v>
      </c>
      <c r="D4380" s="64">
        <v>2.8</v>
      </c>
      <c r="E4380" s="64">
        <v>2.63</v>
      </c>
      <c r="G4380" s="64">
        <v>0.79</v>
      </c>
      <c r="H4380" s="64">
        <f t="shared" si="93"/>
        <v>0.65500000000000003</v>
      </c>
      <c r="I4380" s="64">
        <v>0.52</v>
      </c>
      <c r="J4380" s="64">
        <v>1.53</v>
      </c>
      <c r="K4380" s="64">
        <f t="shared" si="94"/>
        <v>1.3399999999999999</v>
      </c>
      <c r="L4380" s="64">
        <v>1.1499999999999999</v>
      </c>
    </row>
    <row r="4381" spans="1:32" x14ac:dyDescent="0.2">
      <c r="A4381" s="2">
        <v>44245</v>
      </c>
      <c r="B4381" s="119">
        <v>1.8</v>
      </c>
      <c r="C4381" s="64">
        <v>1.62</v>
      </c>
      <c r="D4381" s="64">
        <v>2.78</v>
      </c>
      <c r="E4381" s="64">
        <v>2.65</v>
      </c>
      <c r="G4381" s="64">
        <v>0.86</v>
      </c>
      <c r="H4381" s="64">
        <f t="shared" si="93"/>
        <v>0.70500000000000007</v>
      </c>
      <c r="I4381" s="64">
        <v>0.55000000000000004</v>
      </c>
      <c r="J4381" s="64">
        <v>1.69</v>
      </c>
      <c r="K4381" s="64">
        <f t="shared" si="94"/>
        <v>1.355</v>
      </c>
      <c r="L4381" s="64">
        <v>1.02</v>
      </c>
    </row>
    <row r="4382" spans="1:32" x14ac:dyDescent="0.2">
      <c r="A4382" s="2">
        <v>44246</v>
      </c>
      <c r="B4382" s="119">
        <v>1.86</v>
      </c>
      <c r="C4382" s="64">
        <v>1.68</v>
      </c>
      <c r="D4382" s="64">
        <v>2.91</v>
      </c>
      <c r="E4382" s="64">
        <v>2.69</v>
      </c>
      <c r="G4382" s="64">
        <v>0.91</v>
      </c>
      <c r="H4382" s="64">
        <f t="shared" si="93"/>
        <v>0.76500000000000001</v>
      </c>
      <c r="I4382" s="64">
        <v>0.62</v>
      </c>
      <c r="J4382" s="64">
        <v>1.71</v>
      </c>
      <c r="K4382" s="64">
        <f t="shared" si="94"/>
        <v>1.5249999999999999</v>
      </c>
      <c r="L4382" s="64">
        <v>1.34</v>
      </c>
    </row>
    <row r="4383" spans="1:32" x14ac:dyDescent="0.2">
      <c r="A4383" s="2">
        <v>44249</v>
      </c>
      <c r="B4383" s="119">
        <v>1.91</v>
      </c>
      <c r="C4383" s="64">
        <v>1.74</v>
      </c>
      <c r="D4383" s="64">
        <v>2.99</v>
      </c>
      <c r="E4383" s="64">
        <v>2.77</v>
      </c>
      <c r="G4383" s="64">
        <v>1.01</v>
      </c>
      <c r="H4383" s="64">
        <f t="shared" si="93"/>
        <v>0.86499999999999999</v>
      </c>
      <c r="I4383" s="64">
        <v>0.72</v>
      </c>
      <c r="J4383" s="64">
        <v>1.76</v>
      </c>
      <c r="K4383" s="64">
        <f t="shared" si="94"/>
        <v>1.6099999999999999</v>
      </c>
      <c r="L4383" s="64">
        <v>1.46</v>
      </c>
    </row>
    <row r="4384" spans="1:32" x14ac:dyDescent="0.2">
      <c r="A4384" s="2">
        <v>44250</v>
      </c>
      <c r="B4384" s="119">
        <v>1.92</v>
      </c>
      <c r="C4384" s="64">
        <v>1.73</v>
      </c>
      <c r="D4384" s="64">
        <v>3</v>
      </c>
      <c r="E4384" s="64">
        <v>2.8</v>
      </c>
      <c r="G4384" s="64">
        <v>1.07</v>
      </c>
      <c r="H4384" s="64">
        <f t="shared" si="93"/>
        <v>0.92</v>
      </c>
      <c r="I4384" s="64">
        <v>0.77</v>
      </c>
      <c r="J4384" s="64">
        <v>1.94</v>
      </c>
      <c r="K4384" s="119">
        <f t="shared" si="94"/>
        <v>1.71</v>
      </c>
      <c r="L4384" s="64">
        <v>1.48</v>
      </c>
    </row>
    <row r="4385" spans="1:12" x14ac:dyDescent="0.2">
      <c r="A4385" s="2">
        <v>44251</v>
      </c>
      <c r="B4385" s="119">
        <v>1.91</v>
      </c>
      <c r="C4385" s="64">
        <v>1.72</v>
      </c>
      <c r="D4385" s="64">
        <v>2.96</v>
      </c>
      <c r="E4385" s="64">
        <v>2.8</v>
      </c>
      <c r="G4385" s="64">
        <v>1.08</v>
      </c>
      <c r="H4385" s="64">
        <f t="shared" si="93"/>
        <v>0.96</v>
      </c>
      <c r="I4385" s="64">
        <v>0.84</v>
      </c>
      <c r="J4385" s="64">
        <v>1.77</v>
      </c>
      <c r="K4385" s="64">
        <f t="shared" si="94"/>
        <v>1.6</v>
      </c>
      <c r="L4385" s="64">
        <v>1.43</v>
      </c>
    </row>
    <row r="4386" spans="1:12" x14ac:dyDescent="0.2">
      <c r="A4386" s="2">
        <v>44252</v>
      </c>
      <c r="B4386" s="119">
        <v>2.08</v>
      </c>
      <c r="C4386" s="64">
        <v>1.92</v>
      </c>
      <c r="D4386" s="64">
        <v>3.1</v>
      </c>
      <c r="E4386" s="64">
        <v>2.93</v>
      </c>
      <c r="G4386" s="64">
        <v>1.07</v>
      </c>
      <c r="H4386" s="64">
        <f t="shared" si="93"/>
        <v>0.9850000000000001</v>
      </c>
      <c r="I4386" s="64">
        <v>0.9</v>
      </c>
      <c r="J4386" s="64">
        <v>1.85</v>
      </c>
      <c r="K4386" s="64">
        <f t="shared" si="94"/>
        <v>1.67</v>
      </c>
      <c r="L4386" s="64">
        <v>1.49</v>
      </c>
    </row>
    <row r="4387" spans="1:12" x14ac:dyDescent="0.2">
      <c r="A4387" s="2">
        <v>44253</v>
      </c>
      <c r="B4387" s="119">
        <v>1.99</v>
      </c>
      <c r="C4387" s="64">
        <v>1.8</v>
      </c>
      <c r="D4387" s="64">
        <v>2.94</v>
      </c>
      <c r="E4387" s="64">
        <v>2.74</v>
      </c>
      <c r="G4387" s="64">
        <v>1.17</v>
      </c>
      <c r="H4387" s="64">
        <f t="shared" si="93"/>
        <v>1.05</v>
      </c>
      <c r="I4387" s="64">
        <v>0.93</v>
      </c>
      <c r="J4387" s="64">
        <v>2</v>
      </c>
      <c r="K4387" s="64">
        <f t="shared" si="94"/>
        <v>1.75</v>
      </c>
      <c r="L4387" s="64">
        <v>1.5</v>
      </c>
    </row>
    <row r="4388" spans="1:12" x14ac:dyDescent="0.2">
      <c r="B4388" s="119"/>
    </row>
    <row r="4389" spans="1:12" x14ac:dyDescent="0.2">
      <c r="A4389" s="3" t="s">
        <v>61</v>
      </c>
      <c r="B4389" s="64">
        <f>AVERAGE(B4369:B4387)</f>
        <v>1.7931578947368421</v>
      </c>
      <c r="C4389" s="64">
        <f>AVERAGE(C4369:C4387)</f>
        <v>1.6178947368421053</v>
      </c>
      <c r="D4389" s="64">
        <f>AVERAGE(D4369:D4387)</f>
        <v>2.7794736842105268</v>
      </c>
      <c r="E4389" s="64">
        <f>AVERAGE(E4369:E4387)</f>
        <v>2.6473684210526316</v>
      </c>
      <c r="G4389" s="64">
        <f>AVERAGE(G4369:G4387)</f>
        <v>0.84736842105263166</v>
      </c>
      <c r="H4389" s="64">
        <f>AVERAGE(H4369:H4387)</f>
        <v>0.73026315789473706</v>
      </c>
      <c r="J4389" s="64">
        <f>AVERAGE(J4369:J4387)</f>
        <v>1.692105263157895</v>
      </c>
      <c r="K4389" s="64">
        <f>AVERAGE(K4369:K4387)</f>
        <v>1.4900000000000002</v>
      </c>
    </row>
    <row r="4390" spans="1:12" x14ac:dyDescent="0.2">
      <c r="A4390" s="3" t="s">
        <v>62</v>
      </c>
      <c r="B4390" s="312">
        <f>AVERAGE(B4389:C4389)</f>
        <v>1.7055263157894736</v>
      </c>
      <c r="C4390" s="312"/>
      <c r="D4390" s="312">
        <f>AVERAGE(D4389:E4389)</f>
        <v>2.7134210526315794</v>
      </c>
      <c r="E4390" s="312"/>
      <c r="F4390" s="5"/>
      <c r="G4390" s="312">
        <f>AVERAGE(G4389:H4389)</f>
        <v>0.78881578947368436</v>
      </c>
      <c r="H4390" s="312"/>
      <c r="I4390" s="118"/>
      <c r="J4390" s="312">
        <f>AVERAGE(J4389:K4389)</f>
        <v>1.5910526315789477</v>
      </c>
      <c r="K4390" s="312"/>
    </row>
    <row r="4391" spans="1:12" x14ac:dyDescent="0.2">
      <c r="A4391" s="3" t="s">
        <v>63</v>
      </c>
      <c r="B4391" s="312">
        <f>AVERAGE(B4342,B4366,B4390)</f>
        <v>1.5143500797448164</v>
      </c>
      <c r="C4391" s="312"/>
      <c r="D4391" s="312">
        <f>AVERAGE(D4342,D4366,D4390)</f>
        <v>2.5219218500797447</v>
      </c>
      <c r="E4391" s="312"/>
      <c r="F4391" s="5"/>
      <c r="G4391" s="312">
        <f>AVERAGE(G4342,G4366,G4390)</f>
        <v>0.77562799043062203</v>
      </c>
      <c r="H4391" s="312"/>
      <c r="I4391" s="118"/>
      <c r="J4391" s="312">
        <f>AVERAGE(J4342,J4366,J4390)</f>
        <v>1.5805881180223285</v>
      </c>
      <c r="K4391" s="312"/>
    </row>
    <row r="4392" spans="1:12" x14ac:dyDescent="0.2">
      <c r="B4392" s="119"/>
    </row>
    <row r="4393" spans="1:12" x14ac:dyDescent="0.2">
      <c r="A4393" s="2">
        <v>44256</v>
      </c>
      <c r="B4393" s="119">
        <v>1.99</v>
      </c>
      <c r="C4393" s="64">
        <v>1.81</v>
      </c>
      <c r="D4393" s="64">
        <v>2.93</v>
      </c>
      <c r="E4393" s="64">
        <v>2.79</v>
      </c>
      <c r="G4393" s="64">
        <v>1.1299999999999999</v>
      </c>
      <c r="H4393" s="64">
        <f t="shared" ref="H4393:H4415" si="95">(G4393+I4393)/2</f>
        <v>1</v>
      </c>
      <c r="I4393" s="64">
        <v>0.87</v>
      </c>
      <c r="J4393" s="64">
        <v>1.9</v>
      </c>
      <c r="K4393" s="64">
        <f t="shared" ref="K4393:K4415" si="96">(J4393+L4393)/2</f>
        <v>1.595</v>
      </c>
      <c r="L4393" s="64">
        <v>1.29</v>
      </c>
    </row>
    <row r="4394" spans="1:12" x14ac:dyDescent="0.2">
      <c r="A4394" s="2">
        <v>44257</v>
      </c>
      <c r="B4394" s="119">
        <v>1.98</v>
      </c>
      <c r="C4394" s="64">
        <v>1.8</v>
      </c>
      <c r="D4394" s="64">
        <v>2.95</v>
      </c>
      <c r="E4394" s="64">
        <v>2.8</v>
      </c>
      <c r="G4394" s="64">
        <v>1.0900000000000001</v>
      </c>
      <c r="H4394" s="64">
        <f t="shared" si="95"/>
        <v>0.93</v>
      </c>
      <c r="I4394" s="64">
        <v>0.77</v>
      </c>
      <c r="J4394" s="64">
        <v>1.94</v>
      </c>
      <c r="K4394" s="64">
        <f t="shared" si="96"/>
        <v>1.62</v>
      </c>
      <c r="L4394" s="64">
        <v>1.3</v>
      </c>
    </row>
    <row r="4395" spans="1:12" x14ac:dyDescent="0.2">
      <c r="A4395" s="2">
        <v>44258</v>
      </c>
      <c r="B4395" s="119">
        <v>2.0499999999999998</v>
      </c>
      <c r="C4395" s="64">
        <v>1.87</v>
      </c>
      <c r="D4395" s="64">
        <v>3.02</v>
      </c>
      <c r="E4395" s="64">
        <v>2.85</v>
      </c>
      <c r="G4395" s="64">
        <v>1.17</v>
      </c>
      <c r="H4395" s="64">
        <f t="shared" si="95"/>
        <v>0.97499999999999998</v>
      </c>
      <c r="I4395" s="64">
        <v>0.78</v>
      </c>
      <c r="J4395" s="64">
        <v>1.83</v>
      </c>
      <c r="K4395" s="64">
        <f t="shared" si="96"/>
        <v>1.56</v>
      </c>
      <c r="L4395" s="64">
        <v>1.29</v>
      </c>
    </row>
    <row r="4396" spans="1:12" x14ac:dyDescent="0.2">
      <c r="A4396" s="2">
        <v>44259</v>
      </c>
      <c r="B4396" s="119">
        <v>2.14</v>
      </c>
      <c r="C4396" s="64">
        <v>1.95</v>
      </c>
      <c r="D4396" s="64">
        <v>3.1</v>
      </c>
      <c r="E4396" s="64">
        <v>2.91</v>
      </c>
      <c r="G4396" s="64">
        <v>1.2</v>
      </c>
      <c r="H4396" s="64">
        <f t="shared" si="95"/>
        <v>0.98499999999999999</v>
      </c>
      <c r="I4396" s="64">
        <v>0.77</v>
      </c>
      <c r="J4396" s="64">
        <v>1.95</v>
      </c>
      <c r="K4396" s="64">
        <f t="shared" si="96"/>
        <v>1.5649999999999999</v>
      </c>
      <c r="L4396" s="64">
        <v>1.18</v>
      </c>
    </row>
    <row r="4397" spans="1:12" x14ac:dyDescent="0.2">
      <c r="A4397" s="2">
        <v>44260</v>
      </c>
      <c r="B4397" s="119">
        <v>2.19</v>
      </c>
      <c r="C4397" s="64">
        <v>2.02</v>
      </c>
      <c r="D4397" s="64">
        <v>3.13</v>
      </c>
      <c r="E4397" s="64">
        <v>2.92</v>
      </c>
      <c r="G4397" s="64">
        <v>1.1399999999999999</v>
      </c>
      <c r="H4397" s="64">
        <f t="shared" si="95"/>
        <v>0.97499999999999998</v>
      </c>
      <c r="I4397" s="64">
        <v>0.81</v>
      </c>
      <c r="J4397" s="64">
        <v>1.94</v>
      </c>
      <c r="K4397" s="64">
        <f t="shared" si="96"/>
        <v>1.5649999999999999</v>
      </c>
      <c r="L4397" s="64">
        <v>1.19</v>
      </c>
    </row>
    <row r="4398" spans="1:12" x14ac:dyDescent="0.2">
      <c r="A4398" s="2">
        <v>44263</v>
      </c>
      <c r="B4398" s="119">
        <v>2.27</v>
      </c>
      <c r="C4398" s="64">
        <v>2.09</v>
      </c>
      <c r="D4398" s="64">
        <v>3.2</v>
      </c>
      <c r="E4398" s="64">
        <v>2.99</v>
      </c>
      <c r="G4398" s="64">
        <v>1.1599999999999999</v>
      </c>
      <c r="H4398" s="64">
        <f t="shared" si="95"/>
        <v>0.98499999999999999</v>
      </c>
      <c r="I4398" s="64">
        <v>0.81</v>
      </c>
      <c r="J4398" s="64">
        <v>2.11</v>
      </c>
      <c r="K4398" s="64">
        <f t="shared" si="96"/>
        <v>1.5249999999999999</v>
      </c>
      <c r="L4398" s="64">
        <v>0.94</v>
      </c>
    </row>
    <row r="4399" spans="1:12" x14ac:dyDescent="0.2">
      <c r="A4399" s="2">
        <v>44264</v>
      </c>
      <c r="B4399" s="119">
        <v>2.2000000000000002</v>
      </c>
      <c r="C4399" s="64">
        <v>2.0499999999999998</v>
      </c>
      <c r="D4399" s="64">
        <v>3.15</v>
      </c>
      <c r="E4399" s="64">
        <v>2.94</v>
      </c>
      <c r="G4399" s="64">
        <v>1.0900000000000001</v>
      </c>
      <c r="H4399" s="64">
        <f t="shared" si="95"/>
        <v>0.90500000000000003</v>
      </c>
      <c r="I4399" s="64">
        <v>0.72</v>
      </c>
      <c r="J4399" s="64">
        <v>2.08</v>
      </c>
      <c r="K4399" s="64">
        <f t="shared" si="96"/>
        <v>1.6099999999999999</v>
      </c>
      <c r="L4399" s="64">
        <v>1.1399999999999999</v>
      </c>
    </row>
    <row r="4400" spans="1:12" x14ac:dyDescent="0.2">
      <c r="A4400" s="2">
        <v>44265</v>
      </c>
      <c r="B4400" s="119">
        <v>2.17</v>
      </c>
      <c r="C4400" s="64">
        <v>1.99</v>
      </c>
      <c r="D4400" s="64">
        <v>3.09</v>
      </c>
      <c r="E4400" s="64">
        <v>2.9</v>
      </c>
      <c r="G4400" s="64">
        <v>1.07</v>
      </c>
      <c r="H4400" s="64">
        <f t="shared" si="95"/>
        <v>0.9</v>
      </c>
      <c r="I4400" s="64">
        <v>0.73</v>
      </c>
      <c r="J4400" s="64">
        <v>1.99</v>
      </c>
      <c r="K4400" s="64">
        <f t="shared" si="96"/>
        <v>1.56</v>
      </c>
      <c r="L4400" s="64">
        <v>1.1299999999999999</v>
      </c>
    </row>
    <row r="4401" spans="1:12" x14ac:dyDescent="0.2">
      <c r="A4401" s="2">
        <v>44266</v>
      </c>
      <c r="B4401" s="119">
        <v>2.15</v>
      </c>
      <c r="C4401" s="64">
        <v>1.98</v>
      </c>
      <c r="D4401" s="64">
        <v>3.09</v>
      </c>
      <c r="E4401" s="64">
        <v>2.91</v>
      </c>
      <c r="G4401" s="64">
        <v>0.94</v>
      </c>
      <c r="H4401" s="64">
        <f t="shared" si="95"/>
        <v>0.82</v>
      </c>
      <c r="I4401" s="64">
        <v>0.7</v>
      </c>
      <c r="J4401" s="64">
        <v>1.97</v>
      </c>
      <c r="K4401" s="64">
        <f t="shared" si="96"/>
        <v>1.5449999999999999</v>
      </c>
      <c r="L4401" s="64">
        <v>1.1200000000000001</v>
      </c>
    </row>
    <row r="4402" spans="1:12" x14ac:dyDescent="0.2">
      <c r="A4402" s="2">
        <v>44267</v>
      </c>
      <c r="B4402" s="119">
        <v>2.2599999999999998</v>
      </c>
      <c r="C4402" s="64">
        <v>2.06</v>
      </c>
      <c r="D4402" s="64">
        <v>3.22</v>
      </c>
      <c r="E4402" s="64">
        <v>3.05</v>
      </c>
      <c r="G4402" s="64">
        <v>1.02</v>
      </c>
      <c r="H4402" s="64">
        <f t="shared" si="95"/>
        <v>0.89500000000000002</v>
      </c>
      <c r="I4402" s="64">
        <v>0.77</v>
      </c>
      <c r="J4402" s="64">
        <v>2.0699999999999998</v>
      </c>
      <c r="K4402" s="64">
        <f t="shared" si="96"/>
        <v>1.75</v>
      </c>
      <c r="L4402" s="64">
        <v>1.43</v>
      </c>
    </row>
    <row r="4403" spans="1:12" x14ac:dyDescent="0.2">
      <c r="A4403" s="2">
        <v>44270</v>
      </c>
      <c r="B4403" s="119">
        <v>2.23</v>
      </c>
      <c r="C4403" s="64">
        <v>2.0499999999999998</v>
      </c>
      <c r="D4403" s="64">
        <v>3.2</v>
      </c>
      <c r="E4403" s="64">
        <v>3.02</v>
      </c>
      <c r="G4403" s="64">
        <v>1.04</v>
      </c>
      <c r="H4403" s="64">
        <f t="shared" si="95"/>
        <v>0.9</v>
      </c>
      <c r="I4403" s="64">
        <v>0.76</v>
      </c>
      <c r="J4403" s="64">
        <v>1.96</v>
      </c>
      <c r="K4403" s="64">
        <f t="shared" si="96"/>
        <v>1.69</v>
      </c>
      <c r="L4403" s="64">
        <v>1.42</v>
      </c>
    </row>
    <row r="4404" spans="1:12" x14ac:dyDescent="0.2">
      <c r="A4404" s="2">
        <v>44271</v>
      </c>
      <c r="B4404" s="119">
        <v>2.23</v>
      </c>
      <c r="C4404" s="64">
        <v>2.0299999999999998</v>
      </c>
      <c r="D4404" s="64">
        <v>3.23</v>
      </c>
      <c r="E4404" s="64">
        <v>3.04</v>
      </c>
      <c r="G4404" s="64">
        <v>1.01</v>
      </c>
      <c r="H4404" s="64">
        <f t="shared" si="95"/>
        <v>0.85499999999999998</v>
      </c>
      <c r="I4404" s="64">
        <v>0.7</v>
      </c>
      <c r="J4404" s="64">
        <v>2.17</v>
      </c>
      <c r="K4404" s="64">
        <f t="shared" si="96"/>
        <v>1.6749999999999998</v>
      </c>
      <c r="L4404" s="64">
        <v>1.18</v>
      </c>
    </row>
    <row r="4405" spans="1:12" x14ac:dyDescent="0.2">
      <c r="A4405" s="2">
        <v>44272</v>
      </c>
      <c r="B4405" s="119">
        <v>2.2400000000000002</v>
      </c>
      <c r="C4405" s="64">
        <v>2.04</v>
      </c>
      <c r="D4405" s="64">
        <v>3.25</v>
      </c>
      <c r="E4405" s="64">
        <v>3.04</v>
      </c>
      <c r="G4405" s="64">
        <v>1.01</v>
      </c>
      <c r="H4405" s="64">
        <f t="shared" si="95"/>
        <v>0.875</v>
      </c>
      <c r="I4405" s="64">
        <v>0.74</v>
      </c>
      <c r="J4405" s="64">
        <v>2.2000000000000002</v>
      </c>
      <c r="K4405" s="64">
        <f t="shared" si="96"/>
        <v>1.6950000000000001</v>
      </c>
      <c r="L4405" s="64">
        <v>1.19</v>
      </c>
    </row>
    <row r="4406" spans="1:12" x14ac:dyDescent="0.2">
      <c r="A4406" s="2">
        <v>44273</v>
      </c>
      <c r="B4406" s="119">
        <v>2.31</v>
      </c>
      <c r="C4406" s="64">
        <v>2.11</v>
      </c>
      <c r="D4406" s="64">
        <v>3.27</v>
      </c>
      <c r="E4406" s="64">
        <v>3.11</v>
      </c>
      <c r="G4406" s="64">
        <v>1.25</v>
      </c>
      <c r="H4406" s="64">
        <f t="shared" si="95"/>
        <v>1.0049999999999999</v>
      </c>
      <c r="I4406" s="64">
        <v>0.76</v>
      </c>
      <c r="J4406" s="64">
        <v>2.29</v>
      </c>
      <c r="K4406" s="64">
        <f t="shared" si="96"/>
        <v>1.82</v>
      </c>
      <c r="L4406" s="64">
        <v>1.35</v>
      </c>
    </row>
    <row r="4407" spans="1:12" x14ac:dyDescent="0.2">
      <c r="A4407" s="2">
        <v>44274</v>
      </c>
      <c r="B4407" s="119">
        <v>2.33</v>
      </c>
      <c r="C4407" s="64">
        <v>2.13</v>
      </c>
      <c r="D4407" s="64">
        <v>3.28</v>
      </c>
      <c r="E4407" s="64">
        <v>3.08</v>
      </c>
      <c r="G4407" s="64">
        <v>1.1599999999999999</v>
      </c>
      <c r="H4407" s="64">
        <f t="shared" si="95"/>
        <v>0.98499999999999999</v>
      </c>
      <c r="I4407" s="64">
        <v>0.81</v>
      </c>
      <c r="J4407" s="64">
        <v>2.2000000000000002</v>
      </c>
      <c r="K4407" s="64">
        <f t="shared" si="96"/>
        <v>1.8050000000000002</v>
      </c>
      <c r="L4407" s="64">
        <v>1.41</v>
      </c>
    </row>
    <row r="4408" spans="1:12" x14ac:dyDescent="0.2">
      <c r="A4408" s="2">
        <v>44277</v>
      </c>
      <c r="B4408" s="119">
        <v>2.2799999999999998</v>
      </c>
      <c r="C4408" s="64">
        <v>2.09</v>
      </c>
      <c r="D4408" s="64">
        <v>3.24</v>
      </c>
      <c r="E4408" s="64">
        <v>3.01</v>
      </c>
      <c r="G4408" s="64">
        <v>1.1399999999999999</v>
      </c>
      <c r="H4408" s="64">
        <f t="shared" si="95"/>
        <v>0.97</v>
      </c>
      <c r="I4408" s="64">
        <v>0.8</v>
      </c>
      <c r="J4408" s="64">
        <v>2.1</v>
      </c>
      <c r="K4408" s="64">
        <f t="shared" si="96"/>
        <v>1.69</v>
      </c>
      <c r="L4408" s="64">
        <v>1.28</v>
      </c>
    </row>
    <row r="4409" spans="1:12" x14ac:dyDescent="0.2">
      <c r="A4409" s="2">
        <v>44278</v>
      </c>
      <c r="B4409" s="119">
        <v>1.84</v>
      </c>
      <c r="C4409" s="64">
        <v>2.06</v>
      </c>
      <c r="D4409" s="64">
        <v>3.18</v>
      </c>
      <c r="E4409" s="64">
        <v>2.98</v>
      </c>
      <c r="G4409" s="64">
        <v>1.1599999999999999</v>
      </c>
      <c r="H4409" s="64">
        <f t="shared" si="95"/>
        <v>0.98</v>
      </c>
      <c r="I4409" s="64">
        <v>0.8</v>
      </c>
      <c r="J4409" s="64">
        <v>2.09</v>
      </c>
      <c r="K4409" s="64">
        <f t="shared" si="96"/>
        <v>1.6850000000000001</v>
      </c>
      <c r="L4409" s="64">
        <v>1.28</v>
      </c>
    </row>
    <row r="4410" spans="1:12" x14ac:dyDescent="0.2">
      <c r="A4410" s="2">
        <v>44279</v>
      </c>
      <c r="B4410" s="119">
        <v>2.23</v>
      </c>
      <c r="C4410" s="64">
        <v>2.0299999999999998</v>
      </c>
      <c r="D4410" s="64">
        <v>3.2</v>
      </c>
      <c r="E4410" s="64">
        <v>2.94</v>
      </c>
      <c r="G4410" s="64">
        <v>1.17</v>
      </c>
      <c r="H4410" s="64">
        <f t="shared" si="95"/>
        <v>0.96499999999999997</v>
      </c>
      <c r="I4410" s="64">
        <v>0.76</v>
      </c>
      <c r="J4410" s="64">
        <v>2.2200000000000002</v>
      </c>
      <c r="K4410" s="64">
        <f t="shared" si="96"/>
        <v>1.7350000000000001</v>
      </c>
      <c r="L4410" s="64">
        <v>1.25</v>
      </c>
    </row>
    <row r="4411" spans="1:12" x14ac:dyDescent="0.2">
      <c r="A4411" s="2">
        <v>44280</v>
      </c>
      <c r="B4411" s="119">
        <v>2.2400000000000002</v>
      </c>
      <c r="C4411" s="64">
        <v>2.06</v>
      </c>
      <c r="D4411" s="64">
        <v>3.23</v>
      </c>
      <c r="E4411" s="64">
        <v>2.97</v>
      </c>
      <c r="G4411" s="64">
        <v>1.19</v>
      </c>
      <c r="H4411" s="64">
        <f t="shared" si="95"/>
        <v>0.95</v>
      </c>
      <c r="I4411" s="64">
        <v>0.71</v>
      </c>
      <c r="J4411" s="64">
        <v>2.0099999999999998</v>
      </c>
      <c r="K4411" s="64">
        <f t="shared" si="96"/>
        <v>1.5349999999999999</v>
      </c>
      <c r="L4411" s="64">
        <v>1.06</v>
      </c>
    </row>
    <row r="4412" spans="1:12" x14ac:dyDescent="0.2">
      <c r="A4412" s="2">
        <v>44281</v>
      </c>
      <c r="B4412" s="119">
        <v>2.2599999999999998</v>
      </c>
      <c r="C4412" s="64">
        <v>2.0499999999999998</v>
      </c>
      <c r="D4412" s="64">
        <v>3.24</v>
      </c>
      <c r="E4412" s="64">
        <v>2.98</v>
      </c>
      <c r="G4412" s="64">
        <v>1.24</v>
      </c>
      <c r="H4412" s="64">
        <f t="shared" si="95"/>
        <v>1.0249999999999999</v>
      </c>
      <c r="I4412" s="64">
        <v>0.81</v>
      </c>
      <c r="J4412" s="64">
        <v>2.02</v>
      </c>
      <c r="K4412" s="64">
        <f t="shared" si="96"/>
        <v>1.67</v>
      </c>
      <c r="L4412" s="64">
        <v>1.32</v>
      </c>
    </row>
    <row r="4413" spans="1:12" x14ac:dyDescent="0.2">
      <c r="A4413" s="2">
        <v>44284</v>
      </c>
      <c r="B4413" s="119">
        <v>2.29</v>
      </c>
      <c r="C4413" s="64">
        <v>2.1</v>
      </c>
      <c r="D4413" s="64">
        <v>3.29</v>
      </c>
      <c r="E4413" s="64">
        <v>3</v>
      </c>
      <c r="G4413" s="64">
        <v>1.1399999999999999</v>
      </c>
      <c r="H4413" s="64">
        <f t="shared" si="95"/>
        <v>0.96</v>
      </c>
      <c r="I4413" s="64">
        <v>0.78</v>
      </c>
      <c r="J4413" s="64">
        <v>2.0099999999999998</v>
      </c>
      <c r="K4413" s="64">
        <f t="shared" si="96"/>
        <v>1.6850000000000001</v>
      </c>
      <c r="L4413" s="64">
        <v>1.36</v>
      </c>
    </row>
    <row r="4414" spans="1:12" x14ac:dyDescent="0.2">
      <c r="A4414" s="2">
        <v>44285</v>
      </c>
      <c r="B4414" s="119">
        <v>2.29</v>
      </c>
      <c r="C4414" s="64">
        <v>2.08</v>
      </c>
      <c r="D4414" s="64">
        <v>3.21</v>
      </c>
      <c r="E4414" s="64">
        <v>2.96</v>
      </c>
      <c r="G4414" s="64">
        <v>1.1299999999999999</v>
      </c>
      <c r="H4414" s="64">
        <f t="shared" si="95"/>
        <v>0.96499999999999997</v>
      </c>
      <c r="I4414" s="64">
        <v>0.8</v>
      </c>
      <c r="J4414" s="64">
        <v>1.87</v>
      </c>
      <c r="K4414" s="64">
        <f t="shared" si="96"/>
        <v>1.635</v>
      </c>
      <c r="L4414" s="64">
        <v>1.4</v>
      </c>
    </row>
    <row r="4415" spans="1:12" x14ac:dyDescent="0.2">
      <c r="A4415" s="2">
        <v>44286</v>
      </c>
      <c r="B4415" s="119">
        <v>2.27</v>
      </c>
      <c r="C4415" s="64">
        <v>2.06</v>
      </c>
      <c r="D4415" s="64">
        <v>3.19</v>
      </c>
      <c r="E4415" s="64">
        <v>2.94</v>
      </c>
      <c r="G4415" s="64">
        <v>1.1599999999999999</v>
      </c>
      <c r="H4415" s="64">
        <f t="shared" si="95"/>
        <v>1.0049999999999999</v>
      </c>
      <c r="I4415" s="64">
        <v>0.85</v>
      </c>
      <c r="J4415" s="64">
        <v>1.89</v>
      </c>
      <c r="K4415" s="64">
        <f t="shared" si="96"/>
        <v>1.6549999999999998</v>
      </c>
      <c r="L4415" s="64">
        <v>1.42</v>
      </c>
    </row>
    <row r="4416" spans="1:12" x14ac:dyDescent="0.2">
      <c r="B4416" s="119"/>
    </row>
    <row r="4417" spans="1:12" x14ac:dyDescent="0.2">
      <c r="A4417" s="3" t="s">
        <v>61</v>
      </c>
      <c r="B4417" s="64">
        <f>AVERAGE(B4393:B4415)</f>
        <v>2.1930434782608699</v>
      </c>
      <c r="C4417" s="64">
        <f>AVERAGE(C4393:C4415)</f>
        <v>2.0221739130434782</v>
      </c>
      <c r="D4417" s="64">
        <f>AVERAGE(D4393:D4415)</f>
        <v>3.1691304347826086</v>
      </c>
      <c r="E4417" s="64">
        <f>AVERAGE(E4393:E4415)</f>
        <v>2.9621739130434777</v>
      </c>
      <c r="G4417" s="64">
        <f>AVERAGE(G4393:G4415)</f>
        <v>1.122173913043478</v>
      </c>
      <c r="H4417" s="64">
        <f>AVERAGE(H4393:H4415)</f>
        <v>0.94826086956521749</v>
      </c>
      <c r="J4417" s="64">
        <f>AVERAGE(J4393:J4415)</f>
        <v>2.0352173913043479</v>
      </c>
      <c r="K4417" s="64">
        <f>AVERAGE(K4393:K4415)</f>
        <v>1.646521739130435</v>
      </c>
    </row>
    <row r="4418" spans="1:12" x14ac:dyDescent="0.2">
      <c r="A4418" s="3" t="s">
        <v>62</v>
      </c>
      <c r="B4418" s="312">
        <f>AVERAGE(B4417:C4417)</f>
        <v>2.107608695652174</v>
      </c>
      <c r="C4418" s="312"/>
      <c r="D4418" s="312">
        <f>AVERAGE(D4417:E4417)</f>
        <v>3.0656521739130431</v>
      </c>
      <c r="E4418" s="312"/>
      <c r="F4418" s="5"/>
      <c r="G4418" s="312">
        <f>AVERAGE(G4417:H4417)</f>
        <v>1.0352173913043479</v>
      </c>
      <c r="H4418" s="312"/>
      <c r="I4418" s="118"/>
      <c r="J4418" s="312">
        <f>AVERAGE(J4417:K4417)</f>
        <v>1.8408695652173914</v>
      </c>
      <c r="K4418" s="312"/>
    </row>
    <row r="4419" spans="1:12" x14ac:dyDescent="0.2">
      <c r="A4419" s="3" t="s">
        <v>63</v>
      </c>
      <c r="B4419" s="312">
        <f>AVERAGE(B4366,B4390,B4418)</f>
        <v>1.7683257055682684</v>
      </c>
      <c r="C4419" s="312"/>
      <c r="D4419" s="312">
        <f>AVERAGE(D4366,D4390,D4418)</f>
        <v>2.7548665141113653</v>
      </c>
      <c r="E4419" s="312"/>
      <c r="F4419" s="5"/>
      <c r="G4419" s="312">
        <f>AVERAGE(G4366,G4390,G4418)</f>
        <v>0.86551106025934421</v>
      </c>
      <c r="H4419" s="312"/>
      <c r="I4419" s="118"/>
      <c r="J4419" s="312">
        <f>AVERAGE(J4366,J4390,J4418)</f>
        <v>1.6634916094584289</v>
      </c>
      <c r="K4419" s="312"/>
    </row>
    <row r="4420" spans="1:12" x14ac:dyDescent="0.2">
      <c r="B4420" s="119"/>
    </row>
    <row r="4421" spans="1:12" x14ac:dyDescent="0.2">
      <c r="A4421" s="2">
        <v>44287</v>
      </c>
      <c r="B4421" s="119">
        <v>2.2000000000000002</v>
      </c>
      <c r="C4421" s="64">
        <v>1.98</v>
      </c>
      <c r="D4421" s="64">
        <v>3.12</v>
      </c>
      <c r="E4421" s="64">
        <v>2.85</v>
      </c>
      <c r="G4421" s="64">
        <v>1.28</v>
      </c>
      <c r="H4421" s="64">
        <f t="shared" ref="H4421:H4442" si="97">(G4421+I4421)/2</f>
        <v>1.06</v>
      </c>
      <c r="I4421" s="64">
        <v>0.84</v>
      </c>
      <c r="J4421" s="64">
        <v>2</v>
      </c>
      <c r="K4421" s="64">
        <f t="shared" ref="K4421:K4442" si="98">(J4421+L4421)/2</f>
        <v>1.9100000000000001</v>
      </c>
      <c r="L4421" s="64">
        <v>1.82</v>
      </c>
    </row>
    <row r="4422" spans="1:12" x14ac:dyDescent="0.2">
      <c r="A4422" s="2">
        <v>44288</v>
      </c>
      <c r="B4422" s="119">
        <v>2.2400000000000002</v>
      </c>
      <c r="C4422" s="64">
        <v>1.98</v>
      </c>
      <c r="D4422" s="64">
        <v>3.22</v>
      </c>
      <c r="E4422" s="64">
        <v>2.88</v>
      </c>
      <c r="G4422" s="64">
        <v>1.65</v>
      </c>
      <c r="H4422" s="64">
        <f t="shared" si="97"/>
        <v>1.2549999999999999</v>
      </c>
      <c r="I4422" s="64">
        <v>0.86</v>
      </c>
      <c r="J4422" s="64">
        <v>2.37</v>
      </c>
      <c r="K4422" s="64">
        <f t="shared" si="98"/>
        <v>2.2949999999999999</v>
      </c>
      <c r="L4422" s="64">
        <v>2.2200000000000002</v>
      </c>
    </row>
    <row r="4423" spans="1:12" x14ac:dyDescent="0.2">
      <c r="A4423" s="2">
        <v>44291</v>
      </c>
      <c r="B4423" s="119">
        <v>2.1800000000000002</v>
      </c>
      <c r="C4423" s="64">
        <v>2.0499999999999998</v>
      </c>
      <c r="D4423" s="64">
        <v>3.17</v>
      </c>
      <c r="E4423" s="64">
        <v>2.88</v>
      </c>
      <c r="G4423" s="64">
        <v>1.27</v>
      </c>
      <c r="H4423" s="64">
        <f t="shared" si="97"/>
        <v>1.01</v>
      </c>
      <c r="I4423" s="64">
        <v>0.75</v>
      </c>
      <c r="J4423" s="64">
        <v>1.79</v>
      </c>
      <c r="K4423" s="64">
        <f t="shared" si="98"/>
        <v>1.4950000000000001</v>
      </c>
      <c r="L4423" s="64">
        <v>1.2</v>
      </c>
    </row>
    <row r="4424" spans="1:12" x14ac:dyDescent="0.2">
      <c r="A4424" s="2">
        <v>44292</v>
      </c>
      <c r="B4424" s="119">
        <v>2.15</v>
      </c>
      <c r="C4424" s="64">
        <v>1.99</v>
      </c>
      <c r="D4424" s="64">
        <v>3.12</v>
      </c>
      <c r="E4424" s="64">
        <v>2.81</v>
      </c>
      <c r="G4424" s="64">
        <v>1.25</v>
      </c>
      <c r="H4424" s="64">
        <f t="shared" si="97"/>
        <v>0.94</v>
      </c>
      <c r="I4424" s="64">
        <v>0.63</v>
      </c>
      <c r="J4424" s="64">
        <v>1.89</v>
      </c>
      <c r="K4424" s="64">
        <f t="shared" si="98"/>
        <v>1.5249999999999999</v>
      </c>
      <c r="L4424" s="64">
        <v>1.1599999999999999</v>
      </c>
    </row>
    <row r="4425" spans="1:12" x14ac:dyDescent="0.2">
      <c r="A4425" s="2">
        <v>44293</v>
      </c>
      <c r="B4425" s="119">
        <v>2.14</v>
      </c>
      <c r="C4425" s="64">
        <v>2.02</v>
      </c>
      <c r="D4425" s="64">
        <v>3.18</v>
      </c>
      <c r="E4425" s="64">
        <v>2.87</v>
      </c>
      <c r="G4425" s="64">
        <v>1.26</v>
      </c>
      <c r="H4425" s="64">
        <f t="shared" si="97"/>
        <v>0.91</v>
      </c>
      <c r="I4425" s="64">
        <v>0.56000000000000005</v>
      </c>
      <c r="J4425" s="64">
        <v>1.85</v>
      </c>
      <c r="K4425" s="64">
        <f t="shared" si="98"/>
        <v>1.5550000000000002</v>
      </c>
      <c r="L4425" s="64">
        <v>1.26</v>
      </c>
    </row>
    <row r="4426" spans="1:12" x14ac:dyDescent="0.2">
      <c r="A4426" s="2">
        <v>44294</v>
      </c>
      <c r="B4426" s="119">
        <v>2.13</v>
      </c>
      <c r="C4426" s="64">
        <v>1.91</v>
      </c>
      <c r="D4426" s="64">
        <v>3.13</v>
      </c>
      <c r="E4426" s="64">
        <v>2.83</v>
      </c>
      <c r="G4426" s="64">
        <v>1.18</v>
      </c>
      <c r="H4426" s="64">
        <f t="shared" si="97"/>
        <v>0.87</v>
      </c>
      <c r="I4426" s="64">
        <v>0.56000000000000005</v>
      </c>
      <c r="J4426" s="64">
        <v>1.9</v>
      </c>
      <c r="K4426" s="64">
        <f t="shared" si="98"/>
        <v>1.5549999999999999</v>
      </c>
      <c r="L4426" s="64">
        <v>1.21</v>
      </c>
    </row>
    <row r="4427" spans="1:12" x14ac:dyDescent="0.2">
      <c r="A4427" s="2">
        <v>44295</v>
      </c>
      <c r="B4427" s="119">
        <v>2.15</v>
      </c>
      <c r="C4427" s="64">
        <v>1.95</v>
      </c>
      <c r="D4427" s="64">
        <v>3.15</v>
      </c>
      <c r="E4427" s="64">
        <v>2.83</v>
      </c>
      <c r="G4427" s="64">
        <v>1.26</v>
      </c>
      <c r="H4427" s="64">
        <f t="shared" si="97"/>
        <v>0.9</v>
      </c>
      <c r="I4427" s="64">
        <v>0.54</v>
      </c>
      <c r="J4427" s="64">
        <v>1.79</v>
      </c>
      <c r="K4427" s="64">
        <f t="shared" si="98"/>
        <v>1.51</v>
      </c>
      <c r="L4427" s="64">
        <v>1.23</v>
      </c>
    </row>
    <row r="4428" spans="1:12" x14ac:dyDescent="0.2">
      <c r="A4428" s="2">
        <v>44298</v>
      </c>
      <c r="B4428" s="119">
        <v>2.17</v>
      </c>
      <c r="C4428" s="64">
        <v>1.95</v>
      </c>
      <c r="D4428" s="64">
        <v>3.16</v>
      </c>
      <c r="E4428" s="64">
        <v>2.84</v>
      </c>
      <c r="G4428" s="64">
        <v>1.17</v>
      </c>
      <c r="H4428" s="64">
        <f t="shared" si="97"/>
        <v>0.86</v>
      </c>
      <c r="I4428" s="64">
        <v>0.55000000000000004</v>
      </c>
      <c r="J4428" s="64">
        <v>1.85</v>
      </c>
      <c r="K4428" s="64">
        <f t="shared" si="98"/>
        <v>1.4650000000000001</v>
      </c>
      <c r="L4428" s="64">
        <v>1.08</v>
      </c>
    </row>
    <row r="4429" spans="1:12" x14ac:dyDescent="0.2">
      <c r="A4429" s="2">
        <v>44299</v>
      </c>
      <c r="B4429" s="119">
        <v>2.13</v>
      </c>
      <c r="C4429" s="64">
        <v>1.9</v>
      </c>
      <c r="D4429" s="64">
        <v>3.14</v>
      </c>
      <c r="E4429" s="64">
        <v>2.79</v>
      </c>
      <c r="G4429" s="64">
        <v>1.19</v>
      </c>
      <c r="H4429" s="64">
        <f t="shared" si="97"/>
        <v>0.90500000000000003</v>
      </c>
      <c r="I4429" s="64">
        <v>0.62</v>
      </c>
      <c r="J4429" s="64">
        <v>1.83</v>
      </c>
      <c r="K4429" s="64">
        <f t="shared" si="98"/>
        <v>1.4450000000000001</v>
      </c>
      <c r="L4429" s="64">
        <v>1.06</v>
      </c>
    </row>
    <row r="4430" spans="1:12" x14ac:dyDescent="0.2">
      <c r="A4430" s="2">
        <v>44300</v>
      </c>
      <c r="B4430" s="119">
        <v>2.14</v>
      </c>
      <c r="C4430" s="64">
        <v>1.89</v>
      </c>
      <c r="D4430" s="64">
        <v>3.15</v>
      </c>
      <c r="E4430" s="64">
        <v>2.83</v>
      </c>
      <c r="G4430" s="64">
        <v>1.1599999999999999</v>
      </c>
      <c r="H4430" s="64">
        <f t="shared" si="97"/>
        <v>0.86999999999999988</v>
      </c>
      <c r="I4430" s="64">
        <v>0.57999999999999996</v>
      </c>
      <c r="J4430" s="64">
        <v>1.87</v>
      </c>
      <c r="K4430" s="64">
        <f t="shared" si="98"/>
        <v>1.4900000000000002</v>
      </c>
      <c r="L4430" s="64">
        <v>1.1100000000000001</v>
      </c>
    </row>
    <row r="4431" spans="1:12" x14ac:dyDescent="0.2">
      <c r="A4431" s="2">
        <v>44301</v>
      </c>
      <c r="B4431" s="119">
        <v>2.08</v>
      </c>
      <c r="C4431" s="64">
        <v>1.82</v>
      </c>
      <c r="D4431" s="64">
        <v>3.06</v>
      </c>
      <c r="E4431" s="64">
        <v>2.74</v>
      </c>
      <c r="G4431" s="64">
        <v>1.0900000000000001</v>
      </c>
      <c r="H4431" s="64">
        <f t="shared" si="97"/>
        <v>0.88000000000000012</v>
      </c>
      <c r="I4431" s="64">
        <v>0.67</v>
      </c>
      <c r="J4431" s="64">
        <v>1.85</v>
      </c>
      <c r="K4431" s="64">
        <f t="shared" si="98"/>
        <v>1.4300000000000002</v>
      </c>
      <c r="L4431" s="64">
        <v>1.01</v>
      </c>
    </row>
    <row r="4432" spans="1:12" x14ac:dyDescent="0.2">
      <c r="A4432" s="2">
        <v>44302</v>
      </c>
      <c r="B4432" s="119">
        <v>2.13</v>
      </c>
      <c r="C4432" s="64">
        <v>1.89</v>
      </c>
      <c r="D4432" s="64">
        <v>3.12</v>
      </c>
      <c r="E4432" s="64">
        <v>2.79</v>
      </c>
      <c r="G4432" s="64">
        <v>1.1000000000000001</v>
      </c>
      <c r="H4432" s="64">
        <f t="shared" si="97"/>
        <v>0.91</v>
      </c>
      <c r="I4432" s="64">
        <v>0.72</v>
      </c>
      <c r="J4432" s="64">
        <v>1.79</v>
      </c>
      <c r="K4432" s="64">
        <f t="shared" si="98"/>
        <v>1.335</v>
      </c>
      <c r="L4432" s="64">
        <v>0.88</v>
      </c>
    </row>
    <row r="4433" spans="1:12" x14ac:dyDescent="0.2">
      <c r="A4433" s="2">
        <v>44305</v>
      </c>
      <c r="B4433" s="119">
        <v>2.14</v>
      </c>
      <c r="C4433" s="64">
        <v>1.93</v>
      </c>
      <c r="D4433" s="64">
        <v>3.16</v>
      </c>
      <c r="E4433" s="64">
        <v>2.83</v>
      </c>
      <c r="G4433" s="64">
        <v>1.08</v>
      </c>
      <c r="H4433" s="64">
        <f t="shared" si="97"/>
        <v>0.875</v>
      </c>
      <c r="I4433" s="64">
        <v>0.67</v>
      </c>
      <c r="J4433" s="64">
        <v>1.83</v>
      </c>
      <c r="K4433" s="64">
        <f t="shared" si="98"/>
        <v>1.355</v>
      </c>
      <c r="L4433" s="64">
        <v>0.88</v>
      </c>
    </row>
    <row r="4434" spans="1:12" x14ac:dyDescent="0.2">
      <c r="A4434" s="2">
        <v>44306</v>
      </c>
      <c r="B4434" s="119">
        <v>2.16</v>
      </c>
      <c r="C4434" s="64">
        <v>1.89</v>
      </c>
      <c r="D4434" s="64">
        <v>3.14</v>
      </c>
      <c r="E4434" s="64">
        <v>2.8</v>
      </c>
      <c r="G4434" s="64">
        <v>1.1000000000000001</v>
      </c>
      <c r="H4434" s="64">
        <f t="shared" si="97"/>
        <v>0.88000000000000012</v>
      </c>
      <c r="I4434" s="64">
        <v>0.66</v>
      </c>
      <c r="J4434" s="64">
        <v>1.78</v>
      </c>
      <c r="K4434" s="64">
        <f t="shared" si="98"/>
        <v>1.35</v>
      </c>
      <c r="L4434" s="64">
        <v>0.92</v>
      </c>
    </row>
    <row r="4435" spans="1:12" x14ac:dyDescent="0.2">
      <c r="A4435" s="2">
        <v>44307</v>
      </c>
      <c r="B4435" s="119">
        <v>2.14</v>
      </c>
      <c r="C4435" s="64">
        <v>1.89</v>
      </c>
      <c r="D4435" s="64">
        <v>3.13</v>
      </c>
      <c r="E4435" s="64">
        <v>2.79</v>
      </c>
      <c r="G4435" s="64">
        <v>1.1299999999999999</v>
      </c>
      <c r="H4435" s="64">
        <f t="shared" si="97"/>
        <v>0.91999999999999993</v>
      </c>
      <c r="I4435" s="64">
        <v>0.71</v>
      </c>
      <c r="J4435" s="64">
        <v>1.73</v>
      </c>
      <c r="K4435" s="64">
        <f t="shared" si="98"/>
        <v>1.325</v>
      </c>
      <c r="L4435" s="64">
        <v>0.92</v>
      </c>
    </row>
    <row r="4436" spans="1:12" x14ac:dyDescent="0.2">
      <c r="A4436" s="2">
        <v>44308</v>
      </c>
      <c r="B4436" s="119">
        <v>2.14</v>
      </c>
      <c r="C4436" s="64">
        <v>1.87</v>
      </c>
      <c r="D4436" s="64">
        <v>3.11</v>
      </c>
      <c r="E4436" s="64">
        <v>2.78</v>
      </c>
      <c r="G4436" s="64">
        <v>1.1200000000000001</v>
      </c>
      <c r="H4436" s="64">
        <f t="shared" si="97"/>
        <v>0.91</v>
      </c>
      <c r="I4436" s="64">
        <v>0.7</v>
      </c>
      <c r="J4436" s="64">
        <v>1.62</v>
      </c>
      <c r="K4436" s="64">
        <f t="shared" si="98"/>
        <v>1.3149999999999999</v>
      </c>
      <c r="L4436" s="64">
        <v>1.01</v>
      </c>
    </row>
    <row r="4437" spans="1:12" x14ac:dyDescent="0.2">
      <c r="A4437" s="2">
        <v>44309</v>
      </c>
      <c r="B4437" s="119">
        <v>2.12</v>
      </c>
      <c r="C4437" s="64">
        <v>1.85</v>
      </c>
      <c r="D4437" s="64">
        <v>3.08</v>
      </c>
      <c r="E4437" s="64">
        <v>2.79</v>
      </c>
      <c r="G4437" s="64">
        <v>1.08</v>
      </c>
      <c r="H4437" s="64">
        <f t="shared" si="97"/>
        <v>0.9</v>
      </c>
      <c r="I4437" s="64">
        <v>0.72</v>
      </c>
      <c r="J4437" s="64">
        <v>1.59</v>
      </c>
      <c r="K4437" s="64">
        <f t="shared" si="98"/>
        <v>1.23</v>
      </c>
      <c r="L4437" s="64">
        <v>0.87</v>
      </c>
    </row>
    <row r="4438" spans="1:12" x14ac:dyDescent="0.2">
      <c r="A4438" s="2">
        <v>44312</v>
      </c>
      <c r="B4438" s="119">
        <v>2.12</v>
      </c>
      <c r="C4438" s="64">
        <v>1.87</v>
      </c>
      <c r="D4438" s="64">
        <v>3.11</v>
      </c>
      <c r="E4438" s="64">
        <v>2.79</v>
      </c>
      <c r="G4438" s="64">
        <v>1.1100000000000001</v>
      </c>
      <c r="H4438" s="64">
        <f t="shared" si="97"/>
        <v>0.89500000000000002</v>
      </c>
      <c r="I4438" s="64">
        <v>0.68</v>
      </c>
      <c r="J4438" s="64">
        <v>1.71</v>
      </c>
      <c r="K4438" s="64">
        <f t="shared" si="98"/>
        <v>1.3599999999999999</v>
      </c>
      <c r="L4438" s="64">
        <v>1.01</v>
      </c>
    </row>
    <row r="4439" spans="1:12" x14ac:dyDescent="0.2">
      <c r="A4439" s="2">
        <v>44313</v>
      </c>
      <c r="B4439" s="119">
        <v>2.1800000000000002</v>
      </c>
      <c r="C4439" s="64">
        <v>1.91</v>
      </c>
      <c r="D4439" s="64">
        <v>3.15</v>
      </c>
      <c r="E4439" s="64">
        <v>2.83</v>
      </c>
      <c r="G4439" s="64">
        <v>1.1499999999999999</v>
      </c>
      <c r="H4439" s="64">
        <f t="shared" si="97"/>
        <v>0.91500000000000004</v>
      </c>
      <c r="I4439" s="64">
        <v>0.68</v>
      </c>
      <c r="J4439" s="64">
        <v>1.64</v>
      </c>
      <c r="K4439" s="64">
        <f t="shared" si="98"/>
        <v>1.1850000000000001</v>
      </c>
      <c r="L4439" s="64">
        <v>0.73</v>
      </c>
    </row>
    <row r="4440" spans="1:12" x14ac:dyDescent="0.2">
      <c r="A4440" s="2">
        <v>44314</v>
      </c>
      <c r="B4440" s="119">
        <v>2.17</v>
      </c>
      <c r="C4440" s="64">
        <v>1.9</v>
      </c>
      <c r="D4440" s="64">
        <v>3.12</v>
      </c>
      <c r="E4440" s="64">
        <v>2.84</v>
      </c>
      <c r="G4440" s="64">
        <v>1.1200000000000001</v>
      </c>
      <c r="H4440" s="64">
        <f t="shared" si="97"/>
        <v>0.88000000000000012</v>
      </c>
      <c r="I4440" s="64">
        <v>0.64</v>
      </c>
      <c r="J4440" s="64">
        <v>1.78</v>
      </c>
      <c r="K4440" s="64">
        <f t="shared" si="98"/>
        <v>1.3599999999999999</v>
      </c>
      <c r="L4440" s="64">
        <v>0.94</v>
      </c>
    </row>
    <row r="4441" spans="1:12" x14ac:dyDescent="0.2">
      <c r="A4441" s="2">
        <v>44315</v>
      </c>
      <c r="B4441" s="119">
        <v>2.21</v>
      </c>
      <c r="C4441" s="64">
        <v>1.93</v>
      </c>
      <c r="D4441" s="64">
        <v>3.11</v>
      </c>
      <c r="E4441" s="64">
        <v>2.85</v>
      </c>
      <c r="G4441" s="64">
        <v>1.1499999999999999</v>
      </c>
      <c r="H4441" s="64">
        <f t="shared" si="97"/>
        <v>0.91999999999999993</v>
      </c>
      <c r="I4441" s="64">
        <v>0.69</v>
      </c>
      <c r="J4441" s="64">
        <v>1.71</v>
      </c>
      <c r="K4441" s="64">
        <f t="shared" si="98"/>
        <v>1.32</v>
      </c>
      <c r="L4441" s="64">
        <v>0.93</v>
      </c>
    </row>
    <row r="4442" spans="1:12" x14ac:dyDescent="0.2">
      <c r="A4442" s="2">
        <v>44316</v>
      </c>
      <c r="B4442" s="119">
        <v>2.2000000000000002</v>
      </c>
      <c r="C4442" s="64">
        <v>1.89</v>
      </c>
      <c r="D4442" s="64">
        <v>3.15</v>
      </c>
      <c r="E4442" s="64">
        <v>2.82</v>
      </c>
      <c r="G4442" s="64">
        <v>1.18</v>
      </c>
      <c r="H4442" s="64">
        <f t="shared" si="97"/>
        <v>0.96499999999999997</v>
      </c>
      <c r="I4442" s="64">
        <v>0.75</v>
      </c>
      <c r="J4442" s="64">
        <v>1.68</v>
      </c>
      <c r="K4442" s="64">
        <f t="shared" si="98"/>
        <v>1.31</v>
      </c>
      <c r="L4442" s="64">
        <v>0.94</v>
      </c>
    </row>
    <row r="4443" spans="1:12" x14ac:dyDescent="0.2">
      <c r="B4443" s="119"/>
    </row>
    <row r="4444" spans="1:12" x14ac:dyDescent="0.2">
      <c r="A4444" s="3" t="s">
        <v>61</v>
      </c>
      <c r="B4444" s="64">
        <f>AVERAGE(B4421:B4442)</f>
        <v>2.1554545454545457</v>
      </c>
      <c r="C4444" s="64">
        <f t="shared" ref="C4444:K4444" si="99">AVERAGE(C4421:C4442)</f>
        <v>1.9209090909090905</v>
      </c>
      <c r="D4444" s="64">
        <f t="shared" si="99"/>
        <v>3.1354545454545457</v>
      </c>
      <c r="E4444" s="64">
        <f t="shared" si="99"/>
        <v>2.8209090909090904</v>
      </c>
      <c r="G4444" s="64">
        <f t="shared" si="99"/>
        <v>1.1854545454545453</v>
      </c>
      <c r="H4444" s="64">
        <f t="shared" si="99"/>
        <v>0.92863636363636382</v>
      </c>
      <c r="J4444" s="64">
        <f t="shared" si="99"/>
        <v>1.8113636363636365</v>
      </c>
      <c r="K4444" s="64">
        <f t="shared" si="99"/>
        <v>1.46</v>
      </c>
    </row>
    <row r="4445" spans="1:12" x14ac:dyDescent="0.2">
      <c r="A4445" s="3" t="s">
        <v>62</v>
      </c>
      <c r="B4445" s="312">
        <f>AVERAGE(B4444:C4444)</f>
        <v>2.0381818181818181</v>
      </c>
      <c r="C4445" s="312"/>
      <c r="D4445" s="312">
        <f>AVERAGE(D4444:E4444)</f>
        <v>2.978181818181818</v>
      </c>
      <c r="E4445" s="312"/>
      <c r="F4445" s="5"/>
      <c r="G4445" s="312">
        <f>AVERAGE(G4444:H4444)</f>
        <v>1.0570454545454546</v>
      </c>
      <c r="H4445" s="312"/>
      <c r="I4445" s="118"/>
      <c r="J4445" s="312">
        <f>AVERAGE(J4444:K4444)</f>
        <v>1.6356818181818182</v>
      </c>
      <c r="K4445" s="312"/>
    </row>
    <row r="4446" spans="1:12" x14ac:dyDescent="0.2">
      <c r="A4446" s="3" t="s">
        <v>63</v>
      </c>
      <c r="B4446" s="312">
        <f>AVERAGE(B4390,B4418,B4445)</f>
        <v>1.950438943207822</v>
      </c>
      <c r="C4446" s="312"/>
      <c r="D4446" s="312">
        <f>AVERAGE(D4390,D4418,D4445)</f>
        <v>2.9190850149088132</v>
      </c>
      <c r="E4446" s="312"/>
      <c r="F4446" s="5"/>
      <c r="G4446" s="312">
        <f>AVERAGE(G4390,G4418,G4445)</f>
        <v>0.96035954510782895</v>
      </c>
      <c r="H4446" s="312"/>
      <c r="I4446" s="118"/>
      <c r="J4446" s="312">
        <f>AVERAGE(J4390,J4418,J4445)</f>
        <v>1.6892013383260525</v>
      </c>
      <c r="K4446" s="312"/>
    </row>
    <row r="4447" spans="1:12" x14ac:dyDescent="0.2">
      <c r="B4447" s="119"/>
    </row>
    <row r="4448" spans="1:12" x14ac:dyDescent="0.2">
      <c r="A4448" s="2">
        <v>44319</v>
      </c>
      <c r="B4448" s="119">
        <v>2.17</v>
      </c>
      <c r="C4448" s="64">
        <v>1.87</v>
      </c>
      <c r="D4448" s="64">
        <v>3.1</v>
      </c>
      <c r="E4448" s="64">
        <v>2.81</v>
      </c>
      <c r="G4448" s="64">
        <v>1.18</v>
      </c>
      <c r="H4448" s="64">
        <f t="shared" ref="H4448:H4467" si="100">(G4448+I4448)/2</f>
        <v>0.95499999999999996</v>
      </c>
      <c r="I4448" s="64">
        <v>0.73</v>
      </c>
      <c r="J4448" s="64">
        <v>1.74</v>
      </c>
      <c r="K4448" s="64">
        <f t="shared" ref="K4448:K4467" si="101">(J4448+L4448)/2</f>
        <v>1.5449999999999999</v>
      </c>
      <c r="L4448" s="64">
        <v>1.35</v>
      </c>
    </row>
    <row r="4449" spans="1:12" x14ac:dyDescent="0.2">
      <c r="A4449" s="2">
        <v>44320</v>
      </c>
      <c r="B4449" s="119">
        <v>2.15</v>
      </c>
      <c r="C4449" s="64">
        <v>1.86</v>
      </c>
      <c r="D4449" s="64">
        <v>3.07</v>
      </c>
      <c r="E4449" s="64">
        <v>2.79</v>
      </c>
      <c r="G4449" s="64">
        <v>1.17</v>
      </c>
      <c r="H4449" s="64">
        <f t="shared" si="100"/>
        <v>0.95</v>
      </c>
      <c r="I4449" s="64">
        <v>0.73</v>
      </c>
      <c r="J4449" s="64">
        <v>1.69</v>
      </c>
      <c r="K4449" s="64">
        <f t="shared" si="101"/>
        <v>1.4849999999999999</v>
      </c>
      <c r="L4449" s="64">
        <v>1.28</v>
      </c>
    </row>
    <row r="4450" spans="1:12" x14ac:dyDescent="0.2">
      <c r="A4450" s="2">
        <v>44321</v>
      </c>
      <c r="B4450" s="119">
        <v>2.14</v>
      </c>
      <c r="C4450" s="64">
        <v>1.85</v>
      </c>
      <c r="D4450" s="64">
        <v>3.03</v>
      </c>
      <c r="E4450" s="64">
        <v>2.78</v>
      </c>
      <c r="G4450" s="64">
        <v>1.21</v>
      </c>
      <c r="H4450" s="64">
        <f t="shared" si="100"/>
        <v>0.97</v>
      </c>
      <c r="I4450" s="64">
        <v>0.73</v>
      </c>
      <c r="J4450" s="64">
        <v>1.76</v>
      </c>
      <c r="K4450" s="64">
        <f t="shared" si="101"/>
        <v>1.49</v>
      </c>
      <c r="L4450" s="64">
        <v>1.22</v>
      </c>
    </row>
    <row r="4451" spans="1:12" x14ac:dyDescent="0.2">
      <c r="A4451" s="2">
        <v>44322</v>
      </c>
      <c r="B4451" s="119">
        <v>2.13</v>
      </c>
      <c r="C4451" s="64">
        <v>1.86</v>
      </c>
      <c r="D4451" s="64">
        <v>3.03</v>
      </c>
      <c r="E4451" s="64">
        <v>2.78</v>
      </c>
      <c r="G4451" s="64">
        <v>1.2</v>
      </c>
      <c r="H4451" s="64">
        <f t="shared" si="100"/>
        <v>0.95499999999999996</v>
      </c>
      <c r="I4451" s="64">
        <v>0.71</v>
      </c>
      <c r="J4451" s="64">
        <v>1.75</v>
      </c>
      <c r="K4451" s="64">
        <f t="shared" si="101"/>
        <v>1.4950000000000001</v>
      </c>
      <c r="L4451" s="64">
        <v>1.24</v>
      </c>
    </row>
    <row r="4452" spans="1:12" x14ac:dyDescent="0.2">
      <c r="A4452" s="2">
        <v>44323</v>
      </c>
      <c r="B4452" s="119">
        <v>2.14</v>
      </c>
      <c r="C4452" s="64">
        <v>1.88</v>
      </c>
      <c r="D4452" s="64">
        <v>3.04</v>
      </c>
      <c r="E4452" s="64">
        <v>2.8</v>
      </c>
      <c r="G4452" s="64">
        <v>1.08</v>
      </c>
      <c r="H4452" s="64">
        <f t="shared" si="100"/>
        <v>0.89</v>
      </c>
      <c r="I4452" s="64">
        <v>0.7</v>
      </c>
      <c r="J4452" s="64">
        <v>1.73</v>
      </c>
      <c r="K4452" s="64">
        <f t="shared" si="101"/>
        <v>1.48</v>
      </c>
      <c r="L4452" s="64">
        <v>1.23</v>
      </c>
    </row>
    <row r="4453" spans="1:12" x14ac:dyDescent="0.2">
      <c r="A4453" s="2">
        <v>44326</v>
      </c>
      <c r="B4453" s="119">
        <v>2.17</v>
      </c>
      <c r="C4453" s="64">
        <v>1.97</v>
      </c>
      <c r="D4453" s="64">
        <v>3.08</v>
      </c>
      <c r="E4453" s="64">
        <v>2.95</v>
      </c>
      <c r="G4453" s="64">
        <v>1.2</v>
      </c>
      <c r="H4453" s="64">
        <f t="shared" si="100"/>
        <v>0.95</v>
      </c>
      <c r="I4453" s="64">
        <v>0.7</v>
      </c>
      <c r="J4453" s="64">
        <v>1.84</v>
      </c>
      <c r="K4453" s="64">
        <f t="shared" si="101"/>
        <v>1.4950000000000001</v>
      </c>
      <c r="L4453" s="64">
        <v>1.1499999999999999</v>
      </c>
    </row>
    <row r="4454" spans="1:12" x14ac:dyDescent="0.2">
      <c r="A4454" s="2">
        <v>44327</v>
      </c>
      <c r="B4454" s="119">
        <v>2.2000000000000002</v>
      </c>
      <c r="C4454" s="64">
        <v>1.9</v>
      </c>
      <c r="D4454" s="64">
        <v>3.12</v>
      </c>
      <c r="E4454" s="64">
        <v>2.94</v>
      </c>
      <c r="G4454" s="64">
        <v>1.1399999999999999</v>
      </c>
      <c r="H4454" s="64">
        <f t="shared" si="100"/>
        <v>0.91499999999999992</v>
      </c>
      <c r="I4454" s="64">
        <v>0.69</v>
      </c>
      <c r="J4454" s="64">
        <v>1.78</v>
      </c>
      <c r="K4454" s="64">
        <f t="shared" si="101"/>
        <v>1.595</v>
      </c>
      <c r="L4454" s="64">
        <v>1.41</v>
      </c>
    </row>
    <row r="4455" spans="1:12" x14ac:dyDescent="0.2">
      <c r="A4455" s="2">
        <v>44328</v>
      </c>
      <c r="B4455" s="119">
        <v>2.27</v>
      </c>
      <c r="C4455" s="64">
        <v>1.97</v>
      </c>
      <c r="D4455" s="64">
        <v>3.18</v>
      </c>
      <c r="E4455" s="64">
        <v>3.01</v>
      </c>
      <c r="G4455" s="64">
        <v>1.19</v>
      </c>
      <c r="H4455" s="64">
        <f t="shared" si="100"/>
        <v>0.96</v>
      </c>
      <c r="I4455" s="64">
        <v>0.73</v>
      </c>
      <c r="J4455" s="64">
        <v>1.8</v>
      </c>
      <c r="K4455" s="64">
        <f t="shared" si="101"/>
        <v>1.5550000000000002</v>
      </c>
      <c r="L4455" s="64">
        <v>1.31</v>
      </c>
    </row>
    <row r="4456" spans="1:12" x14ac:dyDescent="0.2">
      <c r="A4456" s="2">
        <v>44329</v>
      </c>
      <c r="B4456" s="119">
        <v>2.2000000000000002</v>
      </c>
      <c r="C4456" s="64">
        <v>1.92</v>
      </c>
      <c r="D4456" s="64">
        <v>3.16</v>
      </c>
      <c r="E4456" s="64">
        <v>2.99</v>
      </c>
      <c r="G4456" s="64">
        <v>1.23</v>
      </c>
      <c r="H4456" s="64">
        <f t="shared" si="100"/>
        <v>0.98</v>
      </c>
      <c r="I4456" s="64">
        <v>0.73</v>
      </c>
      <c r="J4456" s="64">
        <v>1.65</v>
      </c>
      <c r="K4456" s="64">
        <f t="shared" si="101"/>
        <v>1.5</v>
      </c>
      <c r="L4456" s="64">
        <v>1.35</v>
      </c>
    </row>
    <row r="4457" spans="1:12" x14ac:dyDescent="0.2">
      <c r="A4457" s="2">
        <v>44330</v>
      </c>
      <c r="B4457" s="119">
        <v>2.1800000000000002</v>
      </c>
      <c r="C4457" s="64">
        <v>1.88</v>
      </c>
      <c r="D4457" s="64">
        <v>3.11</v>
      </c>
      <c r="E4457" s="64">
        <v>2.94</v>
      </c>
      <c r="G4457" s="64">
        <v>1.22</v>
      </c>
      <c r="H4457" s="64">
        <f t="shared" si="100"/>
        <v>0.98</v>
      </c>
      <c r="I4457" s="64">
        <v>0.74</v>
      </c>
      <c r="J4457" s="64">
        <v>1.89</v>
      </c>
      <c r="K4457" s="64">
        <f t="shared" si="101"/>
        <v>1.6749999999999998</v>
      </c>
      <c r="L4457" s="64">
        <v>1.46</v>
      </c>
    </row>
    <row r="4458" spans="1:12" x14ac:dyDescent="0.2">
      <c r="A4458" s="2">
        <v>44333</v>
      </c>
      <c r="B4458" s="119">
        <v>2.1800000000000002</v>
      </c>
      <c r="C4458" s="64">
        <v>1.97</v>
      </c>
      <c r="D4458" s="64">
        <v>3.14</v>
      </c>
      <c r="E4458" s="64">
        <v>2.95</v>
      </c>
      <c r="G4458" s="64">
        <v>1.22</v>
      </c>
      <c r="H4458" s="64">
        <f t="shared" si="100"/>
        <v>0.99</v>
      </c>
      <c r="I4458" s="64">
        <v>0.76</v>
      </c>
      <c r="J4458" s="64">
        <v>1.68</v>
      </c>
      <c r="K4458" s="64">
        <f t="shared" si="101"/>
        <v>1.49</v>
      </c>
      <c r="L4458" s="64">
        <v>1.3</v>
      </c>
    </row>
    <row r="4459" spans="1:12" x14ac:dyDescent="0.2">
      <c r="A4459" s="2">
        <v>44334</v>
      </c>
      <c r="B4459" s="119">
        <v>2.2000000000000002</v>
      </c>
      <c r="C4459" s="64">
        <v>1.98</v>
      </c>
      <c r="D4459" s="64">
        <v>3.17</v>
      </c>
      <c r="E4459" s="64">
        <v>2.94</v>
      </c>
      <c r="G4459" s="64">
        <v>1.18</v>
      </c>
      <c r="H4459" s="64">
        <f t="shared" si="100"/>
        <v>0.97499999999999998</v>
      </c>
      <c r="I4459" s="64">
        <v>0.77</v>
      </c>
      <c r="J4459" s="64">
        <v>1.77</v>
      </c>
      <c r="K4459" s="64">
        <f t="shared" si="101"/>
        <v>1.5449999999999999</v>
      </c>
      <c r="L4459" s="64">
        <v>1.32</v>
      </c>
    </row>
    <row r="4460" spans="1:12" x14ac:dyDescent="0.2">
      <c r="A4460" s="2">
        <v>44335</v>
      </c>
      <c r="B4460" s="119">
        <v>2.23</v>
      </c>
      <c r="C4460" s="64">
        <v>2.0099999999999998</v>
      </c>
      <c r="D4460" s="64">
        <v>3.18</v>
      </c>
      <c r="E4460" s="64">
        <v>3.02</v>
      </c>
      <c r="G4460" s="64">
        <v>1.19</v>
      </c>
      <c r="H4460" s="64">
        <f t="shared" si="100"/>
        <v>0.99</v>
      </c>
      <c r="I4460" s="64">
        <v>0.79</v>
      </c>
      <c r="J4460" s="64">
        <v>1.79</v>
      </c>
      <c r="K4460" s="64">
        <f t="shared" si="101"/>
        <v>1.6</v>
      </c>
      <c r="L4460" s="64">
        <v>1.41</v>
      </c>
    </row>
    <row r="4461" spans="1:12" x14ac:dyDescent="0.2">
      <c r="A4461" s="2">
        <v>44336</v>
      </c>
      <c r="B4461" s="119">
        <v>2.16</v>
      </c>
      <c r="C4461" s="64">
        <v>1.95</v>
      </c>
      <c r="D4461" s="64">
        <v>3.13</v>
      </c>
      <c r="E4461" s="64">
        <v>2.96</v>
      </c>
      <c r="G4461" s="64">
        <v>1.1599999999999999</v>
      </c>
      <c r="H4461" s="64">
        <f t="shared" si="100"/>
        <v>0.98</v>
      </c>
      <c r="I4461" s="64">
        <v>0.8</v>
      </c>
      <c r="J4461" s="64">
        <v>1.8</v>
      </c>
      <c r="K4461" s="64">
        <f t="shared" si="101"/>
        <v>1.57</v>
      </c>
      <c r="L4461" s="64">
        <v>1.34</v>
      </c>
    </row>
    <row r="4462" spans="1:12" x14ac:dyDescent="0.2">
      <c r="A4462" s="2">
        <v>44337</v>
      </c>
      <c r="B4462" s="119">
        <v>2.16</v>
      </c>
      <c r="C4462" s="64">
        <v>1.94</v>
      </c>
      <c r="D4462" s="64">
        <v>3.09</v>
      </c>
      <c r="E4462" s="64">
        <v>2.95</v>
      </c>
      <c r="G4462" s="64">
        <v>1.23</v>
      </c>
      <c r="H4462" s="64">
        <f t="shared" si="100"/>
        <v>1.01</v>
      </c>
      <c r="I4462" s="64">
        <v>0.79</v>
      </c>
      <c r="J4462" s="64">
        <v>1.9</v>
      </c>
      <c r="K4462" s="64">
        <f t="shared" si="101"/>
        <v>1.58</v>
      </c>
      <c r="L4462" s="64">
        <v>1.26</v>
      </c>
    </row>
    <row r="4463" spans="1:12" x14ac:dyDescent="0.2">
      <c r="A4463" s="2">
        <v>44340</v>
      </c>
      <c r="B4463" s="119">
        <v>2.13</v>
      </c>
      <c r="C4463" s="64">
        <v>1.93</v>
      </c>
      <c r="D4463" s="64">
        <v>3.09</v>
      </c>
      <c r="E4463" s="64">
        <v>2.91</v>
      </c>
      <c r="G4463" s="64">
        <v>1.1599999999999999</v>
      </c>
      <c r="H4463" s="64">
        <f t="shared" si="100"/>
        <v>0.96499999999999997</v>
      </c>
      <c r="I4463" s="64">
        <v>0.77</v>
      </c>
      <c r="J4463" s="64">
        <v>1.79</v>
      </c>
      <c r="K4463" s="64">
        <f t="shared" si="101"/>
        <v>1.5550000000000002</v>
      </c>
      <c r="L4463" s="64">
        <v>1.32</v>
      </c>
    </row>
    <row r="4464" spans="1:12" x14ac:dyDescent="0.2">
      <c r="A4464" s="2">
        <v>44341</v>
      </c>
      <c r="B4464" s="119">
        <v>2.09</v>
      </c>
      <c r="C4464" s="64">
        <v>1.88</v>
      </c>
      <c r="D4464" s="64">
        <v>3.05</v>
      </c>
      <c r="E4464" s="64">
        <v>2.86</v>
      </c>
      <c r="G4464" s="64">
        <v>1.1499999999999999</v>
      </c>
      <c r="H4464" s="64">
        <f t="shared" si="100"/>
        <v>0.96</v>
      </c>
      <c r="I4464" s="64">
        <v>0.77</v>
      </c>
      <c r="J4464" s="64">
        <v>1.79</v>
      </c>
      <c r="K4464" s="64">
        <f t="shared" si="101"/>
        <v>1.5449999999999999</v>
      </c>
      <c r="L4464" s="64">
        <v>1.3</v>
      </c>
    </row>
    <row r="4465" spans="1:32" x14ac:dyDescent="0.2">
      <c r="A4465" s="2">
        <v>44342</v>
      </c>
      <c r="B4465" s="119">
        <v>2.11</v>
      </c>
      <c r="C4465" s="64">
        <v>1.9</v>
      </c>
      <c r="D4465" s="64">
        <v>3.06</v>
      </c>
      <c r="E4465" s="64">
        <v>2.87</v>
      </c>
      <c r="G4465" s="64">
        <v>1.1000000000000001</v>
      </c>
      <c r="H4465" s="64">
        <f t="shared" si="100"/>
        <v>0.93</v>
      </c>
      <c r="I4465" s="64">
        <v>0.76</v>
      </c>
      <c r="J4465" s="64">
        <v>1.81</v>
      </c>
      <c r="K4465" s="64">
        <f t="shared" si="101"/>
        <v>1.5449999999999999</v>
      </c>
      <c r="L4465" s="64">
        <v>1.28</v>
      </c>
    </row>
    <row r="4466" spans="1:32" x14ac:dyDescent="0.2">
      <c r="A4466" s="2">
        <v>44343</v>
      </c>
      <c r="B4466" s="119">
        <v>2.13</v>
      </c>
      <c r="C4466" s="64">
        <v>1.93</v>
      </c>
      <c r="D4466" s="64">
        <v>3.08</v>
      </c>
      <c r="E4466" s="64">
        <v>2.89</v>
      </c>
      <c r="G4466" s="64">
        <v>1.2</v>
      </c>
      <c r="H4466" s="64">
        <f t="shared" si="100"/>
        <v>0.99</v>
      </c>
      <c r="I4466" s="64">
        <v>0.78</v>
      </c>
      <c r="J4466" s="64">
        <v>1.84</v>
      </c>
      <c r="K4466" s="64">
        <f t="shared" si="101"/>
        <v>1.59</v>
      </c>
      <c r="L4466" s="64">
        <v>1.34</v>
      </c>
    </row>
    <row r="4467" spans="1:32" x14ac:dyDescent="0.2">
      <c r="A4467" s="2">
        <v>44344</v>
      </c>
      <c r="B4467" s="119">
        <v>2.13</v>
      </c>
      <c r="C4467" s="64">
        <v>1.91</v>
      </c>
      <c r="D4467" s="64">
        <v>3.08</v>
      </c>
      <c r="E4467" s="64">
        <v>2.91</v>
      </c>
      <c r="G4467" s="64">
        <v>1.39</v>
      </c>
      <c r="H4467" s="64">
        <f t="shared" si="100"/>
        <v>1.0899999999999999</v>
      </c>
      <c r="I4467" s="64">
        <v>0.79</v>
      </c>
      <c r="J4467" s="64">
        <v>1.72</v>
      </c>
      <c r="K4467" s="64">
        <f t="shared" si="101"/>
        <v>1.48</v>
      </c>
      <c r="L4467" s="64">
        <v>1.24</v>
      </c>
      <c r="AF4467" s="117" t="s">
        <v>731</v>
      </c>
    </row>
    <row r="4468" spans="1:32" x14ac:dyDescent="0.2">
      <c r="B4468" s="119"/>
    </row>
    <row r="4469" spans="1:32" x14ac:dyDescent="0.2">
      <c r="A4469" s="3" t="s">
        <v>61</v>
      </c>
      <c r="B4469" s="64">
        <f>AVERAGE(B4448:B4467)</f>
        <v>2.1635000000000004</v>
      </c>
      <c r="C4469" s="64">
        <f>AVERAGE(C4448:C4467)</f>
        <v>1.9179999999999999</v>
      </c>
      <c r="D4469" s="64">
        <f>AVERAGE(D4448:D4467)</f>
        <v>3.0995000000000004</v>
      </c>
      <c r="E4469" s="64">
        <f>AVERAGE(E4448:E4467)</f>
        <v>2.9025000000000007</v>
      </c>
      <c r="G4469" s="64">
        <f>AVERAGE(G4448:G4467)</f>
        <v>1.19</v>
      </c>
      <c r="H4469" s="64">
        <f>AVERAGE(H4448:H4467)</f>
        <v>0.96924999999999994</v>
      </c>
      <c r="J4469" s="64">
        <f>AVERAGE(J4448:J4467)</f>
        <v>1.7759999999999998</v>
      </c>
      <c r="K4469" s="64">
        <f>AVERAGE(K4448:K4467)</f>
        <v>1.5407499999999998</v>
      </c>
    </row>
    <row r="4470" spans="1:32" x14ac:dyDescent="0.2">
      <c r="A4470" s="3" t="s">
        <v>62</v>
      </c>
      <c r="B4470" s="312">
        <f>AVERAGE(B4469:C4469)</f>
        <v>2.0407500000000001</v>
      </c>
      <c r="C4470" s="312"/>
      <c r="D4470" s="312">
        <f>AVERAGE(D4469:E4469)</f>
        <v>3.0010000000000003</v>
      </c>
      <c r="E4470" s="312"/>
      <c r="F4470" s="5"/>
      <c r="G4470" s="312">
        <f>AVERAGE(G4469:H4469)</f>
        <v>1.0796250000000001</v>
      </c>
      <c r="H4470" s="312"/>
      <c r="I4470" s="118"/>
      <c r="J4470" s="312">
        <f>AVERAGE(J4469:K4469)</f>
        <v>1.6583749999999999</v>
      </c>
      <c r="K4470" s="312"/>
    </row>
    <row r="4471" spans="1:32" x14ac:dyDescent="0.2">
      <c r="A4471" s="3" t="s">
        <v>63</v>
      </c>
      <c r="B4471" s="312">
        <f>AVERAGE(B4418,B4445,B4470)</f>
        <v>2.0621801712779972</v>
      </c>
      <c r="C4471" s="312"/>
      <c r="D4471" s="312">
        <f>AVERAGE(D4418,D4445,D4470)</f>
        <v>3.0149446640316206</v>
      </c>
      <c r="E4471" s="312"/>
      <c r="F4471" s="5"/>
      <c r="G4471" s="312">
        <f>AVERAGE(G4418,G4445,G4470)</f>
        <v>1.0572959486166009</v>
      </c>
      <c r="H4471" s="312"/>
      <c r="I4471" s="118"/>
      <c r="J4471" s="312">
        <f>AVERAGE(J4418,J4445,J4470)</f>
        <v>1.7116421277997365</v>
      </c>
      <c r="K4471" s="312"/>
    </row>
    <row r="4472" spans="1:32" x14ac:dyDescent="0.2">
      <c r="B4472" s="119"/>
    </row>
    <row r="4473" spans="1:32" x14ac:dyDescent="0.2">
      <c r="A4473" s="2">
        <v>44348</v>
      </c>
      <c r="B4473" s="119">
        <v>2.13</v>
      </c>
      <c r="C4473" s="64">
        <v>1.92</v>
      </c>
      <c r="D4473" s="64">
        <v>3.08</v>
      </c>
      <c r="E4473" s="64">
        <v>2.92</v>
      </c>
      <c r="G4473" s="64">
        <v>1.08</v>
      </c>
      <c r="H4473" s="64">
        <f t="shared" ref="H4473:H4494" si="102">(G4473+I4473)/2</f>
        <v>0.92</v>
      </c>
      <c r="I4473" s="64">
        <v>0.76</v>
      </c>
      <c r="J4473" s="64">
        <v>1.73</v>
      </c>
      <c r="K4473" s="64">
        <f t="shared" ref="K4473:K4494" si="103">(J4473+L4473)/2</f>
        <v>1.575</v>
      </c>
      <c r="L4473" s="64">
        <v>1.42</v>
      </c>
    </row>
    <row r="4474" spans="1:32" x14ac:dyDescent="0.2">
      <c r="A4474" s="2">
        <v>44349</v>
      </c>
      <c r="B4474" s="119">
        <v>2.1</v>
      </c>
      <c r="C4474" s="64">
        <v>1.89</v>
      </c>
      <c r="D4474" s="64">
        <v>3.07</v>
      </c>
      <c r="E4474" s="64">
        <v>2.88</v>
      </c>
      <c r="G4474" s="64">
        <v>1.1000000000000001</v>
      </c>
      <c r="H4474" s="64">
        <f t="shared" si="102"/>
        <v>0.91</v>
      </c>
      <c r="I4474" s="64">
        <v>0.72</v>
      </c>
      <c r="J4474" s="64">
        <v>1.94</v>
      </c>
      <c r="K4474" s="64">
        <f t="shared" si="103"/>
        <v>1.58</v>
      </c>
      <c r="L4474" s="64">
        <v>1.22</v>
      </c>
    </row>
    <row r="4475" spans="1:32" x14ac:dyDescent="0.2">
      <c r="A4475" s="2">
        <v>44350</v>
      </c>
      <c r="B4475" s="119">
        <v>2.15</v>
      </c>
      <c r="C4475" s="64">
        <v>1.94</v>
      </c>
      <c r="D4475" s="64">
        <v>3.1</v>
      </c>
      <c r="E4475" s="64">
        <v>2.89</v>
      </c>
      <c r="G4475" s="64">
        <v>1.1100000000000001</v>
      </c>
      <c r="H4475" s="64">
        <f t="shared" si="102"/>
        <v>0.92</v>
      </c>
      <c r="I4475" s="64">
        <v>0.73</v>
      </c>
      <c r="J4475" s="64">
        <v>1.82</v>
      </c>
      <c r="K4475" s="64">
        <f t="shared" si="103"/>
        <v>1.51</v>
      </c>
      <c r="L4475" s="64">
        <v>1.2</v>
      </c>
    </row>
    <row r="4476" spans="1:32" x14ac:dyDescent="0.2">
      <c r="A4476" s="2">
        <v>44351</v>
      </c>
      <c r="B4476" s="119">
        <v>2.08</v>
      </c>
      <c r="C4476" s="64">
        <v>1.86</v>
      </c>
      <c r="D4476" s="64">
        <v>3.01</v>
      </c>
      <c r="E4476" s="64">
        <v>2.82</v>
      </c>
      <c r="G4476" s="64">
        <v>1.1200000000000001</v>
      </c>
      <c r="H4476" s="64">
        <f t="shared" si="102"/>
        <v>0.92500000000000004</v>
      </c>
      <c r="I4476" s="64">
        <v>0.73</v>
      </c>
      <c r="J4476" s="64">
        <v>1.98</v>
      </c>
      <c r="K4476" s="64">
        <f t="shared" si="103"/>
        <v>1.5899999999999999</v>
      </c>
      <c r="L4476" s="64">
        <v>1.2</v>
      </c>
    </row>
    <row r="4477" spans="1:32" x14ac:dyDescent="0.2">
      <c r="A4477" s="2">
        <v>44354</v>
      </c>
      <c r="B4477" s="119">
        <v>2.1</v>
      </c>
      <c r="C4477" s="64">
        <v>1.86</v>
      </c>
      <c r="D4477" s="64">
        <v>3.03</v>
      </c>
      <c r="E4477" s="64">
        <v>2.84</v>
      </c>
      <c r="G4477" s="64">
        <v>1.0900000000000001</v>
      </c>
      <c r="H4477" s="64">
        <f t="shared" si="102"/>
        <v>0.90500000000000003</v>
      </c>
      <c r="I4477" s="64">
        <v>0.72</v>
      </c>
      <c r="J4477" s="64">
        <v>1.96</v>
      </c>
      <c r="K4477" s="64">
        <f t="shared" si="103"/>
        <v>1.68</v>
      </c>
      <c r="L4477" s="64">
        <v>1.4</v>
      </c>
    </row>
    <row r="4478" spans="1:32" x14ac:dyDescent="0.2">
      <c r="A4478" s="2">
        <v>44355</v>
      </c>
      <c r="B4478" s="119">
        <v>2.0699999999999998</v>
      </c>
      <c r="C4478" s="64">
        <v>1.83</v>
      </c>
      <c r="D4478" s="64">
        <v>3.01</v>
      </c>
      <c r="E4478" s="64">
        <v>2.82</v>
      </c>
      <c r="G4478" s="64">
        <v>1.05</v>
      </c>
      <c r="H4478" s="64">
        <f t="shared" si="102"/>
        <v>0.86499999999999999</v>
      </c>
      <c r="I4478" s="64">
        <v>0.68</v>
      </c>
      <c r="J4478" s="64">
        <v>1.87</v>
      </c>
      <c r="K4478" s="64">
        <f t="shared" si="103"/>
        <v>1.59</v>
      </c>
      <c r="L4478" s="64">
        <v>1.31</v>
      </c>
    </row>
    <row r="4479" spans="1:32" x14ac:dyDescent="0.2">
      <c r="A4479" s="2">
        <v>44356</v>
      </c>
      <c r="B4479" s="119">
        <v>2.0099999999999998</v>
      </c>
      <c r="C4479" s="64">
        <v>1.78</v>
      </c>
      <c r="D4479" s="64">
        <v>2.97</v>
      </c>
      <c r="E4479" s="64">
        <v>2.77</v>
      </c>
      <c r="G4479" s="64">
        <v>1.08</v>
      </c>
      <c r="H4479" s="64">
        <f t="shared" si="102"/>
        <v>0.8600000000000001</v>
      </c>
      <c r="I4479" s="64">
        <v>0.64</v>
      </c>
      <c r="J4479" s="64">
        <v>1.86</v>
      </c>
      <c r="K4479" s="64">
        <f t="shared" si="103"/>
        <v>1.62</v>
      </c>
      <c r="L4479" s="64">
        <v>1.38</v>
      </c>
    </row>
    <row r="4480" spans="1:32" x14ac:dyDescent="0.2">
      <c r="A4480" s="2">
        <v>44357</v>
      </c>
      <c r="B4480" s="119">
        <v>1.97</v>
      </c>
      <c r="C4480" s="64">
        <v>1.72</v>
      </c>
      <c r="D4480" s="64">
        <v>2.91</v>
      </c>
      <c r="E4480" s="64">
        <v>2.74</v>
      </c>
      <c r="G4480" s="64">
        <v>1.06</v>
      </c>
      <c r="H4480" s="64">
        <f t="shared" si="102"/>
        <v>0.85499999999999998</v>
      </c>
      <c r="I4480" s="64">
        <v>0.65</v>
      </c>
      <c r="J4480" s="64">
        <v>1.82</v>
      </c>
      <c r="K4480" s="64">
        <f t="shared" si="103"/>
        <v>1.57</v>
      </c>
      <c r="L4480" s="64">
        <v>1.32</v>
      </c>
    </row>
    <row r="4481" spans="1:12" x14ac:dyDescent="0.2">
      <c r="A4481" s="2">
        <v>44358</v>
      </c>
      <c r="B4481" s="119">
        <v>1.97</v>
      </c>
      <c r="C4481" s="64">
        <v>1.71</v>
      </c>
      <c r="D4481" s="64">
        <v>2.93</v>
      </c>
      <c r="E4481" s="64">
        <v>2.72</v>
      </c>
      <c r="G4481" s="64">
        <v>1.05</v>
      </c>
      <c r="H4481" s="64">
        <f t="shared" si="102"/>
        <v>0.8600000000000001</v>
      </c>
      <c r="I4481" s="64">
        <v>0.67</v>
      </c>
      <c r="J4481" s="64">
        <v>1.73</v>
      </c>
      <c r="K4481" s="64">
        <f t="shared" si="103"/>
        <v>1.5649999999999999</v>
      </c>
      <c r="L4481" s="64">
        <v>1.4</v>
      </c>
    </row>
    <row r="4482" spans="1:12" x14ac:dyDescent="0.2">
      <c r="A4482" s="2">
        <v>44361</v>
      </c>
      <c r="B4482" s="119">
        <v>2.0299999999999998</v>
      </c>
      <c r="C4482" s="64">
        <v>1.76</v>
      </c>
      <c r="D4482" s="64">
        <v>2.97</v>
      </c>
      <c r="E4482" s="64">
        <v>2.77</v>
      </c>
      <c r="G4482" s="64">
        <v>1.08</v>
      </c>
      <c r="H4482" s="64">
        <f t="shared" si="102"/>
        <v>0.8600000000000001</v>
      </c>
      <c r="I4482" s="64">
        <v>0.64</v>
      </c>
      <c r="J4482" s="64">
        <v>1.73</v>
      </c>
      <c r="K4482" s="64">
        <f t="shared" si="103"/>
        <v>1.56</v>
      </c>
      <c r="L4482" s="64">
        <v>1.39</v>
      </c>
    </row>
    <row r="4483" spans="1:12" x14ac:dyDescent="0.2">
      <c r="A4483" s="2">
        <v>44362</v>
      </c>
      <c r="B4483" s="119">
        <v>2.02</v>
      </c>
      <c r="C4483" s="64">
        <v>1.75</v>
      </c>
      <c r="D4483" s="64">
        <v>2.96</v>
      </c>
      <c r="E4483" s="64">
        <v>2.76</v>
      </c>
      <c r="G4483" s="64">
        <v>1.0900000000000001</v>
      </c>
      <c r="H4483" s="64">
        <f t="shared" si="102"/>
        <v>0.875</v>
      </c>
      <c r="I4483" s="64">
        <v>0.66</v>
      </c>
      <c r="J4483" s="64">
        <v>1.8</v>
      </c>
      <c r="K4483" s="64">
        <f t="shared" si="103"/>
        <v>1.605</v>
      </c>
      <c r="L4483" s="64">
        <v>1.41</v>
      </c>
    </row>
    <row r="4484" spans="1:12" x14ac:dyDescent="0.2">
      <c r="A4484" s="2">
        <v>44363</v>
      </c>
      <c r="B4484" s="119">
        <v>2.11</v>
      </c>
      <c r="C4484" s="64">
        <v>1.82</v>
      </c>
      <c r="D4484" s="64">
        <v>2.96</v>
      </c>
      <c r="E4484" s="64">
        <v>2.78</v>
      </c>
      <c r="G4484" s="64">
        <v>1.0900000000000001</v>
      </c>
      <c r="H4484" s="64">
        <f t="shared" si="102"/>
        <v>0.87000000000000011</v>
      </c>
      <c r="I4484" s="64">
        <v>0.65</v>
      </c>
      <c r="J4484" s="64">
        <v>1.7</v>
      </c>
      <c r="K4484" s="64">
        <f t="shared" si="103"/>
        <v>1.5649999999999999</v>
      </c>
      <c r="L4484" s="64">
        <v>1.43</v>
      </c>
    </row>
    <row r="4485" spans="1:12" x14ac:dyDescent="0.2">
      <c r="A4485" s="2">
        <v>44364</v>
      </c>
      <c r="B4485" s="119">
        <v>2.06</v>
      </c>
      <c r="C4485" s="64">
        <v>1.76</v>
      </c>
      <c r="D4485" s="64">
        <v>2.88</v>
      </c>
      <c r="E4485" s="64">
        <v>2.68</v>
      </c>
      <c r="G4485" s="64">
        <v>1.0900000000000001</v>
      </c>
      <c r="H4485" s="64">
        <f t="shared" si="102"/>
        <v>0.88500000000000001</v>
      </c>
      <c r="I4485" s="64">
        <v>0.68</v>
      </c>
      <c r="J4485" s="64">
        <v>1.72</v>
      </c>
      <c r="K4485" s="64">
        <f t="shared" si="103"/>
        <v>1.5899999999999999</v>
      </c>
      <c r="L4485" s="64">
        <v>1.46</v>
      </c>
    </row>
    <row r="4486" spans="1:12" x14ac:dyDescent="0.2">
      <c r="A4486" s="2">
        <v>44365</v>
      </c>
      <c r="B4486" s="119">
        <v>2.0099999999999998</v>
      </c>
      <c r="C4486" s="64">
        <v>1.7</v>
      </c>
      <c r="D4486" s="64">
        <v>2.73</v>
      </c>
      <c r="E4486" s="64">
        <v>2.59</v>
      </c>
      <c r="G4486" s="64">
        <v>1.1399999999999999</v>
      </c>
      <c r="H4486" s="64">
        <f t="shared" si="102"/>
        <v>0.92999999999999994</v>
      </c>
      <c r="I4486" s="64">
        <v>0.72</v>
      </c>
      <c r="J4486" s="64">
        <v>1.69</v>
      </c>
      <c r="K4486" s="64">
        <f t="shared" si="103"/>
        <v>1.6</v>
      </c>
      <c r="L4486" s="64">
        <v>1.51</v>
      </c>
    </row>
    <row r="4487" spans="1:12" x14ac:dyDescent="0.2">
      <c r="A4487" s="2">
        <v>44368</v>
      </c>
      <c r="B4487" s="119">
        <v>2.04</v>
      </c>
      <c r="C4487" s="64">
        <v>1.74</v>
      </c>
      <c r="D4487" s="64">
        <v>2.86</v>
      </c>
      <c r="E4487" s="64">
        <v>2.67</v>
      </c>
      <c r="G4487" s="64">
        <v>1.1499999999999999</v>
      </c>
      <c r="H4487" s="64">
        <f t="shared" si="102"/>
        <v>0.94</v>
      </c>
      <c r="I4487" s="64">
        <v>0.73</v>
      </c>
      <c r="J4487" s="64">
        <v>1.72</v>
      </c>
      <c r="K4487" s="64">
        <f t="shared" si="103"/>
        <v>1.6749999999999998</v>
      </c>
      <c r="L4487" s="64">
        <v>1.63</v>
      </c>
    </row>
    <row r="4488" spans="1:12" x14ac:dyDescent="0.2">
      <c r="A4488" s="2">
        <v>44369</v>
      </c>
      <c r="B4488" s="119">
        <v>2.0299999999999998</v>
      </c>
      <c r="C4488" s="64">
        <v>1.73</v>
      </c>
      <c r="D4488" s="64">
        <v>2.79</v>
      </c>
      <c r="E4488" s="64">
        <v>2.66</v>
      </c>
      <c r="G4488" s="64">
        <v>1.18</v>
      </c>
      <c r="H4488" s="64">
        <f t="shared" si="102"/>
        <v>0.95499999999999996</v>
      </c>
      <c r="I4488" s="64">
        <v>0.73</v>
      </c>
      <c r="J4488" s="64">
        <v>1.78</v>
      </c>
      <c r="K4488" s="64">
        <f t="shared" si="103"/>
        <v>1.7149999999999999</v>
      </c>
      <c r="L4488" s="64">
        <v>1.65</v>
      </c>
    </row>
    <row r="4489" spans="1:12" x14ac:dyDescent="0.2">
      <c r="A4489" s="2">
        <v>44370</v>
      </c>
      <c r="B4489" s="119">
        <v>2.0299999999999998</v>
      </c>
      <c r="C4489" s="64">
        <v>1.74</v>
      </c>
      <c r="D4489" s="64">
        <v>2.79</v>
      </c>
      <c r="E4489" s="64">
        <v>2.69</v>
      </c>
      <c r="G4489" s="64">
        <v>1.17</v>
      </c>
      <c r="H4489" s="64">
        <f t="shared" si="102"/>
        <v>0.96499999999999997</v>
      </c>
      <c r="I4489" s="64">
        <v>0.76</v>
      </c>
      <c r="J4489" s="64">
        <v>1.88</v>
      </c>
      <c r="K4489" s="64">
        <f t="shared" si="103"/>
        <v>1.7799999999999998</v>
      </c>
      <c r="L4489" s="64">
        <v>1.68</v>
      </c>
    </row>
    <row r="4490" spans="1:12" x14ac:dyDescent="0.2">
      <c r="A4490" s="2">
        <v>44371</v>
      </c>
      <c r="B4490" s="119">
        <v>2.02</v>
      </c>
      <c r="C4490" s="64">
        <v>1.74</v>
      </c>
      <c r="D4490" s="64">
        <v>2.83</v>
      </c>
      <c r="E4490" s="64">
        <v>2.67</v>
      </c>
      <c r="G4490" s="64">
        <v>1.18</v>
      </c>
      <c r="H4490" s="64">
        <f t="shared" si="102"/>
        <v>0.97499999999999998</v>
      </c>
      <c r="I4490" s="64">
        <v>0.77</v>
      </c>
      <c r="J4490" s="64">
        <v>1.89</v>
      </c>
      <c r="K4490" s="64">
        <f t="shared" si="103"/>
        <v>1.79</v>
      </c>
      <c r="L4490" s="64">
        <v>1.69</v>
      </c>
    </row>
    <row r="4491" spans="1:12" x14ac:dyDescent="0.2">
      <c r="A4491" s="2">
        <v>44372</v>
      </c>
      <c r="B4491" s="119">
        <v>2.0499999999999998</v>
      </c>
      <c r="C4491" s="64">
        <v>1.78</v>
      </c>
      <c r="D4491" s="64">
        <v>2.81</v>
      </c>
      <c r="E4491" s="64">
        <v>2.72</v>
      </c>
      <c r="G4491" s="64">
        <v>1.2</v>
      </c>
      <c r="H4491" s="64">
        <f t="shared" si="102"/>
        <v>0.995</v>
      </c>
      <c r="I4491" s="64">
        <v>0.79</v>
      </c>
      <c r="J4491" s="64">
        <v>1.85</v>
      </c>
      <c r="K4491" s="64">
        <f t="shared" si="103"/>
        <v>1.7650000000000001</v>
      </c>
      <c r="L4491" s="64">
        <v>1.68</v>
      </c>
    </row>
    <row r="4492" spans="1:12" x14ac:dyDescent="0.2">
      <c r="A4492" s="2">
        <v>44375</v>
      </c>
      <c r="B4492" s="119">
        <v>1.99</v>
      </c>
      <c r="C4492" s="64">
        <v>1.71</v>
      </c>
      <c r="D4492" s="64">
        <v>2.76</v>
      </c>
      <c r="E4492" s="64">
        <v>2.67</v>
      </c>
      <c r="G4492" s="64">
        <v>1.2</v>
      </c>
      <c r="H4492" s="64">
        <f t="shared" si="102"/>
        <v>1.0049999999999999</v>
      </c>
      <c r="I4492" s="64">
        <v>0.81</v>
      </c>
      <c r="J4492" s="64">
        <v>1.94</v>
      </c>
      <c r="K4492" s="64">
        <f t="shared" si="103"/>
        <v>1.81</v>
      </c>
      <c r="L4492" s="64">
        <v>1.68</v>
      </c>
    </row>
    <row r="4493" spans="1:12" x14ac:dyDescent="0.2">
      <c r="A4493" s="2">
        <v>44376</v>
      </c>
      <c r="B4493" s="119">
        <v>1.99</v>
      </c>
      <c r="C4493" s="64">
        <v>1.72</v>
      </c>
      <c r="D4493" s="64">
        <v>2.79</v>
      </c>
      <c r="E4493" s="64">
        <v>2.67</v>
      </c>
      <c r="G4493" s="64">
        <v>1.22</v>
      </c>
      <c r="H4493" s="64">
        <f t="shared" si="102"/>
        <v>0.995</v>
      </c>
      <c r="I4493" s="64">
        <v>0.77</v>
      </c>
      <c r="J4493" s="64">
        <v>1.86</v>
      </c>
      <c r="K4493" s="64">
        <f t="shared" si="103"/>
        <v>1.77</v>
      </c>
      <c r="L4493" s="64">
        <v>1.68</v>
      </c>
    </row>
    <row r="4494" spans="1:12" x14ac:dyDescent="0.2">
      <c r="A4494" s="2">
        <v>44377</v>
      </c>
      <c r="B4494" s="119">
        <v>1.96</v>
      </c>
      <c r="C4494" s="64">
        <v>1.71</v>
      </c>
      <c r="D4494" s="64">
        <v>2.71</v>
      </c>
      <c r="E4494" s="64">
        <v>2.63</v>
      </c>
      <c r="G4494" s="64">
        <v>1.1299999999999999</v>
      </c>
      <c r="H4494" s="64">
        <f t="shared" si="102"/>
        <v>0.95499999999999996</v>
      </c>
      <c r="I4494" s="64">
        <v>0.78</v>
      </c>
      <c r="J4494" s="64">
        <v>1.89</v>
      </c>
      <c r="K4494" s="64">
        <f t="shared" si="103"/>
        <v>1.7849999999999999</v>
      </c>
      <c r="L4494" s="64">
        <v>1.68</v>
      </c>
    </row>
    <row r="4495" spans="1:12" x14ac:dyDescent="0.2">
      <c r="B4495" s="119"/>
    </row>
    <row r="4496" spans="1:12" x14ac:dyDescent="0.2">
      <c r="A4496" s="3" t="s">
        <v>61</v>
      </c>
      <c r="B4496" s="64">
        <f>AVERAGE(B4473:B4494)</f>
        <v>2.041818181818182</v>
      </c>
      <c r="C4496" s="64">
        <f t="shared" ref="C4496:K4496" si="104">AVERAGE(C4473:C4494)</f>
        <v>1.7804545454545455</v>
      </c>
      <c r="D4496" s="64">
        <f t="shared" si="104"/>
        <v>2.9068181818181813</v>
      </c>
      <c r="E4496" s="64">
        <f t="shared" si="104"/>
        <v>2.7436363636363641</v>
      </c>
      <c r="G4496" s="64">
        <f t="shared" si="104"/>
        <v>1.1209090909090906</v>
      </c>
      <c r="H4496" s="64">
        <f t="shared" si="104"/>
        <v>0.9193181818181817</v>
      </c>
      <c r="J4496" s="64">
        <f t="shared" si="104"/>
        <v>1.8254545454545452</v>
      </c>
      <c r="K4496" s="64">
        <f t="shared" si="104"/>
        <v>1.6495454545454549</v>
      </c>
    </row>
    <row r="4497" spans="1:32" x14ac:dyDescent="0.2">
      <c r="A4497" s="3" t="s">
        <v>62</v>
      </c>
      <c r="B4497" s="312">
        <f>AVERAGE(B4496:C4496)</f>
        <v>1.9111363636363636</v>
      </c>
      <c r="C4497" s="312"/>
      <c r="D4497" s="312">
        <f>AVERAGE(D4496:E4496)</f>
        <v>2.8252272727272727</v>
      </c>
      <c r="E4497" s="312"/>
      <c r="F4497" s="5"/>
      <c r="G4497" s="312">
        <f>AVERAGE(G4496:H4496)</f>
        <v>1.0201136363636363</v>
      </c>
      <c r="H4497" s="312"/>
      <c r="I4497" s="118"/>
      <c r="J4497" s="312">
        <f>AVERAGE(J4496:K4496)</f>
        <v>1.7375</v>
      </c>
      <c r="K4497" s="312"/>
    </row>
    <row r="4498" spans="1:32" x14ac:dyDescent="0.2">
      <c r="A4498" s="3" t="s">
        <v>63</v>
      </c>
      <c r="B4498" s="312">
        <f>AVERAGE(B4445,B4470,B4497)</f>
        <v>1.9966893939393939</v>
      </c>
      <c r="C4498" s="312"/>
      <c r="D4498" s="312">
        <f>AVERAGE(D4445,D4470,D4497)</f>
        <v>2.9348030303030299</v>
      </c>
      <c r="E4498" s="312"/>
      <c r="F4498" s="5"/>
      <c r="G4498" s="312">
        <f>AVERAGE(G4445,G4470,G4497)</f>
        <v>1.0522613636363636</v>
      </c>
      <c r="H4498" s="312"/>
      <c r="I4498" s="118"/>
      <c r="J4498" s="312">
        <f>AVERAGE(J4445,J4470,J4497)</f>
        <v>1.6771856060606061</v>
      </c>
      <c r="K4498" s="312"/>
    </row>
    <row r="4499" spans="1:32" x14ac:dyDescent="0.2">
      <c r="B4499" s="119"/>
    </row>
    <row r="4500" spans="1:32" x14ac:dyDescent="0.2">
      <c r="A4500" s="2">
        <v>44378</v>
      </c>
      <c r="B4500" s="119">
        <v>1.98</v>
      </c>
      <c r="C4500" s="64">
        <v>1.73</v>
      </c>
      <c r="D4500" s="64">
        <v>2.74</v>
      </c>
      <c r="E4500" s="64">
        <v>2.65</v>
      </c>
      <c r="G4500" s="64">
        <v>1.18</v>
      </c>
      <c r="H4500" s="64">
        <f t="shared" ref="H4500:H4520" si="105">(G4500+I4500)/2</f>
        <v>0.97499999999999998</v>
      </c>
      <c r="I4500" s="64">
        <v>0.77</v>
      </c>
      <c r="J4500" s="64">
        <v>1.85</v>
      </c>
      <c r="K4500" s="64">
        <f t="shared" ref="K4500:K4520" si="106">(J4500+L4500)/2</f>
        <v>1.76</v>
      </c>
      <c r="L4500" s="64">
        <v>1.67</v>
      </c>
    </row>
    <row r="4501" spans="1:32" x14ac:dyDescent="0.2">
      <c r="A4501" s="2">
        <v>44379</v>
      </c>
      <c r="B4501" s="119">
        <v>1.96</v>
      </c>
      <c r="C4501" s="64">
        <v>1.71</v>
      </c>
      <c r="D4501" s="64">
        <v>2.88</v>
      </c>
      <c r="E4501" s="64">
        <v>2.61</v>
      </c>
      <c r="G4501" s="64">
        <v>1.32</v>
      </c>
      <c r="H4501" s="64">
        <f t="shared" si="105"/>
        <v>1.0649999999999999</v>
      </c>
      <c r="I4501" s="64">
        <v>0.81</v>
      </c>
      <c r="J4501" s="64">
        <v>2.1800000000000002</v>
      </c>
      <c r="K4501" s="64">
        <f t="shared" si="106"/>
        <v>1.87</v>
      </c>
      <c r="L4501" s="64">
        <v>1.56</v>
      </c>
      <c r="AF4501" s="117" t="s">
        <v>736</v>
      </c>
    </row>
    <row r="4502" spans="1:32" x14ac:dyDescent="0.2">
      <c r="A4502" s="2">
        <v>44383</v>
      </c>
      <c r="B4502" s="64">
        <v>1.89</v>
      </c>
      <c r="C4502" s="64">
        <v>1.62</v>
      </c>
      <c r="D4502" s="64">
        <v>2.69</v>
      </c>
      <c r="E4502" s="64">
        <v>2.5499999999999998</v>
      </c>
      <c r="G4502" s="64">
        <v>1.1499999999999999</v>
      </c>
      <c r="H4502" s="64">
        <f t="shared" si="105"/>
        <v>0.92999999999999994</v>
      </c>
      <c r="I4502" s="64">
        <v>0.71</v>
      </c>
      <c r="J4502" s="64">
        <v>1.84</v>
      </c>
      <c r="K4502" s="64">
        <f t="shared" si="106"/>
        <v>1.7050000000000001</v>
      </c>
      <c r="L4502" s="64">
        <v>1.57</v>
      </c>
    </row>
    <row r="4503" spans="1:32" x14ac:dyDescent="0.2">
      <c r="A4503" s="2">
        <v>44384</v>
      </c>
      <c r="B4503" s="64">
        <v>1.84</v>
      </c>
      <c r="C4503" s="64">
        <v>1.6</v>
      </c>
      <c r="D4503" s="64">
        <v>2.61</v>
      </c>
      <c r="E4503" s="64">
        <v>2.54</v>
      </c>
      <c r="G4503" s="64">
        <v>1.01</v>
      </c>
      <c r="H4503" s="64">
        <f t="shared" si="105"/>
        <v>0.83000000000000007</v>
      </c>
      <c r="I4503" s="64">
        <v>0.65</v>
      </c>
      <c r="J4503" s="64">
        <v>1.74</v>
      </c>
      <c r="K4503" s="64">
        <f t="shared" si="106"/>
        <v>1.63</v>
      </c>
      <c r="L4503" s="64">
        <v>1.52</v>
      </c>
    </row>
    <row r="4504" spans="1:32" x14ac:dyDescent="0.2">
      <c r="A4504" s="2">
        <v>44385</v>
      </c>
      <c r="B4504" s="64">
        <v>1.82</v>
      </c>
      <c r="C4504" s="64">
        <v>1.57</v>
      </c>
      <c r="D4504" s="64">
        <v>2.6</v>
      </c>
      <c r="E4504" s="64">
        <v>2.52</v>
      </c>
      <c r="G4504" s="64">
        <v>1.04</v>
      </c>
      <c r="H4504" s="64">
        <f t="shared" si="105"/>
        <v>0.82499999999999996</v>
      </c>
      <c r="I4504" s="64">
        <v>0.61</v>
      </c>
      <c r="J4504" s="64">
        <v>1.69</v>
      </c>
      <c r="K4504" s="64">
        <f t="shared" si="106"/>
        <v>1.625</v>
      </c>
      <c r="L4504" s="64">
        <v>1.56</v>
      </c>
    </row>
    <row r="4505" spans="1:32" x14ac:dyDescent="0.2">
      <c r="A4505" s="2">
        <v>44386</v>
      </c>
      <c r="B4505" s="64">
        <v>1.89</v>
      </c>
      <c r="C4505" s="64">
        <v>1.62</v>
      </c>
      <c r="D4505" s="64">
        <v>2.67</v>
      </c>
      <c r="E4505" s="64">
        <v>2.58</v>
      </c>
      <c r="G4505" s="64">
        <v>0.99</v>
      </c>
      <c r="H4505" s="64">
        <f t="shared" si="105"/>
        <v>0.8</v>
      </c>
      <c r="I4505" s="64">
        <v>0.61</v>
      </c>
      <c r="J4505" s="64">
        <v>1.67</v>
      </c>
      <c r="K4505" s="64">
        <f t="shared" si="106"/>
        <v>1.615</v>
      </c>
      <c r="L4505" s="64">
        <v>1.56</v>
      </c>
    </row>
    <row r="4506" spans="1:32" x14ac:dyDescent="0.2">
      <c r="A4506" s="2">
        <v>44389</v>
      </c>
      <c r="B4506" s="64">
        <v>1.9</v>
      </c>
      <c r="C4506" s="64">
        <v>1.63</v>
      </c>
      <c r="D4506" s="64">
        <v>2.67</v>
      </c>
      <c r="E4506" s="64">
        <v>2.58</v>
      </c>
      <c r="G4506" s="64">
        <v>0.98</v>
      </c>
      <c r="H4506" s="64">
        <f t="shared" si="105"/>
        <v>0.79</v>
      </c>
      <c r="I4506" s="64">
        <v>0.6</v>
      </c>
      <c r="J4506" s="64">
        <v>1.73</v>
      </c>
      <c r="K4506" s="64">
        <f t="shared" si="106"/>
        <v>1.625</v>
      </c>
      <c r="L4506" s="64">
        <v>1.52</v>
      </c>
    </row>
    <row r="4507" spans="1:32" x14ac:dyDescent="0.2">
      <c r="A4507" s="2">
        <v>44390</v>
      </c>
      <c r="B4507" s="64">
        <v>1.94</v>
      </c>
      <c r="C4507" s="64">
        <v>1.65</v>
      </c>
      <c r="D4507" s="64">
        <v>2.72</v>
      </c>
      <c r="E4507" s="64">
        <v>2.62</v>
      </c>
      <c r="G4507" s="64">
        <v>0.97</v>
      </c>
      <c r="H4507" s="64">
        <f t="shared" si="105"/>
        <v>0.79</v>
      </c>
      <c r="I4507" s="64">
        <v>0.61</v>
      </c>
      <c r="J4507" s="64">
        <v>1.75</v>
      </c>
      <c r="K4507" s="64">
        <f t="shared" si="106"/>
        <v>1.6600000000000001</v>
      </c>
      <c r="L4507" s="64">
        <v>1.57</v>
      </c>
    </row>
    <row r="4508" spans="1:32" x14ac:dyDescent="0.2">
      <c r="A4508" s="2">
        <v>44391</v>
      </c>
      <c r="B4508" s="64">
        <v>1.88</v>
      </c>
      <c r="C4508" s="64">
        <v>1.61</v>
      </c>
      <c r="D4508" s="64">
        <v>2.65</v>
      </c>
      <c r="E4508" s="64">
        <v>2.56</v>
      </c>
      <c r="G4508" s="64">
        <v>0.96</v>
      </c>
      <c r="H4508" s="64">
        <f t="shared" si="105"/>
        <v>0.78499999999999992</v>
      </c>
      <c r="I4508" s="64">
        <v>0.61</v>
      </c>
      <c r="J4508" s="64">
        <v>1.75</v>
      </c>
      <c r="K4508" s="64">
        <f t="shared" si="106"/>
        <v>1.6099999999999999</v>
      </c>
      <c r="L4508" s="64">
        <v>1.47</v>
      </c>
    </row>
    <row r="4509" spans="1:32" x14ac:dyDescent="0.2">
      <c r="A4509" s="2">
        <v>44392</v>
      </c>
      <c r="B4509" s="64">
        <v>1.86</v>
      </c>
      <c r="C4509" s="64">
        <v>1.59</v>
      </c>
      <c r="D4509" s="64">
        <v>2.62</v>
      </c>
      <c r="E4509" s="64">
        <v>2.5299999999999998</v>
      </c>
      <c r="G4509" s="64">
        <v>0.96</v>
      </c>
      <c r="H4509" s="64">
        <f t="shared" si="105"/>
        <v>0.78499999999999992</v>
      </c>
      <c r="I4509" s="64">
        <v>0.61</v>
      </c>
      <c r="J4509" s="64">
        <v>1.53</v>
      </c>
      <c r="K4509" s="64">
        <f t="shared" si="106"/>
        <v>1.52</v>
      </c>
      <c r="L4509" s="64">
        <v>1.51</v>
      </c>
    </row>
    <row r="4510" spans="1:32" x14ac:dyDescent="0.2">
      <c r="A4510" s="2">
        <v>44393</v>
      </c>
      <c r="B4510" s="64">
        <v>1.86</v>
      </c>
      <c r="C4510" s="64">
        <v>1.59</v>
      </c>
      <c r="D4510" s="64">
        <v>2.64</v>
      </c>
      <c r="E4510" s="64">
        <v>2.56</v>
      </c>
      <c r="G4510" s="64">
        <v>0.96</v>
      </c>
      <c r="H4510" s="64">
        <f t="shared" si="105"/>
        <v>0.78499999999999992</v>
      </c>
      <c r="I4510" s="64">
        <v>0.61</v>
      </c>
      <c r="J4510" s="64">
        <v>1.68</v>
      </c>
      <c r="K4510" s="64">
        <f t="shared" si="106"/>
        <v>1.6</v>
      </c>
      <c r="L4510" s="64">
        <v>1.52</v>
      </c>
    </row>
    <row r="4511" spans="1:32" x14ac:dyDescent="0.2">
      <c r="A4511" s="2">
        <v>44396</v>
      </c>
      <c r="B4511" s="64">
        <v>1.8</v>
      </c>
      <c r="C4511" s="64">
        <v>1.49</v>
      </c>
      <c r="D4511" s="64">
        <v>2.5499999999999998</v>
      </c>
      <c r="E4511" s="64">
        <v>2.46</v>
      </c>
      <c r="G4511" s="64">
        <v>0.92</v>
      </c>
      <c r="H4511" s="64">
        <f t="shared" si="105"/>
        <v>0.75</v>
      </c>
      <c r="I4511" s="64">
        <v>0.57999999999999996</v>
      </c>
      <c r="J4511" s="64">
        <v>1.66</v>
      </c>
      <c r="K4511" s="64">
        <f t="shared" si="106"/>
        <v>1.58</v>
      </c>
      <c r="L4511" s="64">
        <v>1.5</v>
      </c>
    </row>
    <row r="4512" spans="1:32" x14ac:dyDescent="0.2">
      <c r="A4512" s="2">
        <v>44397</v>
      </c>
      <c r="B4512" s="64">
        <v>1.81</v>
      </c>
      <c r="C4512" s="64">
        <v>1.5</v>
      </c>
      <c r="D4512" s="64">
        <v>2.58</v>
      </c>
      <c r="E4512" s="64">
        <v>2.5</v>
      </c>
      <c r="G4512" s="64">
        <v>0.85</v>
      </c>
      <c r="H4512" s="64">
        <f t="shared" si="105"/>
        <v>0.71</v>
      </c>
      <c r="I4512" s="64">
        <v>0.56999999999999995</v>
      </c>
      <c r="J4512" s="64">
        <v>1.6</v>
      </c>
      <c r="K4512" s="64">
        <f t="shared" si="106"/>
        <v>1.51</v>
      </c>
      <c r="L4512" s="64">
        <v>1.42</v>
      </c>
    </row>
    <row r="4513" spans="1:12" x14ac:dyDescent="0.2">
      <c r="A4513" s="2">
        <v>44398</v>
      </c>
      <c r="B4513" s="64">
        <v>1.86</v>
      </c>
      <c r="C4513" s="64">
        <v>1.55</v>
      </c>
      <c r="D4513" s="64">
        <v>2.63</v>
      </c>
      <c r="E4513" s="64">
        <v>2.5299999999999998</v>
      </c>
      <c r="G4513" s="64">
        <v>0.91</v>
      </c>
      <c r="H4513" s="64">
        <f t="shared" si="105"/>
        <v>0.75</v>
      </c>
      <c r="I4513" s="64">
        <v>0.59</v>
      </c>
      <c r="J4513" s="64">
        <v>1.65</v>
      </c>
      <c r="K4513" s="64">
        <f t="shared" si="106"/>
        <v>1.5899999999999999</v>
      </c>
      <c r="L4513" s="64">
        <v>1.53</v>
      </c>
    </row>
    <row r="4514" spans="1:12" x14ac:dyDescent="0.2">
      <c r="A4514" s="2">
        <v>44399</v>
      </c>
      <c r="B4514" s="64">
        <v>1.78</v>
      </c>
      <c r="C4514" s="64">
        <v>1.52</v>
      </c>
      <c r="D4514" s="64">
        <v>2.57</v>
      </c>
      <c r="E4514" s="64">
        <v>2.4900000000000002</v>
      </c>
      <c r="G4514" s="64">
        <v>0.91</v>
      </c>
      <c r="H4514" s="64">
        <f t="shared" si="105"/>
        <v>0.755</v>
      </c>
      <c r="I4514" s="64">
        <v>0.6</v>
      </c>
      <c r="J4514" s="64">
        <v>1.61</v>
      </c>
      <c r="K4514" s="64">
        <f t="shared" si="106"/>
        <v>1.5350000000000001</v>
      </c>
      <c r="L4514" s="64">
        <v>1.46</v>
      </c>
    </row>
    <row r="4515" spans="1:12" x14ac:dyDescent="0.2">
      <c r="A4515" s="2">
        <v>44400</v>
      </c>
      <c r="B4515" s="64">
        <v>1.82</v>
      </c>
      <c r="C4515" s="64">
        <v>1.55</v>
      </c>
      <c r="D4515" s="64">
        <v>2.68</v>
      </c>
      <c r="E4515" s="64">
        <v>2.52</v>
      </c>
      <c r="G4515" s="64">
        <v>0.92</v>
      </c>
      <c r="H4515" s="64">
        <f t="shared" si="105"/>
        <v>0.76</v>
      </c>
      <c r="I4515" s="64">
        <v>0.6</v>
      </c>
      <c r="J4515" s="64">
        <v>1.62</v>
      </c>
      <c r="K4515" s="64">
        <f t="shared" si="106"/>
        <v>1.5750000000000002</v>
      </c>
      <c r="L4515" s="64">
        <v>1.53</v>
      </c>
    </row>
    <row r="4516" spans="1:12" x14ac:dyDescent="0.2">
      <c r="A4516" s="2">
        <v>44403</v>
      </c>
      <c r="B4516" s="64">
        <v>1.83</v>
      </c>
      <c r="C4516" s="64">
        <v>1.6</v>
      </c>
      <c r="D4516" s="64">
        <v>2.64</v>
      </c>
      <c r="E4516" s="64">
        <v>2.5299999999999998</v>
      </c>
      <c r="G4516" s="64">
        <v>0.86</v>
      </c>
      <c r="H4516" s="64">
        <f t="shared" si="105"/>
        <v>0.72499999999999998</v>
      </c>
      <c r="I4516" s="64">
        <v>0.59</v>
      </c>
      <c r="J4516" s="64">
        <v>1.64</v>
      </c>
      <c r="K4516" s="64">
        <f t="shared" si="106"/>
        <v>1.585</v>
      </c>
      <c r="L4516" s="64">
        <v>1.53</v>
      </c>
    </row>
    <row r="4517" spans="1:12" x14ac:dyDescent="0.2">
      <c r="A4517" s="2">
        <v>44404</v>
      </c>
      <c r="B4517" s="64">
        <v>1.79</v>
      </c>
      <c r="C4517" s="64">
        <v>1.56</v>
      </c>
      <c r="D4517" s="64">
        <v>2.62</v>
      </c>
      <c r="E4517" s="64">
        <v>2.4900000000000002</v>
      </c>
      <c r="G4517" s="64">
        <v>0.91</v>
      </c>
      <c r="H4517" s="64">
        <f t="shared" si="105"/>
        <v>0.745</v>
      </c>
      <c r="I4517" s="64">
        <v>0.57999999999999996</v>
      </c>
      <c r="J4517" s="64">
        <v>1.57</v>
      </c>
      <c r="K4517" s="64">
        <f t="shared" si="106"/>
        <v>1.56</v>
      </c>
      <c r="L4517" s="64">
        <v>1.55</v>
      </c>
    </row>
    <row r="4518" spans="1:12" x14ac:dyDescent="0.2">
      <c r="A4518" s="2">
        <v>44405</v>
      </c>
      <c r="B4518" s="64">
        <v>1.77</v>
      </c>
      <c r="C4518" s="64">
        <v>1.53</v>
      </c>
      <c r="D4518" s="64">
        <v>2.62</v>
      </c>
      <c r="E4518" s="64">
        <v>2.46</v>
      </c>
      <c r="G4518" s="64">
        <v>0.85</v>
      </c>
      <c r="H4518" s="64">
        <f t="shared" si="105"/>
        <v>0.72</v>
      </c>
      <c r="I4518" s="64">
        <v>0.59</v>
      </c>
      <c r="J4518" s="64">
        <v>1.64</v>
      </c>
      <c r="K4518" s="64">
        <f t="shared" si="106"/>
        <v>1.595</v>
      </c>
      <c r="L4518" s="64">
        <v>1.55</v>
      </c>
    </row>
    <row r="4519" spans="1:12" x14ac:dyDescent="0.2">
      <c r="A4519" s="2">
        <v>44406</v>
      </c>
      <c r="B4519" s="64">
        <v>1.81</v>
      </c>
      <c r="C4519" s="64">
        <v>1.58</v>
      </c>
      <c r="D4519" s="64">
        <v>2.58</v>
      </c>
      <c r="E4519" s="64">
        <v>2.48</v>
      </c>
      <c r="G4519" s="64">
        <v>0.86</v>
      </c>
      <c r="H4519" s="64">
        <f t="shared" si="105"/>
        <v>0.73499999999999999</v>
      </c>
      <c r="I4519" s="64">
        <v>0.61</v>
      </c>
      <c r="J4519" s="64">
        <v>1.66</v>
      </c>
      <c r="K4519" s="64">
        <f t="shared" si="106"/>
        <v>1.605</v>
      </c>
      <c r="L4519" s="64">
        <v>1.55</v>
      </c>
    </row>
    <row r="4520" spans="1:12" x14ac:dyDescent="0.2">
      <c r="A4520" s="2">
        <v>44407</v>
      </c>
      <c r="B4520" s="64">
        <v>1.78</v>
      </c>
      <c r="C4520" s="64">
        <v>1.57</v>
      </c>
      <c r="D4520" s="64">
        <v>2.57</v>
      </c>
      <c r="E4520" s="64">
        <v>2.48</v>
      </c>
      <c r="G4520" s="64">
        <v>0.9</v>
      </c>
      <c r="H4520" s="64">
        <f t="shared" si="105"/>
        <v>0.74</v>
      </c>
      <c r="I4520" s="64">
        <v>0.57999999999999996</v>
      </c>
      <c r="J4520" s="64">
        <v>1.62</v>
      </c>
      <c r="K4520" s="64">
        <f t="shared" si="106"/>
        <v>1.58</v>
      </c>
      <c r="L4520" s="64">
        <v>1.54</v>
      </c>
    </row>
    <row r="4522" spans="1:12" x14ac:dyDescent="0.2">
      <c r="A4522" s="3" t="s">
        <v>61</v>
      </c>
      <c r="B4522" s="64">
        <f>AVERAGE(B4500:B4520)</f>
        <v>1.8509523809523811</v>
      </c>
      <c r="C4522" s="64">
        <f>AVERAGE(C4500:C4520)</f>
        <v>1.5890476190476193</v>
      </c>
      <c r="D4522" s="64">
        <f>AVERAGE(D4500:D4520)</f>
        <v>2.6442857142857141</v>
      </c>
      <c r="E4522" s="64">
        <f>AVERAGE(E4500:E4520)</f>
        <v>2.5352380952380957</v>
      </c>
      <c r="G4522" s="64">
        <f>AVERAGE(G4500:G4520)</f>
        <v>0.97190476190476205</v>
      </c>
      <c r="H4522" s="64">
        <f>AVERAGE(H4500:H4520)</f>
        <v>0.79761904761904767</v>
      </c>
      <c r="J4522" s="64">
        <f>AVERAGE(J4500:J4520)</f>
        <v>1.6990476190476191</v>
      </c>
      <c r="K4522" s="64">
        <f>AVERAGE(K4500:K4520)</f>
        <v>1.615952380952381</v>
      </c>
    </row>
    <row r="4523" spans="1:12" x14ac:dyDescent="0.2">
      <c r="A4523" s="3" t="s">
        <v>62</v>
      </c>
      <c r="B4523" s="312">
        <f>AVERAGE(B4522:C4522)</f>
        <v>1.7200000000000002</v>
      </c>
      <c r="C4523" s="312"/>
      <c r="D4523" s="312">
        <f>AVERAGE(D4522:E4522)</f>
        <v>2.5897619047619047</v>
      </c>
      <c r="E4523" s="312"/>
      <c r="F4523" s="5"/>
      <c r="G4523" s="312">
        <f>AVERAGE(G4522:H4522)</f>
        <v>0.88476190476190486</v>
      </c>
      <c r="H4523" s="312"/>
      <c r="I4523" s="118"/>
      <c r="J4523" s="312">
        <f>AVERAGE(J4522:K4522)</f>
        <v>1.6575000000000002</v>
      </c>
      <c r="K4523" s="312"/>
    </row>
    <row r="4524" spans="1:12" x14ac:dyDescent="0.2">
      <c r="A4524" s="3" t="s">
        <v>63</v>
      </c>
      <c r="B4524" s="312">
        <f>AVERAGE(B4470,B4497,B4523)</f>
        <v>1.8906287878787882</v>
      </c>
      <c r="C4524" s="312"/>
      <c r="D4524" s="312">
        <f>AVERAGE(D4470,D4497,D4523)</f>
        <v>2.8053297258297256</v>
      </c>
      <c r="E4524" s="312"/>
      <c r="F4524" s="5"/>
      <c r="G4524" s="312">
        <f>AVERAGE(G4470,G4497,G4523)</f>
        <v>0.99483351370851381</v>
      </c>
      <c r="H4524" s="312"/>
      <c r="I4524" s="118"/>
      <c r="J4524" s="312">
        <f>AVERAGE(J4470,J4497,J4523)</f>
        <v>1.6844583333333336</v>
      </c>
      <c r="K4524" s="312"/>
    </row>
    <row r="4526" spans="1:12" x14ac:dyDescent="0.2">
      <c r="A4526" s="2">
        <v>44410</v>
      </c>
      <c r="B4526" s="64">
        <v>1.73</v>
      </c>
      <c r="C4526" s="64">
        <v>1.51</v>
      </c>
      <c r="D4526" s="64">
        <v>2.57</v>
      </c>
      <c r="E4526" s="64">
        <v>2.44</v>
      </c>
      <c r="G4526" s="64">
        <v>0.78</v>
      </c>
      <c r="H4526" s="64">
        <f t="shared" ref="H4526:H4547" si="107">(G4526+I4526)/2</f>
        <v>0.71500000000000008</v>
      </c>
      <c r="I4526" s="64">
        <v>0.65</v>
      </c>
      <c r="J4526" s="64">
        <v>1.76</v>
      </c>
      <c r="K4526" s="64">
        <f t="shared" ref="K4526:K4547" si="108">(J4526+L4526)/2</f>
        <v>1.675</v>
      </c>
      <c r="L4526" s="64">
        <v>1.59</v>
      </c>
    </row>
    <row r="4527" spans="1:12" x14ac:dyDescent="0.2">
      <c r="A4527" s="2">
        <v>44411</v>
      </c>
      <c r="B4527" s="64">
        <v>1.74</v>
      </c>
      <c r="C4527" s="64">
        <v>1.52</v>
      </c>
      <c r="D4527" s="64">
        <v>2.5299999999999998</v>
      </c>
      <c r="E4527" s="64">
        <v>2.44</v>
      </c>
      <c r="G4527" s="64">
        <v>0.77</v>
      </c>
      <c r="H4527" s="64">
        <f t="shared" si="107"/>
        <v>0.69</v>
      </c>
      <c r="I4527" s="64">
        <v>0.61</v>
      </c>
      <c r="J4527" s="64">
        <v>1.62</v>
      </c>
      <c r="K4527" s="64">
        <f t="shared" si="108"/>
        <v>1.61</v>
      </c>
      <c r="L4527" s="64">
        <v>1.6</v>
      </c>
    </row>
    <row r="4528" spans="1:12" x14ac:dyDescent="0.2">
      <c r="A4528" s="2">
        <v>44412</v>
      </c>
      <c r="B4528" s="64">
        <v>1.73</v>
      </c>
      <c r="C4528" s="64">
        <v>1.52</v>
      </c>
      <c r="D4528" s="64">
        <v>2.5299999999999998</v>
      </c>
      <c r="E4528" s="64">
        <v>2.41</v>
      </c>
      <c r="G4528" s="64">
        <v>0.76</v>
      </c>
      <c r="H4528" s="64">
        <f t="shared" si="107"/>
        <v>0.67500000000000004</v>
      </c>
      <c r="I4528" s="64">
        <v>0.59</v>
      </c>
      <c r="J4528" s="64">
        <v>1.69</v>
      </c>
      <c r="K4528" s="64">
        <f t="shared" si="108"/>
        <v>1.6400000000000001</v>
      </c>
      <c r="L4528" s="64">
        <v>1.59</v>
      </c>
    </row>
    <row r="4529" spans="1:12" x14ac:dyDescent="0.2">
      <c r="A4529" s="2">
        <v>44413</v>
      </c>
      <c r="B4529" s="64">
        <v>1.78</v>
      </c>
      <c r="C4529" s="64">
        <v>1.57</v>
      </c>
      <c r="D4529" s="64">
        <v>2.5499999999999998</v>
      </c>
      <c r="E4529" s="64">
        <v>2.46</v>
      </c>
      <c r="G4529" s="64">
        <v>0.78</v>
      </c>
      <c r="H4529" s="64">
        <f t="shared" si="107"/>
        <v>0.70500000000000007</v>
      </c>
      <c r="I4529" s="64">
        <v>0.63</v>
      </c>
      <c r="J4529" s="64">
        <v>1.71</v>
      </c>
      <c r="K4529" s="64">
        <f t="shared" si="108"/>
        <v>1.65</v>
      </c>
      <c r="L4529" s="64">
        <v>1.59</v>
      </c>
    </row>
    <row r="4530" spans="1:12" x14ac:dyDescent="0.2">
      <c r="A4530" s="2">
        <v>44414</v>
      </c>
      <c r="B4530" s="64">
        <v>1.85</v>
      </c>
      <c r="C4530" s="64">
        <v>1.64</v>
      </c>
      <c r="D4530" s="64">
        <v>2.65</v>
      </c>
      <c r="E4530" s="64">
        <v>2.5499999999999998</v>
      </c>
      <c r="G4530" s="64">
        <v>0.76</v>
      </c>
      <c r="H4530" s="64">
        <f t="shared" si="107"/>
        <v>0.72499999999999998</v>
      </c>
      <c r="I4530" s="64">
        <v>0.69</v>
      </c>
      <c r="J4530" s="64">
        <v>1.7</v>
      </c>
      <c r="K4530" s="64">
        <f t="shared" si="108"/>
        <v>1.6600000000000001</v>
      </c>
      <c r="L4530" s="64">
        <v>1.62</v>
      </c>
    </row>
    <row r="4531" spans="1:12" x14ac:dyDescent="0.2">
      <c r="A4531" s="2">
        <v>44417</v>
      </c>
      <c r="B4531" s="64">
        <v>1.88</v>
      </c>
      <c r="C4531" s="64">
        <v>1.67</v>
      </c>
      <c r="D4531" s="64">
        <v>2.7</v>
      </c>
      <c r="E4531" s="64">
        <v>2.57</v>
      </c>
      <c r="G4531" s="64">
        <v>0.77</v>
      </c>
      <c r="H4531" s="64">
        <f t="shared" si="107"/>
        <v>0.72500000000000009</v>
      </c>
      <c r="I4531" s="64">
        <v>0.68</v>
      </c>
      <c r="J4531" s="64">
        <v>1.65</v>
      </c>
      <c r="K4531" s="64">
        <f t="shared" si="108"/>
        <v>1.595</v>
      </c>
      <c r="L4531" s="64">
        <v>1.54</v>
      </c>
    </row>
    <row r="4532" spans="1:12" x14ac:dyDescent="0.2">
      <c r="A4532" s="2">
        <v>44418</v>
      </c>
      <c r="B4532" s="64">
        <v>1.91</v>
      </c>
      <c r="C4532" s="64">
        <v>1.7</v>
      </c>
      <c r="D4532" s="64">
        <v>2.72</v>
      </c>
      <c r="E4532" s="64">
        <v>2.6</v>
      </c>
      <c r="G4532" s="64">
        <v>0.74</v>
      </c>
      <c r="H4532" s="64">
        <f t="shared" si="107"/>
        <v>0.73499999999999999</v>
      </c>
      <c r="I4532" s="64">
        <v>0.73</v>
      </c>
      <c r="J4532" s="64">
        <v>1.6</v>
      </c>
      <c r="K4532" s="64">
        <f t="shared" si="108"/>
        <v>1.6</v>
      </c>
      <c r="L4532" s="64">
        <v>1.6</v>
      </c>
    </row>
    <row r="4533" spans="1:12" x14ac:dyDescent="0.2">
      <c r="A4533" s="2">
        <v>44419</v>
      </c>
      <c r="B4533" s="64">
        <v>1.88</v>
      </c>
      <c r="C4533" s="64">
        <v>1.68</v>
      </c>
      <c r="D4533" s="64">
        <v>2.72</v>
      </c>
      <c r="E4533" s="64">
        <v>2.6</v>
      </c>
      <c r="G4533" s="64">
        <v>0.77</v>
      </c>
      <c r="H4533" s="64">
        <f t="shared" si="107"/>
        <v>0.74</v>
      </c>
      <c r="I4533" s="64">
        <v>0.71</v>
      </c>
      <c r="J4533" s="64">
        <v>1.61</v>
      </c>
      <c r="K4533" s="64">
        <f t="shared" si="108"/>
        <v>1.625</v>
      </c>
      <c r="L4533" s="64">
        <v>1.64</v>
      </c>
    </row>
    <row r="4534" spans="1:12" x14ac:dyDescent="0.2">
      <c r="A4534" s="2">
        <v>44420</v>
      </c>
      <c r="B4534" s="64">
        <v>1.88</v>
      </c>
      <c r="C4534" s="64">
        <v>1.7</v>
      </c>
      <c r="D4534" s="64">
        <v>2.73</v>
      </c>
      <c r="E4534" s="64">
        <v>2.59</v>
      </c>
      <c r="G4534" s="64">
        <v>0.82</v>
      </c>
      <c r="H4534" s="64">
        <f t="shared" si="107"/>
        <v>0.77499999999999991</v>
      </c>
      <c r="I4534" s="64">
        <v>0.73</v>
      </c>
      <c r="J4534" s="64">
        <v>1.79</v>
      </c>
      <c r="K4534" s="64">
        <f t="shared" si="108"/>
        <v>1.73</v>
      </c>
      <c r="L4534" s="64">
        <v>1.67</v>
      </c>
    </row>
    <row r="4535" spans="1:12" x14ac:dyDescent="0.2">
      <c r="A4535" s="2">
        <v>44421</v>
      </c>
      <c r="B4535" s="64">
        <v>1.83</v>
      </c>
      <c r="C4535" s="64">
        <v>1.65</v>
      </c>
      <c r="D4535" s="64">
        <v>2.65</v>
      </c>
      <c r="E4535" s="64">
        <v>2.57</v>
      </c>
      <c r="G4535" s="64">
        <v>0.79</v>
      </c>
      <c r="H4535" s="64">
        <f t="shared" si="107"/>
        <v>0.73</v>
      </c>
      <c r="I4535" s="64">
        <v>0.67</v>
      </c>
      <c r="J4535" s="64">
        <v>1.77</v>
      </c>
      <c r="K4535" s="64">
        <f t="shared" si="108"/>
        <v>1.7450000000000001</v>
      </c>
      <c r="L4535" s="64">
        <v>1.72</v>
      </c>
    </row>
    <row r="4536" spans="1:12" x14ac:dyDescent="0.2">
      <c r="A4536" s="2">
        <v>44424</v>
      </c>
      <c r="B4536" s="64">
        <v>1.81</v>
      </c>
      <c r="C4536" s="64">
        <v>1.65</v>
      </c>
      <c r="D4536" s="64">
        <v>2.67</v>
      </c>
      <c r="E4536" s="64">
        <v>2.5499999999999998</v>
      </c>
      <c r="G4536" s="64">
        <v>0.84</v>
      </c>
      <c r="H4536" s="64">
        <f t="shared" si="107"/>
        <v>0.74</v>
      </c>
      <c r="I4536" s="64">
        <v>0.64</v>
      </c>
      <c r="J4536" s="64">
        <v>1.76</v>
      </c>
      <c r="K4536" s="64">
        <f t="shared" si="108"/>
        <v>1.77</v>
      </c>
      <c r="L4536" s="64">
        <v>1.78</v>
      </c>
    </row>
    <row r="4537" spans="1:12" x14ac:dyDescent="0.2">
      <c r="A4537" s="2">
        <v>44425</v>
      </c>
      <c r="B4537" s="64">
        <v>1.82</v>
      </c>
      <c r="C4537" s="64">
        <v>1.66</v>
      </c>
      <c r="D4537" s="64">
        <v>2.68</v>
      </c>
      <c r="E4537" s="64">
        <v>2.5499999999999998</v>
      </c>
      <c r="G4537" s="64">
        <v>0.86</v>
      </c>
      <c r="H4537" s="64">
        <f t="shared" si="107"/>
        <v>0.76500000000000001</v>
      </c>
      <c r="I4537" s="64">
        <v>0.67</v>
      </c>
      <c r="J4537" s="64">
        <v>1.8</v>
      </c>
      <c r="K4537" s="64">
        <f t="shared" si="108"/>
        <v>1.7850000000000001</v>
      </c>
      <c r="L4537" s="64">
        <v>1.77</v>
      </c>
    </row>
    <row r="4538" spans="1:12" x14ac:dyDescent="0.2">
      <c r="A4538" s="2">
        <v>44426</v>
      </c>
      <c r="B4538" s="64">
        <v>1.82</v>
      </c>
      <c r="C4538" s="64">
        <v>1.68</v>
      </c>
      <c r="D4538" s="64">
        <v>2.69</v>
      </c>
      <c r="E4538" s="64">
        <v>2.57</v>
      </c>
      <c r="G4538" s="64">
        <v>0.88</v>
      </c>
      <c r="H4538" s="64">
        <f t="shared" si="107"/>
        <v>0.78499999999999992</v>
      </c>
      <c r="I4538" s="64">
        <v>0.69</v>
      </c>
      <c r="J4538" s="64">
        <v>1.7</v>
      </c>
      <c r="K4538" s="64">
        <f t="shared" si="108"/>
        <v>1.74</v>
      </c>
      <c r="L4538" s="64">
        <v>1.78</v>
      </c>
    </row>
    <row r="4539" spans="1:12" x14ac:dyDescent="0.2">
      <c r="A4539" s="2">
        <v>44427</v>
      </c>
      <c r="B4539" s="64">
        <v>1.81</v>
      </c>
      <c r="C4539" s="64">
        <v>1.67</v>
      </c>
      <c r="D4539" s="64">
        <v>2.65</v>
      </c>
      <c r="E4539" s="64">
        <v>2.54</v>
      </c>
      <c r="G4539" s="64">
        <v>0.85</v>
      </c>
      <c r="H4539" s="64">
        <f t="shared" si="107"/>
        <v>0.77499999999999991</v>
      </c>
      <c r="I4539" s="64">
        <v>0.7</v>
      </c>
      <c r="J4539" s="64">
        <v>1.68</v>
      </c>
      <c r="K4539" s="64">
        <f t="shared" si="108"/>
        <v>1.7250000000000001</v>
      </c>
      <c r="L4539" s="64">
        <v>1.77</v>
      </c>
    </row>
    <row r="4540" spans="1:12" x14ac:dyDescent="0.2">
      <c r="A4540" s="2">
        <v>44428</v>
      </c>
      <c r="B4540" s="64">
        <v>1.84</v>
      </c>
      <c r="C4540" s="64">
        <v>1.66</v>
      </c>
      <c r="D4540" s="64">
        <v>2.66</v>
      </c>
      <c r="E4540" s="64">
        <v>2.54</v>
      </c>
      <c r="G4540" s="64">
        <v>0.86</v>
      </c>
      <c r="H4540" s="64">
        <f t="shared" si="107"/>
        <v>0.79499999999999993</v>
      </c>
      <c r="I4540" s="64">
        <v>0.73</v>
      </c>
      <c r="J4540" s="64">
        <v>1.7</v>
      </c>
      <c r="K4540" s="64">
        <f t="shared" si="108"/>
        <v>1.7349999999999999</v>
      </c>
      <c r="L4540" s="64">
        <v>1.77</v>
      </c>
    </row>
    <row r="4541" spans="1:12" x14ac:dyDescent="0.2">
      <c r="A4541" s="2">
        <v>44431</v>
      </c>
      <c r="B4541" s="64">
        <v>1.82</v>
      </c>
      <c r="C4541" s="64">
        <v>1.64</v>
      </c>
      <c r="D4541" s="64">
        <v>2.66</v>
      </c>
      <c r="E4541" s="64">
        <v>2.54</v>
      </c>
      <c r="G4541" s="64">
        <v>0.86</v>
      </c>
      <c r="H4541" s="64">
        <f t="shared" si="107"/>
        <v>0.79</v>
      </c>
      <c r="I4541" s="64">
        <v>0.72</v>
      </c>
      <c r="J4541" s="64">
        <v>1.64</v>
      </c>
      <c r="K4541" s="64">
        <f t="shared" si="108"/>
        <v>1.7050000000000001</v>
      </c>
      <c r="L4541" s="64">
        <v>1.77</v>
      </c>
    </row>
    <row r="4542" spans="1:12" x14ac:dyDescent="0.2">
      <c r="A4542" s="2">
        <v>44432</v>
      </c>
      <c r="B4542" s="64">
        <v>1.86</v>
      </c>
      <c r="C4542" s="64">
        <v>1.66</v>
      </c>
      <c r="D4542" s="64">
        <v>2.69</v>
      </c>
      <c r="E4542" s="64">
        <v>2.58</v>
      </c>
      <c r="G4542" s="64">
        <v>0.88</v>
      </c>
      <c r="H4542" s="64">
        <f t="shared" si="107"/>
        <v>0.78499999999999992</v>
      </c>
      <c r="I4542" s="64">
        <v>0.69</v>
      </c>
      <c r="J4542" s="64">
        <v>1.64</v>
      </c>
      <c r="K4542" s="64">
        <f t="shared" si="108"/>
        <v>1.7050000000000001</v>
      </c>
      <c r="L4542" s="64">
        <v>1.77</v>
      </c>
    </row>
    <row r="4543" spans="1:12" x14ac:dyDescent="0.2">
      <c r="A4543" s="2">
        <v>44433</v>
      </c>
      <c r="B4543" s="64">
        <v>1.89</v>
      </c>
      <c r="C4543" s="64">
        <v>1.71</v>
      </c>
      <c r="D4543" s="64">
        <v>2.73</v>
      </c>
      <c r="E4543" s="64">
        <v>2.64</v>
      </c>
      <c r="G4543" s="64">
        <v>0.88</v>
      </c>
      <c r="H4543" s="64">
        <f t="shared" si="107"/>
        <v>0.82000000000000006</v>
      </c>
      <c r="I4543" s="64">
        <v>0.76</v>
      </c>
      <c r="J4543" s="64">
        <v>1.62</v>
      </c>
      <c r="K4543" s="64">
        <f t="shared" si="108"/>
        <v>1.6950000000000001</v>
      </c>
      <c r="L4543" s="64">
        <v>1.77</v>
      </c>
    </row>
    <row r="4544" spans="1:12" x14ac:dyDescent="0.2">
      <c r="A4544" s="2">
        <v>44434</v>
      </c>
      <c r="B4544" s="64">
        <v>1.87</v>
      </c>
      <c r="C4544" s="64">
        <v>1.71</v>
      </c>
      <c r="D4544" s="64">
        <v>2.73</v>
      </c>
      <c r="E4544" s="64">
        <v>2.64</v>
      </c>
      <c r="G4544" s="64">
        <v>0.89</v>
      </c>
      <c r="H4544" s="64">
        <f t="shared" si="107"/>
        <v>0.83499999999999996</v>
      </c>
      <c r="I4544" s="64">
        <v>0.78</v>
      </c>
      <c r="J4544" s="64">
        <v>1.75</v>
      </c>
      <c r="K4544" s="64">
        <f t="shared" si="108"/>
        <v>1.7650000000000001</v>
      </c>
      <c r="L4544" s="64">
        <v>1.78</v>
      </c>
    </row>
    <row r="4545" spans="1:32" x14ac:dyDescent="0.2">
      <c r="A4545" s="2">
        <v>44435</v>
      </c>
      <c r="B4545" s="64">
        <v>1.84</v>
      </c>
      <c r="C4545" s="64">
        <v>1.65</v>
      </c>
      <c r="D4545" s="64">
        <v>2.68</v>
      </c>
      <c r="E4545" s="64">
        <v>2.59</v>
      </c>
      <c r="G4545" s="64">
        <v>0.92</v>
      </c>
      <c r="H4545" s="64">
        <f t="shared" si="107"/>
        <v>0.8600000000000001</v>
      </c>
      <c r="I4545" s="64">
        <v>0.8</v>
      </c>
      <c r="J4545" s="64">
        <v>1.78</v>
      </c>
      <c r="K4545" s="64">
        <f t="shared" si="108"/>
        <v>1.7850000000000001</v>
      </c>
      <c r="L4545" s="64">
        <v>1.79</v>
      </c>
    </row>
    <row r="4546" spans="1:32" x14ac:dyDescent="0.2">
      <c r="A4546" s="2">
        <v>44438</v>
      </c>
      <c r="B4546" s="64">
        <v>1.8</v>
      </c>
      <c r="C4546" s="64">
        <v>1.64</v>
      </c>
      <c r="D4546" s="64">
        <v>2.71</v>
      </c>
      <c r="E4546" s="64">
        <v>2.58</v>
      </c>
      <c r="G4546" s="64">
        <v>0.94</v>
      </c>
      <c r="H4546" s="64">
        <f t="shared" si="107"/>
        <v>0.87</v>
      </c>
      <c r="I4546" s="64">
        <v>0.8</v>
      </c>
      <c r="J4546" s="64">
        <v>1.69</v>
      </c>
      <c r="K4546" s="64">
        <f t="shared" si="108"/>
        <v>1.74</v>
      </c>
      <c r="L4546" s="64">
        <v>1.79</v>
      </c>
    </row>
    <row r="4547" spans="1:32" x14ac:dyDescent="0.2">
      <c r="A4547" s="2">
        <v>44439</v>
      </c>
      <c r="B4547" s="64">
        <v>1.83</v>
      </c>
      <c r="C4547" s="64">
        <v>1.67</v>
      </c>
      <c r="D4547" s="64">
        <v>2.74</v>
      </c>
      <c r="E4547" s="64">
        <v>2.62</v>
      </c>
      <c r="G4547" s="64">
        <v>0.95</v>
      </c>
      <c r="H4547" s="64">
        <f t="shared" si="107"/>
        <v>0.86499999999999999</v>
      </c>
      <c r="I4547" s="64">
        <v>0.78</v>
      </c>
      <c r="J4547" s="64">
        <v>1.75</v>
      </c>
      <c r="K4547" s="64">
        <f t="shared" si="108"/>
        <v>1.77</v>
      </c>
      <c r="L4547" s="64">
        <v>1.79</v>
      </c>
    </row>
    <row r="4549" spans="1:32" x14ac:dyDescent="0.2">
      <c r="A4549" s="3" t="s">
        <v>61</v>
      </c>
      <c r="B4549" s="64">
        <f>AVERAGE(B4526:B4547)</f>
        <v>1.8281818181818179</v>
      </c>
      <c r="C4549" s="64">
        <f>AVERAGE(C4526:C4547)</f>
        <v>1.6436363636363636</v>
      </c>
      <c r="D4549" s="64">
        <f>AVERAGE(D4526:D4547)</f>
        <v>2.6654545454545446</v>
      </c>
      <c r="E4549" s="64">
        <f>AVERAGE(E4526:E4547)</f>
        <v>2.5531818181818178</v>
      </c>
      <c r="G4549" s="64">
        <f>AVERAGE(G4526:G4547)</f>
        <v>0.83409090909090911</v>
      </c>
      <c r="H4549" s="64">
        <f>AVERAGE(H4526:H4547)</f>
        <v>0.7681818181818183</v>
      </c>
      <c r="J4549" s="64">
        <f>AVERAGE(J4526:J4547)</f>
        <v>1.7004545454545452</v>
      </c>
      <c r="K4549" s="64">
        <f>AVERAGE(K4526:K4547)</f>
        <v>1.7022727272727274</v>
      </c>
    </row>
    <row r="4550" spans="1:32" x14ac:dyDescent="0.2">
      <c r="A4550" s="3" t="s">
        <v>62</v>
      </c>
      <c r="B4550" s="312">
        <f>AVERAGE(B4549:C4549)</f>
        <v>1.7359090909090908</v>
      </c>
      <c r="C4550" s="312"/>
      <c r="D4550" s="312">
        <f>AVERAGE(D4549:E4549)</f>
        <v>2.609318181818181</v>
      </c>
      <c r="E4550" s="312"/>
      <c r="F4550" s="5"/>
      <c r="G4550" s="312">
        <f>AVERAGE(G4549:H4549)</f>
        <v>0.80113636363636376</v>
      </c>
      <c r="H4550" s="312"/>
      <c r="I4550" s="118"/>
      <c r="J4550" s="312">
        <f>AVERAGE(J4549:K4549)</f>
        <v>1.7013636363636362</v>
      </c>
      <c r="K4550" s="312"/>
    </row>
    <row r="4551" spans="1:32" x14ac:dyDescent="0.2">
      <c r="A4551" s="3" t="s">
        <v>63</v>
      </c>
      <c r="B4551" s="312">
        <f>AVERAGE(B4497,B4523,B4550)</f>
        <v>1.7890151515151516</v>
      </c>
      <c r="C4551" s="312"/>
      <c r="D4551" s="312">
        <f>AVERAGE(D4497,D4523,D4550)</f>
        <v>2.674769119769119</v>
      </c>
      <c r="E4551" s="312"/>
      <c r="F4551" s="5"/>
      <c r="G4551" s="312">
        <f>AVERAGE(G4497,G4523,G4550)</f>
        <v>0.90200396825396822</v>
      </c>
      <c r="H4551" s="312"/>
      <c r="I4551" s="118"/>
      <c r="J4551" s="312">
        <f>AVERAGE(J4497,J4523,J4550)</f>
        <v>1.698787878787879</v>
      </c>
      <c r="K4551" s="312"/>
    </row>
    <row r="4553" spans="1:32" x14ac:dyDescent="0.2">
      <c r="A4553" s="2">
        <v>44440</v>
      </c>
      <c r="B4553" s="64">
        <v>1.84</v>
      </c>
      <c r="C4553" s="64">
        <v>1.66</v>
      </c>
      <c r="D4553" s="64">
        <v>2.73</v>
      </c>
      <c r="E4553" s="64">
        <v>2.61</v>
      </c>
      <c r="G4553" s="64">
        <v>0.94</v>
      </c>
      <c r="H4553" s="64">
        <f t="shared" ref="H4553:H4573" si="109">(G4553+I4553)/2</f>
        <v>0.80499999999999994</v>
      </c>
      <c r="I4553" s="64">
        <v>0.67</v>
      </c>
      <c r="J4553" s="64">
        <v>1.82</v>
      </c>
      <c r="K4553" s="64">
        <f t="shared" ref="K4553:K4573" si="110">(J4553+L4553)/2</f>
        <v>1.73</v>
      </c>
      <c r="L4553" s="64">
        <v>1.64</v>
      </c>
    </row>
    <row r="4554" spans="1:32" x14ac:dyDescent="0.2">
      <c r="A4554" s="2">
        <v>44441</v>
      </c>
      <c r="B4554" s="64">
        <v>1.82</v>
      </c>
      <c r="C4554" s="64">
        <v>1.65</v>
      </c>
      <c r="D4554" s="64">
        <v>2.76</v>
      </c>
      <c r="E4554" s="64">
        <v>2.57</v>
      </c>
      <c r="G4554" s="64">
        <v>0.98</v>
      </c>
      <c r="H4554" s="64">
        <f t="shared" si="109"/>
        <v>0.81</v>
      </c>
      <c r="I4554" s="64">
        <v>0.64</v>
      </c>
      <c r="J4554" s="64">
        <v>1.88</v>
      </c>
      <c r="K4554" s="64">
        <f t="shared" si="110"/>
        <v>1.665</v>
      </c>
      <c r="L4554" s="64">
        <v>1.45</v>
      </c>
    </row>
    <row r="4555" spans="1:32" x14ac:dyDescent="0.2">
      <c r="A4555" s="2">
        <v>44442</v>
      </c>
      <c r="B4555" s="64">
        <v>1.85</v>
      </c>
      <c r="C4555" s="64">
        <v>1.69</v>
      </c>
      <c r="D4555" s="64">
        <v>2.81</v>
      </c>
      <c r="E4555" s="64">
        <v>2.63</v>
      </c>
      <c r="G4555" s="64">
        <v>0.99</v>
      </c>
      <c r="H4555" s="64">
        <f t="shared" si="109"/>
        <v>0.82000000000000006</v>
      </c>
      <c r="I4555" s="64">
        <v>0.65</v>
      </c>
      <c r="J4555" s="64">
        <v>1.87</v>
      </c>
      <c r="K4555" s="64">
        <f t="shared" si="110"/>
        <v>1.665</v>
      </c>
      <c r="L4555" s="64">
        <v>1.46</v>
      </c>
      <c r="AF4555" s="201" t="s">
        <v>745</v>
      </c>
    </row>
    <row r="4556" spans="1:32" x14ac:dyDescent="0.2">
      <c r="A4556" s="2">
        <v>44446</v>
      </c>
      <c r="B4556" s="64">
        <v>1.89</v>
      </c>
      <c r="C4556" s="64">
        <v>1.75</v>
      </c>
      <c r="D4556" s="64">
        <v>2.86</v>
      </c>
      <c r="E4556" s="64">
        <v>2.67</v>
      </c>
      <c r="G4556" s="64">
        <v>0.99</v>
      </c>
      <c r="H4556" s="64">
        <f t="shared" si="109"/>
        <v>0.83000000000000007</v>
      </c>
      <c r="I4556" s="64">
        <v>0.67</v>
      </c>
      <c r="J4556" s="64">
        <v>1.84</v>
      </c>
      <c r="K4556" s="64">
        <f t="shared" si="110"/>
        <v>1.73</v>
      </c>
      <c r="L4556" s="64">
        <v>1.62</v>
      </c>
    </row>
    <row r="4557" spans="1:32" x14ac:dyDescent="0.2">
      <c r="A4557" s="2">
        <v>44447</v>
      </c>
      <c r="B4557" s="64">
        <v>1.85</v>
      </c>
      <c r="C4557" s="64">
        <v>1.72</v>
      </c>
      <c r="D4557" s="64">
        <v>2.81</v>
      </c>
      <c r="E4557" s="64">
        <v>2.67</v>
      </c>
      <c r="G4557" s="64">
        <v>0.99</v>
      </c>
      <c r="H4557" s="64">
        <f t="shared" si="109"/>
        <v>0.82499999999999996</v>
      </c>
      <c r="I4557" s="64">
        <v>0.66</v>
      </c>
      <c r="J4557" s="64">
        <v>1.87</v>
      </c>
      <c r="K4557" s="64">
        <f t="shared" si="110"/>
        <v>1.7450000000000001</v>
      </c>
      <c r="L4557" s="64">
        <v>1.62</v>
      </c>
    </row>
    <row r="4558" spans="1:32" x14ac:dyDescent="0.2">
      <c r="A4558" s="2">
        <v>44448</v>
      </c>
      <c r="B4558" s="64">
        <v>1.81</v>
      </c>
      <c r="C4558" s="64">
        <v>1.67</v>
      </c>
      <c r="D4558" s="64">
        <v>2.76</v>
      </c>
      <c r="E4558" s="64">
        <v>2.57</v>
      </c>
      <c r="G4558" s="64">
        <v>0.96</v>
      </c>
      <c r="H4558" s="64">
        <f t="shared" si="109"/>
        <v>0.81499999999999995</v>
      </c>
      <c r="I4558" s="64">
        <v>0.67</v>
      </c>
      <c r="J4558" s="64">
        <v>1.84</v>
      </c>
      <c r="K4558" s="64">
        <f t="shared" si="110"/>
        <v>1.5950000000000002</v>
      </c>
      <c r="L4558" s="64">
        <v>1.35</v>
      </c>
    </row>
    <row r="4559" spans="1:32" x14ac:dyDescent="0.2">
      <c r="A4559" s="2">
        <v>44449</v>
      </c>
      <c r="B4559" s="64">
        <v>1.84</v>
      </c>
      <c r="C4559" s="64">
        <v>1.69</v>
      </c>
      <c r="D4559" s="64">
        <v>2.79</v>
      </c>
      <c r="E4559" s="64">
        <v>2.6</v>
      </c>
      <c r="G4559" s="64">
        <v>0.99</v>
      </c>
      <c r="H4559" s="64">
        <f t="shared" si="109"/>
        <v>0.82000000000000006</v>
      </c>
      <c r="I4559" s="64">
        <v>0.65</v>
      </c>
      <c r="J4559" s="64">
        <v>1.92</v>
      </c>
      <c r="K4559" s="64">
        <f t="shared" si="110"/>
        <v>1.6400000000000001</v>
      </c>
      <c r="L4559" s="64">
        <v>1.36</v>
      </c>
    </row>
    <row r="4560" spans="1:32" x14ac:dyDescent="0.2">
      <c r="A4560" s="2">
        <v>44452</v>
      </c>
      <c r="B4560" s="64">
        <v>1.83</v>
      </c>
      <c r="C4560" s="64">
        <v>1.67</v>
      </c>
      <c r="D4560" s="64">
        <v>2.76</v>
      </c>
      <c r="E4560" s="64">
        <v>2.58</v>
      </c>
      <c r="G4560" s="64">
        <v>0.98</v>
      </c>
      <c r="H4560" s="64">
        <f t="shared" si="109"/>
        <v>0.82000000000000006</v>
      </c>
      <c r="I4560" s="64">
        <v>0.66</v>
      </c>
      <c r="J4560" s="64">
        <v>1.92</v>
      </c>
      <c r="K4560" s="64">
        <f t="shared" si="110"/>
        <v>1.7450000000000001</v>
      </c>
      <c r="L4560" s="64">
        <v>1.57</v>
      </c>
    </row>
    <row r="4561" spans="1:12" x14ac:dyDescent="0.2">
      <c r="A4561" s="2">
        <v>44453</v>
      </c>
      <c r="B4561" s="64">
        <v>1.79</v>
      </c>
      <c r="C4561" s="64">
        <v>1.63</v>
      </c>
      <c r="D4561" s="64">
        <v>2.72</v>
      </c>
      <c r="E4561" s="64">
        <v>2.5</v>
      </c>
      <c r="G4561" s="64">
        <v>0.95</v>
      </c>
      <c r="H4561" s="64">
        <f t="shared" si="109"/>
        <v>0.79499999999999993</v>
      </c>
      <c r="I4561" s="64">
        <v>0.64</v>
      </c>
      <c r="J4561" s="64">
        <v>1.86</v>
      </c>
      <c r="K4561" s="64">
        <f t="shared" si="110"/>
        <v>1.7150000000000001</v>
      </c>
      <c r="L4561" s="64">
        <v>1.57</v>
      </c>
    </row>
    <row r="4562" spans="1:12" x14ac:dyDescent="0.2">
      <c r="A4562" s="2">
        <v>44454</v>
      </c>
      <c r="B4562" s="64">
        <v>1.81</v>
      </c>
      <c r="C4562" s="64">
        <v>1.66</v>
      </c>
      <c r="D4562" s="64">
        <v>2.73</v>
      </c>
      <c r="E4562" s="64">
        <v>2.6</v>
      </c>
      <c r="G4562" s="64">
        <v>0.94</v>
      </c>
      <c r="H4562" s="64">
        <f t="shared" si="109"/>
        <v>0.78</v>
      </c>
      <c r="I4562" s="64">
        <v>0.62</v>
      </c>
      <c r="J4562" s="64">
        <v>1.96</v>
      </c>
      <c r="K4562" s="64">
        <f t="shared" si="110"/>
        <v>1.7650000000000001</v>
      </c>
      <c r="L4562" s="64">
        <v>1.57</v>
      </c>
    </row>
    <row r="4563" spans="1:12" x14ac:dyDescent="0.2">
      <c r="A4563" s="2">
        <v>44455</v>
      </c>
      <c r="B4563" s="64">
        <v>1.83</v>
      </c>
      <c r="C4563" s="64">
        <v>1.68</v>
      </c>
      <c r="D4563" s="64">
        <v>2.76</v>
      </c>
      <c r="E4563" s="64">
        <v>2.61</v>
      </c>
      <c r="G4563" s="64">
        <v>0.96</v>
      </c>
      <c r="H4563" s="64">
        <f t="shared" si="109"/>
        <v>0.80499999999999994</v>
      </c>
      <c r="I4563" s="64">
        <v>0.65</v>
      </c>
      <c r="J4563" s="64">
        <v>1.88</v>
      </c>
      <c r="K4563" s="64">
        <f t="shared" si="110"/>
        <v>1.68</v>
      </c>
      <c r="L4563" s="64">
        <v>1.48</v>
      </c>
    </row>
    <row r="4564" spans="1:12" x14ac:dyDescent="0.2">
      <c r="A4564" s="2">
        <v>44456</v>
      </c>
      <c r="B4564" s="64">
        <v>1.87</v>
      </c>
      <c r="C4564" s="64">
        <v>1.7</v>
      </c>
      <c r="D4564" s="64">
        <v>2.78</v>
      </c>
      <c r="E4564" s="64">
        <v>2.64</v>
      </c>
      <c r="G4564" s="64">
        <v>0.97</v>
      </c>
      <c r="H4564" s="64">
        <f t="shared" si="109"/>
        <v>0.81499999999999995</v>
      </c>
      <c r="I4564" s="64">
        <v>0.66</v>
      </c>
      <c r="J4564" s="64">
        <v>1.94</v>
      </c>
      <c r="K4564" s="64">
        <f t="shared" si="110"/>
        <v>1.7149999999999999</v>
      </c>
      <c r="L4564" s="64">
        <v>1.49</v>
      </c>
    </row>
    <row r="4565" spans="1:12" x14ac:dyDescent="0.2">
      <c r="A4565" s="2">
        <v>44459</v>
      </c>
      <c r="B4565" s="64">
        <v>1.85</v>
      </c>
      <c r="C4565" s="64">
        <v>1.65</v>
      </c>
      <c r="D4565" s="64">
        <v>2.77</v>
      </c>
      <c r="E4565" s="64">
        <v>2.54</v>
      </c>
      <c r="G4565" s="64">
        <v>0.97</v>
      </c>
      <c r="H4565" s="64">
        <f t="shared" si="109"/>
        <v>0.81</v>
      </c>
      <c r="I4565" s="64">
        <v>0.65</v>
      </c>
      <c r="J4565" s="64">
        <v>1.9</v>
      </c>
      <c r="K4565" s="64">
        <f t="shared" si="110"/>
        <v>1.6949999999999998</v>
      </c>
      <c r="L4565" s="64">
        <v>1.49</v>
      </c>
    </row>
    <row r="4566" spans="1:12" x14ac:dyDescent="0.2">
      <c r="A4566" s="2">
        <v>44460</v>
      </c>
      <c r="B4566" s="64">
        <v>1.85</v>
      </c>
      <c r="C4566" s="64">
        <v>1.67</v>
      </c>
      <c r="D4566" s="64">
        <v>2.76</v>
      </c>
      <c r="E4566" s="64">
        <v>2.5499999999999998</v>
      </c>
      <c r="G4566" s="64">
        <v>0.96</v>
      </c>
      <c r="H4566" s="64">
        <f t="shared" si="109"/>
        <v>0.81</v>
      </c>
      <c r="I4566" s="64">
        <v>0.66</v>
      </c>
      <c r="J4566" s="64">
        <v>1.9</v>
      </c>
      <c r="K4566" s="64">
        <f t="shared" si="110"/>
        <v>1.7949999999999999</v>
      </c>
      <c r="L4566" s="64">
        <v>1.69</v>
      </c>
    </row>
    <row r="4567" spans="1:12" x14ac:dyDescent="0.2">
      <c r="A4567" s="2">
        <v>44461</v>
      </c>
      <c r="B4567" s="64">
        <v>1.84</v>
      </c>
      <c r="C4567" s="64">
        <v>1.64</v>
      </c>
      <c r="D4567" s="64">
        <v>2.75</v>
      </c>
      <c r="E4567" s="64">
        <v>2.4900000000000002</v>
      </c>
      <c r="G4567" s="64">
        <v>0.97</v>
      </c>
      <c r="H4567" s="64">
        <f t="shared" si="109"/>
        <v>0.83</v>
      </c>
      <c r="I4567" s="64">
        <v>0.69</v>
      </c>
      <c r="J4567" s="64">
        <v>1.93</v>
      </c>
      <c r="K4567" s="64">
        <f t="shared" si="110"/>
        <v>1.81</v>
      </c>
      <c r="L4567" s="64">
        <v>1.69</v>
      </c>
    </row>
    <row r="4568" spans="1:12" x14ac:dyDescent="0.2">
      <c r="A4568" s="2">
        <v>44462</v>
      </c>
      <c r="B4568" s="64">
        <v>1.91</v>
      </c>
      <c r="C4568" s="64">
        <v>1.69</v>
      </c>
      <c r="D4568" s="64">
        <v>2.8</v>
      </c>
      <c r="E4568" s="64">
        <v>2.54</v>
      </c>
      <c r="G4568" s="64">
        <v>1.01</v>
      </c>
      <c r="H4568" s="64">
        <f t="shared" si="109"/>
        <v>0.87</v>
      </c>
      <c r="I4568" s="64">
        <v>0.73</v>
      </c>
      <c r="J4568" s="64">
        <v>1.95</v>
      </c>
      <c r="K4568" s="64">
        <f t="shared" si="110"/>
        <v>1.8199999999999998</v>
      </c>
      <c r="L4568" s="64">
        <v>1.69</v>
      </c>
    </row>
    <row r="4569" spans="1:12" x14ac:dyDescent="0.2">
      <c r="A4569" s="2">
        <v>44463</v>
      </c>
      <c r="B4569" s="64">
        <v>1.94</v>
      </c>
      <c r="C4569" s="64">
        <v>1.71</v>
      </c>
      <c r="D4569" s="64">
        <v>2.82</v>
      </c>
      <c r="E4569" s="64">
        <v>2.5499999999999998</v>
      </c>
      <c r="G4569" s="64">
        <v>1.05</v>
      </c>
      <c r="H4569" s="64">
        <f t="shared" si="109"/>
        <v>0.89500000000000002</v>
      </c>
      <c r="I4569" s="64">
        <v>0.74</v>
      </c>
      <c r="J4569" s="64">
        <v>1.97</v>
      </c>
      <c r="K4569" s="64">
        <f t="shared" si="110"/>
        <v>1.845</v>
      </c>
      <c r="L4569" s="64">
        <v>1.72</v>
      </c>
    </row>
    <row r="4570" spans="1:12" x14ac:dyDescent="0.2">
      <c r="A4570" s="2">
        <v>44466</v>
      </c>
      <c r="B4570" s="64">
        <v>1.97</v>
      </c>
      <c r="C4570" s="64">
        <v>1.73</v>
      </c>
      <c r="D4570" s="64">
        <v>2.83</v>
      </c>
      <c r="E4570" s="64">
        <v>2.57</v>
      </c>
      <c r="G4570" s="64">
        <v>1.07</v>
      </c>
      <c r="H4570" s="64">
        <f t="shared" si="109"/>
        <v>0.92500000000000004</v>
      </c>
      <c r="I4570" s="64">
        <v>0.78</v>
      </c>
      <c r="J4570" s="64">
        <v>1.87</v>
      </c>
      <c r="K4570" s="64">
        <f t="shared" si="110"/>
        <v>1.81</v>
      </c>
      <c r="L4570" s="64">
        <v>1.75</v>
      </c>
    </row>
    <row r="4571" spans="1:12" x14ac:dyDescent="0.2">
      <c r="A4571" s="2">
        <v>44467</v>
      </c>
      <c r="B4571" s="64">
        <v>2.04</v>
      </c>
      <c r="C4571" s="64">
        <v>1.8</v>
      </c>
      <c r="D4571" s="64">
        <v>2.94</v>
      </c>
      <c r="E4571" s="64">
        <v>2.66</v>
      </c>
      <c r="G4571" s="64">
        <v>1.1100000000000001</v>
      </c>
      <c r="H4571" s="64">
        <f t="shared" si="109"/>
        <v>0.94500000000000006</v>
      </c>
      <c r="I4571" s="64">
        <v>0.78</v>
      </c>
      <c r="J4571" s="64">
        <v>1.88</v>
      </c>
      <c r="K4571" s="64">
        <f t="shared" si="110"/>
        <v>1.77</v>
      </c>
      <c r="L4571" s="64">
        <v>1.66</v>
      </c>
    </row>
    <row r="4572" spans="1:12" x14ac:dyDescent="0.2">
      <c r="A4572" s="2">
        <v>44468</v>
      </c>
      <c r="B4572" s="64">
        <v>2.0299999999999998</v>
      </c>
      <c r="C4572" s="64">
        <v>1.82</v>
      </c>
      <c r="D4572" s="64">
        <v>2.93</v>
      </c>
      <c r="E4572" s="64">
        <v>2.68</v>
      </c>
      <c r="G4572" s="64">
        <v>1.1299999999999999</v>
      </c>
      <c r="H4572" s="64">
        <f t="shared" si="109"/>
        <v>0.98499999999999988</v>
      </c>
      <c r="I4572" s="64">
        <v>0.84</v>
      </c>
      <c r="J4572" s="64">
        <v>2.0099999999999998</v>
      </c>
      <c r="K4572" s="64">
        <f t="shared" si="110"/>
        <v>1.9049999999999998</v>
      </c>
      <c r="L4572" s="64">
        <v>1.8</v>
      </c>
    </row>
    <row r="4573" spans="1:12" x14ac:dyDescent="0.2">
      <c r="A4573" s="2">
        <v>44469</v>
      </c>
      <c r="B4573" s="64">
        <v>2.02</v>
      </c>
      <c r="C4573" s="64">
        <v>1.82</v>
      </c>
      <c r="D4573" s="64">
        <v>2.95</v>
      </c>
      <c r="E4573" s="64">
        <v>2.68</v>
      </c>
      <c r="G4573" s="64">
        <v>1.1299999999999999</v>
      </c>
      <c r="H4573" s="64">
        <f t="shared" si="109"/>
        <v>0.98499999999999988</v>
      </c>
      <c r="I4573" s="64">
        <v>0.84</v>
      </c>
      <c r="J4573" s="64">
        <v>2.0299999999999998</v>
      </c>
      <c r="K4573" s="64">
        <f t="shared" si="110"/>
        <v>1.9</v>
      </c>
      <c r="L4573" s="64">
        <v>1.77</v>
      </c>
    </row>
    <row r="4575" spans="1:12" x14ac:dyDescent="0.2">
      <c r="A4575" s="3" t="s">
        <v>61</v>
      </c>
      <c r="B4575" s="64">
        <f>AVERAGE(B4553:B4573)</f>
        <v>1.8800000000000001</v>
      </c>
      <c r="C4575" s="64">
        <f>AVERAGE(C4553:C4573)</f>
        <v>1.6999999999999997</v>
      </c>
      <c r="D4575" s="64">
        <f t="shared" ref="D4575:K4575" si="111">AVERAGE(D4553:D4573)</f>
        <v>2.8009523809523809</v>
      </c>
      <c r="E4575" s="64">
        <f t="shared" si="111"/>
        <v>2.5957142857142852</v>
      </c>
      <c r="G4575" s="64">
        <f t="shared" si="111"/>
        <v>1.0019047619047619</v>
      </c>
      <c r="H4575" s="64">
        <f t="shared" si="111"/>
        <v>0.84738095238095235</v>
      </c>
      <c r="J4575" s="64">
        <f t="shared" si="111"/>
        <v>1.9066666666666667</v>
      </c>
      <c r="K4575" s="64">
        <f t="shared" si="111"/>
        <v>1.7495238095238097</v>
      </c>
    </row>
    <row r="4576" spans="1:12" x14ac:dyDescent="0.2">
      <c r="A4576" s="3" t="s">
        <v>62</v>
      </c>
      <c r="B4576" s="312">
        <f>AVERAGE(B4575:C4575)</f>
        <v>1.79</v>
      </c>
      <c r="C4576" s="312"/>
      <c r="D4576" s="312">
        <f>AVERAGE(D4575:E4575)</f>
        <v>2.6983333333333333</v>
      </c>
      <c r="E4576" s="312"/>
      <c r="F4576" s="5"/>
      <c r="G4576" s="312">
        <f>AVERAGE(G4575:H4575)</f>
        <v>0.9246428571428571</v>
      </c>
      <c r="H4576" s="312"/>
      <c r="I4576" s="118"/>
      <c r="J4576" s="312">
        <f>AVERAGE(J4575:K4575)</f>
        <v>1.8280952380952382</v>
      </c>
      <c r="K4576" s="312"/>
    </row>
    <row r="4577" spans="1:32" x14ac:dyDescent="0.2">
      <c r="A4577" s="3" t="s">
        <v>63</v>
      </c>
      <c r="B4577" s="312">
        <f>AVERAGE(B4523,B4550,B4576)</f>
        <v>1.7486363636363638</v>
      </c>
      <c r="C4577" s="312"/>
      <c r="D4577" s="312">
        <f>AVERAGE(D4523,D4550,D4576)</f>
        <v>2.6324711399711398</v>
      </c>
      <c r="E4577" s="312"/>
      <c r="F4577" s="5"/>
      <c r="G4577" s="312">
        <f>AVERAGE(G4523,G4550,G4576)</f>
        <v>0.87018037518037517</v>
      </c>
      <c r="H4577" s="312"/>
      <c r="I4577" s="118"/>
      <c r="J4577" s="312">
        <f>AVERAGE(J4523,J4550,J4576)</f>
        <v>1.7289862914862917</v>
      </c>
      <c r="K4577" s="312"/>
    </row>
    <row r="4579" spans="1:32" x14ac:dyDescent="0.2">
      <c r="A4579" s="2">
        <v>44470</v>
      </c>
      <c r="B4579" s="64">
        <v>1.96</v>
      </c>
      <c r="C4579" s="64">
        <v>1.75</v>
      </c>
      <c r="D4579" s="64">
        <v>2.88</v>
      </c>
      <c r="E4579" s="64">
        <v>2.64</v>
      </c>
      <c r="G4579" s="64">
        <v>1.1399999999999999</v>
      </c>
      <c r="H4579" s="64">
        <f t="shared" ref="H4579:H4598" si="112">(G4579+I4579)/2</f>
        <v>0.99</v>
      </c>
      <c r="I4579" s="64">
        <v>0.84</v>
      </c>
      <c r="J4579" s="64">
        <v>1.91</v>
      </c>
      <c r="K4579" s="64">
        <f t="shared" ref="K4579:K4598" si="113">(J4579+L4579)/2</f>
        <v>1.8399999999999999</v>
      </c>
      <c r="L4579" s="64">
        <v>1.77</v>
      </c>
    </row>
    <row r="4580" spans="1:32" x14ac:dyDescent="0.2">
      <c r="A4580" s="2">
        <v>44473</v>
      </c>
      <c r="B4580" s="64">
        <v>1.99</v>
      </c>
      <c r="C4580" s="64">
        <v>1.78</v>
      </c>
      <c r="D4580" s="64">
        <v>2.9</v>
      </c>
      <c r="E4580" s="64">
        <v>2.62</v>
      </c>
      <c r="G4580" s="64">
        <v>1.1399999999999999</v>
      </c>
      <c r="H4580" s="64">
        <f t="shared" si="112"/>
        <v>1</v>
      </c>
      <c r="I4580" s="64">
        <v>0.86</v>
      </c>
      <c r="J4580" s="64">
        <v>1.95</v>
      </c>
      <c r="K4580" s="64">
        <f t="shared" si="113"/>
        <v>1.6749999999999998</v>
      </c>
      <c r="L4580" s="64">
        <v>1.4</v>
      </c>
    </row>
    <row r="4581" spans="1:32" x14ac:dyDescent="0.2">
      <c r="A4581" s="2">
        <v>44474</v>
      </c>
      <c r="B4581" s="64">
        <v>2.0299999999999998</v>
      </c>
      <c r="C4581" s="64">
        <v>1.81</v>
      </c>
      <c r="D4581" s="64">
        <v>2.94</v>
      </c>
      <c r="E4581" s="64">
        <v>2.67</v>
      </c>
      <c r="G4581" s="64">
        <v>1.1399999999999999</v>
      </c>
      <c r="H4581" s="64">
        <f t="shared" si="112"/>
        <v>1.01</v>
      </c>
      <c r="I4581" s="64">
        <v>0.88</v>
      </c>
      <c r="J4581" s="64">
        <v>1.94</v>
      </c>
      <c r="K4581" s="64">
        <f t="shared" si="113"/>
        <v>1.87</v>
      </c>
      <c r="L4581" s="64">
        <v>1.8</v>
      </c>
    </row>
    <row r="4582" spans="1:32" x14ac:dyDescent="0.2">
      <c r="A4582" s="2">
        <v>44475</v>
      </c>
      <c r="B4582" s="64">
        <v>2.02</v>
      </c>
      <c r="C4582" s="64">
        <v>1.82</v>
      </c>
      <c r="D4582" s="64">
        <v>2.95</v>
      </c>
      <c r="E4582" s="64">
        <v>2.66</v>
      </c>
      <c r="G4582" s="64">
        <v>1.17</v>
      </c>
      <c r="H4582" s="64">
        <f t="shared" si="112"/>
        <v>1.01</v>
      </c>
      <c r="I4582" s="64">
        <v>0.85</v>
      </c>
      <c r="J4582" s="64">
        <v>1.96</v>
      </c>
      <c r="K4582" s="64">
        <f t="shared" si="113"/>
        <v>1.9449999999999998</v>
      </c>
      <c r="L4582" s="64">
        <v>1.93</v>
      </c>
    </row>
    <row r="4583" spans="1:32" x14ac:dyDescent="0.2">
      <c r="A4583" s="2">
        <v>44476</v>
      </c>
      <c r="B4583" s="64">
        <v>2.0699999999999998</v>
      </c>
      <c r="C4583" s="64">
        <v>1.86</v>
      </c>
      <c r="D4583" s="64">
        <v>2.98</v>
      </c>
      <c r="E4583" s="64">
        <v>2.71</v>
      </c>
      <c r="G4583" s="64">
        <v>1.2</v>
      </c>
      <c r="H4583" s="64">
        <f t="shared" si="112"/>
        <v>1.0449999999999999</v>
      </c>
      <c r="I4583" s="64">
        <v>0.89</v>
      </c>
      <c r="J4583" s="64">
        <v>1.9</v>
      </c>
      <c r="K4583" s="64">
        <f t="shared" si="113"/>
        <v>1.89</v>
      </c>
      <c r="L4583" s="64">
        <v>1.88</v>
      </c>
    </row>
    <row r="4584" spans="1:32" x14ac:dyDescent="0.2">
      <c r="A4584" s="2">
        <v>44477</v>
      </c>
      <c r="B4584" s="64">
        <v>2.11</v>
      </c>
      <c r="C4584" s="64">
        <v>1.91</v>
      </c>
      <c r="D4584" s="64">
        <v>3.04</v>
      </c>
      <c r="E4584" s="64">
        <v>2.74</v>
      </c>
      <c r="G4584" s="64">
        <v>1.24</v>
      </c>
      <c r="H4584" s="64">
        <f t="shared" si="112"/>
        <v>1.07</v>
      </c>
      <c r="I4584" s="64">
        <v>0.9</v>
      </c>
      <c r="J4584" s="64">
        <v>2.0099999999999998</v>
      </c>
      <c r="K4584" s="64">
        <f t="shared" si="113"/>
        <v>1.9049999999999998</v>
      </c>
      <c r="L4584" s="64">
        <v>1.8</v>
      </c>
      <c r="AF4584" s="201" t="s">
        <v>749</v>
      </c>
    </row>
    <row r="4585" spans="1:32" x14ac:dyDescent="0.2">
      <c r="A4585" s="2">
        <v>44481</v>
      </c>
      <c r="B4585" s="64">
        <v>2.08</v>
      </c>
      <c r="C4585" s="64">
        <v>1.87</v>
      </c>
      <c r="D4585" s="64">
        <v>2.97</v>
      </c>
      <c r="E4585" s="64">
        <v>2.68</v>
      </c>
      <c r="G4585" s="64">
        <v>1.22</v>
      </c>
      <c r="H4585" s="64">
        <f t="shared" si="112"/>
        <v>1.05</v>
      </c>
      <c r="I4585" s="64">
        <v>0.88</v>
      </c>
      <c r="J4585" s="64">
        <v>1.92</v>
      </c>
      <c r="K4585" s="64">
        <f t="shared" si="113"/>
        <v>1.87</v>
      </c>
      <c r="L4585" s="64">
        <v>1.82</v>
      </c>
    </row>
    <row r="4586" spans="1:32" x14ac:dyDescent="0.2">
      <c r="A4586" s="2">
        <v>44482</v>
      </c>
      <c r="B4586" s="64">
        <v>2.04</v>
      </c>
      <c r="C4586" s="64">
        <v>1.84</v>
      </c>
      <c r="D4586" s="64">
        <v>2.91</v>
      </c>
      <c r="E4586" s="64">
        <v>2.61</v>
      </c>
      <c r="G4586" s="64">
        <v>1.22</v>
      </c>
      <c r="H4586" s="64">
        <f t="shared" si="112"/>
        <v>1.05</v>
      </c>
      <c r="I4586" s="64">
        <v>0.88</v>
      </c>
      <c r="J4586" s="64">
        <v>1.96</v>
      </c>
      <c r="K4586" s="64">
        <f t="shared" si="113"/>
        <v>1.8900000000000001</v>
      </c>
      <c r="L4586" s="64">
        <v>1.82</v>
      </c>
    </row>
    <row r="4587" spans="1:32" x14ac:dyDescent="0.2">
      <c r="A4587" s="2">
        <v>44483</v>
      </c>
      <c r="B4587" s="64">
        <v>1.98</v>
      </c>
      <c r="C4587" s="64">
        <v>1.8</v>
      </c>
      <c r="D4587" s="64">
        <v>2.88</v>
      </c>
      <c r="E4587" s="64">
        <v>2.58</v>
      </c>
      <c r="G4587" s="64">
        <v>1.22</v>
      </c>
      <c r="H4587" s="64">
        <f t="shared" si="112"/>
        <v>1.0549999999999999</v>
      </c>
      <c r="I4587" s="64">
        <v>0.89</v>
      </c>
      <c r="J4587" s="64">
        <v>1.9</v>
      </c>
      <c r="K4587" s="64">
        <f t="shared" si="113"/>
        <v>1.9</v>
      </c>
      <c r="L4587" s="64">
        <v>1.9</v>
      </c>
    </row>
    <row r="4588" spans="1:32" x14ac:dyDescent="0.2">
      <c r="A4588" s="2">
        <v>44484</v>
      </c>
      <c r="B4588" s="64">
        <v>2.06</v>
      </c>
      <c r="C4588" s="64">
        <v>1.85</v>
      </c>
      <c r="D4588" s="64">
        <v>2.91</v>
      </c>
      <c r="E4588" s="64">
        <v>2.63</v>
      </c>
      <c r="G4588" s="64">
        <v>1.2</v>
      </c>
      <c r="H4588" s="64">
        <f t="shared" si="112"/>
        <v>1.0549999999999999</v>
      </c>
      <c r="I4588" s="64">
        <v>0.91</v>
      </c>
      <c r="J4588" s="64">
        <v>1.75</v>
      </c>
      <c r="K4588" s="64">
        <f t="shared" si="113"/>
        <v>1.8199999999999998</v>
      </c>
      <c r="L4588" s="64">
        <v>1.89</v>
      </c>
    </row>
    <row r="4589" spans="1:32" x14ac:dyDescent="0.2">
      <c r="A4589" s="2">
        <v>44487</v>
      </c>
      <c r="B4589" s="64">
        <v>2.08</v>
      </c>
      <c r="C4589" s="64">
        <v>1.87</v>
      </c>
      <c r="D4589" s="64">
        <v>2.9</v>
      </c>
      <c r="E4589" s="64">
        <v>2.61</v>
      </c>
      <c r="G4589" s="64">
        <v>1.21</v>
      </c>
      <c r="H4589" s="64">
        <f t="shared" si="112"/>
        <v>1.0649999999999999</v>
      </c>
      <c r="I4589" s="64">
        <v>0.92</v>
      </c>
      <c r="J4589" s="64">
        <v>1.71</v>
      </c>
      <c r="K4589" s="64">
        <f t="shared" si="113"/>
        <v>1.8149999999999999</v>
      </c>
      <c r="L4589" s="64">
        <v>1.92</v>
      </c>
    </row>
    <row r="4590" spans="1:32" x14ac:dyDescent="0.2">
      <c r="A4590" s="2">
        <v>44488</v>
      </c>
      <c r="B4590" s="64">
        <v>2.13</v>
      </c>
      <c r="C4590" s="64">
        <v>1.92</v>
      </c>
      <c r="D4590" s="64">
        <v>2.96</v>
      </c>
      <c r="E4590" s="64">
        <v>2.67</v>
      </c>
      <c r="G4590" s="64">
        <v>1.21</v>
      </c>
      <c r="H4590" s="64">
        <f t="shared" si="112"/>
        <v>1.0449999999999999</v>
      </c>
      <c r="I4590" s="64">
        <v>0.88</v>
      </c>
      <c r="J4590" s="64">
        <v>1.77</v>
      </c>
      <c r="K4590" s="64">
        <f t="shared" si="113"/>
        <v>1.85</v>
      </c>
      <c r="L4590" s="64">
        <v>1.93</v>
      </c>
    </row>
    <row r="4591" spans="1:32" x14ac:dyDescent="0.2">
      <c r="A4591" s="2">
        <v>44489</v>
      </c>
      <c r="B4591" s="64">
        <v>2.14</v>
      </c>
      <c r="C4591" s="64">
        <v>1.94</v>
      </c>
      <c r="D4591" s="64">
        <v>3</v>
      </c>
      <c r="E4591" s="64">
        <v>2.71</v>
      </c>
      <c r="G4591" s="64">
        <v>1.21</v>
      </c>
      <c r="H4591" s="64">
        <f t="shared" si="112"/>
        <v>1.06</v>
      </c>
      <c r="I4591" s="64">
        <v>0.91</v>
      </c>
      <c r="J4591" s="64">
        <v>1.79</v>
      </c>
      <c r="K4591" s="64">
        <f t="shared" si="113"/>
        <v>1.8149999999999999</v>
      </c>
      <c r="L4591" s="64">
        <v>1.84</v>
      </c>
    </row>
    <row r="4592" spans="1:32" x14ac:dyDescent="0.2">
      <c r="A4592" s="2">
        <v>44490</v>
      </c>
      <c r="B4592" s="64">
        <v>2.19</v>
      </c>
      <c r="C4592" s="64">
        <v>1.98</v>
      </c>
      <c r="D4592" s="64">
        <v>3.01</v>
      </c>
      <c r="E4592" s="64">
        <v>2.7</v>
      </c>
      <c r="G4592" s="64">
        <v>1.22</v>
      </c>
      <c r="H4592" s="64">
        <f t="shared" si="112"/>
        <v>1.0549999999999999</v>
      </c>
      <c r="I4592" s="64">
        <v>0.89</v>
      </c>
      <c r="J4592" s="64">
        <v>1.8</v>
      </c>
      <c r="K4592" s="64">
        <f t="shared" si="113"/>
        <v>1.885</v>
      </c>
      <c r="L4592" s="64">
        <v>1.97</v>
      </c>
    </row>
    <row r="4593" spans="1:12" x14ac:dyDescent="0.2">
      <c r="A4593" s="2">
        <v>44491</v>
      </c>
      <c r="B4593" s="64">
        <v>2.15</v>
      </c>
      <c r="C4593" s="64">
        <v>1.96</v>
      </c>
      <c r="D4593" s="64">
        <v>2.97</v>
      </c>
      <c r="E4593" s="64">
        <v>2.68</v>
      </c>
      <c r="G4593" s="64">
        <v>1.29</v>
      </c>
      <c r="H4593" s="64">
        <f t="shared" si="112"/>
        <v>1.1299999999999999</v>
      </c>
      <c r="I4593" s="64">
        <v>0.97</v>
      </c>
      <c r="J4593" s="64">
        <v>1.8</v>
      </c>
      <c r="K4593" s="64">
        <f t="shared" si="113"/>
        <v>1.895</v>
      </c>
      <c r="L4593" s="64">
        <v>1.99</v>
      </c>
    </row>
    <row r="4594" spans="1:12" x14ac:dyDescent="0.2">
      <c r="A4594" s="2">
        <v>44494</v>
      </c>
      <c r="B4594" s="64">
        <v>2.12</v>
      </c>
      <c r="C4594" s="64">
        <v>1.94</v>
      </c>
      <c r="D4594" s="64">
        <v>2.97</v>
      </c>
      <c r="E4594" s="64">
        <v>2.67</v>
      </c>
      <c r="G4594" s="64">
        <v>1.24</v>
      </c>
      <c r="H4594" s="64">
        <f t="shared" si="112"/>
        <v>1.1000000000000001</v>
      </c>
      <c r="I4594" s="64">
        <v>0.96</v>
      </c>
      <c r="J4594" s="64">
        <v>1.81</v>
      </c>
      <c r="K4594" s="64">
        <f t="shared" si="113"/>
        <v>1.8250000000000002</v>
      </c>
      <c r="L4594" s="64">
        <v>1.84</v>
      </c>
    </row>
    <row r="4595" spans="1:12" x14ac:dyDescent="0.2">
      <c r="A4595" s="2">
        <v>44495</v>
      </c>
      <c r="B4595" s="64">
        <v>2.0699999999999998</v>
      </c>
      <c r="C4595" s="64">
        <v>1.91</v>
      </c>
      <c r="D4595" s="64">
        <v>2.92</v>
      </c>
      <c r="E4595" s="64">
        <v>2.62</v>
      </c>
      <c r="G4595" s="64">
        <v>1.27</v>
      </c>
      <c r="H4595" s="64">
        <f t="shared" si="112"/>
        <v>1.105</v>
      </c>
      <c r="I4595" s="64">
        <v>0.94</v>
      </c>
      <c r="J4595" s="64">
        <v>1.9</v>
      </c>
      <c r="K4595" s="64">
        <f t="shared" si="113"/>
        <v>1.73</v>
      </c>
      <c r="L4595" s="64">
        <v>1.56</v>
      </c>
    </row>
    <row r="4596" spans="1:12" x14ac:dyDescent="0.2">
      <c r="A4596" s="2">
        <v>44496</v>
      </c>
      <c r="B4596" s="64">
        <v>2.0299999999999998</v>
      </c>
      <c r="C4596" s="64">
        <v>1.84</v>
      </c>
      <c r="D4596" s="64">
        <v>2.84</v>
      </c>
      <c r="E4596" s="64">
        <v>2.5499999999999998</v>
      </c>
      <c r="G4596" s="64">
        <v>1.24</v>
      </c>
      <c r="H4596" s="64">
        <f t="shared" si="112"/>
        <v>1.085</v>
      </c>
      <c r="I4596" s="64">
        <v>0.93</v>
      </c>
      <c r="J4596" s="64">
        <v>1.79</v>
      </c>
      <c r="K4596" s="64">
        <f t="shared" si="113"/>
        <v>1.665</v>
      </c>
      <c r="L4596" s="64">
        <v>1.54</v>
      </c>
    </row>
    <row r="4597" spans="1:12" x14ac:dyDescent="0.2">
      <c r="A4597" s="2">
        <v>44497</v>
      </c>
      <c r="B4597" s="64">
        <v>2.0699999999999998</v>
      </c>
      <c r="C4597" s="64">
        <v>1.88</v>
      </c>
      <c r="D4597" s="64">
        <v>2.9</v>
      </c>
      <c r="E4597" s="64">
        <v>2.58</v>
      </c>
      <c r="G4597" s="64">
        <v>1.24</v>
      </c>
      <c r="H4597" s="64">
        <f t="shared" si="112"/>
        <v>1.095</v>
      </c>
      <c r="I4597" s="64">
        <v>0.95</v>
      </c>
      <c r="J4597" s="64">
        <v>1.83</v>
      </c>
      <c r="K4597" s="64">
        <f t="shared" si="113"/>
        <v>1.7200000000000002</v>
      </c>
      <c r="L4597" s="64">
        <v>1.61</v>
      </c>
    </row>
    <row r="4598" spans="1:12" x14ac:dyDescent="0.2">
      <c r="A4598" s="2">
        <v>44498</v>
      </c>
      <c r="B4598" s="64">
        <v>2.0499999999999998</v>
      </c>
      <c r="C4598" s="64">
        <v>1.86</v>
      </c>
      <c r="D4598" s="64">
        <v>2.88</v>
      </c>
      <c r="E4598" s="64">
        <v>2.56</v>
      </c>
      <c r="G4598" s="64">
        <v>1.24</v>
      </c>
      <c r="H4598" s="64">
        <f t="shared" si="112"/>
        <v>1.105</v>
      </c>
      <c r="I4598" s="64">
        <v>0.97</v>
      </c>
      <c r="J4598" s="64">
        <v>1.88</v>
      </c>
      <c r="K4598" s="64">
        <f t="shared" si="113"/>
        <v>1.74</v>
      </c>
      <c r="L4598" s="64">
        <v>1.6</v>
      </c>
    </row>
    <row r="4600" spans="1:12" x14ac:dyDescent="0.2">
      <c r="A4600" s="3" t="s">
        <v>61</v>
      </c>
      <c r="B4600" s="64">
        <f>AVERAGE(B4579:B4598)</f>
        <v>2.0684999999999998</v>
      </c>
      <c r="C4600" s="64">
        <f t="shared" ref="C4600:K4600" si="114">AVERAGE(C4579:C4598)</f>
        <v>1.8695000000000008</v>
      </c>
      <c r="D4600" s="64">
        <f t="shared" si="114"/>
        <v>2.9354999999999998</v>
      </c>
      <c r="E4600" s="64">
        <f t="shared" si="114"/>
        <v>2.6444999999999999</v>
      </c>
      <c r="G4600" s="64">
        <f t="shared" si="114"/>
        <v>1.2129999999999996</v>
      </c>
      <c r="H4600" s="64">
        <f t="shared" si="114"/>
        <v>1.0589999999999999</v>
      </c>
      <c r="J4600" s="64">
        <f t="shared" si="114"/>
        <v>1.8640000000000001</v>
      </c>
      <c r="K4600" s="64">
        <f t="shared" si="114"/>
        <v>1.8272500000000005</v>
      </c>
    </row>
    <row r="4601" spans="1:12" x14ac:dyDescent="0.2">
      <c r="A4601" s="3" t="s">
        <v>62</v>
      </c>
      <c r="B4601" s="312">
        <f>AVERAGE(B4600:C4600)</f>
        <v>1.9690000000000003</v>
      </c>
      <c r="C4601" s="312"/>
      <c r="D4601" s="312">
        <f>AVERAGE(D4600:E4600)</f>
        <v>2.79</v>
      </c>
      <c r="E4601" s="312"/>
      <c r="F4601" s="5"/>
      <c r="G4601" s="312">
        <f>AVERAGE(G4600:H4600)</f>
        <v>1.1359999999999997</v>
      </c>
      <c r="H4601" s="312"/>
      <c r="I4601" s="118"/>
      <c r="J4601" s="312">
        <f>AVERAGE(J4600:K4600)</f>
        <v>1.8456250000000003</v>
      </c>
      <c r="K4601" s="312"/>
    </row>
    <row r="4602" spans="1:12" x14ac:dyDescent="0.2">
      <c r="A4602" s="3" t="s">
        <v>63</v>
      </c>
      <c r="B4602" s="312">
        <f>AVERAGE(B4550,B4576,B4601)</f>
        <v>1.831636363636364</v>
      </c>
      <c r="C4602" s="312"/>
      <c r="D4602" s="312">
        <f>AVERAGE(D4550,D4576,D4601)</f>
        <v>2.6992171717171716</v>
      </c>
      <c r="E4602" s="312"/>
      <c r="F4602" s="5"/>
      <c r="G4602" s="312">
        <f>AVERAGE(G4550,G4576,G4601)</f>
        <v>0.95392640692640684</v>
      </c>
      <c r="H4602" s="312"/>
      <c r="I4602" s="118"/>
      <c r="J4602" s="312">
        <f>AVERAGE(J4550,J4576,J4601)</f>
        <v>1.7916946248196248</v>
      </c>
      <c r="K4602" s="312"/>
    </row>
    <row r="4604" spans="1:12" x14ac:dyDescent="0.2">
      <c r="A4604" s="2">
        <v>44501</v>
      </c>
      <c r="B4604" s="64">
        <v>2.0699999999999998</v>
      </c>
      <c r="C4604" s="64">
        <v>1.92</v>
      </c>
      <c r="D4604" s="64">
        <v>2.89</v>
      </c>
      <c r="E4604" s="64">
        <v>2.6</v>
      </c>
      <c r="G4604" s="64">
        <v>1.23</v>
      </c>
      <c r="H4604" s="64">
        <f t="shared" ref="H4604:H4623" si="115">(G4604+I4604)/2</f>
        <v>1.105</v>
      </c>
      <c r="I4604" s="64">
        <v>0.98</v>
      </c>
      <c r="J4604" s="64">
        <v>1.87</v>
      </c>
      <c r="K4604" s="64">
        <f t="shared" ref="K4604:K4623" si="116">(J4604+L4604)/2</f>
        <v>1.7749999999999999</v>
      </c>
      <c r="L4604" s="64">
        <v>1.68</v>
      </c>
    </row>
    <row r="4605" spans="1:12" x14ac:dyDescent="0.2">
      <c r="A4605" s="2">
        <v>44502</v>
      </c>
      <c r="B4605" s="64">
        <v>2.04</v>
      </c>
      <c r="C4605" s="64">
        <v>1.84</v>
      </c>
      <c r="D4605" s="64">
        <v>2.85</v>
      </c>
      <c r="E4605" s="64">
        <v>2.57</v>
      </c>
      <c r="G4605" s="64">
        <v>1.21</v>
      </c>
      <c r="H4605" s="64">
        <f t="shared" si="115"/>
        <v>1.085</v>
      </c>
      <c r="I4605" s="64">
        <v>0.96</v>
      </c>
      <c r="J4605" s="64">
        <v>1.9</v>
      </c>
      <c r="K4605" s="64">
        <f t="shared" si="116"/>
        <v>1.7949999999999999</v>
      </c>
      <c r="L4605" s="64">
        <v>1.69</v>
      </c>
    </row>
    <row r="4606" spans="1:12" x14ac:dyDescent="0.2">
      <c r="A4606" s="2">
        <v>44503</v>
      </c>
      <c r="B4606" s="64">
        <v>2.06</v>
      </c>
      <c r="C4606" s="64">
        <v>1.89</v>
      </c>
      <c r="D4606" s="64">
        <v>2.86</v>
      </c>
      <c r="E4606" s="64">
        <v>2.58</v>
      </c>
      <c r="G4606" s="64">
        <v>1.2</v>
      </c>
      <c r="H4606" s="64">
        <f t="shared" si="115"/>
        <v>1.0699999999999998</v>
      </c>
      <c r="I4606" s="64">
        <v>0.94</v>
      </c>
      <c r="J4606" s="64">
        <v>1.88</v>
      </c>
      <c r="K4606" s="64">
        <f t="shared" si="116"/>
        <v>1.7799999999999998</v>
      </c>
      <c r="L4606" s="64">
        <v>1.68</v>
      </c>
    </row>
    <row r="4607" spans="1:12" x14ac:dyDescent="0.2">
      <c r="A4607" s="2">
        <v>44504</v>
      </c>
      <c r="B4607" s="64">
        <v>2.0099999999999998</v>
      </c>
      <c r="C4607" s="64">
        <v>1.82</v>
      </c>
      <c r="D4607" s="64">
        <v>2.83</v>
      </c>
      <c r="E4607" s="64">
        <v>2.5499999999999998</v>
      </c>
      <c r="G4607" s="64">
        <v>1.18</v>
      </c>
      <c r="H4607" s="64">
        <f t="shared" si="115"/>
        <v>1.0549999999999999</v>
      </c>
      <c r="I4607" s="64">
        <v>0.93</v>
      </c>
      <c r="J4607" s="64">
        <v>1.86</v>
      </c>
      <c r="K4607" s="64">
        <f t="shared" si="116"/>
        <v>1.645</v>
      </c>
      <c r="L4607" s="64">
        <v>1.43</v>
      </c>
    </row>
    <row r="4608" spans="1:12" x14ac:dyDescent="0.2">
      <c r="A4608" s="2">
        <v>44505</v>
      </c>
      <c r="B4608" s="64">
        <v>1.92</v>
      </c>
      <c r="C4608" s="64">
        <v>1.74</v>
      </c>
      <c r="D4608" s="64">
        <v>2.74</v>
      </c>
      <c r="E4608" s="64">
        <v>2.48</v>
      </c>
      <c r="G4608" s="64">
        <v>1.1299999999999999</v>
      </c>
      <c r="H4608" s="64">
        <f t="shared" si="115"/>
        <v>1.0149999999999999</v>
      </c>
      <c r="I4608" s="64">
        <v>0.9</v>
      </c>
      <c r="J4608" s="64">
        <v>1.83</v>
      </c>
      <c r="K4608" s="64">
        <f t="shared" si="116"/>
        <v>1.7349999999999999</v>
      </c>
      <c r="L4608" s="64">
        <v>1.64</v>
      </c>
    </row>
    <row r="4609" spans="1:32" x14ac:dyDescent="0.2">
      <c r="A4609" s="2">
        <v>44508</v>
      </c>
      <c r="B4609" s="64">
        <v>1.98</v>
      </c>
      <c r="C4609" s="64">
        <v>1.86</v>
      </c>
      <c r="D4609" s="64">
        <v>2.78</v>
      </c>
      <c r="E4609" s="64">
        <v>2.4900000000000002</v>
      </c>
      <c r="G4609" s="64">
        <v>1.1299999999999999</v>
      </c>
      <c r="H4609" s="64">
        <f t="shared" si="115"/>
        <v>1.0149999999999999</v>
      </c>
      <c r="I4609" s="64">
        <v>0.9</v>
      </c>
      <c r="J4609" s="64">
        <v>1.76</v>
      </c>
      <c r="K4609" s="64">
        <f t="shared" si="116"/>
        <v>1.6949999999999998</v>
      </c>
      <c r="L4609" s="64">
        <v>1.63</v>
      </c>
    </row>
    <row r="4610" spans="1:32" x14ac:dyDescent="0.2">
      <c r="A4610" s="2">
        <v>44509</v>
      </c>
      <c r="B4610" s="64">
        <v>1.94</v>
      </c>
      <c r="C4610" s="64">
        <v>1.81</v>
      </c>
      <c r="D4610" s="64">
        <v>2.74</v>
      </c>
      <c r="E4610" s="64">
        <v>2.48</v>
      </c>
      <c r="G4610" s="64">
        <v>1.05</v>
      </c>
      <c r="H4610" s="64">
        <f t="shared" si="115"/>
        <v>0.96</v>
      </c>
      <c r="I4610" s="64">
        <v>0.87</v>
      </c>
      <c r="J4610" s="64">
        <v>1.86</v>
      </c>
      <c r="K4610" s="64">
        <f t="shared" si="116"/>
        <v>1.7250000000000001</v>
      </c>
      <c r="L4610" s="64">
        <v>1.59</v>
      </c>
    </row>
    <row r="4611" spans="1:32" x14ac:dyDescent="0.2">
      <c r="A4611" s="2">
        <v>44510</v>
      </c>
      <c r="B4611" s="64">
        <v>2.0499999999999998</v>
      </c>
      <c r="C4611" s="64">
        <v>1.89</v>
      </c>
      <c r="D4611" s="64">
        <v>2.84</v>
      </c>
      <c r="E4611" s="64">
        <v>2.6</v>
      </c>
      <c r="G4611" s="64">
        <v>1.06</v>
      </c>
      <c r="H4611" s="64">
        <f t="shared" si="115"/>
        <v>0.97500000000000009</v>
      </c>
      <c r="I4611" s="64">
        <v>0.89</v>
      </c>
      <c r="J4611" s="64">
        <v>1.96</v>
      </c>
      <c r="K4611" s="64">
        <f t="shared" si="116"/>
        <v>1.7749999999999999</v>
      </c>
      <c r="L4611" s="64">
        <v>1.59</v>
      </c>
      <c r="AF4611" s="201" t="s">
        <v>753</v>
      </c>
    </row>
    <row r="4612" spans="1:32" x14ac:dyDescent="0.2">
      <c r="A4612" s="2">
        <v>44512</v>
      </c>
      <c r="B4612" s="64">
        <v>2.0699999999999998</v>
      </c>
      <c r="C4612" s="64">
        <v>1.93</v>
      </c>
      <c r="D4612" s="64">
        <v>2.88</v>
      </c>
      <c r="E4612" s="64">
        <v>2.62</v>
      </c>
      <c r="G4612" s="64">
        <v>1.08</v>
      </c>
      <c r="H4612" s="64">
        <f t="shared" si="115"/>
        <v>1</v>
      </c>
      <c r="I4612" s="64">
        <v>0.92</v>
      </c>
      <c r="J4612" s="64">
        <v>2.0299999999999998</v>
      </c>
      <c r="K4612" s="64">
        <f t="shared" si="116"/>
        <v>1.88</v>
      </c>
      <c r="L4612" s="64">
        <v>1.73</v>
      </c>
      <c r="AF4612" s="202"/>
    </row>
    <row r="4613" spans="1:32" x14ac:dyDescent="0.2">
      <c r="A4613" s="2">
        <v>44515</v>
      </c>
      <c r="B4613" s="64">
        <v>2.1800000000000002</v>
      </c>
      <c r="C4613" s="64">
        <v>1.98</v>
      </c>
      <c r="D4613" s="64">
        <v>2.98</v>
      </c>
      <c r="E4613" s="64">
        <v>2.7</v>
      </c>
      <c r="G4613" s="64">
        <v>1.06</v>
      </c>
      <c r="H4613" s="64">
        <f t="shared" si="115"/>
        <v>0.99</v>
      </c>
      <c r="I4613" s="64">
        <v>0.92</v>
      </c>
      <c r="J4613" s="64">
        <v>2</v>
      </c>
      <c r="K4613" s="64">
        <f t="shared" si="116"/>
        <v>1.835</v>
      </c>
      <c r="L4613" s="64">
        <v>1.67</v>
      </c>
      <c r="AF4613" s="202"/>
    </row>
    <row r="4614" spans="1:32" x14ac:dyDescent="0.2">
      <c r="A4614" s="2">
        <v>44516</v>
      </c>
      <c r="B4614" s="64">
        <v>2.21</v>
      </c>
      <c r="C4614" s="64">
        <v>1.99</v>
      </c>
      <c r="D4614" s="64">
        <v>3</v>
      </c>
      <c r="E4614" s="64">
        <v>2.73</v>
      </c>
      <c r="G4614" s="64">
        <v>1.1299999999999999</v>
      </c>
      <c r="H4614" s="64">
        <f t="shared" si="115"/>
        <v>1.0349999999999999</v>
      </c>
      <c r="I4614" s="64">
        <v>0.94</v>
      </c>
      <c r="J4614" s="64">
        <v>1.93</v>
      </c>
      <c r="K4614" s="64">
        <f t="shared" si="116"/>
        <v>1.875</v>
      </c>
      <c r="L4614" s="64">
        <v>1.82</v>
      </c>
      <c r="AF4614" s="202"/>
    </row>
    <row r="4615" spans="1:32" x14ac:dyDescent="0.2">
      <c r="A4615" s="2">
        <v>44517</v>
      </c>
      <c r="B4615" s="64">
        <v>2.17</v>
      </c>
      <c r="C4615" s="64">
        <v>1.95</v>
      </c>
      <c r="D4615" s="64">
        <v>2.97</v>
      </c>
      <c r="E4615" s="64">
        <v>2.7</v>
      </c>
      <c r="G4615" s="64">
        <v>1.23</v>
      </c>
      <c r="H4615" s="64">
        <f t="shared" si="115"/>
        <v>1.0899999999999999</v>
      </c>
      <c r="I4615" s="64">
        <v>0.95</v>
      </c>
      <c r="J4615" s="64">
        <v>1.96</v>
      </c>
      <c r="K4615" s="64">
        <f t="shared" si="116"/>
        <v>1.81</v>
      </c>
      <c r="L4615" s="64">
        <v>1.66</v>
      </c>
      <c r="AF4615" s="202"/>
    </row>
    <row r="4616" spans="1:32" x14ac:dyDescent="0.2">
      <c r="A4616" s="2">
        <v>44518</v>
      </c>
      <c r="B4616" s="64">
        <v>2.14</v>
      </c>
      <c r="C4616" s="64">
        <v>1.93</v>
      </c>
      <c r="D4616" s="64">
        <v>2.95</v>
      </c>
      <c r="E4616" s="64">
        <v>2.66</v>
      </c>
      <c r="G4616" s="64">
        <v>1.22</v>
      </c>
      <c r="H4616" s="64">
        <f t="shared" si="115"/>
        <v>1.085</v>
      </c>
      <c r="I4616" s="64">
        <v>0.95</v>
      </c>
      <c r="J4616" s="64">
        <v>1.91</v>
      </c>
      <c r="K4616" s="64">
        <f t="shared" si="116"/>
        <v>1.7749999999999999</v>
      </c>
      <c r="L4616" s="64">
        <v>1.64</v>
      </c>
      <c r="AF4616" s="202"/>
    </row>
    <row r="4617" spans="1:32" x14ac:dyDescent="0.2">
      <c r="A4617" s="2">
        <v>44519</v>
      </c>
      <c r="B4617" s="64">
        <v>2.13</v>
      </c>
      <c r="C4617" s="64">
        <v>1.9</v>
      </c>
      <c r="D4617" s="64">
        <v>2.9</v>
      </c>
      <c r="E4617" s="64">
        <v>2.63</v>
      </c>
      <c r="G4617" s="64">
        <v>1.18</v>
      </c>
      <c r="H4617" s="64">
        <f t="shared" si="115"/>
        <v>1.0649999999999999</v>
      </c>
      <c r="I4617" s="64">
        <v>0.95</v>
      </c>
      <c r="J4617" s="64">
        <v>1.87</v>
      </c>
      <c r="K4617" s="64">
        <f t="shared" si="116"/>
        <v>1.7450000000000001</v>
      </c>
      <c r="L4617" s="64">
        <v>1.62</v>
      </c>
      <c r="AF4617" s="202"/>
    </row>
    <row r="4618" spans="1:32" x14ac:dyDescent="0.2">
      <c r="A4618" s="2">
        <v>44522</v>
      </c>
      <c r="B4618" s="64">
        <v>2.21</v>
      </c>
      <c r="C4618" s="64">
        <v>1.96</v>
      </c>
      <c r="D4618" s="64">
        <v>2.96</v>
      </c>
      <c r="E4618" s="64">
        <v>2.68</v>
      </c>
      <c r="G4618" s="64">
        <v>1.23</v>
      </c>
      <c r="H4618" s="64">
        <f t="shared" si="115"/>
        <v>1.095</v>
      </c>
      <c r="I4618" s="64">
        <v>0.96</v>
      </c>
      <c r="J4618" s="64">
        <v>1.87</v>
      </c>
      <c r="K4618" s="64">
        <f t="shared" si="116"/>
        <v>1.7450000000000001</v>
      </c>
      <c r="L4618" s="64">
        <v>1.62</v>
      </c>
      <c r="AF4618" s="202"/>
    </row>
    <row r="4619" spans="1:32" x14ac:dyDescent="0.2">
      <c r="A4619" s="2">
        <v>44523</v>
      </c>
      <c r="B4619" s="64">
        <v>2.29</v>
      </c>
      <c r="C4619" s="64">
        <v>2.0499999999999998</v>
      </c>
      <c r="D4619" s="64">
        <v>3.04</v>
      </c>
      <c r="E4619" s="64">
        <v>2.79</v>
      </c>
      <c r="G4619" s="64">
        <v>1.2</v>
      </c>
      <c r="H4619" s="64">
        <f t="shared" si="115"/>
        <v>1.08</v>
      </c>
      <c r="I4619" s="64">
        <v>0.96</v>
      </c>
      <c r="J4619" s="64">
        <v>1.85</v>
      </c>
      <c r="K4619" s="64">
        <f t="shared" si="116"/>
        <v>1.7250000000000001</v>
      </c>
      <c r="L4619" s="64">
        <v>1.6</v>
      </c>
      <c r="AF4619" s="202"/>
    </row>
    <row r="4620" spans="1:32" x14ac:dyDescent="0.2">
      <c r="A4620" s="2">
        <v>44524</v>
      </c>
      <c r="B4620" s="64">
        <v>2.25</v>
      </c>
      <c r="C4620" s="64">
        <v>2.06</v>
      </c>
      <c r="D4620" s="64">
        <v>3</v>
      </c>
      <c r="E4620" s="64">
        <v>2.75</v>
      </c>
      <c r="G4620" s="64">
        <v>1.3</v>
      </c>
      <c r="H4620" s="64">
        <f t="shared" si="115"/>
        <v>1.1299999999999999</v>
      </c>
      <c r="I4620" s="64">
        <v>0.96</v>
      </c>
      <c r="J4620" s="64">
        <v>1.92</v>
      </c>
      <c r="K4620" s="64">
        <f t="shared" si="116"/>
        <v>1.76</v>
      </c>
      <c r="L4620" s="64">
        <v>1.6</v>
      </c>
      <c r="AF4620" s="201" t="s">
        <v>754</v>
      </c>
    </row>
    <row r="4621" spans="1:32" x14ac:dyDescent="0.2">
      <c r="A4621" s="2">
        <v>44526</v>
      </c>
      <c r="B4621" s="64">
        <v>2.08</v>
      </c>
      <c r="C4621" s="64">
        <v>1.88</v>
      </c>
      <c r="D4621" s="64">
        <v>2.98</v>
      </c>
      <c r="E4621" s="64">
        <v>2.63</v>
      </c>
      <c r="G4621" s="64">
        <v>1.49</v>
      </c>
      <c r="H4621" s="64">
        <f t="shared" si="115"/>
        <v>1.2149999999999999</v>
      </c>
      <c r="I4621" s="64">
        <v>0.94</v>
      </c>
      <c r="J4621" s="64">
        <v>1.75</v>
      </c>
      <c r="K4621" s="64">
        <f t="shared" si="116"/>
        <v>1.52</v>
      </c>
      <c r="L4621" s="64">
        <v>1.29</v>
      </c>
    </row>
    <row r="4622" spans="1:32" x14ac:dyDescent="0.2">
      <c r="A4622" s="2">
        <v>44529</v>
      </c>
      <c r="B4622" s="64">
        <v>2.13</v>
      </c>
      <c r="C4622" s="64">
        <v>1.93</v>
      </c>
      <c r="D4622" s="64">
        <v>2.92</v>
      </c>
      <c r="E4622" s="64">
        <v>2.64</v>
      </c>
      <c r="G4622" s="64">
        <v>1.1599999999999999</v>
      </c>
      <c r="H4622" s="64">
        <f t="shared" si="115"/>
        <v>1.0549999999999999</v>
      </c>
      <c r="I4622" s="64">
        <v>0.95</v>
      </c>
      <c r="J4622" s="64">
        <v>1.95</v>
      </c>
      <c r="K4622" s="64">
        <f t="shared" si="116"/>
        <v>1.7749999999999999</v>
      </c>
      <c r="L4622" s="64">
        <v>1.6</v>
      </c>
    </row>
    <row r="4623" spans="1:32" x14ac:dyDescent="0.2">
      <c r="A4623" s="2">
        <v>44530</v>
      </c>
      <c r="B4623" s="64">
        <v>2.1</v>
      </c>
      <c r="C4623" s="64">
        <v>1.87</v>
      </c>
      <c r="D4623" s="64">
        <v>2.87</v>
      </c>
      <c r="E4623" s="64">
        <v>2.6</v>
      </c>
      <c r="G4623" s="64">
        <v>1.1100000000000001</v>
      </c>
      <c r="H4623" s="64">
        <f t="shared" si="115"/>
        <v>1.0249999999999999</v>
      </c>
      <c r="I4623" s="64">
        <v>0.94</v>
      </c>
      <c r="J4623" s="64">
        <v>1.93</v>
      </c>
      <c r="K4623" s="64">
        <f t="shared" si="116"/>
        <v>1.7349999999999999</v>
      </c>
      <c r="L4623" s="64">
        <v>1.54</v>
      </c>
    </row>
    <row r="4625" spans="1:12" x14ac:dyDescent="0.2">
      <c r="A4625" s="3" t="s">
        <v>61</v>
      </c>
      <c r="B4625" s="64">
        <f>AVERAGE(B4604:B4623)</f>
        <v>2.1015000000000006</v>
      </c>
      <c r="C4625" s="64">
        <f>AVERAGE(C4604:C4623)</f>
        <v>1.9099999999999997</v>
      </c>
      <c r="D4625" s="64">
        <f>AVERAGE(D4604:D4623)</f>
        <v>2.899</v>
      </c>
      <c r="E4625" s="64">
        <f>AVERAGE(E4604:E4623)</f>
        <v>2.6240000000000006</v>
      </c>
      <c r="G4625" s="64">
        <f>AVERAGE(G4604:G4623)</f>
        <v>1.179</v>
      </c>
      <c r="H4625" s="64">
        <f>AVERAGE(H4604:H4623)</f>
        <v>1.0572499999999998</v>
      </c>
      <c r="J4625" s="64">
        <f>AVERAGE(J4604:J4623)</f>
        <v>1.8945000000000003</v>
      </c>
      <c r="K4625" s="64">
        <f>AVERAGE(K4604:K4623)</f>
        <v>1.7552500000000002</v>
      </c>
    </row>
    <row r="4626" spans="1:12" x14ac:dyDescent="0.2">
      <c r="A4626" s="3" t="s">
        <v>62</v>
      </c>
      <c r="B4626" s="312">
        <f>AVERAGE(B4625:C4625)</f>
        <v>2.0057499999999999</v>
      </c>
      <c r="C4626" s="312"/>
      <c r="D4626" s="312">
        <f>AVERAGE(D4625:E4625)</f>
        <v>2.7615000000000003</v>
      </c>
      <c r="E4626" s="312"/>
      <c r="F4626" s="5"/>
      <c r="G4626" s="312">
        <f>AVERAGE(G4625:H4625)</f>
        <v>1.118125</v>
      </c>
      <c r="H4626" s="312"/>
      <c r="I4626" s="118"/>
      <c r="J4626" s="312">
        <f>AVERAGE(J4625:K4625)</f>
        <v>1.8248750000000002</v>
      </c>
      <c r="K4626" s="312"/>
    </row>
    <row r="4627" spans="1:12" x14ac:dyDescent="0.2">
      <c r="A4627" s="3" t="s">
        <v>63</v>
      </c>
      <c r="B4627" s="312">
        <f>AVERAGE(B4576,B4601,B4626)</f>
        <v>1.9215833333333334</v>
      </c>
      <c r="C4627" s="312"/>
      <c r="D4627" s="312">
        <f>AVERAGE(D4576,D4601,D4626)</f>
        <v>2.7499444444444445</v>
      </c>
      <c r="E4627" s="312"/>
      <c r="F4627" s="5"/>
      <c r="G4627" s="312">
        <f>AVERAGE(G4576,G4601,G4626)</f>
        <v>1.0595892857142857</v>
      </c>
      <c r="H4627" s="312"/>
      <c r="I4627" s="118"/>
      <c r="J4627" s="312">
        <f>AVERAGE(J4576,J4601,J4626)</f>
        <v>1.8328650793650796</v>
      </c>
      <c r="K4627" s="312"/>
    </row>
    <row r="4629" spans="1:12" x14ac:dyDescent="0.2">
      <c r="A4629" s="2">
        <v>44531</v>
      </c>
      <c r="B4629" s="64">
        <v>2.11</v>
      </c>
      <c r="C4629" s="64">
        <v>1.88</v>
      </c>
      <c r="D4629" s="64">
        <v>2.87</v>
      </c>
      <c r="E4629" s="64">
        <v>2.59</v>
      </c>
      <c r="G4629" s="64">
        <v>1.1599999999999999</v>
      </c>
      <c r="H4629" s="64">
        <f t="shared" ref="H4629:H4650" si="117">(G4629+I4629)/2</f>
        <v>1.0499999999999998</v>
      </c>
      <c r="I4629" s="64">
        <v>0.94</v>
      </c>
      <c r="J4629" s="64">
        <v>1.83</v>
      </c>
      <c r="K4629" s="64">
        <f t="shared" ref="K4629:K4650" si="118">(J4629+L4629)/2</f>
        <v>1.71</v>
      </c>
      <c r="L4629" s="64">
        <v>1.59</v>
      </c>
    </row>
    <row r="4630" spans="1:12" x14ac:dyDescent="0.2">
      <c r="A4630" s="2">
        <v>44532</v>
      </c>
      <c r="B4630" s="64">
        <v>2.11</v>
      </c>
      <c r="C4630" s="64">
        <v>1.88</v>
      </c>
      <c r="D4630" s="64">
        <v>2.87</v>
      </c>
      <c r="E4630" s="64">
        <v>2.58</v>
      </c>
      <c r="G4630" s="64">
        <v>1.1200000000000001</v>
      </c>
      <c r="H4630" s="64">
        <f t="shared" si="117"/>
        <v>1.05</v>
      </c>
      <c r="I4630" s="64">
        <v>0.98</v>
      </c>
      <c r="J4630" s="64">
        <v>1.87</v>
      </c>
      <c r="K4630" s="64">
        <f t="shared" si="118"/>
        <v>1.77</v>
      </c>
      <c r="L4630" s="64">
        <v>1.67</v>
      </c>
    </row>
    <row r="4631" spans="1:12" x14ac:dyDescent="0.2">
      <c r="A4631" s="2">
        <v>44533</v>
      </c>
      <c r="B4631" s="64">
        <v>2.0099999999999998</v>
      </c>
      <c r="C4631" s="64">
        <v>1.79</v>
      </c>
      <c r="D4631" s="64">
        <v>2.79</v>
      </c>
      <c r="E4631" s="64">
        <v>2.5299999999999998</v>
      </c>
      <c r="G4631" s="64">
        <v>1.1399999999999999</v>
      </c>
      <c r="H4631" s="64">
        <f t="shared" si="117"/>
        <v>1.0649999999999999</v>
      </c>
      <c r="I4631" s="64">
        <v>0.99</v>
      </c>
      <c r="J4631" s="64">
        <v>1.8</v>
      </c>
      <c r="K4631" s="64">
        <f t="shared" si="118"/>
        <v>1.73</v>
      </c>
      <c r="L4631" s="64">
        <v>1.66</v>
      </c>
    </row>
    <row r="4632" spans="1:12" x14ac:dyDescent="0.2">
      <c r="A4632" s="2">
        <v>44536</v>
      </c>
      <c r="B4632" s="64">
        <v>2.06</v>
      </c>
      <c r="C4632" s="64">
        <v>1.87</v>
      </c>
      <c r="D4632" s="64">
        <v>2.83</v>
      </c>
      <c r="E4632" s="64">
        <v>2.57</v>
      </c>
      <c r="G4632" s="64">
        <v>1.1200000000000001</v>
      </c>
      <c r="H4632" s="64">
        <f t="shared" si="117"/>
        <v>1.0550000000000002</v>
      </c>
      <c r="I4632" s="64">
        <v>0.99</v>
      </c>
      <c r="J4632" s="64">
        <v>1.82</v>
      </c>
      <c r="K4632" s="64">
        <f t="shared" si="118"/>
        <v>1.75</v>
      </c>
      <c r="L4632" s="64">
        <v>1.68</v>
      </c>
    </row>
    <row r="4633" spans="1:12" x14ac:dyDescent="0.2">
      <c r="A4633" s="2">
        <v>44537</v>
      </c>
      <c r="B4633" s="64">
        <v>2.0699999999999998</v>
      </c>
      <c r="C4633" s="64">
        <v>1.94</v>
      </c>
      <c r="D4633" s="64">
        <v>2.83</v>
      </c>
      <c r="E4633" s="64">
        <v>2.58</v>
      </c>
      <c r="G4633" s="64">
        <v>1.1000000000000001</v>
      </c>
      <c r="H4633" s="64">
        <f t="shared" si="117"/>
        <v>1.0449999999999999</v>
      </c>
      <c r="I4633" s="64">
        <v>0.99</v>
      </c>
      <c r="J4633" s="64">
        <v>1.88</v>
      </c>
      <c r="K4633" s="64">
        <f t="shared" si="118"/>
        <v>1.7999999999999998</v>
      </c>
      <c r="L4633" s="64">
        <v>1.72</v>
      </c>
    </row>
    <row r="4634" spans="1:12" x14ac:dyDescent="0.2">
      <c r="A4634" s="2">
        <v>44538</v>
      </c>
      <c r="B4634" s="64">
        <v>2.13</v>
      </c>
      <c r="C4634" s="64">
        <v>1.99</v>
      </c>
      <c r="D4634" s="64">
        <v>2.91</v>
      </c>
      <c r="E4634" s="64">
        <v>2.65</v>
      </c>
      <c r="G4634" s="64">
        <v>1.1499999999999999</v>
      </c>
      <c r="H4634" s="64">
        <f t="shared" si="117"/>
        <v>1.0699999999999998</v>
      </c>
      <c r="I4634" s="119">
        <v>0.99</v>
      </c>
      <c r="J4634" s="64">
        <v>1.89</v>
      </c>
      <c r="K4634" s="64">
        <f t="shared" si="118"/>
        <v>1.79</v>
      </c>
      <c r="L4634" s="64">
        <v>1.69</v>
      </c>
    </row>
    <row r="4635" spans="1:12" x14ac:dyDescent="0.2">
      <c r="A4635" s="2">
        <v>44539</v>
      </c>
      <c r="B4635" s="64">
        <v>2.11</v>
      </c>
      <c r="C4635" s="64">
        <v>1.98</v>
      </c>
      <c r="D4635" s="64">
        <v>2.89</v>
      </c>
      <c r="E4635" s="64">
        <v>2.63</v>
      </c>
      <c r="G4635" s="64">
        <v>1.18</v>
      </c>
      <c r="H4635" s="64">
        <f t="shared" si="117"/>
        <v>1.095</v>
      </c>
      <c r="I4635" s="64">
        <v>1.01</v>
      </c>
      <c r="J4635" s="64">
        <v>1.76</v>
      </c>
      <c r="K4635" s="64">
        <f t="shared" si="118"/>
        <v>1.74</v>
      </c>
      <c r="L4635" s="64">
        <v>1.72</v>
      </c>
    </row>
    <row r="4636" spans="1:12" x14ac:dyDescent="0.2">
      <c r="A4636" s="2">
        <v>44540</v>
      </c>
      <c r="B4636" s="64">
        <v>2.11</v>
      </c>
      <c r="C4636" s="64">
        <v>1.98</v>
      </c>
      <c r="D4636" s="64">
        <v>2.88</v>
      </c>
      <c r="E4636" s="64">
        <v>2.62</v>
      </c>
      <c r="G4636" s="64">
        <v>1.1200000000000001</v>
      </c>
      <c r="H4636" s="64">
        <f t="shared" si="117"/>
        <v>1.0550000000000002</v>
      </c>
      <c r="I4636" s="64">
        <v>0.99</v>
      </c>
      <c r="J4636" s="64">
        <v>1.79</v>
      </c>
      <c r="K4636" s="64">
        <f t="shared" si="118"/>
        <v>1.7650000000000001</v>
      </c>
      <c r="L4636" s="64">
        <v>1.74</v>
      </c>
    </row>
    <row r="4637" spans="1:12" x14ac:dyDescent="0.2">
      <c r="A4637" s="2">
        <v>44543</v>
      </c>
      <c r="B4637" s="64">
        <v>2.06</v>
      </c>
      <c r="C4637" s="64">
        <v>1.87</v>
      </c>
      <c r="D4637" s="64">
        <v>2.84</v>
      </c>
      <c r="E4637" s="64">
        <v>2.58</v>
      </c>
      <c r="G4637" s="64">
        <v>1.1200000000000001</v>
      </c>
      <c r="H4637" s="64">
        <f t="shared" si="117"/>
        <v>1.05</v>
      </c>
      <c r="I4637" s="64">
        <v>0.98</v>
      </c>
      <c r="J4637" s="64">
        <v>1.75</v>
      </c>
      <c r="K4637" s="64">
        <f t="shared" si="118"/>
        <v>1.72</v>
      </c>
      <c r="L4637" s="64">
        <v>1.69</v>
      </c>
    </row>
    <row r="4638" spans="1:12" x14ac:dyDescent="0.2">
      <c r="A4638" s="2">
        <v>44544</v>
      </c>
      <c r="B4638" s="64">
        <v>2.11</v>
      </c>
      <c r="C4638" s="64">
        <v>1.89</v>
      </c>
      <c r="D4638" s="64">
        <v>2.88</v>
      </c>
      <c r="E4638" s="64">
        <v>2.62</v>
      </c>
      <c r="G4638" s="64">
        <v>1.22</v>
      </c>
      <c r="H4638" s="64">
        <f t="shared" si="117"/>
        <v>1.1000000000000001</v>
      </c>
      <c r="I4638" s="64">
        <v>0.98</v>
      </c>
      <c r="J4638" s="64">
        <v>1.73</v>
      </c>
      <c r="K4638" s="64">
        <f t="shared" si="118"/>
        <v>1.75</v>
      </c>
      <c r="L4638" s="64">
        <v>1.77</v>
      </c>
    </row>
    <row r="4639" spans="1:12" x14ac:dyDescent="0.2">
      <c r="A4639" s="2">
        <v>44545</v>
      </c>
      <c r="B4639" s="64">
        <v>2.12</v>
      </c>
      <c r="C4639" s="64">
        <v>1.93</v>
      </c>
      <c r="D4639" s="64">
        <v>2.9</v>
      </c>
      <c r="E4639" s="64">
        <v>2.65</v>
      </c>
      <c r="G4639" s="64">
        <v>1.0900000000000001</v>
      </c>
      <c r="H4639" s="64">
        <f t="shared" si="117"/>
        <v>1.03</v>
      </c>
      <c r="I4639" s="64">
        <v>0.97</v>
      </c>
      <c r="J4639" s="64">
        <v>1.73</v>
      </c>
      <c r="K4639" s="64">
        <f t="shared" si="118"/>
        <v>1.74</v>
      </c>
      <c r="L4639" s="64">
        <v>1.75</v>
      </c>
    </row>
    <row r="4640" spans="1:12" x14ac:dyDescent="0.2">
      <c r="A4640" s="2">
        <v>44546</v>
      </c>
      <c r="B4640" s="64">
        <v>2.11</v>
      </c>
      <c r="C4640" s="64">
        <v>1.9</v>
      </c>
      <c r="D4640" s="64">
        <v>2.88</v>
      </c>
      <c r="E4640" s="64">
        <v>2.67</v>
      </c>
      <c r="G4640" s="64">
        <v>1.02</v>
      </c>
      <c r="H4640" s="64">
        <f t="shared" si="117"/>
        <v>1</v>
      </c>
      <c r="I4640" s="64">
        <v>0.98</v>
      </c>
      <c r="J4640" s="64">
        <v>1.77</v>
      </c>
      <c r="K4640" s="64">
        <f t="shared" si="118"/>
        <v>1.7349999999999999</v>
      </c>
      <c r="L4640" s="64">
        <v>1.7</v>
      </c>
    </row>
    <row r="4641" spans="1:32" x14ac:dyDescent="0.2">
      <c r="A4641" s="2">
        <v>44547</v>
      </c>
      <c r="B4641" s="64">
        <v>2.1</v>
      </c>
      <c r="C4641" s="64">
        <v>1.87</v>
      </c>
      <c r="D4641" s="64">
        <v>2.85</v>
      </c>
      <c r="E4641" s="64">
        <v>2.63</v>
      </c>
      <c r="G4641" s="64">
        <v>1</v>
      </c>
      <c r="H4641" s="64">
        <f t="shared" si="117"/>
        <v>0.99</v>
      </c>
      <c r="I4641" s="64">
        <v>0.98</v>
      </c>
      <c r="J4641" s="64">
        <v>1.79</v>
      </c>
      <c r="K4641" s="64">
        <f t="shared" si="118"/>
        <v>1.665</v>
      </c>
      <c r="L4641" s="64">
        <v>1.54</v>
      </c>
    </row>
    <row r="4642" spans="1:32" x14ac:dyDescent="0.2">
      <c r="A4642" s="2">
        <v>44550</v>
      </c>
      <c r="B4642" s="64">
        <v>2.13</v>
      </c>
      <c r="C4642" s="64">
        <v>1.92</v>
      </c>
      <c r="D4642" s="64">
        <v>2.93</v>
      </c>
      <c r="E4642" s="64">
        <v>2.7</v>
      </c>
      <c r="G4642" s="64">
        <v>1.08</v>
      </c>
      <c r="H4642" s="64">
        <f t="shared" si="117"/>
        <v>1.02</v>
      </c>
      <c r="I4642" s="64">
        <v>0.96</v>
      </c>
      <c r="J4642" s="64">
        <v>1.76</v>
      </c>
      <c r="K4642" s="64">
        <f t="shared" si="118"/>
        <v>1.6099999999999999</v>
      </c>
      <c r="L4642" s="64">
        <v>1.46</v>
      </c>
    </row>
    <row r="4643" spans="1:32" x14ac:dyDescent="0.2">
      <c r="A4643" s="2">
        <v>44551</v>
      </c>
      <c r="B4643" s="64">
        <v>2.15</v>
      </c>
      <c r="C4643" s="64">
        <v>1.93</v>
      </c>
      <c r="D4643" s="64">
        <v>2.9</v>
      </c>
      <c r="E4643" s="64">
        <v>2.67</v>
      </c>
      <c r="G4643" s="64">
        <v>1.0900000000000001</v>
      </c>
      <c r="H4643" s="64">
        <f t="shared" si="117"/>
        <v>1.0249999999999999</v>
      </c>
      <c r="I4643" s="64">
        <v>0.96</v>
      </c>
      <c r="J4643" s="64">
        <v>1.8</v>
      </c>
      <c r="K4643" s="64">
        <f t="shared" si="118"/>
        <v>1.665</v>
      </c>
      <c r="L4643" s="64">
        <v>1.53</v>
      </c>
    </row>
    <row r="4644" spans="1:32" x14ac:dyDescent="0.2">
      <c r="A4644" s="2">
        <v>44552</v>
      </c>
      <c r="B4644" s="64">
        <v>2.13</v>
      </c>
      <c r="C4644" s="64">
        <v>1.9</v>
      </c>
      <c r="D4644" s="64">
        <v>2.87</v>
      </c>
      <c r="E4644" s="64">
        <v>2.64</v>
      </c>
      <c r="G4644" s="64">
        <v>1.08</v>
      </c>
      <c r="H4644" s="64">
        <f t="shared" si="117"/>
        <v>1.02</v>
      </c>
      <c r="I4644" s="64">
        <v>0.96</v>
      </c>
      <c r="J4644" s="64">
        <v>1.78</v>
      </c>
      <c r="K4644" s="64">
        <f t="shared" si="118"/>
        <v>1.63</v>
      </c>
      <c r="L4644" s="64">
        <v>1.48</v>
      </c>
    </row>
    <row r="4645" spans="1:32" x14ac:dyDescent="0.2">
      <c r="A4645" s="2">
        <v>44553</v>
      </c>
      <c r="B4645" s="64">
        <v>2.15</v>
      </c>
      <c r="C4645" s="64">
        <v>2</v>
      </c>
      <c r="D4645" s="64">
        <v>2.96</v>
      </c>
      <c r="E4645" s="64">
        <v>2.78</v>
      </c>
      <c r="G4645" s="64">
        <v>1.53</v>
      </c>
      <c r="H4645" s="64">
        <f t="shared" si="117"/>
        <v>1.2150000000000001</v>
      </c>
      <c r="I4645" s="64">
        <v>0.9</v>
      </c>
      <c r="J4645" s="64">
        <v>1.72</v>
      </c>
      <c r="K4645" s="64">
        <f t="shared" si="118"/>
        <v>1.5899999999999999</v>
      </c>
      <c r="L4645" s="64">
        <v>1.46</v>
      </c>
      <c r="AF4645" s="201" t="s">
        <v>758</v>
      </c>
    </row>
    <row r="4646" spans="1:32" x14ac:dyDescent="0.2">
      <c r="A4646" s="2">
        <v>44557</v>
      </c>
      <c r="B4646" s="64">
        <v>2.12</v>
      </c>
      <c r="C4646" s="64">
        <v>2.02</v>
      </c>
      <c r="D4646" s="119">
        <v>2.88</v>
      </c>
      <c r="E4646" s="119">
        <v>2.76</v>
      </c>
      <c r="G4646" s="64">
        <v>1.1100000000000001</v>
      </c>
      <c r="H4646" s="64">
        <f t="shared" si="117"/>
        <v>1.0249999999999999</v>
      </c>
      <c r="I4646" s="64">
        <v>0.94</v>
      </c>
      <c r="J4646" s="64">
        <v>1.74</v>
      </c>
      <c r="K4646" s="64">
        <f t="shared" si="118"/>
        <v>1.605</v>
      </c>
      <c r="L4646" s="64">
        <v>1.47</v>
      </c>
    </row>
    <row r="4647" spans="1:32" x14ac:dyDescent="0.2">
      <c r="A4647" s="2">
        <v>44558</v>
      </c>
      <c r="B4647" s="64">
        <v>2.12</v>
      </c>
      <c r="C4647" s="64">
        <v>2.04</v>
      </c>
      <c r="D4647" s="119">
        <v>2.89</v>
      </c>
      <c r="E4647" s="119">
        <v>2.77</v>
      </c>
      <c r="G4647" s="64">
        <v>1.0900000000000001</v>
      </c>
      <c r="H4647" s="64">
        <f t="shared" si="117"/>
        <v>1.0150000000000001</v>
      </c>
      <c r="I4647" s="64">
        <v>0.94</v>
      </c>
      <c r="J4647" s="64">
        <v>1.74</v>
      </c>
      <c r="K4647" s="64">
        <f t="shared" si="118"/>
        <v>1.63</v>
      </c>
      <c r="L4647" s="64">
        <v>1.52</v>
      </c>
    </row>
    <row r="4648" spans="1:32" x14ac:dyDescent="0.2">
      <c r="A4648" s="2">
        <v>44559</v>
      </c>
      <c r="B4648" s="64">
        <v>2.1800000000000002</v>
      </c>
      <c r="C4648" s="64">
        <v>2.11</v>
      </c>
      <c r="D4648" s="119">
        <v>2.95</v>
      </c>
      <c r="E4648" s="119">
        <v>2.84</v>
      </c>
      <c r="G4648" s="64">
        <v>1.1200000000000001</v>
      </c>
      <c r="H4648" s="64">
        <f t="shared" si="117"/>
        <v>1.0350000000000001</v>
      </c>
      <c r="I4648" s="64">
        <v>0.95</v>
      </c>
      <c r="J4648" s="64">
        <v>1.66</v>
      </c>
      <c r="K4648" s="64">
        <f t="shared" si="118"/>
        <v>1.585</v>
      </c>
      <c r="L4648" s="64">
        <v>1.51</v>
      </c>
    </row>
    <row r="4649" spans="1:32" x14ac:dyDescent="0.2">
      <c r="A4649" s="2">
        <v>44560</v>
      </c>
      <c r="B4649" s="64">
        <v>2.14</v>
      </c>
      <c r="C4649" s="64">
        <v>2.1</v>
      </c>
      <c r="D4649" s="119">
        <v>2.91</v>
      </c>
      <c r="E4649" s="119">
        <v>2.78</v>
      </c>
      <c r="G4649" s="64">
        <v>1.0900000000000001</v>
      </c>
      <c r="H4649" s="64">
        <f t="shared" si="117"/>
        <v>1.02</v>
      </c>
      <c r="I4649" s="64">
        <v>0.95</v>
      </c>
      <c r="J4649" s="64">
        <v>1.66</v>
      </c>
      <c r="K4649" s="64">
        <f t="shared" si="118"/>
        <v>1.625</v>
      </c>
      <c r="L4649" s="64">
        <v>1.59</v>
      </c>
    </row>
    <row r="4650" spans="1:32" x14ac:dyDescent="0.2">
      <c r="A4650" s="2">
        <v>44561</v>
      </c>
      <c r="B4650" s="64">
        <v>2.12</v>
      </c>
      <c r="C4650" s="64">
        <v>2.06</v>
      </c>
      <c r="D4650" s="119">
        <v>2.91</v>
      </c>
      <c r="E4650" s="119">
        <v>2.76</v>
      </c>
      <c r="G4650" s="64">
        <v>1.4</v>
      </c>
      <c r="H4650" s="64">
        <f t="shared" si="117"/>
        <v>1.17</v>
      </c>
      <c r="I4650" s="64">
        <v>0.94</v>
      </c>
      <c r="J4650" s="64">
        <v>1.52</v>
      </c>
      <c r="K4650" s="64">
        <f t="shared" si="118"/>
        <v>1.55</v>
      </c>
      <c r="L4650" s="64">
        <v>1.58</v>
      </c>
    </row>
    <row r="4651" spans="1:32" x14ac:dyDescent="0.2">
      <c r="D4651" s="119"/>
      <c r="E4651" s="119"/>
    </row>
    <row r="4652" spans="1:32" x14ac:dyDescent="0.2">
      <c r="A4652" s="3" t="s">
        <v>61</v>
      </c>
      <c r="B4652" s="64">
        <f>AVERAGE(B4629:B4650)</f>
        <v>2.1113636363636359</v>
      </c>
      <c r="C4652" s="64">
        <f>AVERAGE(C4629:C4650)</f>
        <v>1.9477272727272728</v>
      </c>
      <c r="D4652" s="64">
        <f>AVERAGE(D4629:D4650)</f>
        <v>2.8827272727272728</v>
      </c>
      <c r="E4652" s="64">
        <f>AVERAGE(E4629:E4650)</f>
        <v>2.6636363636363636</v>
      </c>
      <c r="G4652" s="64">
        <f>AVERAGE(G4629:G4650)</f>
        <v>1.1422727272727273</v>
      </c>
      <c r="H4652" s="64">
        <f>AVERAGE(H4629:H4650)</f>
        <v>1.0545454545454545</v>
      </c>
      <c r="J4652" s="64">
        <f>AVERAGE(J4629:J4650)</f>
        <v>1.7631818181818182</v>
      </c>
      <c r="K4652" s="64">
        <f>AVERAGE(K4629:K4650)</f>
        <v>1.688863636363636</v>
      </c>
    </row>
    <row r="4653" spans="1:32" x14ac:dyDescent="0.2">
      <c r="A4653" s="3" t="s">
        <v>62</v>
      </c>
      <c r="B4653" s="312">
        <f>AVERAGE(B4652:C4652)</f>
        <v>2.0295454545454543</v>
      </c>
      <c r="C4653" s="312"/>
      <c r="D4653" s="312">
        <f>AVERAGE(D4652:E4652)</f>
        <v>2.7731818181818184</v>
      </c>
      <c r="E4653" s="312"/>
      <c r="F4653" s="5"/>
      <c r="G4653" s="312">
        <f>AVERAGE(G4652:H4652)</f>
        <v>1.0984090909090909</v>
      </c>
      <c r="H4653" s="312"/>
      <c r="I4653" s="118"/>
      <c r="J4653" s="312">
        <f>AVERAGE(J4652:K4652)</f>
        <v>1.7260227272727271</v>
      </c>
      <c r="K4653" s="312"/>
    </row>
    <row r="4654" spans="1:32" x14ac:dyDescent="0.2">
      <c r="A4654" s="3" t="s">
        <v>63</v>
      </c>
      <c r="B4654" s="312">
        <f>AVERAGE(B4601,B4626,B4653)</f>
        <v>2.001431818181818</v>
      </c>
      <c r="C4654" s="312"/>
      <c r="D4654" s="312">
        <f>AVERAGE(D4601,D4626,D4653)</f>
        <v>2.7748939393939396</v>
      </c>
      <c r="E4654" s="312"/>
      <c r="F4654" s="5"/>
      <c r="G4654" s="312">
        <f>AVERAGE(G4601,G4626,G4653)</f>
        <v>1.1175113636363634</v>
      </c>
      <c r="H4654" s="312"/>
      <c r="I4654" s="118"/>
      <c r="J4654" s="312">
        <f>AVERAGE(J4601,J4626,J4653)</f>
        <v>1.7988409090909092</v>
      </c>
      <c r="K4654" s="312"/>
    </row>
    <row r="4655" spans="1:32" x14ac:dyDescent="0.2">
      <c r="D4655" s="119"/>
      <c r="E4655" s="119"/>
    </row>
    <row r="4656" spans="1:32" x14ac:dyDescent="0.2">
      <c r="A4656" s="2">
        <v>44564</v>
      </c>
      <c r="B4656" s="64">
        <v>2.27</v>
      </c>
      <c r="C4656" s="64">
        <v>2.17</v>
      </c>
      <c r="D4656" s="119">
        <v>3.03</v>
      </c>
      <c r="E4656" s="119">
        <v>2.89</v>
      </c>
      <c r="G4656" s="64">
        <v>1.08</v>
      </c>
      <c r="H4656" s="64">
        <f t="shared" ref="H4656:H4676" si="119">(G4656+I4656)/2</f>
        <v>1.0150000000000001</v>
      </c>
      <c r="I4656" s="64">
        <v>0.95</v>
      </c>
      <c r="J4656" s="64">
        <v>1.63</v>
      </c>
      <c r="K4656" s="64">
        <f t="shared" ref="K4656:K4676" si="120">(J4656+L4656)/2</f>
        <v>1.6</v>
      </c>
      <c r="L4656" s="64">
        <v>1.57</v>
      </c>
    </row>
    <row r="4657" spans="1:12" x14ac:dyDescent="0.2">
      <c r="A4657" s="2">
        <v>44565</v>
      </c>
      <c r="B4657" s="64">
        <v>2.29</v>
      </c>
      <c r="C4657" s="64">
        <v>2.19</v>
      </c>
      <c r="D4657" s="119">
        <v>3.06</v>
      </c>
      <c r="E4657" s="119">
        <v>2.93</v>
      </c>
      <c r="G4657" s="64">
        <v>1.1000000000000001</v>
      </c>
      <c r="H4657" s="64">
        <f t="shared" si="119"/>
        <v>1.0449999999999999</v>
      </c>
      <c r="I4657" s="64">
        <v>0.99</v>
      </c>
      <c r="J4657" s="64">
        <v>1.87</v>
      </c>
      <c r="K4657" s="64">
        <f t="shared" si="120"/>
        <v>1.75</v>
      </c>
      <c r="L4657" s="64">
        <v>1.63</v>
      </c>
    </row>
    <row r="4658" spans="1:12" x14ac:dyDescent="0.2">
      <c r="A4658" s="2">
        <v>44566</v>
      </c>
      <c r="B4658" s="64">
        <v>2.33</v>
      </c>
      <c r="C4658" s="64">
        <v>2.2200000000000002</v>
      </c>
      <c r="D4658" s="119">
        <v>3.08</v>
      </c>
      <c r="E4658" s="119">
        <v>2.94</v>
      </c>
      <c r="G4658" s="64">
        <v>1.1000000000000001</v>
      </c>
      <c r="H4658" s="64">
        <f t="shared" si="119"/>
        <v>1.0550000000000002</v>
      </c>
      <c r="I4658" s="64">
        <v>1.01</v>
      </c>
      <c r="J4658" s="64">
        <v>1.88</v>
      </c>
      <c r="K4658" s="64">
        <f t="shared" si="120"/>
        <v>1.7349999999999999</v>
      </c>
      <c r="L4658" s="64">
        <v>1.59</v>
      </c>
    </row>
    <row r="4659" spans="1:12" x14ac:dyDescent="0.2">
      <c r="A4659" s="2">
        <v>44567</v>
      </c>
      <c r="B4659" s="64">
        <v>2.36</v>
      </c>
      <c r="C4659" s="64">
        <v>2.2599999999999998</v>
      </c>
      <c r="D4659" s="64">
        <v>3.09</v>
      </c>
      <c r="E4659" s="64">
        <v>2.93</v>
      </c>
      <c r="G4659" s="64">
        <v>1.1399999999999999</v>
      </c>
      <c r="H4659" s="64">
        <f t="shared" si="119"/>
        <v>1.0899999999999999</v>
      </c>
      <c r="I4659" s="64">
        <v>1.04</v>
      </c>
      <c r="J4659" s="64">
        <v>1.85</v>
      </c>
      <c r="K4659" s="64">
        <f t="shared" si="120"/>
        <v>1.7250000000000001</v>
      </c>
      <c r="L4659" s="64">
        <v>1.6</v>
      </c>
    </row>
    <row r="4660" spans="1:12" x14ac:dyDescent="0.2">
      <c r="A4660" s="2">
        <v>44568</v>
      </c>
      <c r="B4660" s="64">
        <v>2.42</v>
      </c>
      <c r="C4660" s="64">
        <v>2.2999999999999998</v>
      </c>
      <c r="D4660" s="64">
        <v>3.13</v>
      </c>
      <c r="E4660" s="64">
        <v>2.98</v>
      </c>
      <c r="G4660" s="64">
        <v>1.19</v>
      </c>
      <c r="H4660" s="64">
        <f t="shared" si="119"/>
        <v>1.135</v>
      </c>
      <c r="I4660" s="64">
        <v>1.08</v>
      </c>
      <c r="J4660" s="64">
        <v>1.87</v>
      </c>
      <c r="K4660" s="64">
        <f t="shared" si="120"/>
        <v>1.7400000000000002</v>
      </c>
      <c r="L4660" s="64">
        <v>1.61</v>
      </c>
    </row>
    <row r="4661" spans="1:12" x14ac:dyDescent="0.2">
      <c r="A4661" s="2">
        <v>44571</v>
      </c>
      <c r="B4661" s="64">
        <v>2.4300000000000002</v>
      </c>
      <c r="C4661" s="64">
        <v>2.3199999999999998</v>
      </c>
      <c r="D4661" s="64">
        <v>3.13</v>
      </c>
      <c r="E4661" s="64">
        <v>2.99</v>
      </c>
      <c r="G4661" s="64">
        <v>1.2</v>
      </c>
      <c r="H4661" s="64">
        <f t="shared" si="119"/>
        <v>1.1400000000000001</v>
      </c>
      <c r="I4661" s="64">
        <v>1.08</v>
      </c>
      <c r="J4661" s="64">
        <v>1.92</v>
      </c>
      <c r="K4661" s="64">
        <f t="shared" si="120"/>
        <v>1.9049999999999998</v>
      </c>
      <c r="L4661" s="64">
        <v>1.89</v>
      </c>
    </row>
    <row r="4662" spans="1:12" x14ac:dyDescent="0.2">
      <c r="A4662" s="2">
        <v>44572</v>
      </c>
      <c r="B4662" s="64">
        <v>2.41</v>
      </c>
      <c r="C4662" s="64">
        <v>2.2999999999999998</v>
      </c>
      <c r="D4662" s="64">
        <v>3.12</v>
      </c>
      <c r="E4662" s="64">
        <v>2.97</v>
      </c>
      <c r="G4662" s="64">
        <v>1.23</v>
      </c>
      <c r="H4662" s="64">
        <f t="shared" si="119"/>
        <v>1.17</v>
      </c>
      <c r="I4662" s="64">
        <v>1.1100000000000001</v>
      </c>
      <c r="J4662" s="64">
        <v>1.96</v>
      </c>
      <c r="K4662" s="64">
        <f t="shared" si="120"/>
        <v>1.9100000000000001</v>
      </c>
      <c r="L4662" s="64">
        <v>1.86</v>
      </c>
    </row>
    <row r="4663" spans="1:12" x14ac:dyDescent="0.2">
      <c r="A4663" s="2">
        <v>44573</v>
      </c>
      <c r="B4663" s="64">
        <v>2.42</v>
      </c>
      <c r="C4663" s="64">
        <v>2.31</v>
      </c>
      <c r="D4663" s="64">
        <v>3.13</v>
      </c>
      <c r="E4663" s="64">
        <v>2.97</v>
      </c>
      <c r="G4663" s="64">
        <v>1.22</v>
      </c>
      <c r="H4663" s="64">
        <f t="shared" si="119"/>
        <v>1.165</v>
      </c>
      <c r="I4663" s="64">
        <v>1.1100000000000001</v>
      </c>
      <c r="J4663" s="64">
        <v>1.91</v>
      </c>
      <c r="K4663" s="64">
        <f t="shared" si="120"/>
        <v>1.8900000000000001</v>
      </c>
      <c r="L4663" s="64">
        <v>1.87</v>
      </c>
    </row>
    <row r="4664" spans="1:12" x14ac:dyDescent="0.2">
      <c r="A4664" s="2">
        <v>44574</v>
      </c>
      <c r="B4664" s="64">
        <v>2.39</v>
      </c>
      <c r="C4664" s="64">
        <v>2.2799999999999998</v>
      </c>
      <c r="D4664" s="64">
        <v>3.11</v>
      </c>
      <c r="E4664" s="64">
        <v>2.98</v>
      </c>
      <c r="G4664" s="64">
        <v>1.24</v>
      </c>
      <c r="H4664" s="64">
        <f t="shared" si="119"/>
        <v>1.175</v>
      </c>
      <c r="I4664" s="64">
        <v>1.1100000000000001</v>
      </c>
      <c r="J4664" s="64">
        <v>1.89</v>
      </c>
      <c r="K4664" s="64">
        <f t="shared" si="120"/>
        <v>1.8849999999999998</v>
      </c>
      <c r="L4664" s="64">
        <v>1.88</v>
      </c>
    </row>
    <row r="4665" spans="1:12" x14ac:dyDescent="0.2">
      <c r="A4665" s="2">
        <v>44575</v>
      </c>
      <c r="B4665" s="64">
        <v>2.46</v>
      </c>
      <c r="C4665" s="64">
        <v>2.37</v>
      </c>
      <c r="D4665" s="64">
        <v>3.19</v>
      </c>
      <c r="E4665" s="64">
        <v>3.03</v>
      </c>
      <c r="G4665" s="64">
        <v>1.23</v>
      </c>
      <c r="H4665" s="64">
        <f t="shared" si="119"/>
        <v>1.17</v>
      </c>
      <c r="I4665" s="64">
        <v>1.1100000000000001</v>
      </c>
      <c r="J4665" s="64">
        <v>2.0699999999999998</v>
      </c>
      <c r="K4665" s="64">
        <f t="shared" si="120"/>
        <v>1.9749999999999999</v>
      </c>
      <c r="L4665" s="64">
        <v>1.88</v>
      </c>
    </row>
    <row r="4666" spans="1:12" x14ac:dyDescent="0.2">
      <c r="A4666" s="2">
        <v>44578</v>
      </c>
      <c r="G4666" s="119" t="s">
        <v>764</v>
      </c>
      <c r="H4666"/>
      <c r="I4666"/>
      <c r="J4666"/>
      <c r="K4666"/>
    </row>
    <row r="4667" spans="1:12" x14ac:dyDescent="0.2">
      <c r="A4667" s="2">
        <v>44579</v>
      </c>
      <c r="B4667" s="64">
        <v>2.58</v>
      </c>
      <c r="C4667" s="64">
        <v>2.4900000000000002</v>
      </c>
      <c r="D4667" s="64">
        <v>3.27</v>
      </c>
      <c r="E4667" s="64">
        <v>3.12</v>
      </c>
      <c r="G4667" s="64">
        <v>1.27</v>
      </c>
      <c r="H4667" s="64">
        <f t="shared" si="119"/>
        <v>1.2050000000000001</v>
      </c>
      <c r="I4667" s="64">
        <v>1.1399999999999999</v>
      </c>
      <c r="J4667" s="64">
        <v>1.98</v>
      </c>
      <c r="K4667" s="64">
        <f t="shared" si="120"/>
        <v>1.94</v>
      </c>
      <c r="L4667" s="64">
        <v>1.9</v>
      </c>
    </row>
    <row r="4668" spans="1:12" x14ac:dyDescent="0.2">
      <c r="A4668" s="2">
        <v>44580</v>
      </c>
      <c r="B4668" s="64">
        <v>2.5299999999999998</v>
      </c>
      <c r="C4668" s="64">
        <v>2.44</v>
      </c>
      <c r="D4668" s="64">
        <v>3.23</v>
      </c>
      <c r="E4668" s="64">
        <v>3.09</v>
      </c>
      <c r="G4668" s="64">
        <v>1.29</v>
      </c>
      <c r="H4668" s="64">
        <f t="shared" si="119"/>
        <v>1.2349999999999999</v>
      </c>
      <c r="I4668" s="64">
        <v>1.18</v>
      </c>
      <c r="J4668" s="64">
        <v>2.02</v>
      </c>
      <c r="K4668" s="64">
        <f t="shared" si="120"/>
        <v>1.9750000000000001</v>
      </c>
      <c r="L4668" s="64">
        <v>1.93</v>
      </c>
    </row>
    <row r="4669" spans="1:12" x14ac:dyDescent="0.2">
      <c r="A4669" s="2">
        <v>44581</v>
      </c>
      <c r="B4669" s="64">
        <v>2.5299999999999998</v>
      </c>
      <c r="C4669" s="64">
        <v>2.4</v>
      </c>
      <c r="D4669" s="64">
        <v>3.25</v>
      </c>
      <c r="E4669" s="64">
        <v>3.08</v>
      </c>
      <c r="G4669" s="64">
        <v>1.3</v>
      </c>
      <c r="H4669" s="64">
        <f t="shared" si="119"/>
        <v>1.2549999999999999</v>
      </c>
      <c r="I4669" s="64">
        <v>1.21</v>
      </c>
      <c r="J4669" s="64">
        <v>2.0099999999999998</v>
      </c>
      <c r="K4669" s="64">
        <f t="shared" si="120"/>
        <v>1.9749999999999999</v>
      </c>
      <c r="L4669" s="64">
        <v>1.94</v>
      </c>
    </row>
    <row r="4670" spans="1:12" x14ac:dyDescent="0.2">
      <c r="A4670" s="2">
        <v>44582</v>
      </c>
      <c r="B4670" s="64">
        <v>2.48</v>
      </c>
      <c r="C4670" s="64">
        <v>2.35</v>
      </c>
      <c r="D4670" s="64">
        <v>3.2</v>
      </c>
      <c r="E4670" s="64">
        <v>3.05</v>
      </c>
      <c r="G4670" s="64">
        <v>1.35</v>
      </c>
      <c r="H4670" s="64">
        <f t="shared" si="119"/>
        <v>1.2949999999999999</v>
      </c>
      <c r="I4670" s="64">
        <v>1.24</v>
      </c>
      <c r="J4670" s="64">
        <v>2.08</v>
      </c>
      <c r="K4670" s="64">
        <f t="shared" si="120"/>
        <v>2.0150000000000001</v>
      </c>
      <c r="L4670" s="64">
        <v>1.95</v>
      </c>
    </row>
    <row r="4671" spans="1:12" x14ac:dyDescent="0.2">
      <c r="A4671" s="2">
        <v>44585</v>
      </c>
      <c r="B4671" s="64">
        <v>2.52</v>
      </c>
      <c r="C4671" s="64">
        <v>2.36</v>
      </c>
      <c r="D4671" s="64">
        <v>3.26</v>
      </c>
      <c r="E4671" s="64">
        <v>3.07</v>
      </c>
      <c r="G4671" s="64">
        <v>1.38</v>
      </c>
      <c r="H4671" s="64">
        <f t="shared" si="119"/>
        <v>1.31</v>
      </c>
      <c r="I4671" s="64">
        <v>1.24</v>
      </c>
      <c r="J4671" s="64">
        <v>2.0699999999999998</v>
      </c>
      <c r="K4671" s="64">
        <f t="shared" si="120"/>
        <v>1.9749999999999999</v>
      </c>
      <c r="L4671" s="64">
        <v>1.88</v>
      </c>
    </row>
    <row r="4672" spans="1:12" x14ac:dyDescent="0.2">
      <c r="A4672" s="2">
        <v>44586</v>
      </c>
      <c r="B4672" s="64">
        <v>2.54</v>
      </c>
      <c r="C4672" s="64">
        <v>2.38</v>
      </c>
      <c r="D4672" s="64">
        <v>3.28</v>
      </c>
      <c r="E4672" s="64">
        <v>3.1</v>
      </c>
      <c r="G4672" s="64">
        <v>1.44</v>
      </c>
      <c r="H4672" s="64">
        <f t="shared" si="119"/>
        <v>1.365</v>
      </c>
      <c r="I4672" s="64">
        <v>1.29</v>
      </c>
      <c r="J4672" s="64">
        <v>2.14</v>
      </c>
      <c r="K4672" s="64">
        <f t="shared" si="120"/>
        <v>2.0350000000000001</v>
      </c>
      <c r="L4672" s="64">
        <v>1.93</v>
      </c>
    </row>
    <row r="4673" spans="1:12" x14ac:dyDescent="0.2">
      <c r="A4673" s="2">
        <v>44587</v>
      </c>
      <c r="B4673" s="64">
        <v>2.6</v>
      </c>
      <c r="C4673" s="64">
        <v>2.44</v>
      </c>
      <c r="D4673" s="64">
        <v>3.34</v>
      </c>
      <c r="E4673" s="64">
        <v>3.18</v>
      </c>
      <c r="G4673" s="64">
        <v>1.46</v>
      </c>
      <c r="H4673" s="64">
        <f t="shared" si="119"/>
        <v>1.4</v>
      </c>
      <c r="I4673" s="64">
        <v>1.34</v>
      </c>
      <c r="J4673" s="64">
        <v>2.19</v>
      </c>
      <c r="K4673" s="64">
        <f t="shared" si="120"/>
        <v>2.0999999999999996</v>
      </c>
      <c r="L4673" s="64">
        <v>2.0099999999999998</v>
      </c>
    </row>
    <row r="4674" spans="1:12" x14ac:dyDescent="0.2">
      <c r="A4674" s="2">
        <v>44588</v>
      </c>
      <c r="B4674" s="64">
        <v>2.59</v>
      </c>
      <c r="C4674" s="64">
        <v>2.4</v>
      </c>
      <c r="D4674" s="64">
        <v>3.31</v>
      </c>
      <c r="E4674" s="64">
        <v>3.14</v>
      </c>
      <c r="G4674" s="64">
        <v>1.49</v>
      </c>
      <c r="H4674" s="64">
        <f t="shared" si="119"/>
        <v>1.44</v>
      </c>
      <c r="I4674" s="64">
        <v>1.39</v>
      </c>
      <c r="J4674" s="64">
        <v>2.27</v>
      </c>
      <c r="K4674" s="64">
        <f t="shared" si="120"/>
        <v>2.1850000000000001</v>
      </c>
      <c r="L4674" s="64">
        <v>2.1</v>
      </c>
    </row>
    <row r="4675" spans="1:12" x14ac:dyDescent="0.2">
      <c r="A4675" s="2">
        <v>44589</v>
      </c>
      <c r="B4675" s="64">
        <v>2.58</v>
      </c>
      <c r="C4675" s="64">
        <v>2.39</v>
      </c>
      <c r="D4675" s="64">
        <v>3.3</v>
      </c>
      <c r="E4675" s="64">
        <v>3.14</v>
      </c>
      <c r="G4675" s="64">
        <v>1.63</v>
      </c>
      <c r="H4675" s="64">
        <f t="shared" si="119"/>
        <v>1.5499999999999998</v>
      </c>
      <c r="I4675" s="64">
        <v>1.47</v>
      </c>
      <c r="J4675" s="64">
        <v>2.2599999999999998</v>
      </c>
      <c r="K4675" s="64">
        <f t="shared" si="120"/>
        <v>2.2400000000000002</v>
      </c>
      <c r="L4675" s="64">
        <v>2.2200000000000002</v>
      </c>
    </row>
    <row r="4676" spans="1:12" x14ac:dyDescent="0.2">
      <c r="A4676" s="2">
        <v>44592</v>
      </c>
      <c r="B4676" s="64">
        <v>2.57</v>
      </c>
      <c r="C4676" s="64">
        <v>2.41</v>
      </c>
      <c r="D4676" s="64">
        <v>3.32</v>
      </c>
      <c r="E4676" s="64">
        <v>3.17</v>
      </c>
      <c r="G4676" s="64">
        <v>1.7</v>
      </c>
      <c r="H4676" s="64">
        <f t="shared" si="119"/>
        <v>1.6099999999999999</v>
      </c>
      <c r="I4676" s="64">
        <v>1.52</v>
      </c>
      <c r="J4676" s="64">
        <v>2.29</v>
      </c>
      <c r="K4676" s="64">
        <f t="shared" si="120"/>
        <v>2.2650000000000001</v>
      </c>
      <c r="L4676" s="64">
        <v>2.2400000000000002</v>
      </c>
    </row>
    <row r="4678" spans="1:12" x14ac:dyDescent="0.2">
      <c r="A4678" s="3" t="s">
        <v>61</v>
      </c>
      <c r="B4678" s="64">
        <f>AVERAGE(B4655:B4676)</f>
        <v>2.4650000000000003</v>
      </c>
      <c r="C4678" s="64">
        <f>AVERAGE(C4655:C4676)</f>
        <v>2.339</v>
      </c>
      <c r="D4678" s="64">
        <f>AVERAGE(D4655:D4676)</f>
        <v>3.1915000000000004</v>
      </c>
      <c r="E4678" s="64">
        <f>AVERAGE(E4655:E4676)</f>
        <v>3.0374999999999996</v>
      </c>
      <c r="G4678" s="64">
        <f>AVERAGE(G4655:G4676)</f>
        <v>1.302</v>
      </c>
      <c r="H4678" s="64">
        <f>AVERAGE(H4655:H4676)</f>
        <v>1.2412499999999997</v>
      </c>
      <c r="J4678" s="64">
        <f>AVERAGE(J4655:J4676)</f>
        <v>2.008</v>
      </c>
      <c r="K4678" s="64">
        <f>AVERAGE(K4655:K4676)</f>
        <v>1.9410000000000007</v>
      </c>
    </row>
    <row r="4679" spans="1:12" x14ac:dyDescent="0.2">
      <c r="A4679" s="3" t="s">
        <v>62</v>
      </c>
      <c r="B4679" s="312">
        <f>AVERAGE(B4678:C4678)</f>
        <v>2.4020000000000001</v>
      </c>
      <c r="C4679" s="312"/>
      <c r="D4679" s="312">
        <f>AVERAGE(D4678:E4678)</f>
        <v>3.1145</v>
      </c>
      <c r="E4679" s="312"/>
      <c r="F4679" s="5"/>
      <c r="G4679" s="312">
        <f>AVERAGE(G4678:H4678)</f>
        <v>1.2716249999999998</v>
      </c>
      <c r="H4679" s="312"/>
      <c r="I4679" s="118"/>
      <c r="J4679" s="312">
        <f>AVERAGE(J4678:K4678)</f>
        <v>1.9745000000000004</v>
      </c>
      <c r="K4679" s="312"/>
    </row>
    <row r="4680" spans="1:12" x14ac:dyDescent="0.2">
      <c r="A4680" s="3" t="s">
        <v>63</v>
      </c>
      <c r="B4680" s="312">
        <f>AVERAGE(B4626,B4653,B4679)</f>
        <v>2.1457651515151515</v>
      </c>
      <c r="C4680" s="312"/>
      <c r="D4680" s="312">
        <f>AVERAGE(D4626,D4653,D4679)</f>
        <v>2.8830606060606061</v>
      </c>
      <c r="E4680" s="312"/>
      <c r="F4680" s="5"/>
      <c r="G4680" s="312">
        <f>AVERAGE(G4626,G4653,G4679)</f>
        <v>1.1627196969696969</v>
      </c>
      <c r="H4680" s="312"/>
      <c r="I4680" s="118"/>
      <c r="J4680" s="312">
        <f>AVERAGE(J4626,J4653,J4679)</f>
        <v>1.8417992424242424</v>
      </c>
      <c r="K4680" s="312"/>
    </row>
    <row r="4681" spans="1:12" x14ac:dyDescent="0.2">
      <c r="A4681"/>
    </row>
    <row r="4682" spans="1:12" x14ac:dyDescent="0.2">
      <c r="A4682" s="2">
        <v>44593</v>
      </c>
      <c r="B4682" s="64">
        <v>2.5499999999999998</v>
      </c>
      <c r="C4682" s="64">
        <v>2.4</v>
      </c>
      <c r="D4682" s="64">
        <v>3.32</v>
      </c>
      <c r="E4682" s="64">
        <v>3.18</v>
      </c>
      <c r="G4682" s="64">
        <v>1.62</v>
      </c>
      <c r="H4682" s="64">
        <f t="shared" ref="H4682:H4701" si="121">(G4682+I4682)/2</f>
        <v>1.5449999999999999</v>
      </c>
      <c r="I4682" s="64">
        <v>1.47</v>
      </c>
      <c r="J4682" s="64">
        <v>2.2599999999999998</v>
      </c>
      <c r="K4682" s="64">
        <f t="shared" ref="K4682:K4701" si="122">(J4682+L4682)/2</f>
        <v>2.1849999999999996</v>
      </c>
      <c r="L4682" s="64">
        <v>2.11</v>
      </c>
    </row>
    <row r="4683" spans="1:12" x14ac:dyDescent="0.2">
      <c r="A4683" s="2">
        <v>44594</v>
      </c>
      <c r="B4683" s="64">
        <v>2.5499999999999998</v>
      </c>
      <c r="C4683" s="64">
        <v>2.38</v>
      </c>
      <c r="D4683" s="64">
        <v>3.3</v>
      </c>
      <c r="E4683" s="64">
        <v>3.18</v>
      </c>
      <c r="G4683" s="64">
        <v>1.45</v>
      </c>
      <c r="H4683" s="64">
        <f t="shared" si="121"/>
        <v>1.44</v>
      </c>
      <c r="I4683" s="64">
        <v>1.43</v>
      </c>
      <c r="J4683" s="64">
        <v>2.36</v>
      </c>
      <c r="K4683" s="64">
        <f t="shared" si="122"/>
        <v>2.2800000000000002</v>
      </c>
      <c r="L4683" s="64">
        <v>2.2000000000000002</v>
      </c>
    </row>
    <row r="4684" spans="1:12" x14ac:dyDescent="0.2">
      <c r="A4684" s="2">
        <v>44595</v>
      </c>
      <c r="B4684" s="64">
        <v>2.64</v>
      </c>
      <c r="C4684" s="64">
        <v>2.44</v>
      </c>
      <c r="D4684" s="64">
        <v>3.37</v>
      </c>
      <c r="E4684" s="64">
        <v>3.24</v>
      </c>
      <c r="G4684" s="64">
        <v>1.49</v>
      </c>
      <c r="H4684" s="64">
        <f t="shared" si="121"/>
        <v>1.45</v>
      </c>
      <c r="I4684" s="64">
        <v>1.41</v>
      </c>
      <c r="J4684" s="64">
        <v>2.35</v>
      </c>
      <c r="K4684" s="64">
        <f t="shared" si="122"/>
        <v>2.2949999999999999</v>
      </c>
      <c r="L4684" s="64">
        <v>2.2400000000000002</v>
      </c>
    </row>
    <row r="4685" spans="1:12" x14ac:dyDescent="0.2">
      <c r="A4685" s="2">
        <v>44596</v>
      </c>
      <c r="B4685" s="64">
        <v>2.75</v>
      </c>
      <c r="C4685" s="64">
        <v>2.59</v>
      </c>
      <c r="D4685" s="64">
        <v>3.47</v>
      </c>
      <c r="E4685" s="64">
        <v>3.31</v>
      </c>
      <c r="G4685" s="64">
        <v>1.49</v>
      </c>
      <c r="H4685" s="64">
        <f t="shared" si="121"/>
        <v>1.45</v>
      </c>
      <c r="I4685" s="64">
        <v>1.41</v>
      </c>
      <c r="J4685" s="64">
        <v>2.25</v>
      </c>
      <c r="K4685" s="64">
        <f t="shared" si="122"/>
        <v>2.3149999999999999</v>
      </c>
      <c r="L4685" s="64">
        <v>2.38</v>
      </c>
    </row>
    <row r="4686" spans="1:12" x14ac:dyDescent="0.2">
      <c r="A4686" s="2">
        <v>44599</v>
      </c>
      <c r="B4686" s="64">
        <v>2.72</v>
      </c>
      <c r="C4686" s="64">
        <v>2.57</v>
      </c>
      <c r="D4686" s="64">
        <v>3.47</v>
      </c>
      <c r="E4686" s="64">
        <v>3.29</v>
      </c>
      <c r="G4686" s="64">
        <v>1.49</v>
      </c>
      <c r="H4686" s="64">
        <f t="shared" si="121"/>
        <v>1.4449999999999998</v>
      </c>
      <c r="I4686" s="64">
        <v>1.4</v>
      </c>
      <c r="J4686" s="64">
        <v>2.34</v>
      </c>
      <c r="K4686" s="64">
        <f t="shared" si="122"/>
        <v>2.2999999999999998</v>
      </c>
      <c r="L4686" s="64">
        <v>2.2599999999999998</v>
      </c>
    </row>
    <row r="4687" spans="1:12" x14ac:dyDescent="0.2">
      <c r="A4687" s="2">
        <v>44600</v>
      </c>
      <c r="B4687" s="64">
        <v>2.77</v>
      </c>
      <c r="C4687" s="64">
        <v>2.62</v>
      </c>
      <c r="D4687" s="64">
        <v>3.49</v>
      </c>
      <c r="E4687" s="64">
        <v>3.33</v>
      </c>
      <c r="G4687" s="64">
        <v>1.48</v>
      </c>
      <c r="H4687" s="64">
        <f t="shared" si="121"/>
        <v>1.4550000000000001</v>
      </c>
      <c r="I4687" s="64">
        <v>1.43</v>
      </c>
      <c r="J4687" s="64">
        <v>2.34</v>
      </c>
      <c r="K4687" s="64">
        <f t="shared" si="122"/>
        <v>2.2800000000000002</v>
      </c>
      <c r="L4687" s="64">
        <v>2.2200000000000002</v>
      </c>
    </row>
    <row r="4688" spans="1:12" x14ac:dyDescent="0.2">
      <c r="A4688" s="2">
        <v>44601</v>
      </c>
      <c r="B4688" s="64">
        <v>2.73</v>
      </c>
      <c r="C4688" s="64">
        <v>2.56</v>
      </c>
      <c r="D4688" s="64">
        <v>3.47</v>
      </c>
      <c r="E4688" s="64">
        <v>3.29</v>
      </c>
      <c r="G4688" s="64">
        <v>1.51</v>
      </c>
      <c r="H4688" s="64">
        <f t="shared" si="121"/>
        <v>1.4849999999999999</v>
      </c>
      <c r="I4688" s="64">
        <v>1.46</v>
      </c>
      <c r="J4688" s="64">
        <v>2.2799999999999998</v>
      </c>
      <c r="K4688" s="64">
        <f t="shared" si="122"/>
        <v>2.355</v>
      </c>
      <c r="L4688" s="64">
        <v>2.4300000000000002</v>
      </c>
    </row>
    <row r="4689" spans="1:12" x14ac:dyDescent="0.2">
      <c r="A4689" s="2">
        <v>44602</v>
      </c>
      <c r="B4689" s="64">
        <v>2.87</v>
      </c>
      <c r="C4689" s="64">
        <v>2.67</v>
      </c>
      <c r="D4689" s="64">
        <v>3.58</v>
      </c>
      <c r="E4689" s="64">
        <v>3.42</v>
      </c>
      <c r="G4689" s="64">
        <v>1.57</v>
      </c>
      <c r="H4689" s="64">
        <f t="shared" si="121"/>
        <v>1.5350000000000001</v>
      </c>
      <c r="I4689" s="64">
        <v>1.5</v>
      </c>
      <c r="J4689" s="64">
        <v>2.37</v>
      </c>
      <c r="K4689" s="64">
        <f t="shared" si="122"/>
        <v>2.415</v>
      </c>
      <c r="L4689" s="64">
        <v>2.46</v>
      </c>
    </row>
    <row r="4690" spans="1:12" x14ac:dyDescent="0.2">
      <c r="A4690" s="2">
        <v>44603</v>
      </c>
      <c r="B4690" s="64">
        <v>2.75</v>
      </c>
      <c r="C4690" s="64">
        <v>2.54</v>
      </c>
      <c r="D4690" s="64">
        <v>3.49</v>
      </c>
      <c r="E4690" s="64">
        <v>3.39</v>
      </c>
      <c r="G4690" s="64">
        <v>1.61</v>
      </c>
      <c r="H4690" s="64">
        <f t="shared" si="121"/>
        <v>1.6</v>
      </c>
      <c r="I4690" s="64">
        <v>1.59</v>
      </c>
      <c r="J4690" s="64">
        <v>2.39</v>
      </c>
      <c r="K4690" s="64">
        <f t="shared" si="122"/>
        <v>2.48</v>
      </c>
      <c r="L4690" s="64">
        <v>2.57</v>
      </c>
    </row>
    <row r="4691" spans="1:12" x14ac:dyDescent="0.2">
      <c r="A4691" s="2">
        <v>44606</v>
      </c>
      <c r="B4691" s="64">
        <v>2.87</v>
      </c>
      <c r="C4691" s="64">
        <v>2.61</v>
      </c>
      <c r="D4691" s="64">
        <v>3.6</v>
      </c>
      <c r="E4691" s="64">
        <v>3.42</v>
      </c>
      <c r="G4691" s="64">
        <v>1.57</v>
      </c>
      <c r="H4691" s="64">
        <f t="shared" si="121"/>
        <v>1.6</v>
      </c>
      <c r="I4691" s="64">
        <v>1.63</v>
      </c>
      <c r="J4691" s="64">
        <v>2.44</v>
      </c>
      <c r="K4691" s="64">
        <f t="shared" si="122"/>
        <v>2.5300000000000002</v>
      </c>
      <c r="L4691" s="64">
        <v>2.62</v>
      </c>
    </row>
    <row r="4692" spans="1:12" x14ac:dyDescent="0.2">
      <c r="A4692" s="2">
        <v>44607</v>
      </c>
      <c r="B4692" s="64">
        <v>2.92</v>
      </c>
      <c r="C4692" s="64">
        <v>2.68</v>
      </c>
      <c r="D4692" s="64">
        <v>3.65</v>
      </c>
      <c r="E4692" s="64">
        <v>3.52</v>
      </c>
      <c r="G4692" s="64">
        <v>1.61</v>
      </c>
      <c r="H4692" s="64">
        <f t="shared" si="121"/>
        <v>1.625</v>
      </c>
      <c r="I4692" s="64">
        <v>1.64</v>
      </c>
      <c r="J4692" s="64">
        <v>2.4700000000000002</v>
      </c>
      <c r="K4692" s="64">
        <f t="shared" si="122"/>
        <v>2.5300000000000002</v>
      </c>
      <c r="L4692" s="64">
        <v>2.59</v>
      </c>
    </row>
    <row r="4693" spans="1:12" x14ac:dyDescent="0.2">
      <c r="A4693" s="2">
        <v>44608</v>
      </c>
      <c r="B4693" s="64">
        <v>2.94</v>
      </c>
      <c r="C4693" s="64">
        <v>2.69</v>
      </c>
      <c r="D4693" s="64">
        <v>3.64</v>
      </c>
      <c r="E4693" s="64">
        <v>3.5</v>
      </c>
      <c r="G4693" s="64">
        <v>1.7</v>
      </c>
      <c r="H4693" s="64">
        <f t="shared" si="121"/>
        <v>1.6850000000000001</v>
      </c>
      <c r="I4693" s="64">
        <v>1.67</v>
      </c>
      <c r="J4693" s="64">
        <v>2.54</v>
      </c>
      <c r="K4693" s="64">
        <f t="shared" si="122"/>
        <v>2.5350000000000001</v>
      </c>
      <c r="L4693" s="64">
        <v>2.5299999999999998</v>
      </c>
    </row>
    <row r="4694" spans="1:12" x14ac:dyDescent="0.2">
      <c r="A4694" s="2">
        <v>44609</v>
      </c>
      <c r="B4694" s="64">
        <v>2.91</v>
      </c>
      <c r="C4694" s="64">
        <v>2.66</v>
      </c>
      <c r="D4694" s="64">
        <v>3.64</v>
      </c>
      <c r="E4694" s="64">
        <v>3.51</v>
      </c>
      <c r="G4694" s="64">
        <v>1.72</v>
      </c>
      <c r="H4694" s="64">
        <f t="shared" si="121"/>
        <v>1.6600000000000001</v>
      </c>
      <c r="I4694" s="64">
        <v>1.6</v>
      </c>
      <c r="J4694" s="64">
        <v>2.52</v>
      </c>
      <c r="K4694" s="64">
        <f t="shared" si="122"/>
        <v>2.54</v>
      </c>
      <c r="L4694" s="64">
        <v>2.56</v>
      </c>
    </row>
    <row r="4695" spans="1:12" x14ac:dyDescent="0.2">
      <c r="A4695" s="2">
        <v>44610</v>
      </c>
      <c r="B4695" s="64">
        <v>2.88</v>
      </c>
      <c r="C4695" s="64">
        <v>2.62</v>
      </c>
      <c r="D4695" s="64">
        <v>3.61</v>
      </c>
      <c r="E4695" s="64">
        <v>3.49</v>
      </c>
      <c r="G4695" s="64">
        <v>1.71</v>
      </c>
      <c r="H4695" s="64">
        <f t="shared" si="121"/>
        <v>1.665</v>
      </c>
      <c r="I4695" s="64">
        <v>1.62</v>
      </c>
      <c r="J4695" s="64">
        <v>2.4500000000000002</v>
      </c>
      <c r="K4695" s="64">
        <f t="shared" si="122"/>
        <v>2.4950000000000001</v>
      </c>
      <c r="L4695" s="64">
        <v>2.54</v>
      </c>
    </row>
    <row r="4696" spans="1:12" x14ac:dyDescent="0.2">
      <c r="A4696" s="2">
        <v>44613</v>
      </c>
      <c r="E4696" s="119" t="s">
        <v>771</v>
      </c>
      <c r="H4696"/>
      <c r="I4696"/>
      <c r="J4696"/>
      <c r="K4696"/>
    </row>
    <row r="4697" spans="1:12" x14ac:dyDescent="0.2">
      <c r="A4697" s="2">
        <v>44614</v>
      </c>
      <c r="B4697" s="64">
        <v>2.91</v>
      </c>
      <c r="C4697" s="64">
        <v>2.64</v>
      </c>
      <c r="D4697" s="64">
        <v>3.61</v>
      </c>
      <c r="E4697" s="64">
        <v>3.48</v>
      </c>
      <c r="G4697" s="64">
        <v>1.66</v>
      </c>
      <c r="H4697" s="64">
        <f t="shared" si="121"/>
        <v>1.6099999999999999</v>
      </c>
      <c r="I4697" s="64">
        <v>1.56</v>
      </c>
      <c r="J4697" s="64">
        <v>2.31</v>
      </c>
      <c r="K4697" s="64">
        <f t="shared" si="122"/>
        <v>2.4249999999999998</v>
      </c>
      <c r="L4697" s="64">
        <v>2.54</v>
      </c>
    </row>
    <row r="4698" spans="1:12" x14ac:dyDescent="0.2">
      <c r="A4698" s="2">
        <v>44615</v>
      </c>
      <c r="B4698" s="64">
        <v>2.98</v>
      </c>
      <c r="C4698" s="64">
        <v>2.69</v>
      </c>
      <c r="D4698" s="64">
        <v>3.68</v>
      </c>
      <c r="E4698" s="64">
        <v>3.58</v>
      </c>
      <c r="G4698" s="64">
        <v>1.67</v>
      </c>
      <c r="H4698" s="64">
        <f t="shared" si="121"/>
        <v>1.62</v>
      </c>
      <c r="I4698" s="64">
        <v>1.57</v>
      </c>
      <c r="J4698" s="64">
        <v>2.25</v>
      </c>
      <c r="K4698" s="64">
        <f t="shared" si="122"/>
        <v>2.4249999999999998</v>
      </c>
      <c r="L4698" s="64">
        <v>2.6</v>
      </c>
    </row>
    <row r="4699" spans="1:12" x14ac:dyDescent="0.2">
      <c r="A4699" s="2">
        <v>44616</v>
      </c>
      <c r="B4699" s="64">
        <v>2.94</v>
      </c>
      <c r="C4699" s="64">
        <v>2.64</v>
      </c>
      <c r="D4699" s="64">
        <v>3.68</v>
      </c>
      <c r="E4699" s="64">
        <v>3.59</v>
      </c>
      <c r="G4699" s="64">
        <v>1.8</v>
      </c>
      <c r="H4699" s="64">
        <f t="shared" si="121"/>
        <v>1.7050000000000001</v>
      </c>
      <c r="I4699" s="64">
        <v>1.61</v>
      </c>
      <c r="J4699" s="64">
        <v>2.2200000000000002</v>
      </c>
      <c r="K4699" s="64">
        <f t="shared" si="122"/>
        <v>2.39</v>
      </c>
      <c r="L4699" s="64">
        <v>2.56</v>
      </c>
    </row>
    <row r="4700" spans="1:12" x14ac:dyDescent="0.2">
      <c r="A4700" s="2">
        <v>44617</v>
      </c>
      <c r="B4700" s="64">
        <v>2.91</v>
      </c>
      <c r="C4700" s="64">
        <v>2.65</v>
      </c>
      <c r="D4700" s="64">
        <v>3.61</v>
      </c>
      <c r="E4700" s="64">
        <v>3.54</v>
      </c>
      <c r="G4700" s="64">
        <v>1.69</v>
      </c>
      <c r="H4700" s="64">
        <f t="shared" si="121"/>
        <v>1.635</v>
      </c>
      <c r="I4700" s="64">
        <v>1.58</v>
      </c>
      <c r="J4700" s="64">
        <v>2.37</v>
      </c>
      <c r="K4700" s="64">
        <f t="shared" si="122"/>
        <v>2.48</v>
      </c>
      <c r="L4700" s="64">
        <v>2.59</v>
      </c>
    </row>
    <row r="4701" spans="1:12" x14ac:dyDescent="0.2">
      <c r="A4701" s="2">
        <v>44620</v>
      </c>
      <c r="B4701" s="64">
        <v>2.78</v>
      </c>
      <c r="C4701" s="64">
        <v>2.48</v>
      </c>
      <c r="D4701" s="64">
        <v>3.5</v>
      </c>
      <c r="E4701" s="64">
        <v>3.43</v>
      </c>
      <c r="G4701" s="64">
        <v>1.64</v>
      </c>
      <c r="H4701" s="64">
        <f t="shared" si="121"/>
        <v>1.5899999999999999</v>
      </c>
      <c r="I4701" s="64">
        <v>1.54</v>
      </c>
      <c r="J4701" s="64">
        <v>2.46</v>
      </c>
      <c r="K4701" s="64">
        <f t="shared" si="122"/>
        <v>2.5099999999999998</v>
      </c>
      <c r="L4701" s="64">
        <v>2.56</v>
      </c>
    </row>
    <row r="4703" spans="1:12" x14ac:dyDescent="0.2">
      <c r="A4703" s="3" t="s">
        <v>61</v>
      </c>
      <c r="B4703" s="64">
        <f>AVERAGE(B4682:B4701)</f>
        <v>2.8089473684210531</v>
      </c>
      <c r="C4703" s="64">
        <f>AVERAGE(C4682:C4701)</f>
        <v>2.5857894736842097</v>
      </c>
      <c r="D4703" s="64">
        <f>AVERAGE(D4682:D4701)</f>
        <v>3.5357894736842108</v>
      </c>
      <c r="E4703" s="64">
        <f>AVERAGE(E4682:E4701)</f>
        <v>3.4047368421052631</v>
      </c>
      <c r="G4703" s="64">
        <f>AVERAGE(G4682:G4701)</f>
        <v>1.6042105263157898</v>
      </c>
      <c r="H4703" s="64">
        <f>AVERAGE(H4682:H4701)</f>
        <v>1.5684210526315787</v>
      </c>
      <c r="J4703" s="64">
        <f>AVERAGE(J4682:J4701)</f>
        <v>2.3668421052631579</v>
      </c>
      <c r="K4703" s="64">
        <f>AVERAGE(K4682:K4701)</f>
        <v>2.4086842105263155</v>
      </c>
    </row>
    <row r="4704" spans="1:12" x14ac:dyDescent="0.2">
      <c r="A4704" s="3" t="s">
        <v>62</v>
      </c>
      <c r="B4704" s="312">
        <f>AVERAGE(B4703:C4703)</f>
        <v>2.6973684210526314</v>
      </c>
      <c r="C4704" s="312"/>
      <c r="D4704" s="312">
        <f>AVERAGE(D4703:E4703)</f>
        <v>3.4702631578947369</v>
      </c>
      <c r="E4704" s="312"/>
      <c r="F4704" s="5"/>
      <c r="G4704" s="312">
        <f>AVERAGE(G4703:H4703)</f>
        <v>1.5863157894736841</v>
      </c>
      <c r="H4704" s="312"/>
      <c r="I4704" s="118"/>
      <c r="J4704" s="312">
        <f>AVERAGE(J4703:K4703)</f>
        <v>2.3877631578947369</v>
      </c>
      <c r="K4704" s="312"/>
    </row>
    <row r="4705" spans="1:12" x14ac:dyDescent="0.2">
      <c r="A4705" s="3" t="s">
        <v>63</v>
      </c>
      <c r="B4705" s="312">
        <f>AVERAGE(B4653,B4679,B4704)</f>
        <v>2.3763046251993618</v>
      </c>
      <c r="C4705" s="312"/>
      <c r="D4705" s="312">
        <f>AVERAGE(D4653,D4679,D4704)</f>
        <v>3.1193149920255183</v>
      </c>
      <c r="E4705" s="312"/>
      <c r="F4705" s="5"/>
      <c r="G4705" s="312">
        <f>AVERAGE(G4653,G4679,G4704)</f>
        <v>1.3187832934609249</v>
      </c>
      <c r="H4705" s="312"/>
      <c r="I4705" s="118"/>
      <c r="J4705" s="312">
        <f>AVERAGE(J4653,J4679,J4704)</f>
        <v>2.0294286283891547</v>
      </c>
      <c r="K4705" s="312"/>
    </row>
    <row r="4706" spans="1:12" x14ac:dyDescent="0.2">
      <c r="A4706"/>
    </row>
    <row r="4707" spans="1:12" x14ac:dyDescent="0.2">
      <c r="A4707" s="2">
        <v>44621</v>
      </c>
      <c r="B4707" s="64">
        <v>2.71</v>
      </c>
      <c r="C4707" s="64">
        <v>2.44</v>
      </c>
      <c r="D4707" s="64">
        <v>3.46</v>
      </c>
      <c r="E4707" s="64">
        <v>3.39</v>
      </c>
      <c r="G4707" s="64">
        <v>1.55</v>
      </c>
      <c r="H4707" s="64">
        <f t="shared" ref="H4707:H4729" si="123">(G4707+I4707)/2</f>
        <v>1.52</v>
      </c>
      <c r="I4707" s="64">
        <v>1.49</v>
      </c>
      <c r="J4707" s="64">
        <v>2.4700000000000002</v>
      </c>
      <c r="K4707" s="64">
        <f t="shared" ref="K4707:K4729" si="124">(J4707+L4707)/2</f>
        <v>2.1850000000000001</v>
      </c>
      <c r="L4707" s="64">
        <v>1.9</v>
      </c>
    </row>
    <row r="4708" spans="1:12" x14ac:dyDescent="0.2">
      <c r="A4708" s="2">
        <v>44622</v>
      </c>
      <c r="B4708" s="64">
        <v>2.87</v>
      </c>
      <c r="C4708" s="64">
        <v>2.62</v>
      </c>
      <c r="D4708" s="64">
        <v>3.61</v>
      </c>
      <c r="E4708" s="64">
        <v>3.54</v>
      </c>
      <c r="G4708" s="64">
        <v>1.55</v>
      </c>
      <c r="H4708" s="64">
        <f t="shared" si="123"/>
        <v>1.5049999999999999</v>
      </c>
      <c r="I4708" s="64">
        <v>1.46</v>
      </c>
      <c r="J4708" s="64">
        <v>2.46</v>
      </c>
      <c r="K4708" s="64">
        <f t="shared" si="124"/>
        <v>2.2149999999999999</v>
      </c>
      <c r="L4708" s="64">
        <v>1.97</v>
      </c>
    </row>
    <row r="4709" spans="1:12" x14ac:dyDescent="0.2">
      <c r="A4709" s="2">
        <v>44623</v>
      </c>
      <c r="B4709" s="64">
        <v>2.84</v>
      </c>
      <c r="C4709" s="64">
        <v>2.59</v>
      </c>
      <c r="D4709" s="64">
        <v>3.58</v>
      </c>
      <c r="E4709" s="64">
        <v>3.52</v>
      </c>
      <c r="G4709" s="64">
        <v>1.6</v>
      </c>
      <c r="H4709" s="64">
        <f t="shared" si="123"/>
        <v>1.5550000000000002</v>
      </c>
      <c r="I4709" s="64">
        <v>1.51</v>
      </c>
      <c r="J4709" s="64">
        <v>2.56</v>
      </c>
      <c r="K4709" s="64">
        <f t="shared" si="124"/>
        <v>2.2800000000000002</v>
      </c>
      <c r="L4709" s="64">
        <v>2</v>
      </c>
    </row>
    <row r="4710" spans="1:12" x14ac:dyDescent="0.2">
      <c r="A4710" s="2">
        <v>44624</v>
      </c>
      <c r="B4710" s="64">
        <v>2.77</v>
      </c>
      <c r="C4710" s="64">
        <v>2.5099999999999998</v>
      </c>
      <c r="D4710" s="64">
        <v>3.54</v>
      </c>
      <c r="E4710" s="64">
        <v>3.47</v>
      </c>
      <c r="G4710" s="64">
        <v>1.71</v>
      </c>
      <c r="H4710" s="64">
        <f t="shared" si="123"/>
        <v>1.63</v>
      </c>
      <c r="I4710" s="64">
        <v>1.55</v>
      </c>
      <c r="J4710" s="64">
        <v>2.38</v>
      </c>
      <c r="K4710" s="64">
        <f t="shared" si="124"/>
        <v>2.21</v>
      </c>
      <c r="L4710" s="64">
        <v>2.04</v>
      </c>
    </row>
    <row r="4711" spans="1:12" x14ac:dyDescent="0.2">
      <c r="A4711" s="2">
        <v>44627</v>
      </c>
      <c r="B4711" s="64">
        <v>2.88</v>
      </c>
      <c r="C4711" s="64">
        <v>2.59</v>
      </c>
      <c r="D4711" s="64">
        <v>3.67</v>
      </c>
      <c r="E4711" s="64">
        <v>3.56</v>
      </c>
      <c r="G4711" s="64">
        <v>1.6</v>
      </c>
      <c r="H4711" s="64">
        <f t="shared" si="123"/>
        <v>1.58</v>
      </c>
      <c r="I4711" s="64">
        <v>1.56</v>
      </c>
      <c r="J4711" s="64">
        <v>2.41</v>
      </c>
      <c r="K4711" s="64">
        <f t="shared" si="124"/>
        <v>2.2350000000000003</v>
      </c>
      <c r="L4711" s="64">
        <v>2.06</v>
      </c>
    </row>
    <row r="4712" spans="1:12" x14ac:dyDescent="0.2">
      <c r="A4712" s="2">
        <v>44628</v>
      </c>
      <c r="B4712" s="64">
        <v>2.99</v>
      </c>
      <c r="C4712" s="64">
        <v>2.71</v>
      </c>
      <c r="D4712" s="64">
        <v>3.72</v>
      </c>
      <c r="E4712" s="64">
        <v>3.64</v>
      </c>
      <c r="G4712" s="64">
        <v>1.71</v>
      </c>
      <c r="H4712" s="64">
        <f t="shared" si="123"/>
        <v>1.67</v>
      </c>
      <c r="I4712" s="64">
        <v>1.63</v>
      </c>
      <c r="J4712" s="64">
        <v>2.5099999999999998</v>
      </c>
      <c r="K4712" s="64">
        <f t="shared" si="124"/>
        <v>2.3099999999999996</v>
      </c>
      <c r="L4712" s="64">
        <v>2.11</v>
      </c>
    </row>
    <row r="4713" spans="1:12" x14ac:dyDescent="0.2">
      <c r="A4713" s="2">
        <v>44629</v>
      </c>
      <c r="B4713" s="64">
        <v>2.99</v>
      </c>
      <c r="C4713" s="64">
        <v>2.73</v>
      </c>
      <c r="D4713" s="64">
        <v>3.71</v>
      </c>
      <c r="E4713" s="64">
        <v>3.65</v>
      </c>
      <c r="G4713" s="64">
        <v>1.77</v>
      </c>
      <c r="H4713" s="64">
        <f t="shared" si="123"/>
        <v>1.72</v>
      </c>
      <c r="I4713" s="64">
        <v>1.67</v>
      </c>
      <c r="J4713" s="64">
        <v>2.48</v>
      </c>
      <c r="K4713" s="64">
        <f t="shared" si="124"/>
        <v>2.2999999999999998</v>
      </c>
      <c r="L4713" s="64">
        <v>2.12</v>
      </c>
    </row>
    <row r="4714" spans="1:12" x14ac:dyDescent="0.2">
      <c r="A4714" s="2">
        <v>44630</v>
      </c>
      <c r="B4714" s="64">
        <v>3.1</v>
      </c>
      <c r="C4714" s="64">
        <v>2.85</v>
      </c>
      <c r="D4714" s="64">
        <v>3.81</v>
      </c>
      <c r="E4714" s="64">
        <v>3.75</v>
      </c>
      <c r="G4714" s="64">
        <v>1.78</v>
      </c>
      <c r="H4714" s="64">
        <f t="shared" si="123"/>
        <v>1.7650000000000001</v>
      </c>
      <c r="I4714" s="64">
        <v>1.75</v>
      </c>
      <c r="J4714" s="64">
        <v>2.6</v>
      </c>
      <c r="K4714" s="64">
        <f t="shared" si="124"/>
        <v>2.4050000000000002</v>
      </c>
      <c r="L4714" s="64">
        <v>2.21</v>
      </c>
    </row>
    <row r="4715" spans="1:12" x14ac:dyDescent="0.2">
      <c r="A4715" s="2">
        <v>44631</v>
      </c>
      <c r="B4715" s="64">
        <v>3.17</v>
      </c>
      <c r="C4715" s="64">
        <v>2.88</v>
      </c>
      <c r="D4715" s="64">
        <v>3.81</v>
      </c>
      <c r="E4715" s="64">
        <v>3.75</v>
      </c>
      <c r="G4715" s="64">
        <v>1.83</v>
      </c>
      <c r="H4715" s="64">
        <f t="shared" si="123"/>
        <v>1.81</v>
      </c>
      <c r="I4715" s="64">
        <v>1.79</v>
      </c>
      <c r="J4715" s="64">
        <v>2.65</v>
      </c>
      <c r="K4715" s="64">
        <f t="shared" si="124"/>
        <v>2.4350000000000001</v>
      </c>
      <c r="L4715" s="64">
        <v>2.2200000000000002</v>
      </c>
    </row>
    <row r="4716" spans="1:12" x14ac:dyDescent="0.2">
      <c r="A4716" s="2">
        <v>44634</v>
      </c>
      <c r="B4716" s="64">
        <v>3.33</v>
      </c>
      <c r="C4716" s="64">
        <v>3.05</v>
      </c>
      <c r="D4716" s="64">
        <v>3.95</v>
      </c>
      <c r="E4716" s="64">
        <v>3.89</v>
      </c>
      <c r="G4716" s="64">
        <v>1.86</v>
      </c>
      <c r="H4716" s="64">
        <f t="shared" si="123"/>
        <v>1.855</v>
      </c>
      <c r="I4716" s="64">
        <v>1.85</v>
      </c>
      <c r="J4716" s="64">
        <v>2.59</v>
      </c>
      <c r="K4716" s="64">
        <f t="shared" si="124"/>
        <v>2.4550000000000001</v>
      </c>
      <c r="L4716" s="64">
        <v>2.3199999999999998</v>
      </c>
    </row>
    <row r="4717" spans="1:12" x14ac:dyDescent="0.2">
      <c r="A4717" s="2">
        <v>44635</v>
      </c>
      <c r="B4717" s="64">
        <v>3.26</v>
      </c>
      <c r="C4717" s="64">
        <v>3</v>
      </c>
      <c r="D4717" s="64">
        <v>3.92</v>
      </c>
      <c r="E4717" s="64">
        <v>3.85</v>
      </c>
      <c r="G4717" s="64">
        <v>1.83</v>
      </c>
      <c r="H4717" s="64">
        <f t="shared" si="123"/>
        <v>1.8599999999999999</v>
      </c>
      <c r="I4717" s="64">
        <v>1.89</v>
      </c>
      <c r="J4717" s="64">
        <v>2.6</v>
      </c>
      <c r="K4717" s="64">
        <f t="shared" si="124"/>
        <v>2.4699999999999998</v>
      </c>
      <c r="L4717" s="64">
        <v>2.34</v>
      </c>
    </row>
    <row r="4718" spans="1:12" x14ac:dyDescent="0.2">
      <c r="A4718" s="2">
        <v>44636</v>
      </c>
      <c r="B4718" s="64">
        <v>3.16</v>
      </c>
      <c r="C4718" s="64">
        <v>2.91</v>
      </c>
      <c r="D4718" s="64">
        <v>3.8</v>
      </c>
      <c r="E4718" s="64">
        <v>3.74</v>
      </c>
      <c r="G4718" s="64">
        <v>1.92</v>
      </c>
      <c r="H4718" s="64">
        <f t="shared" si="123"/>
        <v>1.93</v>
      </c>
      <c r="I4718" s="64">
        <v>1.94</v>
      </c>
      <c r="J4718" s="64">
        <v>2.72</v>
      </c>
      <c r="K4718" s="64">
        <f t="shared" si="124"/>
        <v>2.4950000000000001</v>
      </c>
      <c r="L4718" s="64">
        <v>2.27</v>
      </c>
    </row>
    <row r="4719" spans="1:12" x14ac:dyDescent="0.2">
      <c r="A4719" s="2">
        <v>44637</v>
      </c>
      <c r="B4719" s="64">
        <v>3.08</v>
      </c>
      <c r="C4719" s="64">
        <v>2.85</v>
      </c>
      <c r="D4719" s="64">
        <v>3.71</v>
      </c>
      <c r="E4719" s="64">
        <v>3.65</v>
      </c>
      <c r="G4719" s="64">
        <v>1.85</v>
      </c>
      <c r="H4719" s="64">
        <f t="shared" si="123"/>
        <v>1.88</v>
      </c>
      <c r="I4719" s="64">
        <v>1.91</v>
      </c>
      <c r="J4719" s="64">
        <v>2.7</v>
      </c>
      <c r="K4719" s="64">
        <f t="shared" si="124"/>
        <v>2.4450000000000003</v>
      </c>
      <c r="L4719" s="64">
        <v>2.19</v>
      </c>
    </row>
    <row r="4720" spans="1:12" x14ac:dyDescent="0.2">
      <c r="A4720" s="2">
        <v>44638</v>
      </c>
      <c r="B4720" s="64">
        <v>3.05</v>
      </c>
      <c r="C4720" s="64">
        <v>2.81</v>
      </c>
      <c r="D4720" s="64">
        <v>3.62</v>
      </c>
      <c r="E4720" s="64">
        <v>3.63</v>
      </c>
      <c r="G4720" s="64">
        <v>1.8</v>
      </c>
      <c r="H4720" s="64">
        <f t="shared" si="123"/>
        <v>1.87</v>
      </c>
      <c r="I4720" s="64">
        <v>1.94</v>
      </c>
      <c r="J4720" s="64">
        <v>2.89</v>
      </c>
      <c r="K4720" s="64">
        <f t="shared" si="124"/>
        <v>2.5499999999999998</v>
      </c>
      <c r="L4720" s="64">
        <v>2.21</v>
      </c>
    </row>
    <row r="4721" spans="1:12" x14ac:dyDescent="0.2">
      <c r="A4721" s="2">
        <v>44641</v>
      </c>
      <c r="B4721" s="64">
        <v>3.22</v>
      </c>
      <c r="C4721" s="64">
        <v>3</v>
      </c>
      <c r="D4721" s="64">
        <v>3.77</v>
      </c>
      <c r="E4721" s="64">
        <v>3.79</v>
      </c>
      <c r="G4721" s="64">
        <v>1.88</v>
      </c>
      <c r="H4721" s="64">
        <f t="shared" si="123"/>
        <v>1.93</v>
      </c>
      <c r="I4721" s="64">
        <v>1.98</v>
      </c>
      <c r="J4721" s="64">
        <v>2.44</v>
      </c>
      <c r="K4721" s="64">
        <f t="shared" si="124"/>
        <v>2.3250000000000002</v>
      </c>
      <c r="L4721" s="64">
        <v>2.21</v>
      </c>
    </row>
    <row r="4722" spans="1:12" x14ac:dyDescent="0.2">
      <c r="A4722" s="2">
        <v>44642</v>
      </c>
      <c r="B4722" s="64">
        <v>3.26</v>
      </c>
      <c r="C4722" s="64">
        <v>3.07</v>
      </c>
      <c r="D4722" s="64">
        <v>3.8</v>
      </c>
      <c r="E4722" s="64">
        <v>3.79</v>
      </c>
      <c r="G4722" s="64">
        <v>1.94</v>
      </c>
      <c r="H4722" s="64">
        <f t="shared" si="123"/>
        <v>1.98</v>
      </c>
      <c r="I4722" s="64">
        <v>2.02</v>
      </c>
      <c r="J4722" s="64">
        <v>2.7</v>
      </c>
      <c r="K4722" s="64">
        <f t="shared" si="124"/>
        <v>2.58</v>
      </c>
      <c r="L4722" s="64">
        <v>2.46</v>
      </c>
    </row>
    <row r="4723" spans="1:12" x14ac:dyDescent="0.2">
      <c r="A4723" s="2">
        <v>44643</v>
      </c>
      <c r="B4723" s="64">
        <v>3.23</v>
      </c>
      <c r="C4723" s="64">
        <v>3.02</v>
      </c>
      <c r="D4723" s="64">
        <v>3.77</v>
      </c>
      <c r="E4723" s="64">
        <v>3.77</v>
      </c>
      <c r="G4723" s="64">
        <v>1.97</v>
      </c>
      <c r="H4723" s="64">
        <f t="shared" si="123"/>
        <v>2.02</v>
      </c>
      <c r="I4723" s="64">
        <v>2.0699999999999998</v>
      </c>
      <c r="J4723" s="64">
        <v>2.65</v>
      </c>
      <c r="K4723" s="64">
        <f t="shared" si="124"/>
        <v>2.4900000000000002</v>
      </c>
      <c r="L4723" s="64">
        <v>2.33</v>
      </c>
    </row>
    <row r="4724" spans="1:12" x14ac:dyDescent="0.2">
      <c r="A4724" s="2">
        <v>44644</v>
      </c>
      <c r="B4724" s="64">
        <v>3.3</v>
      </c>
      <c r="C4724" s="64">
        <v>3.1</v>
      </c>
      <c r="D4724" s="64">
        <v>3.77</v>
      </c>
      <c r="E4724" s="64">
        <v>3.76</v>
      </c>
      <c r="G4724" s="64">
        <v>2.0099999999999998</v>
      </c>
      <c r="H4724" s="64">
        <f t="shared" si="123"/>
        <v>2.0699999999999998</v>
      </c>
      <c r="I4724" s="64">
        <v>2.13</v>
      </c>
      <c r="J4724" s="64">
        <v>2.4700000000000002</v>
      </c>
      <c r="K4724" s="64">
        <f t="shared" si="124"/>
        <v>2.4249999999999998</v>
      </c>
      <c r="L4724" s="64">
        <v>2.38</v>
      </c>
    </row>
    <row r="4725" spans="1:12" x14ac:dyDescent="0.2">
      <c r="A4725" s="2">
        <v>44645</v>
      </c>
      <c r="B4725" s="64">
        <v>3.38</v>
      </c>
      <c r="C4725" s="64">
        <v>3.17</v>
      </c>
      <c r="D4725" s="64">
        <v>3.83</v>
      </c>
      <c r="E4725" s="64">
        <v>3.82</v>
      </c>
      <c r="G4725" s="64">
        <v>2.0099999999999998</v>
      </c>
      <c r="H4725" s="64">
        <f t="shared" si="123"/>
        <v>2.09</v>
      </c>
      <c r="I4725" s="64">
        <v>2.17</v>
      </c>
      <c r="J4725" s="64">
        <v>2.48</v>
      </c>
      <c r="K4725" s="64">
        <f t="shared" si="124"/>
        <v>2.44</v>
      </c>
      <c r="L4725" s="64">
        <v>2.4</v>
      </c>
    </row>
    <row r="4726" spans="1:12" x14ac:dyDescent="0.2">
      <c r="A4726" s="2">
        <v>44648</v>
      </c>
      <c r="B4726" s="64">
        <v>3.36</v>
      </c>
      <c r="C4726" s="64">
        <v>3.18</v>
      </c>
      <c r="D4726" s="64">
        <v>3.81</v>
      </c>
      <c r="E4726" s="64">
        <v>3.78</v>
      </c>
      <c r="G4726" s="64">
        <v>2.0699999999999998</v>
      </c>
      <c r="H4726" s="64">
        <f t="shared" si="123"/>
        <v>2.15</v>
      </c>
      <c r="I4726" s="64">
        <v>2.23</v>
      </c>
      <c r="J4726" s="64">
        <v>2.4900000000000002</v>
      </c>
      <c r="K4726" s="64">
        <f t="shared" si="124"/>
        <v>2.4800000000000004</v>
      </c>
      <c r="L4726" s="64">
        <v>2.4700000000000002</v>
      </c>
    </row>
    <row r="4727" spans="1:12" x14ac:dyDescent="0.2">
      <c r="A4727" s="2">
        <v>44649</v>
      </c>
      <c r="B4727" s="64">
        <v>3.25</v>
      </c>
      <c r="C4727" s="64">
        <v>3.04</v>
      </c>
      <c r="D4727" s="64">
        <v>3.71</v>
      </c>
      <c r="E4727" s="64">
        <v>3.7</v>
      </c>
      <c r="G4727" s="64">
        <v>2.08</v>
      </c>
      <c r="H4727" s="64">
        <f t="shared" si="123"/>
        <v>2.145</v>
      </c>
      <c r="I4727" s="64">
        <v>2.21</v>
      </c>
      <c r="J4727" s="64">
        <v>2.5</v>
      </c>
      <c r="K4727" s="64">
        <f t="shared" si="124"/>
        <v>2.4750000000000001</v>
      </c>
      <c r="L4727" s="64">
        <v>2.4500000000000002</v>
      </c>
    </row>
    <row r="4728" spans="1:12" x14ac:dyDescent="0.2">
      <c r="A4728" s="2">
        <v>44650</v>
      </c>
      <c r="B4728" s="64">
        <v>3.22</v>
      </c>
      <c r="C4728" s="64">
        <v>2.97</v>
      </c>
      <c r="D4728" s="64">
        <v>3.68</v>
      </c>
      <c r="E4728" s="64">
        <v>3.67</v>
      </c>
      <c r="G4728" s="64">
        <v>2.14</v>
      </c>
      <c r="H4728" s="64">
        <f t="shared" si="123"/>
        <v>2.1749999999999998</v>
      </c>
      <c r="I4728" s="64">
        <v>2.21</v>
      </c>
      <c r="J4728" s="64">
        <v>2.52</v>
      </c>
      <c r="K4728" s="64">
        <f t="shared" si="124"/>
        <v>2.4850000000000003</v>
      </c>
      <c r="L4728" s="64">
        <v>2.4500000000000002</v>
      </c>
    </row>
    <row r="4729" spans="1:12" x14ac:dyDescent="0.2">
      <c r="A4729" s="2">
        <v>44651</v>
      </c>
      <c r="B4729" s="64">
        <v>3.22</v>
      </c>
      <c r="C4729" s="64">
        <v>2.95</v>
      </c>
      <c r="D4729" s="64">
        <v>3.67</v>
      </c>
      <c r="E4729" s="64">
        <v>3.63</v>
      </c>
      <c r="G4729" s="64">
        <v>2.13</v>
      </c>
      <c r="H4729" s="64">
        <f t="shared" si="123"/>
        <v>2.11</v>
      </c>
      <c r="I4729" s="64">
        <v>2.09</v>
      </c>
      <c r="J4729" s="64">
        <v>2.2599999999999998</v>
      </c>
      <c r="K4729" s="64">
        <f t="shared" si="124"/>
        <v>2.3250000000000002</v>
      </c>
      <c r="L4729" s="64">
        <v>2.39</v>
      </c>
    </row>
    <row r="4731" spans="1:12" x14ac:dyDescent="0.2">
      <c r="A4731" s="3" t="s">
        <v>61</v>
      </c>
      <c r="B4731" s="64">
        <f>AVERAGE(B4707:B4729)</f>
        <v>3.1147826086956516</v>
      </c>
      <c r="C4731" s="64">
        <f t="shared" ref="C4731:K4731" si="125">AVERAGE(C4707:C4729)</f>
        <v>2.8713043478260873</v>
      </c>
      <c r="D4731" s="64">
        <f>AVERAGE(D4707:D4729)</f>
        <v>3.7269565217391305</v>
      </c>
      <c r="E4731" s="64">
        <f t="shared" si="125"/>
        <v>3.6843478260869564</v>
      </c>
      <c r="G4731" s="64">
        <f t="shared" si="125"/>
        <v>1.8517391304347828</v>
      </c>
      <c r="H4731" s="64">
        <f t="shared" si="125"/>
        <v>1.8617391304347823</v>
      </c>
      <c r="J4731" s="64">
        <f t="shared" si="125"/>
        <v>2.5447826086956522</v>
      </c>
      <c r="K4731" s="64">
        <f t="shared" si="125"/>
        <v>2.391956521739131</v>
      </c>
    </row>
    <row r="4732" spans="1:12" x14ac:dyDescent="0.2">
      <c r="A4732" s="3" t="s">
        <v>62</v>
      </c>
      <c r="B4732" s="312">
        <f>AVERAGE(B4731:C4731)</f>
        <v>2.9930434782608693</v>
      </c>
      <c r="C4732" s="312"/>
      <c r="D4732" s="312">
        <f>AVERAGE(D4731:E4731)</f>
        <v>3.7056521739130437</v>
      </c>
      <c r="E4732" s="312"/>
      <c r="F4732" s="5"/>
      <c r="G4732" s="312">
        <f>AVERAGE(G4731:H4731)</f>
        <v>1.8567391304347827</v>
      </c>
      <c r="H4732" s="312"/>
      <c r="I4732" s="118"/>
      <c r="J4732" s="312">
        <f>AVERAGE(J4731:K4731)</f>
        <v>2.4683695652173916</v>
      </c>
      <c r="K4732" s="312"/>
    </row>
    <row r="4733" spans="1:12" x14ac:dyDescent="0.2">
      <c r="A4733" s="3" t="s">
        <v>63</v>
      </c>
      <c r="B4733" s="312">
        <f>AVERAGE(B4679,B4704,B4732)</f>
        <v>2.6974706331045</v>
      </c>
      <c r="C4733" s="312"/>
      <c r="D4733" s="312">
        <f>AVERAGE(D4679,D4704,D4732)</f>
        <v>3.430138443935927</v>
      </c>
      <c r="E4733" s="312"/>
      <c r="F4733" s="5"/>
      <c r="G4733" s="312">
        <f>AVERAGE(G4679,G4704,G4732)</f>
        <v>1.571559973302822</v>
      </c>
      <c r="H4733" s="312"/>
      <c r="I4733" s="118"/>
      <c r="J4733" s="312">
        <f>AVERAGE(J4679,J4704,J4732)</f>
        <v>2.2768775743707099</v>
      </c>
      <c r="K4733" s="312"/>
    </row>
    <row r="4735" spans="1:12" x14ac:dyDescent="0.2">
      <c r="A4735" s="2">
        <v>44652</v>
      </c>
      <c r="B4735" s="64">
        <v>3.23</v>
      </c>
      <c r="C4735" s="64">
        <v>2.99</v>
      </c>
      <c r="D4735" s="64">
        <v>3.64</v>
      </c>
      <c r="E4735" s="64">
        <v>3.59</v>
      </c>
      <c r="G4735" s="64">
        <v>2.14</v>
      </c>
      <c r="H4735" s="64">
        <f t="shared" ref="H4735:H4754" si="126">(G4735+I4735)/2</f>
        <v>2.1150000000000002</v>
      </c>
      <c r="I4735" s="64">
        <v>2.09</v>
      </c>
      <c r="J4735" s="64">
        <v>2.4700000000000002</v>
      </c>
      <c r="K4735" s="64">
        <f t="shared" ref="K4735:K4754" si="127">(J4735+L4735)/2</f>
        <v>2.5049999999999999</v>
      </c>
      <c r="L4735" s="64">
        <v>2.54</v>
      </c>
    </row>
    <row r="4736" spans="1:12" x14ac:dyDescent="0.2">
      <c r="A4736" s="2">
        <v>44655</v>
      </c>
      <c r="B4736" s="64">
        <v>3.24</v>
      </c>
      <c r="C4736" s="64">
        <v>3.02</v>
      </c>
      <c r="D4736" s="64">
        <v>3.67</v>
      </c>
      <c r="E4736" s="64">
        <v>3.61</v>
      </c>
      <c r="G4736" s="64">
        <v>2.12</v>
      </c>
      <c r="H4736" s="64">
        <f t="shared" si="126"/>
        <v>2.105</v>
      </c>
      <c r="I4736" s="64">
        <v>2.09</v>
      </c>
      <c r="J4736" s="64">
        <v>2.6</v>
      </c>
      <c r="K4736" s="64">
        <f t="shared" si="127"/>
        <v>2.5649999999999999</v>
      </c>
      <c r="L4736" s="64">
        <v>2.5299999999999998</v>
      </c>
    </row>
    <row r="4737" spans="1:32" x14ac:dyDescent="0.2">
      <c r="A4737" s="2">
        <v>44656</v>
      </c>
      <c r="B4737" s="64">
        <v>3.39</v>
      </c>
      <c r="C4737" s="64">
        <v>3.15</v>
      </c>
      <c r="D4737" s="64">
        <v>3.79</v>
      </c>
      <c r="E4737" s="64">
        <v>3.72</v>
      </c>
      <c r="G4737" s="64">
        <v>2.12</v>
      </c>
      <c r="H4737" s="64">
        <f t="shared" si="126"/>
        <v>2.1</v>
      </c>
      <c r="I4737" s="64">
        <v>2.08</v>
      </c>
      <c r="J4737" s="64">
        <v>2.73</v>
      </c>
      <c r="K4737" s="64">
        <f t="shared" si="127"/>
        <v>2.6399999999999997</v>
      </c>
      <c r="L4737" s="64">
        <v>2.5499999999999998</v>
      </c>
    </row>
    <row r="4738" spans="1:32" x14ac:dyDescent="0.2">
      <c r="A4738" s="2">
        <v>44657</v>
      </c>
      <c r="B4738" s="64">
        <v>3.49</v>
      </c>
      <c r="C4738" s="64">
        <v>3.24</v>
      </c>
      <c r="D4738" s="64">
        <v>3.85</v>
      </c>
      <c r="E4738" s="64">
        <v>3.79</v>
      </c>
      <c r="G4738" s="64">
        <v>2.2999999999999998</v>
      </c>
      <c r="H4738" s="64">
        <f t="shared" si="126"/>
        <v>2.29</v>
      </c>
      <c r="I4738" s="64">
        <v>2.2799999999999998</v>
      </c>
      <c r="J4738" s="64">
        <v>2.88</v>
      </c>
      <c r="K4738" s="64">
        <f t="shared" si="127"/>
        <v>2.76</v>
      </c>
      <c r="L4738" s="64">
        <v>2.64</v>
      </c>
    </row>
    <row r="4739" spans="1:32" x14ac:dyDescent="0.2">
      <c r="A4739" s="2">
        <v>44658</v>
      </c>
      <c r="B4739" s="64">
        <v>3.54</v>
      </c>
      <c r="C4739" s="64">
        <v>3.28</v>
      </c>
      <c r="D4739" s="64">
        <v>3.9</v>
      </c>
      <c r="E4739" s="64">
        <v>3.84</v>
      </c>
      <c r="G4739" s="64">
        <v>2.39</v>
      </c>
      <c r="H4739" s="64">
        <f t="shared" si="126"/>
        <v>2.37</v>
      </c>
      <c r="I4739" s="64">
        <v>2.35</v>
      </c>
      <c r="J4739" s="64">
        <v>2.82</v>
      </c>
      <c r="K4739" s="64">
        <f t="shared" si="127"/>
        <v>2.7800000000000002</v>
      </c>
      <c r="L4739" s="64">
        <v>2.74</v>
      </c>
    </row>
    <row r="4740" spans="1:32" x14ac:dyDescent="0.2">
      <c r="A4740" s="2">
        <v>44659</v>
      </c>
      <c r="B4740" s="64">
        <v>3.64</v>
      </c>
      <c r="C4740" s="64">
        <v>3.38</v>
      </c>
      <c r="D4740" s="64">
        <v>4.03</v>
      </c>
      <c r="E4740" s="64">
        <v>3.9</v>
      </c>
      <c r="G4740" s="64">
        <v>2.44</v>
      </c>
      <c r="H4740" s="64">
        <f t="shared" si="126"/>
        <v>2.36</v>
      </c>
      <c r="I4740" s="64">
        <v>2.2799999999999998</v>
      </c>
      <c r="J4740" s="64">
        <v>2.93</v>
      </c>
      <c r="K4740" s="64">
        <f t="shared" si="127"/>
        <v>2.835</v>
      </c>
      <c r="L4740" s="64">
        <v>2.74</v>
      </c>
    </row>
    <row r="4741" spans="1:32" x14ac:dyDescent="0.2">
      <c r="A4741" s="2">
        <v>44662</v>
      </c>
      <c r="B4741" s="64">
        <v>3.75</v>
      </c>
      <c r="C4741" s="64">
        <v>3.48</v>
      </c>
      <c r="D4741" s="64">
        <v>4.12</v>
      </c>
      <c r="E4741" s="64">
        <v>4.0199999999999996</v>
      </c>
      <c r="G4741" s="64">
        <v>2.48</v>
      </c>
      <c r="H4741" s="64">
        <f t="shared" si="126"/>
        <v>2.41</v>
      </c>
      <c r="I4741" s="64">
        <v>2.34</v>
      </c>
      <c r="J4741" s="64">
        <v>3.02</v>
      </c>
      <c r="K4741" s="64">
        <f t="shared" si="127"/>
        <v>2.92</v>
      </c>
      <c r="L4741" s="64">
        <v>2.82</v>
      </c>
    </row>
    <row r="4742" spans="1:32" x14ac:dyDescent="0.2">
      <c r="A4742" s="2">
        <v>44663</v>
      </c>
      <c r="B4742" s="64">
        <v>3.7</v>
      </c>
      <c r="C4742" s="64">
        <v>3.42</v>
      </c>
      <c r="D4742" s="64">
        <v>4.1100000000000003</v>
      </c>
      <c r="E4742" s="64">
        <v>3.99</v>
      </c>
      <c r="G4742" s="64">
        <v>2.5299999999999998</v>
      </c>
      <c r="H4742" s="64">
        <f t="shared" si="126"/>
        <v>2.4550000000000001</v>
      </c>
      <c r="I4742" s="64">
        <v>2.38</v>
      </c>
      <c r="J4742" s="64">
        <v>3.12</v>
      </c>
      <c r="K4742" s="64">
        <f t="shared" si="127"/>
        <v>2.99</v>
      </c>
      <c r="L4742" s="64">
        <v>2.86</v>
      </c>
    </row>
    <row r="4743" spans="1:32" x14ac:dyDescent="0.2">
      <c r="A4743" s="2">
        <v>44664</v>
      </c>
      <c r="B4743" s="64">
        <v>3.65</v>
      </c>
      <c r="C4743" s="64">
        <v>3.38</v>
      </c>
      <c r="D4743" s="64">
        <v>4.07</v>
      </c>
      <c r="E4743" s="64">
        <v>3.96</v>
      </c>
      <c r="G4743" s="64">
        <v>2.5099999999999998</v>
      </c>
      <c r="H4743" s="64">
        <f t="shared" si="126"/>
        <v>2.4749999999999996</v>
      </c>
      <c r="I4743" s="64">
        <v>2.44</v>
      </c>
      <c r="J4743" s="64">
        <v>3.12</v>
      </c>
      <c r="K4743" s="64">
        <f t="shared" si="127"/>
        <v>3.0250000000000004</v>
      </c>
      <c r="L4743" s="64">
        <v>2.93</v>
      </c>
    </row>
    <row r="4744" spans="1:32" x14ac:dyDescent="0.2">
      <c r="A4744" s="2">
        <v>44665</v>
      </c>
      <c r="B4744" s="64">
        <v>3.74</v>
      </c>
      <c r="C4744" s="64">
        <v>3.45</v>
      </c>
      <c r="D4744" s="64">
        <v>4.2300000000000004</v>
      </c>
      <c r="E4744" s="64">
        <v>4.04</v>
      </c>
      <c r="G4744" s="64">
        <v>3.14</v>
      </c>
      <c r="H4744" s="64">
        <f t="shared" si="126"/>
        <v>2.8050000000000002</v>
      </c>
      <c r="I4744" s="64">
        <v>2.4700000000000002</v>
      </c>
      <c r="J4744" s="64">
        <v>3.15</v>
      </c>
      <c r="K4744" s="64">
        <f t="shared" si="127"/>
        <v>3.0700000000000003</v>
      </c>
      <c r="L4744" s="64">
        <v>2.99</v>
      </c>
      <c r="AF4744" t="s">
        <v>776</v>
      </c>
    </row>
    <row r="4745" spans="1:32" x14ac:dyDescent="0.2">
      <c r="A4745" s="2">
        <v>44669</v>
      </c>
      <c r="B4745" s="64">
        <v>3.86</v>
      </c>
      <c r="C4745" s="64">
        <v>3.57</v>
      </c>
      <c r="D4745" s="64">
        <v>4.2699999999999996</v>
      </c>
      <c r="E4745" s="64">
        <v>4.1500000000000004</v>
      </c>
      <c r="G4745" s="64">
        <v>2.65</v>
      </c>
      <c r="H4745" s="64">
        <f t="shared" si="126"/>
        <v>2.605</v>
      </c>
      <c r="I4745" s="64">
        <v>2.56</v>
      </c>
      <c r="J4745" s="64">
        <v>3.14</v>
      </c>
      <c r="K4745" s="64">
        <f t="shared" si="127"/>
        <v>3.08</v>
      </c>
      <c r="L4745" s="64">
        <v>3.02</v>
      </c>
    </row>
    <row r="4746" spans="1:32" x14ac:dyDescent="0.2">
      <c r="A4746" s="2">
        <v>44670</v>
      </c>
      <c r="B4746" s="64">
        <v>3.95</v>
      </c>
      <c r="C4746" s="64">
        <v>3.65</v>
      </c>
      <c r="D4746" s="64">
        <v>4.37</v>
      </c>
      <c r="E4746" s="64">
        <v>4.26</v>
      </c>
      <c r="G4746" s="64">
        <v>2.71</v>
      </c>
      <c r="H4746" s="64">
        <f t="shared" si="126"/>
        <v>2.6850000000000001</v>
      </c>
      <c r="I4746" s="64">
        <v>2.66</v>
      </c>
      <c r="J4746" s="64">
        <v>3.25</v>
      </c>
      <c r="K4746" s="64">
        <f t="shared" si="127"/>
        <v>3.1349999999999998</v>
      </c>
      <c r="L4746" s="64">
        <v>3.02</v>
      </c>
    </row>
    <row r="4747" spans="1:32" x14ac:dyDescent="0.2">
      <c r="A4747" s="2">
        <v>44671</v>
      </c>
      <c r="B4747" s="64">
        <v>3.86</v>
      </c>
      <c r="C4747" s="64">
        <v>3.56</v>
      </c>
      <c r="D4747" s="64">
        <v>4.26</v>
      </c>
      <c r="E4747" s="64">
        <v>4.1399999999999997</v>
      </c>
      <c r="G4747" s="64">
        <v>2.94</v>
      </c>
      <c r="H4747" s="64">
        <f t="shared" si="126"/>
        <v>2.8200000000000003</v>
      </c>
      <c r="I4747" s="64">
        <v>2.7</v>
      </c>
      <c r="J4747" s="64">
        <v>3.38</v>
      </c>
      <c r="K4747" s="64">
        <f t="shared" si="127"/>
        <v>3.23</v>
      </c>
      <c r="L4747" s="64">
        <v>3.08</v>
      </c>
    </row>
    <row r="4748" spans="1:32" x14ac:dyDescent="0.2">
      <c r="A4748" s="2">
        <v>44672</v>
      </c>
      <c r="B4748" s="64">
        <v>3.97</v>
      </c>
      <c r="C4748" s="64">
        <v>3.66</v>
      </c>
      <c r="D4748" s="64">
        <v>4.3600000000000003</v>
      </c>
      <c r="E4748" s="64">
        <v>4.22</v>
      </c>
      <c r="G4748" s="64">
        <v>2.86</v>
      </c>
      <c r="H4748" s="64">
        <f t="shared" si="126"/>
        <v>2.7800000000000002</v>
      </c>
      <c r="I4748" s="64">
        <v>2.7</v>
      </c>
      <c r="J4748" s="64">
        <v>3.4</v>
      </c>
      <c r="K4748" s="64">
        <f t="shared" si="127"/>
        <v>3.375</v>
      </c>
      <c r="L4748" s="64">
        <v>3.35</v>
      </c>
    </row>
    <row r="4749" spans="1:32" x14ac:dyDescent="0.2">
      <c r="A4749" s="2">
        <v>44673</v>
      </c>
      <c r="B4749" s="64">
        <v>4.01</v>
      </c>
      <c r="C4749" s="64">
        <v>3.66</v>
      </c>
      <c r="D4749" s="64">
        <v>4.3899999999999997</v>
      </c>
      <c r="E4749" s="64">
        <v>4.24</v>
      </c>
      <c r="G4749" s="64">
        <v>2.92</v>
      </c>
      <c r="H4749" s="64">
        <f t="shared" si="126"/>
        <v>2.81</v>
      </c>
      <c r="I4749" s="64">
        <v>2.7</v>
      </c>
      <c r="J4749" s="64">
        <v>3.42</v>
      </c>
      <c r="K4749" s="64">
        <f t="shared" si="127"/>
        <v>3.3499999999999996</v>
      </c>
      <c r="L4749" s="64">
        <v>3.28</v>
      </c>
    </row>
    <row r="4750" spans="1:32" x14ac:dyDescent="0.2">
      <c r="A4750" s="2">
        <v>44676</v>
      </c>
      <c r="B4750" s="64">
        <v>3.89</v>
      </c>
      <c r="C4750" s="64">
        <v>3.58</v>
      </c>
      <c r="D4750" s="64">
        <v>4.28</v>
      </c>
      <c r="E4750" s="64">
        <v>4.1500000000000004</v>
      </c>
      <c r="G4750" s="64">
        <v>2.94</v>
      </c>
      <c r="H4750" s="64">
        <f t="shared" si="126"/>
        <v>2.83</v>
      </c>
      <c r="I4750" s="64">
        <v>2.72</v>
      </c>
      <c r="J4750" s="64">
        <v>3.45</v>
      </c>
      <c r="K4750" s="64">
        <f t="shared" si="127"/>
        <v>3.3200000000000003</v>
      </c>
      <c r="L4750" s="64">
        <v>3.19</v>
      </c>
    </row>
    <row r="4751" spans="1:32" x14ac:dyDescent="0.2">
      <c r="A4751" s="2">
        <v>44677</v>
      </c>
      <c r="B4751" s="64">
        <v>3.87</v>
      </c>
      <c r="C4751" s="64">
        <v>3.54</v>
      </c>
      <c r="D4751" s="64">
        <v>4.29</v>
      </c>
      <c r="E4751" s="64">
        <v>4.1500000000000004</v>
      </c>
      <c r="G4751" s="64">
        <v>2.92</v>
      </c>
      <c r="H4751" s="64">
        <f t="shared" si="126"/>
        <v>2.81</v>
      </c>
      <c r="I4751" s="64">
        <v>2.7</v>
      </c>
      <c r="J4751" s="64">
        <v>3.51</v>
      </c>
      <c r="K4751" s="64">
        <f t="shared" si="127"/>
        <v>3.45</v>
      </c>
      <c r="L4751" s="64">
        <v>3.39</v>
      </c>
    </row>
    <row r="4752" spans="1:32" x14ac:dyDescent="0.2">
      <c r="A4752" s="2">
        <v>44678</v>
      </c>
      <c r="B4752" s="64">
        <v>3.96</v>
      </c>
      <c r="C4752" s="64">
        <v>3.62</v>
      </c>
      <c r="D4752" s="64">
        <v>4.3899999999999997</v>
      </c>
      <c r="E4752" s="64">
        <v>4.24</v>
      </c>
      <c r="G4752" s="64">
        <v>2.96</v>
      </c>
      <c r="H4752" s="64">
        <f t="shared" si="126"/>
        <v>2.84</v>
      </c>
      <c r="I4752" s="64">
        <v>2.72</v>
      </c>
      <c r="J4752" s="64">
        <v>3.44</v>
      </c>
      <c r="K4752" s="64">
        <f t="shared" si="127"/>
        <v>3.27</v>
      </c>
      <c r="L4752" s="64">
        <v>3.1</v>
      </c>
    </row>
    <row r="4753" spans="1:12" x14ac:dyDescent="0.2">
      <c r="A4753" s="2">
        <v>44679</v>
      </c>
      <c r="B4753" s="64">
        <v>3.97</v>
      </c>
      <c r="C4753" s="64">
        <v>3.67</v>
      </c>
      <c r="D4753" s="64">
        <v>4.38</v>
      </c>
      <c r="E4753" s="64">
        <v>4.2300000000000004</v>
      </c>
      <c r="G4753" s="64">
        <v>2.98</v>
      </c>
      <c r="H4753" s="64">
        <f t="shared" si="126"/>
        <v>2.83</v>
      </c>
      <c r="I4753" s="64">
        <v>2.68</v>
      </c>
      <c r="J4753" s="64">
        <v>3.5</v>
      </c>
      <c r="K4753" s="64">
        <f t="shared" si="127"/>
        <v>3.3049999999999997</v>
      </c>
      <c r="L4753" s="64">
        <v>3.11</v>
      </c>
    </row>
    <row r="4754" spans="1:12" x14ac:dyDescent="0.2">
      <c r="A4754" s="2">
        <v>44680</v>
      </c>
      <c r="B4754" s="64">
        <v>4.03</v>
      </c>
      <c r="C4754" s="64">
        <v>3.72</v>
      </c>
      <c r="D4754" s="64">
        <v>4.5</v>
      </c>
      <c r="E4754" s="64">
        <v>4.33</v>
      </c>
      <c r="G4754" s="64">
        <v>2.94</v>
      </c>
      <c r="H4754" s="64">
        <f t="shared" si="126"/>
        <v>2.83</v>
      </c>
      <c r="I4754" s="64">
        <v>2.72</v>
      </c>
      <c r="J4754" s="64">
        <v>3.57</v>
      </c>
      <c r="K4754" s="64">
        <f t="shared" si="127"/>
        <v>3.38</v>
      </c>
      <c r="L4754" s="64">
        <v>3.19</v>
      </c>
    </row>
    <row r="4756" spans="1:12" x14ac:dyDescent="0.2">
      <c r="A4756" s="3" t="s">
        <v>61</v>
      </c>
      <c r="B4756" s="64">
        <f>AVERAGE(B4735:B4754)</f>
        <v>3.7369999999999997</v>
      </c>
      <c r="C4756" s="64">
        <f t="shared" ref="C4756:K4756" si="128">AVERAGE(C4735:C4754)</f>
        <v>3.4509999999999996</v>
      </c>
      <c r="D4756" s="64">
        <f t="shared" si="128"/>
        <v>4.1450000000000005</v>
      </c>
      <c r="E4756" s="64">
        <f t="shared" si="128"/>
        <v>4.0284999999999993</v>
      </c>
      <c r="G4756" s="64">
        <f t="shared" si="128"/>
        <v>2.6494999999999997</v>
      </c>
      <c r="H4756" s="64">
        <f t="shared" si="128"/>
        <v>2.5662500000000001</v>
      </c>
      <c r="J4756" s="64">
        <f t="shared" si="128"/>
        <v>3.1450000000000005</v>
      </c>
      <c r="K4756" s="64">
        <f t="shared" si="128"/>
        <v>3.0492500000000002</v>
      </c>
    </row>
    <row r="4757" spans="1:12" x14ac:dyDescent="0.2">
      <c r="A4757" s="3" t="s">
        <v>62</v>
      </c>
      <c r="B4757" s="312">
        <f>AVERAGE(B4756:C4756)</f>
        <v>3.5939999999999994</v>
      </c>
      <c r="C4757" s="312"/>
      <c r="D4757" s="312">
        <f>AVERAGE(D4756:E4756)</f>
        <v>4.0867500000000003</v>
      </c>
      <c r="E4757" s="312"/>
      <c r="F4757" s="5"/>
      <c r="G4757" s="312">
        <f>AVERAGE(G4756:H4756)</f>
        <v>2.6078749999999999</v>
      </c>
      <c r="H4757" s="312"/>
      <c r="I4757" s="118"/>
      <c r="J4757" s="312">
        <f>AVERAGE(J4756:K4756)</f>
        <v>3.0971250000000001</v>
      </c>
      <c r="K4757" s="312"/>
    </row>
    <row r="4758" spans="1:12" x14ac:dyDescent="0.2">
      <c r="A4758" s="3" t="s">
        <v>63</v>
      </c>
      <c r="B4758" s="312">
        <f>AVERAGE(B4704,B4732,B4757)</f>
        <v>3.0948039664378335</v>
      </c>
      <c r="C4758" s="312"/>
      <c r="D4758" s="312">
        <f>AVERAGE(D4704,D4732,D4757)</f>
        <v>3.7542217772692603</v>
      </c>
      <c r="E4758" s="312"/>
      <c r="F4758" s="5"/>
      <c r="G4758" s="312">
        <f>AVERAGE(G4704,G4732,G4757)</f>
        <v>2.0169766399694891</v>
      </c>
      <c r="H4758" s="312"/>
      <c r="I4758" s="118"/>
      <c r="J4758" s="312">
        <f>AVERAGE(J4704,J4732,J4757)</f>
        <v>2.6510859077040432</v>
      </c>
      <c r="K4758" s="312"/>
    </row>
    <row r="4760" spans="1:12" x14ac:dyDescent="0.2">
      <c r="A4760" s="2">
        <v>44683</v>
      </c>
      <c r="B4760" s="64">
        <v>4.1399999999999997</v>
      </c>
      <c r="C4760" s="64">
        <v>3.86</v>
      </c>
      <c r="D4760" s="64">
        <v>4.55</v>
      </c>
      <c r="E4760" s="64">
        <v>4.43</v>
      </c>
      <c r="G4760" s="64">
        <v>2.98</v>
      </c>
      <c r="H4760" s="64">
        <f t="shared" ref="H4760:H4780" si="129">(G4760+I4760)/2</f>
        <v>2.88</v>
      </c>
      <c r="I4760" s="64">
        <v>2.78</v>
      </c>
      <c r="J4760" s="64">
        <v>3.76</v>
      </c>
      <c r="K4760" s="64">
        <f t="shared" ref="K4760:K4780" si="130">(J4760+L4760)/2</f>
        <v>3.4849999999999999</v>
      </c>
      <c r="L4760" s="64">
        <v>3.21</v>
      </c>
    </row>
    <row r="4761" spans="1:12" x14ac:dyDescent="0.2">
      <c r="A4761" s="2">
        <v>44684</v>
      </c>
      <c r="B4761" s="64">
        <v>4.09</v>
      </c>
      <c r="C4761" s="64">
        <v>3.81</v>
      </c>
      <c r="D4761" s="64">
        <v>4.49</v>
      </c>
      <c r="E4761" s="64">
        <v>4.4000000000000004</v>
      </c>
      <c r="G4761" s="64">
        <v>2.99</v>
      </c>
      <c r="H4761" s="64">
        <f t="shared" si="129"/>
        <v>2.8849999999999998</v>
      </c>
      <c r="I4761" s="64">
        <v>2.78</v>
      </c>
      <c r="J4761" s="64">
        <v>3.75</v>
      </c>
      <c r="K4761" s="64">
        <f t="shared" si="130"/>
        <v>3.48</v>
      </c>
      <c r="L4761" s="64">
        <v>3.21</v>
      </c>
    </row>
    <row r="4762" spans="1:12" x14ac:dyDescent="0.2">
      <c r="A4762" s="2">
        <v>44685</v>
      </c>
      <c r="B4762" s="64">
        <v>3.98</v>
      </c>
      <c r="C4762" s="64">
        <v>3.78</v>
      </c>
      <c r="D4762" s="64">
        <v>4.46</v>
      </c>
      <c r="E4762" s="64">
        <v>4.3499999999999996</v>
      </c>
      <c r="G4762" s="64">
        <v>2.98</v>
      </c>
      <c r="H4762" s="64">
        <f t="shared" si="129"/>
        <v>2.88</v>
      </c>
      <c r="I4762" s="64">
        <v>2.78</v>
      </c>
      <c r="J4762" s="64">
        <v>3.83</v>
      </c>
      <c r="K4762" s="64">
        <f t="shared" si="130"/>
        <v>3.55</v>
      </c>
      <c r="L4762" s="64">
        <v>3.27</v>
      </c>
    </row>
    <row r="4763" spans="1:12" x14ac:dyDescent="0.2">
      <c r="A4763" s="2">
        <v>44686</v>
      </c>
      <c r="B4763" s="64">
        <v>4.1399999999999997</v>
      </c>
      <c r="C4763" s="64">
        <v>3.89</v>
      </c>
      <c r="D4763" s="64">
        <v>4.58</v>
      </c>
      <c r="E4763" s="64">
        <v>4.5199999999999996</v>
      </c>
      <c r="G4763" s="64">
        <v>3.02</v>
      </c>
      <c r="H4763" s="64">
        <f t="shared" si="129"/>
        <v>2.9450000000000003</v>
      </c>
      <c r="I4763" s="64">
        <v>2.87</v>
      </c>
      <c r="J4763" s="64">
        <v>3.89</v>
      </c>
      <c r="K4763" s="64">
        <f t="shared" si="130"/>
        <v>3.665</v>
      </c>
      <c r="L4763" s="64">
        <v>3.44</v>
      </c>
    </row>
    <row r="4764" spans="1:12" x14ac:dyDescent="0.2">
      <c r="A4764" s="2">
        <v>44687</v>
      </c>
      <c r="B4764" s="64">
        <v>4.2</v>
      </c>
      <c r="C4764" s="64">
        <v>3.96</v>
      </c>
      <c r="D4764" s="64">
        <v>4.66</v>
      </c>
      <c r="E4764" s="64">
        <v>4.5999999999999996</v>
      </c>
      <c r="G4764" s="64">
        <v>3.1</v>
      </c>
      <c r="H4764" s="64">
        <f t="shared" si="129"/>
        <v>3</v>
      </c>
      <c r="I4764" s="64">
        <v>2.9</v>
      </c>
      <c r="J4764" s="64">
        <v>3.94</v>
      </c>
      <c r="K4764" s="64">
        <f t="shared" si="130"/>
        <v>3.6399999999999997</v>
      </c>
      <c r="L4764" s="64">
        <v>3.34</v>
      </c>
    </row>
    <row r="4765" spans="1:12" x14ac:dyDescent="0.2">
      <c r="A4765" s="2">
        <v>44690</v>
      </c>
      <c r="B4765" s="64">
        <v>4.1500000000000004</v>
      </c>
      <c r="C4765" s="64">
        <v>3.9</v>
      </c>
      <c r="D4765" s="64">
        <v>4.6500000000000004</v>
      </c>
      <c r="E4765" s="64">
        <v>4.57</v>
      </c>
      <c r="G4765" s="64">
        <v>3.13</v>
      </c>
      <c r="H4765" s="64">
        <f t="shared" si="129"/>
        <v>3.0149999999999997</v>
      </c>
      <c r="I4765" s="64">
        <v>2.9</v>
      </c>
      <c r="J4765" s="64">
        <v>3.94</v>
      </c>
      <c r="K4765" s="64">
        <f t="shared" si="130"/>
        <v>3.665</v>
      </c>
      <c r="L4765" s="64">
        <v>3.39</v>
      </c>
    </row>
    <row r="4766" spans="1:12" x14ac:dyDescent="0.2">
      <c r="A4766" s="2">
        <v>44691</v>
      </c>
      <c r="B4766" s="64">
        <v>4.13</v>
      </c>
      <c r="C4766" s="64">
        <v>3.85</v>
      </c>
      <c r="D4766" s="64">
        <v>4.58</v>
      </c>
      <c r="E4766" s="64">
        <v>4.5199999999999996</v>
      </c>
      <c r="G4766" s="64">
        <v>3.16</v>
      </c>
      <c r="H4766" s="64">
        <f t="shared" si="129"/>
        <v>3.0150000000000001</v>
      </c>
      <c r="I4766" s="64">
        <v>2.87</v>
      </c>
      <c r="J4766" s="64">
        <v>3.97</v>
      </c>
      <c r="K4766" s="64">
        <f t="shared" si="130"/>
        <v>3.6550000000000002</v>
      </c>
      <c r="L4766" s="64">
        <v>3.34</v>
      </c>
    </row>
    <row r="4767" spans="1:12" x14ac:dyDescent="0.2">
      <c r="A4767" s="2">
        <v>44692</v>
      </c>
      <c r="B4767" s="64">
        <v>4.0599999999999996</v>
      </c>
      <c r="C4767" s="64">
        <v>3.79</v>
      </c>
      <c r="D4767" s="64">
        <v>4.5</v>
      </c>
      <c r="E4767" s="64">
        <v>4.4400000000000004</v>
      </c>
      <c r="G4767" s="64">
        <v>3.18</v>
      </c>
      <c r="H4767" s="64">
        <f t="shared" si="129"/>
        <v>3.0350000000000001</v>
      </c>
      <c r="I4767" s="64">
        <v>2.89</v>
      </c>
      <c r="J4767" s="64">
        <v>4</v>
      </c>
      <c r="K4767" s="64">
        <f t="shared" si="130"/>
        <v>3.6850000000000001</v>
      </c>
      <c r="L4767" s="64">
        <v>3.37</v>
      </c>
    </row>
    <row r="4768" spans="1:12" x14ac:dyDescent="0.2">
      <c r="A4768" s="2">
        <v>44693</v>
      </c>
      <c r="B4768" s="64">
        <v>4.04</v>
      </c>
      <c r="C4768" s="64">
        <v>3.76</v>
      </c>
      <c r="D4768" s="64">
        <v>4.5199999999999996</v>
      </c>
      <c r="E4768" s="64">
        <v>4.47</v>
      </c>
      <c r="G4768" s="64">
        <v>3.23</v>
      </c>
      <c r="H4768" s="64">
        <f t="shared" si="129"/>
        <v>3.0750000000000002</v>
      </c>
      <c r="I4768" s="64">
        <v>2.92</v>
      </c>
      <c r="J4768" s="64">
        <v>4.0199999999999996</v>
      </c>
      <c r="K4768" s="64">
        <f t="shared" si="130"/>
        <v>3.6999999999999997</v>
      </c>
      <c r="L4768" s="64">
        <v>3.38</v>
      </c>
    </row>
    <row r="4769" spans="1:32" x14ac:dyDescent="0.2">
      <c r="A4769" s="2">
        <v>44694</v>
      </c>
      <c r="B4769" s="64">
        <v>4.1100000000000003</v>
      </c>
      <c r="C4769" s="64">
        <v>3.84</v>
      </c>
      <c r="D4769" s="64">
        <v>4.6100000000000003</v>
      </c>
      <c r="E4769" s="64">
        <v>4.53</v>
      </c>
      <c r="G4769" s="64">
        <v>3.48</v>
      </c>
      <c r="H4769" s="64">
        <f t="shared" si="129"/>
        <v>3.23</v>
      </c>
      <c r="I4769" s="64">
        <v>2.98</v>
      </c>
      <c r="J4769" s="64">
        <v>4.05</v>
      </c>
      <c r="K4769" s="64">
        <f t="shared" si="130"/>
        <v>3.77</v>
      </c>
      <c r="L4769" s="64">
        <v>3.49</v>
      </c>
    </row>
    <row r="4770" spans="1:32" x14ac:dyDescent="0.2">
      <c r="A4770" s="2">
        <v>44697</v>
      </c>
      <c r="B4770" s="64">
        <v>4.05</v>
      </c>
      <c r="C4770" s="64">
        <v>3.77</v>
      </c>
      <c r="D4770" s="64">
        <v>4.59</v>
      </c>
      <c r="E4770" s="64">
        <v>4.5599999999999996</v>
      </c>
      <c r="G4770" s="64">
        <v>3.37</v>
      </c>
      <c r="H4770" s="64">
        <f t="shared" si="129"/>
        <v>3.1850000000000001</v>
      </c>
      <c r="I4770" s="64">
        <v>3</v>
      </c>
      <c r="J4770" s="64">
        <v>3.96</v>
      </c>
      <c r="K4770" s="64">
        <f t="shared" si="130"/>
        <v>3.8</v>
      </c>
      <c r="L4770" s="64">
        <v>3.64</v>
      </c>
    </row>
    <row r="4771" spans="1:32" x14ac:dyDescent="0.2">
      <c r="A4771" s="2">
        <v>44698</v>
      </c>
      <c r="B4771" s="64">
        <v>4.16</v>
      </c>
      <c r="C4771" s="64">
        <v>3.88</v>
      </c>
      <c r="D4771" s="64">
        <v>4.6500000000000004</v>
      </c>
      <c r="E4771" s="64">
        <v>4.5999999999999996</v>
      </c>
      <c r="G4771" s="64">
        <v>3.37</v>
      </c>
      <c r="H4771" s="64">
        <f t="shared" si="129"/>
        <v>3.19</v>
      </c>
      <c r="I4771" s="64">
        <v>3.01</v>
      </c>
      <c r="J4771" s="64">
        <v>3.92</v>
      </c>
      <c r="K4771" s="64">
        <f t="shared" si="130"/>
        <v>3.7949999999999999</v>
      </c>
      <c r="L4771" s="64">
        <v>3.67</v>
      </c>
    </row>
    <row r="4772" spans="1:32" x14ac:dyDescent="0.2">
      <c r="A4772" s="2">
        <v>44699</v>
      </c>
      <c r="B4772" s="64">
        <v>4.13</v>
      </c>
      <c r="C4772" s="64">
        <v>3.84</v>
      </c>
      <c r="D4772" s="64">
        <v>4.5999999999999996</v>
      </c>
      <c r="E4772" s="64">
        <v>4.54</v>
      </c>
      <c r="G4772" s="64">
        <v>3.36</v>
      </c>
      <c r="H4772" s="64">
        <f t="shared" si="129"/>
        <v>3.2149999999999999</v>
      </c>
      <c r="I4772" s="64">
        <v>3.07</v>
      </c>
      <c r="J4772" s="64">
        <v>3.91</v>
      </c>
      <c r="K4772" s="64">
        <f t="shared" si="130"/>
        <v>3.8050000000000002</v>
      </c>
      <c r="L4772" s="64">
        <v>3.7</v>
      </c>
    </row>
    <row r="4773" spans="1:32" x14ac:dyDescent="0.2">
      <c r="A4773" s="2">
        <v>44700</v>
      </c>
      <c r="B4773" s="64">
        <v>4.08</v>
      </c>
      <c r="C4773" s="64">
        <v>3.81</v>
      </c>
      <c r="D4773" s="64">
        <v>4.5599999999999996</v>
      </c>
      <c r="E4773" s="64">
        <v>4.51</v>
      </c>
      <c r="G4773" s="64">
        <v>3.37</v>
      </c>
      <c r="H4773" s="64">
        <f t="shared" si="129"/>
        <v>3.2050000000000001</v>
      </c>
      <c r="I4773" s="64">
        <v>3.04</v>
      </c>
      <c r="J4773" s="64">
        <v>3.91</v>
      </c>
      <c r="K4773" s="64">
        <f t="shared" si="130"/>
        <v>3.7750000000000004</v>
      </c>
      <c r="L4773" s="64">
        <v>3.64</v>
      </c>
    </row>
    <row r="4774" spans="1:32" x14ac:dyDescent="0.2">
      <c r="A4774" s="2">
        <v>44701</v>
      </c>
      <c r="B4774" s="64">
        <v>4.0199999999999996</v>
      </c>
      <c r="C4774" s="64">
        <v>3.76</v>
      </c>
      <c r="D4774" s="64">
        <v>4.49</v>
      </c>
      <c r="E4774" s="64">
        <v>4.46</v>
      </c>
      <c r="G4774" s="64">
        <v>3.26</v>
      </c>
      <c r="H4774" s="64">
        <f t="shared" si="129"/>
        <v>3.09</v>
      </c>
      <c r="I4774" s="64">
        <v>2.92</v>
      </c>
      <c r="J4774" s="64">
        <v>3.83</v>
      </c>
      <c r="K4774" s="64">
        <f t="shared" si="130"/>
        <v>3.6500000000000004</v>
      </c>
      <c r="L4774" s="64">
        <v>3.47</v>
      </c>
    </row>
    <row r="4775" spans="1:32" x14ac:dyDescent="0.2">
      <c r="A4775" s="2">
        <v>44704</v>
      </c>
      <c r="B4775" s="64">
        <v>4.0599999999999996</v>
      </c>
      <c r="C4775" s="64">
        <v>3.81</v>
      </c>
      <c r="D4775" s="64">
        <v>4.58</v>
      </c>
      <c r="E4775" s="64">
        <v>4.49</v>
      </c>
      <c r="G4775" s="64">
        <v>3.26</v>
      </c>
      <c r="H4775" s="64">
        <f t="shared" si="129"/>
        <v>3.08</v>
      </c>
      <c r="I4775" s="64">
        <v>2.9</v>
      </c>
      <c r="J4775" s="64">
        <v>3.8</v>
      </c>
      <c r="K4775" s="64">
        <f t="shared" si="130"/>
        <v>3.63</v>
      </c>
      <c r="L4775" s="64">
        <v>3.46</v>
      </c>
    </row>
    <row r="4776" spans="1:32" x14ac:dyDescent="0.2">
      <c r="A4776" s="2">
        <v>44705</v>
      </c>
      <c r="B4776" s="64">
        <v>3.96</v>
      </c>
      <c r="C4776" s="64">
        <v>3.68</v>
      </c>
      <c r="D4776" s="64">
        <v>4.45</v>
      </c>
      <c r="E4776" s="64">
        <v>4.3600000000000003</v>
      </c>
      <c r="G4776" s="64">
        <v>3.17</v>
      </c>
      <c r="H4776" s="64">
        <f t="shared" si="129"/>
        <v>2.9849999999999999</v>
      </c>
      <c r="I4776" s="64">
        <v>2.8</v>
      </c>
      <c r="J4776" s="64">
        <v>3.67</v>
      </c>
      <c r="K4776" s="64">
        <f t="shared" si="130"/>
        <v>3.45</v>
      </c>
      <c r="L4776" s="64">
        <v>3.23</v>
      </c>
    </row>
    <row r="4777" spans="1:32" x14ac:dyDescent="0.2">
      <c r="A4777" s="2">
        <v>44706</v>
      </c>
      <c r="B4777" s="64">
        <v>3.83</v>
      </c>
      <c r="C4777" s="64">
        <v>3.58</v>
      </c>
      <c r="D4777" s="64">
        <v>4.37</v>
      </c>
      <c r="E4777" s="64">
        <v>4.29</v>
      </c>
      <c r="G4777" s="64">
        <v>3.03</v>
      </c>
      <c r="H4777" s="64">
        <f t="shared" si="129"/>
        <v>2.86</v>
      </c>
      <c r="I4777" s="64">
        <v>2.69</v>
      </c>
      <c r="J4777" s="64">
        <v>3.74</v>
      </c>
      <c r="K4777" s="64">
        <f t="shared" si="130"/>
        <v>3.41</v>
      </c>
      <c r="L4777" s="64">
        <v>3.08</v>
      </c>
    </row>
    <row r="4778" spans="1:32" x14ac:dyDescent="0.2">
      <c r="A4778" s="2">
        <v>44707</v>
      </c>
      <c r="B4778" s="64">
        <v>3.81</v>
      </c>
      <c r="C4778" s="64">
        <v>3.54</v>
      </c>
      <c r="D4778" s="64">
        <v>4.33</v>
      </c>
      <c r="E4778" s="64">
        <v>4.26</v>
      </c>
      <c r="G4778" s="64">
        <v>2.79</v>
      </c>
      <c r="H4778" s="64">
        <f t="shared" si="129"/>
        <v>2.665</v>
      </c>
      <c r="I4778" s="64">
        <v>2.54</v>
      </c>
      <c r="J4778" s="64">
        <v>3.62</v>
      </c>
      <c r="K4778" s="64">
        <f t="shared" si="130"/>
        <v>3.355</v>
      </c>
      <c r="L4778" s="64">
        <v>3.09</v>
      </c>
    </row>
    <row r="4779" spans="1:32" x14ac:dyDescent="0.2">
      <c r="A4779" s="2">
        <v>44708</v>
      </c>
      <c r="B4779" s="64">
        <v>3.76</v>
      </c>
      <c r="C4779" s="64">
        <v>3.41</v>
      </c>
      <c r="D4779" s="64">
        <v>4.33</v>
      </c>
      <c r="E4779" s="64">
        <v>4.24</v>
      </c>
      <c r="G4779" s="64">
        <v>2.89</v>
      </c>
      <c r="H4779" s="64">
        <f t="shared" si="129"/>
        <v>2.6900000000000004</v>
      </c>
      <c r="I4779" s="64">
        <v>2.4900000000000002</v>
      </c>
      <c r="J4779" s="64">
        <v>3.62</v>
      </c>
      <c r="K4779" s="64">
        <f t="shared" si="130"/>
        <v>3.2800000000000002</v>
      </c>
      <c r="L4779" s="64">
        <v>2.94</v>
      </c>
      <c r="AF4779" t="s">
        <v>780</v>
      </c>
    </row>
    <row r="4780" spans="1:32" x14ac:dyDescent="0.2">
      <c r="A4780" s="2">
        <v>44712</v>
      </c>
      <c r="B4780" s="64">
        <v>3.88</v>
      </c>
      <c r="C4780" s="64">
        <v>3.6</v>
      </c>
      <c r="D4780" s="64">
        <v>4.38</v>
      </c>
      <c r="E4780" s="64">
        <v>4.32</v>
      </c>
      <c r="G4780" s="64">
        <v>2.87</v>
      </c>
      <c r="H4780" s="64">
        <f t="shared" si="129"/>
        <v>2.67</v>
      </c>
      <c r="I4780" s="64">
        <v>2.4700000000000002</v>
      </c>
      <c r="J4780" s="64">
        <v>3.57</v>
      </c>
      <c r="K4780" s="64">
        <f t="shared" si="130"/>
        <v>3.2450000000000001</v>
      </c>
      <c r="L4780" s="64">
        <v>2.92</v>
      </c>
    </row>
    <row r="4782" spans="1:32" x14ac:dyDescent="0.2">
      <c r="A4782" s="3" t="s">
        <v>61</v>
      </c>
      <c r="B4782" s="64">
        <f>AVERAGE(B4760:B4780)</f>
        <v>4.0371428571428574</v>
      </c>
      <c r="C4782" s="64">
        <f t="shared" ref="C4782:K4782" si="131">AVERAGE(C4760:C4780)</f>
        <v>3.7676190476190476</v>
      </c>
      <c r="D4782" s="64">
        <f t="shared" si="131"/>
        <v>4.5204761904761899</v>
      </c>
      <c r="E4782" s="64">
        <f t="shared" si="131"/>
        <v>4.4504761904761905</v>
      </c>
      <c r="G4782" s="64">
        <f t="shared" si="131"/>
        <v>3.1423809523809521</v>
      </c>
      <c r="H4782" s="64">
        <f t="shared" si="131"/>
        <v>2.9902380952380949</v>
      </c>
      <c r="J4782" s="64">
        <f t="shared" si="131"/>
        <v>3.8428571428571425</v>
      </c>
      <c r="K4782" s="64">
        <f t="shared" si="131"/>
        <v>3.594761904761905</v>
      </c>
    </row>
    <row r="4783" spans="1:32" x14ac:dyDescent="0.2">
      <c r="A4783" s="3" t="s">
        <v>62</v>
      </c>
      <c r="B4783" s="312">
        <f>AVERAGE(B4782:C4782)</f>
        <v>3.9023809523809527</v>
      </c>
      <c r="C4783" s="312"/>
      <c r="D4783" s="312">
        <f>AVERAGE(D4782:E4782)</f>
        <v>4.4854761904761897</v>
      </c>
      <c r="E4783" s="312"/>
      <c r="F4783" s="5"/>
      <c r="G4783" s="312">
        <f>AVERAGE(G4782:H4782)</f>
        <v>3.0663095238095233</v>
      </c>
      <c r="H4783" s="312"/>
      <c r="I4783" s="118"/>
      <c r="J4783" s="312">
        <f>AVERAGE(J4782:K4782)</f>
        <v>3.718809523809524</v>
      </c>
      <c r="K4783" s="312"/>
    </row>
    <row r="4784" spans="1:32" x14ac:dyDescent="0.2">
      <c r="A4784" s="3" t="s">
        <v>63</v>
      </c>
      <c r="B4784" s="312">
        <f>AVERAGE(B4732,B4757,B4783)</f>
        <v>3.4964748102139409</v>
      </c>
      <c r="C4784" s="312"/>
      <c r="D4784" s="312">
        <f>AVERAGE(D4732,D4757,D4783)</f>
        <v>4.0926261214630779</v>
      </c>
      <c r="E4784" s="312"/>
      <c r="F4784" s="5"/>
      <c r="G4784" s="312">
        <f>AVERAGE(G4732,G4757,G4783)</f>
        <v>2.510307884748102</v>
      </c>
      <c r="H4784" s="312"/>
      <c r="I4784" s="118"/>
      <c r="J4784" s="312">
        <f>AVERAGE(J4732,J4757,J4783)</f>
        <v>3.0947680296756386</v>
      </c>
      <c r="K4784" s="312"/>
    </row>
    <row r="4786" spans="1:32" x14ac:dyDescent="0.2">
      <c r="A4786" s="2">
        <v>44713</v>
      </c>
      <c r="B4786" s="64">
        <v>3.94</v>
      </c>
      <c r="C4786" s="64">
        <v>3.72</v>
      </c>
      <c r="D4786" s="64">
        <v>4.41</v>
      </c>
      <c r="E4786" s="64">
        <v>4.3</v>
      </c>
      <c r="G4786" s="64">
        <v>2.76</v>
      </c>
      <c r="H4786" s="64">
        <f t="shared" ref="H4786:H4806" si="132">(G4786+I4786)/2</f>
        <v>2.625</v>
      </c>
      <c r="I4786" s="64">
        <v>2.4900000000000002</v>
      </c>
      <c r="J4786" s="64">
        <v>3.57</v>
      </c>
      <c r="K4786" s="64">
        <f t="shared" ref="K4786:K4806" si="133">(J4786+L4786)/2</f>
        <v>3.2749999999999999</v>
      </c>
      <c r="L4786" s="64">
        <v>2.98</v>
      </c>
    </row>
    <row r="4787" spans="1:32" x14ac:dyDescent="0.2">
      <c r="A4787" s="2">
        <v>44714</v>
      </c>
      <c r="B4787" s="64">
        <v>3.93</v>
      </c>
      <c r="C4787" s="64">
        <v>3.67</v>
      </c>
      <c r="D4787" s="64">
        <v>4.4000000000000004</v>
      </c>
      <c r="E4787" s="64">
        <v>4.3099999999999996</v>
      </c>
      <c r="G4787" s="64">
        <v>2.69</v>
      </c>
      <c r="H4787" s="64">
        <f t="shared" si="132"/>
        <v>2.58</v>
      </c>
      <c r="I4787" s="64">
        <v>2.4700000000000002</v>
      </c>
      <c r="J4787" s="64">
        <v>3.56</v>
      </c>
      <c r="K4787" s="64">
        <f t="shared" si="133"/>
        <v>3.3149999999999999</v>
      </c>
      <c r="L4787" s="64">
        <v>3.07</v>
      </c>
    </row>
    <row r="4788" spans="1:32" x14ac:dyDescent="0.2">
      <c r="A4788" s="2">
        <v>44715</v>
      </c>
      <c r="B4788" s="64">
        <v>3.98</v>
      </c>
      <c r="C4788" s="64">
        <v>3.72</v>
      </c>
      <c r="D4788" s="64">
        <v>4.45</v>
      </c>
      <c r="E4788" s="64">
        <v>4.3499999999999996</v>
      </c>
      <c r="G4788" s="64">
        <v>2.7</v>
      </c>
      <c r="H4788" s="64">
        <f t="shared" si="132"/>
        <v>2.585</v>
      </c>
      <c r="I4788" s="64">
        <v>2.4700000000000002</v>
      </c>
      <c r="J4788" s="64">
        <v>3.56</v>
      </c>
      <c r="K4788" s="64">
        <f t="shared" si="133"/>
        <v>3.335</v>
      </c>
      <c r="L4788" s="64">
        <v>3.11</v>
      </c>
    </row>
    <row r="4789" spans="1:32" x14ac:dyDescent="0.2">
      <c r="A4789" s="2">
        <v>44718</v>
      </c>
      <c r="B4789" s="64">
        <v>4.05</v>
      </c>
      <c r="C4789" s="64">
        <v>3.77</v>
      </c>
      <c r="D4789" s="64">
        <v>4.53</v>
      </c>
      <c r="E4789" s="64">
        <v>4.41</v>
      </c>
      <c r="G4789" s="64">
        <v>2.75</v>
      </c>
      <c r="H4789" s="64">
        <f t="shared" si="132"/>
        <v>2.625</v>
      </c>
      <c r="I4789" s="64">
        <v>2.5</v>
      </c>
      <c r="J4789" s="64">
        <v>3.58</v>
      </c>
      <c r="K4789" s="64">
        <f t="shared" si="133"/>
        <v>3.35</v>
      </c>
      <c r="L4789" s="64">
        <v>3.12</v>
      </c>
    </row>
    <row r="4790" spans="1:32" x14ac:dyDescent="0.2">
      <c r="A4790" s="2">
        <v>44719</v>
      </c>
      <c r="B4790" s="64">
        <v>4.0199999999999996</v>
      </c>
      <c r="C4790" s="64">
        <v>3.73</v>
      </c>
      <c r="D4790" s="64">
        <v>4.46</v>
      </c>
      <c r="E4790" s="64">
        <v>4.3600000000000003</v>
      </c>
      <c r="G4790" s="64">
        <v>2.78</v>
      </c>
      <c r="H4790" s="64">
        <f t="shared" si="132"/>
        <v>2.625</v>
      </c>
      <c r="I4790" s="64">
        <v>2.4700000000000002</v>
      </c>
      <c r="J4790" s="64">
        <v>3.55</v>
      </c>
      <c r="K4790" s="64">
        <f t="shared" si="133"/>
        <v>3.36</v>
      </c>
      <c r="L4790" s="64">
        <v>3.17</v>
      </c>
    </row>
    <row r="4791" spans="1:32" x14ac:dyDescent="0.2">
      <c r="A4791" s="2">
        <v>44720</v>
      </c>
      <c r="B4791" s="64">
        <v>4.0999999999999996</v>
      </c>
      <c r="C4791" s="64">
        <v>3.78</v>
      </c>
      <c r="D4791" s="64">
        <v>4.54</v>
      </c>
      <c r="E4791" s="64">
        <v>4.43</v>
      </c>
      <c r="G4791" s="64">
        <v>2.82</v>
      </c>
      <c r="H4791" s="64">
        <f t="shared" si="132"/>
        <v>2.665</v>
      </c>
      <c r="I4791" s="64">
        <v>2.5099999999999998</v>
      </c>
      <c r="J4791" s="64">
        <v>3.58</v>
      </c>
      <c r="K4791" s="64">
        <f t="shared" si="133"/>
        <v>3.355</v>
      </c>
      <c r="L4791" s="64">
        <v>3.13</v>
      </c>
    </row>
    <row r="4792" spans="1:32" x14ac:dyDescent="0.2">
      <c r="A4792" s="2">
        <v>44721</v>
      </c>
      <c r="B4792" s="64">
        <v>4.1500000000000004</v>
      </c>
      <c r="C4792" s="64">
        <v>3.84</v>
      </c>
      <c r="D4792" s="64">
        <v>4.58</v>
      </c>
      <c r="E4792" s="64">
        <v>4.46</v>
      </c>
      <c r="G4792" s="64">
        <v>2.89</v>
      </c>
      <c r="H4792" s="64">
        <f t="shared" si="132"/>
        <v>2.7199999999999998</v>
      </c>
      <c r="I4792" s="64">
        <v>2.5499999999999998</v>
      </c>
      <c r="J4792" s="64">
        <v>3.66</v>
      </c>
      <c r="K4792" s="64">
        <f t="shared" si="133"/>
        <v>3.48</v>
      </c>
      <c r="L4792" s="64">
        <v>3.3</v>
      </c>
    </row>
    <row r="4793" spans="1:32" x14ac:dyDescent="0.2">
      <c r="A4793" s="2">
        <v>44722</v>
      </c>
      <c r="B4793" s="64">
        <v>4.28</v>
      </c>
      <c r="C4793" s="64">
        <v>3.98</v>
      </c>
      <c r="D4793" s="64">
        <v>4.6500000000000004</v>
      </c>
      <c r="E4793" s="64">
        <v>4.51</v>
      </c>
      <c r="G4793" s="64">
        <v>2.91</v>
      </c>
      <c r="H4793" s="64">
        <f t="shared" si="132"/>
        <v>2.7750000000000004</v>
      </c>
      <c r="I4793" s="64">
        <v>2.64</v>
      </c>
      <c r="J4793" s="64">
        <v>3.62</v>
      </c>
      <c r="K4793" s="64">
        <f t="shared" si="133"/>
        <v>3.5250000000000004</v>
      </c>
      <c r="L4793" s="64">
        <v>3.43</v>
      </c>
    </row>
    <row r="4794" spans="1:32" x14ac:dyDescent="0.2">
      <c r="A4794" s="2">
        <v>44725</v>
      </c>
      <c r="B4794" s="64">
        <v>4.55</v>
      </c>
      <c r="C4794" s="64">
        <v>4.26</v>
      </c>
      <c r="D4794" s="64">
        <v>4.8899999999999997</v>
      </c>
      <c r="E4794" s="64">
        <v>4.78</v>
      </c>
      <c r="G4794" s="64">
        <v>3.21</v>
      </c>
      <c r="H4794" s="64">
        <f t="shared" si="132"/>
        <v>3.0350000000000001</v>
      </c>
      <c r="I4794" s="64">
        <v>2.86</v>
      </c>
      <c r="J4794" s="64">
        <v>3.9</v>
      </c>
      <c r="K4794" s="64">
        <f t="shared" si="133"/>
        <v>3.7749999999999999</v>
      </c>
      <c r="L4794" s="64">
        <v>3.65</v>
      </c>
    </row>
    <row r="4795" spans="1:32" x14ac:dyDescent="0.2">
      <c r="A4795" s="2">
        <v>44726</v>
      </c>
      <c r="B4795" s="64">
        <v>4.6500000000000004</v>
      </c>
      <c r="C4795" s="64">
        <v>4.3499999999999996</v>
      </c>
      <c r="D4795" s="64">
        <v>4.9800000000000004</v>
      </c>
      <c r="E4795" s="64">
        <v>4.84</v>
      </c>
      <c r="G4795" s="64">
        <v>3.3</v>
      </c>
      <c r="H4795" s="64">
        <f t="shared" si="132"/>
        <v>3.1150000000000002</v>
      </c>
      <c r="I4795" s="64">
        <v>2.93</v>
      </c>
      <c r="J4795" s="64">
        <v>4</v>
      </c>
      <c r="K4795" s="64">
        <f t="shared" si="133"/>
        <v>3.91</v>
      </c>
      <c r="L4795" s="64">
        <v>3.82</v>
      </c>
    </row>
    <row r="4796" spans="1:32" x14ac:dyDescent="0.2">
      <c r="A4796" s="2">
        <v>44727</v>
      </c>
      <c r="B4796" s="64">
        <v>4.43</v>
      </c>
      <c r="C4796" s="64">
        <v>4.16</v>
      </c>
      <c r="D4796" s="64">
        <v>4.83</v>
      </c>
      <c r="E4796" s="64">
        <v>4.7</v>
      </c>
      <c r="G4796" s="64">
        <v>3.23</v>
      </c>
      <c r="H4796" s="64">
        <f t="shared" si="132"/>
        <v>3.0649999999999999</v>
      </c>
      <c r="I4796" s="64">
        <v>2.9</v>
      </c>
      <c r="J4796" s="64">
        <v>3.99</v>
      </c>
      <c r="K4796" s="64">
        <f t="shared" si="133"/>
        <v>3.8600000000000003</v>
      </c>
      <c r="L4796" s="64">
        <v>3.73</v>
      </c>
    </row>
    <row r="4797" spans="1:32" x14ac:dyDescent="0.2">
      <c r="A4797" s="2">
        <v>44728</v>
      </c>
      <c r="B4797" s="64">
        <v>4.49</v>
      </c>
      <c r="C4797" s="64">
        <v>4.05</v>
      </c>
      <c r="D4797" s="64">
        <v>4.83</v>
      </c>
      <c r="E4797" s="64">
        <v>4.68</v>
      </c>
      <c r="G4797" s="64">
        <v>3.26</v>
      </c>
      <c r="H4797" s="64">
        <f t="shared" si="132"/>
        <v>3.085</v>
      </c>
      <c r="I4797" s="64">
        <v>2.91</v>
      </c>
      <c r="J4797" s="64">
        <v>4.17</v>
      </c>
      <c r="K4797" s="64">
        <f t="shared" si="133"/>
        <v>3.9849999999999999</v>
      </c>
      <c r="L4797" s="64">
        <v>3.8</v>
      </c>
    </row>
    <row r="4798" spans="1:32" x14ac:dyDescent="0.2">
      <c r="A4798" s="2">
        <v>44729</v>
      </c>
      <c r="B4798" s="64">
        <v>4.49</v>
      </c>
      <c r="C4798" s="64">
        <v>4.12</v>
      </c>
      <c r="D4798" s="64">
        <v>4.78</v>
      </c>
      <c r="E4798" s="64">
        <v>4.6500000000000004</v>
      </c>
      <c r="G4798" s="64">
        <v>3.1</v>
      </c>
      <c r="H4798" s="64">
        <f t="shared" si="132"/>
        <v>2.99</v>
      </c>
      <c r="I4798" s="64">
        <v>2.88</v>
      </c>
      <c r="J4798" s="64">
        <v>4.1500000000000004</v>
      </c>
      <c r="K4798" s="64">
        <f t="shared" si="133"/>
        <v>3.93</v>
      </c>
      <c r="L4798" s="64">
        <v>3.71</v>
      </c>
      <c r="AF4798" t="s">
        <v>787</v>
      </c>
    </row>
    <row r="4799" spans="1:32" x14ac:dyDescent="0.2">
      <c r="A4799" s="2">
        <v>44733</v>
      </c>
      <c r="B4799" s="64">
        <v>4.57</v>
      </c>
      <c r="C4799" s="64">
        <v>4.17</v>
      </c>
      <c r="D4799" s="64">
        <v>4.88</v>
      </c>
      <c r="E4799" s="64">
        <v>4.75</v>
      </c>
      <c r="G4799" s="64">
        <v>3</v>
      </c>
      <c r="H4799" s="64">
        <f t="shared" si="132"/>
        <v>2.9350000000000001</v>
      </c>
      <c r="I4799" s="64">
        <v>2.87</v>
      </c>
      <c r="J4799" s="64">
        <v>4.18</v>
      </c>
      <c r="K4799" s="64">
        <f t="shared" si="133"/>
        <v>3.9449999999999998</v>
      </c>
      <c r="L4799" s="64">
        <v>3.71</v>
      </c>
    </row>
    <row r="4800" spans="1:32" x14ac:dyDescent="0.2">
      <c r="A4800" s="2">
        <v>44734</v>
      </c>
      <c r="B4800" s="64">
        <v>4.37</v>
      </c>
      <c r="C4800" s="64">
        <v>4.05</v>
      </c>
      <c r="D4800" s="64">
        <v>4.76</v>
      </c>
      <c r="E4800" s="64">
        <v>4.66</v>
      </c>
      <c r="G4800" s="64">
        <v>3.11</v>
      </c>
      <c r="H4800" s="64">
        <f t="shared" si="132"/>
        <v>2.9649999999999999</v>
      </c>
      <c r="I4800" s="64">
        <v>2.82</v>
      </c>
      <c r="J4800" s="64">
        <v>4.1100000000000003</v>
      </c>
      <c r="K4800" s="64">
        <f t="shared" si="133"/>
        <v>3.89</v>
      </c>
      <c r="L4800" s="64">
        <v>3.67</v>
      </c>
    </row>
    <row r="4801" spans="1:12" x14ac:dyDescent="0.2">
      <c r="A4801" s="2">
        <v>44735</v>
      </c>
      <c r="B4801" s="64">
        <v>4.32</v>
      </c>
      <c r="C4801" s="64">
        <v>4.01</v>
      </c>
      <c r="D4801" s="64">
        <v>4.72</v>
      </c>
      <c r="E4801" s="64">
        <v>4.6100000000000003</v>
      </c>
      <c r="G4801" s="64">
        <v>3.2</v>
      </c>
      <c r="H4801" s="64">
        <f t="shared" si="132"/>
        <v>2.9750000000000001</v>
      </c>
      <c r="I4801" s="64">
        <v>2.75</v>
      </c>
      <c r="J4801" s="64">
        <v>4.0199999999999996</v>
      </c>
      <c r="K4801" s="64">
        <f t="shared" si="133"/>
        <v>3.7749999999999995</v>
      </c>
      <c r="L4801" s="64">
        <v>3.53</v>
      </c>
    </row>
    <row r="4802" spans="1:12" x14ac:dyDescent="0.2">
      <c r="A4802" s="2">
        <v>44736</v>
      </c>
      <c r="B4802" s="64">
        <v>4.34</v>
      </c>
      <c r="C4802" s="64">
        <v>4.01</v>
      </c>
      <c r="D4802" s="64">
        <v>4.74</v>
      </c>
      <c r="E4802" s="64">
        <v>4.5999999999999996</v>
      </c>
      <c r="G4802" s="64">
        <v>3.16</v>
      </c>
      <c r="H4802" s="64">
        <f t="shared" si="132"/>
        <v>2.9350000000000001</v>
      </c>
      <c r="I4802" s="64">
        <v>2.71</v>
      </c>
      <c r="J4802" s="64">
        <v>4</v>
      </c>
      <c r="K4802" s="64">
        <f t="shared" si="133"/>
        <v>3.7949999999999999</v>
      </c>
      <c r="L4802" s="64">
        <v>3.59</v>
      </c>
    </row>
    <row r="4803" spans="1:12" x14ac:dyDescent="0.2">
      <c r="A4803" s="2">
        <v>44739</v>
      </c>
      <c r="B4803" s="64">
        <v>4.4400000000000004</v>
      </c>
      <c r="C4803" s="64">
        <v>4.09</v>
      </c>
      <c r="D4803" s="64">
        <v>4.84</v>
      </c>
      <c r="E4803" s="64">
        <v>4.7300000000000004</v>
      </c>
      <c r="G4803" s="64">
        <v>3.19</v>
      </c>
      <c r="H4803" s="64">
        <f t="shared" si="132"/>
        <v>2.9649999999999999</v>
      </c>
      <c r="I4803" s="64">
        <v>2.74</v>
      </c>
      <c r="J4803" s="64">
        <v>3.97</v>
      </c>
      <c r="K4803" s="64">
        <f t="shared" si="133"/>
        <v>3.7650000000000001</v>
      </c>
      <c r="L4803" s="64">
        <v>3.56</v>
      </c>
    </row>
    <row r="4804" spans="1:12" x14ac:dyDescent="0.2">
      <c r="A4804" s="2">
        <v>44740</v>
      </c>
      <c r="B4804" s="64">
        <v>4.46</v>
      </c>
      <c r="C4804" s="64">
        <v>4.09</v>
      </c>
      <c r="D4804" s="64">
        <v>4.84</v>
      </c>
      <c r="E4804" s="64">
        <v>4.7300000000000004</v>
      </c>
      <c r="G4804" s="64">
        <v>3.18</v>
      </c>
      <c r="H4804" s="64">
        <f t="shared" si="132"/>
        <v>2.9699999999999998</v>
      </c>
      <c r="I4804" s="64">
        <v>2.76</v>
      </c>
      <c r="J4804" s="64">
        <v>3.81</v>
      </c>
      <c r="K4804" s="64">
        <f t="shared" si="133"/>
        <v>3.69</v>
      </c>
      <c r="L4804" s="64">
        <v>3.57</v>
      </c>
    </row>
    <row r="4805" spans="1:12" x14ac:dyDescent="0.2">
      <c r="A4805" s="2">
        <v>44741</v>
      </c>
      <c r="B4805" s="64">
        <v>4.37</v>
      </c>
      <c r="C4805" s="64">
        <v>4.0199999999999996</v>
      </c>
      <c r="D4805" s="64">
        <v>4.78</v>
      </c>
      <c r="E4805" s="64">
        <v>4.62</v>
      </c>
      <c r="G4805" s="64">
        <v>3.17</v>
      </c>
      <c r="H4805" s="64">
        <f t="shared" si="132"/>
        <v>2.9649999999999999</v>
      </c>
      <c r="I4805" s="64">
        <v>2.76</v>
      </c>
      <c r="J4805" s="64">
        <v>3.81</v>
      </c>
      <c r="K4805" s="64">
        <f t="shared" si="133"/>
        <v>3.71</v>
      </c>
      <c r="L4805" s="64">
        <v>3.61</v>
      </c>
    </row>
    <row r="4806" spans="1:12" x14ac:dyDescent="0.2">
      <c r="A4806" s="2">
        <v>44742</v>
      </c>
      <c r="B4806" s="64">
        <v>4.3099999999999996</v>
      </c>
      <c r="C4806" s="64">
        <v>3.92</v>
      </c>
      <c r="D4806" s="64">
        <v>4.72</v>
      </c>
      <c r="E4806" s="64">
        <v>4.59</v>
      </c>
      <c r="G4806" s="64">
        <v>3.07</v>
      </c>
      <c r="H4806" s="64">
        <f t="shared" si="132"/>
        <v>2.87</v>
      </c>
      <c r="I4806" s="64">
        <v>2.67</v>
      </c>
      <c r="J4806" s="64">
        <v>3.85</v>
      </c>
      <c r="K4806" s="64">
        <f t="shared" si="133"/>
        <v>3.73</v>
      </c>
      <c r="L4806" s="64">
        <v>3.61</v>
      </c>
    </row>
    <row r="4808" spans="1:12" x14ac:dyDescent="0.2">
      <c r="A4808" s="3" t="s">
        <v>61</v>
      </c>
      <c r="B4808" s="64">
        <f>AVERAGE(B4786:B4806)</f>
        <v>4.2971428571428572</v>
      </c>
      <c r="C4808" s="64">
        <f>AVERAGE(C4786:C4806)</f>
        <v>3.976666666666667</v>
      </c>
      <c r="D4808" s="64">
        <f>AVERAGE(D4786:D4806)</f>
        <v>4.6957142857142857</v>
      </c>
      <c r="E4808" s="64">
        <f>AVERAGE(E4786:E4806)</f>
        <v>4.574761904761905</v>
      </c>
      <c r="G4808" s="64">
        <f>AVERAGE(G4786:G4806)</f>
        <v>3.0228571428571431</v>
      </c>
      <c r="H4808" s="64">
        <f>AVERAGE(H4786:H4806)</f>
        <v>2.8604761904761906</v>
      </c>
      <c r="J4808" s="64">
        <f>AVERAGE(J4786:J4806)</f>
        <v>3.84</v>
      </c>
      <c r="K4808" s="64">
        <f>AVERAGE(K4786:K4806)</f>
        <v>3.6549999999999998</v>
      </c>
    </row>
    <row r="4809" spans="1:12" x14ac:dyDescent="0.2">
      <c r="A4809" s="3" t="s">
        <v>62</v>
      </c>
      <c r="B4809" s="312">
        <f>AVERAGE(B4808:C4808)</f>
        <v>4.1369047619047619</v>
      </c>
      <c r="C4809" s="312"/>
      <c r="D4809" s="312">
        <f>AVERAGE(D4808:E4808)</f>
        <v>4.6352380952380958</v>
      </c>
      <c r="E4809" s="312"/>
      <c r="F4809" s="5"/>
      <c r="G4809" s="312">
        <f>AVERAGE(G4808:H4808)</f>
        <v>2.9416666666666669</v>
      </c>
      <c r="H4809" s="312"/>
      <c r="I4809" s="118"/>
      <c r="J4809" s="312">
        <f>AVERAGE(J4808:K4808)</f>
        <v>3.7474999999999996</v>
      </c>
      <c r="K4809" s="312"/>
    </row>
    <row r="4810" spans="1:12" x14ac:dyDescent="0.2">
      <c r="A4810" s="3" t="s">
        <v>63</v>
      </c>
      <c r="B4810" s="312">
        <f>AVERAGE(B4757,B4783,B4809)</f>
        <v>3.8777619047619045</v>
      </c>
      <c r="C4810" s="312"/>
      <c r="D4810" s="312">
        <f>AVERAGE(D4757,D4783,D4809)</f>
        <v>4.4024880952380956</v>
      </c>
      <c r="E4810" s="312"/>
      <c r="F4810" s="5"/>
      <c r="G4810" s="312">
        <f>AVERAGE(G4757,G4783,G4809)</f>
        <v>2.871950396825397</v>
      </c>
      <c r="H4810" s="312"/>
      <c r="I4810" s="118"/>
      <c r="J4810" s="312">
        <f>AVERAGE(J4757,J4783,J4809)</f>
        <v>3.521144841269841</v>
      </c>
      <c r="K4810" s="312"/>
    </row>
    <row r="4811" spans="1:12" x14ac:dyDescent="0.2">
      <c r="A4811" s="3"/>
      <c r="B4811" s="118"/>
      <c r="C4811" s="118"/>
      <c r="D4811" s="118"/>
      <c r="E4811" s="118"/>
      <c r="F4811" s="5"/>
      <c r="G4811" s="118"/>
      <c r="H4811" s="118"/>
      <c r="I4811" s="118"/>
      <c r="J4811" s="118"/>
      <c r="K4811" s="118"/>
    </row>
    <row r="4812" spans="1:12" x14ac:dyDescent="0.2">
      <c r="A4812" s="2">
        <v>44743</v>
      </c>
      <c r="B4812" s="64">
        <v>4.25</v>
      </c>
      <c r="C4812" s="64">
        <v>3.86</v>
      </c>
      <c r="D4812" s="64">
        <v>4.6399999999999997</v>
      </c>
      <c r="E4812" s="64">
        <v>4.5199999999999996</v>
      </c>
      <c r="G4812" s="64">
        <v>3.09</v>
      </c>
      <c r="H4812" s="64">
        <f t="shared" ref="H4812:H4831" si="134">(G4812+I4812)/2</f>
        <v>2.7850000000000001</v>
      </c>
      <c r="I4812" s="64">
        <v>2.48</v>
      </c>
      <c r="J4812" s="64">
        <v>3.85</v>
      </c>
      <c r="K4812" s="64">
        <f t="shared" ref="K4812:K4831" si="135">(J4812+L4812)/2</f>
        <v>3.66</v>
      </c>
      <c r="L4812" s="64">
        <v>3.47</v>
      </c>
    </row>
    <row r="4813" spans="1:12" x14ac:dyDescent="0.2">
      <c r="A4813" s="2">
        <v>44747</v>
      </c>
      <c r="B4813" s="64">
        <v>4.1399999999999997</v>
      </c>
      <c r="C4813" s="64">
        <v>3.64</v>
      </c>
      <c r="D4813" s="64">
        <v>4.6500000000000004</v>
      </c>
      <c r="E4813" s="64">
        <v>4.57</v>
      </c>
      <c r="G4813" s="64">
        <v>2.89</v>
      </c>
      <c r="H4813" s="64">
        <f t="shared" si="134"/>
        <v>2.7149999999999999</v>
      </c>
      <c r="I4813" s="64">
        <v>2.54</v>
      </c>
      <c r="J4813" s="64">
        <v>3.63</v>
      </c>
      <c r="K4813" s="64">
        <f t="shared" si="135"/>
        <v>3.55</v>
      </c>
      <c r="L4813" s="64">
        <v>3.47</v>
      </c>
    </row>
    <row r="4814" spans="1:12" x14ac:dyDescent="0.2">
      <c r="A4814" s="2">
        <v>44748</v>
      </c>
      <c r="B4814" s="64">
        <v>4.24</v>
      </c>
      <c r="C4814" s="64">
        <v>3.8</v>
      </c>
      <c r="D4814" s="64">
        <v>4.72</v>
      </c>
      <c r="E4814" s="64">
        <v>4.66</v>
      </c>
      <c r="G4814" s="64">
        <v>2.96</v>
      </c>
      <c r="H4814" s="64">
        <f t="shared" si="134"/>
        <v>2.73</v>
      </c>
      <c r="I4814" s="64">
        <v>2.5</v>
      </c>
      <c r="J4814" s="64">
        <v>3.5</v>
      </c>
      <c r="K4814" s="64">
        <f t="shared" si="135"/>
        <v>3.46</v>
      </c>
      <c r="L4814" s="64">
        <v>3.42</v>
      </c>
    </row>
    <row r="4815" spans="1:12" x14ac:dyDescent="0.2">
      <c r="A4815" s="2">
        <v>44749</v>
      </c>
      <c r="B4815" s="64">
        <v>4.24</v>
      </c>
      <c r="C4815" s="64">
        <v>3.83</v>
      </c>
      <c r="D4815" s="64">
        <v>4.6900000000000004</v>
      </c>
      <c r="E4815" s="64">
        <v>4.5999999999999996</v>
      </c>
      <c r="G4815" s="64">
        <v>2.86</v>
      </c>
      <c r="H4815" s="64">
        <f t="shared" si="134"/>
        <v>2.665</v>
      </c>
      <c r="I4815" s="64">
        <v>2.4700000000000002</v>
      </c>
      <c r="J4815" s="64">
        <v>3.52</v>
      </c>
      <c r="K4815" s="64">
        <f t="shared" si="135"/>
        <v>3.4649999999999999</v>
      </c>
      <c r="L4815" s="64">
        <v>3.41</v>
      </c>
    </row>
    <row r="4816" spans="1:12" x14ac:dyDescent="0.2">
      <c r="A4816" s="2">
        <v>44750</v>
      </c>
      <c r="B4816" s="64">
        <v>4.3</v>
      </c>
      <c r="C4816" s="64">
        <v>3.9</v>
      </c>
      <c r="D4816" s="64">
        <v>4.47</v>
      </c>
      <c r="E4816" s="64">
        <v>4.63</v>
      </c>
      <c r="G4816" s="64">
        <v>2.87</v>
      </c>
      <c r="H4816" s="64">
        <f t="shared" si="134"/>
        <v>2.66</v>
      </c>
      <c r="I4816" s="64">
        <v>2.4500000000000002</v>
      </c>
      <c r="J4816" s="64">
        <v>3.52</v>
      </c>
      <c r="K4816" s="64">
        <f t="shared" si="135"/>
        <v>3.4649999999999999</v>
      </c>
      <c r="L4816" s="64">
        <v>3.41</v>
      </c>
    </row>
    <row r="4817" spans="1:12" x14ac:dyDescent="0.2">
      <c r="A4817" s="2">
        <v>44753</v>
      </c>
      <c r="B4817" s="64">
        <v>4.24</v>
      </c>
      <c r="C4817" s="64">
        <v>3.83</v>
      </c>
      <c r="D4817" s="64">
        <v>4.6900000000000004</v>
      </c>
      <c r="E4817" s="64">
        <v>4.62</v>
      </c>
      <c r="G4817" s="64">
        <v>2.99</v>
      </c>
      <c r="H4817" s="64">
        <f t="shared" si="134"/>
        <v>2.7350000000000003</v>
      </c>
      <c r="I4817" s="64">
        <v>2.48</v>
      </c>
      <c r="J4817" s="64">
        <v>3.77</v>
      </c>
      <c r="K4817" s="64">
        <f t="shared" si="135"/>
        <v>3.59</v>
      </c>
      <c r="L4817" s="64">
        <v>3.41</v>
      </c>
    </row>
    <row r="4818" spans="1:12" x14ac:dyDescent="0.2">
      <c r="A4818" s="2">
        <v>44754</v>
      </c>
      <c r="B4818" s="64">
        <v>4.21</v>
      </c>
      <c r="C4818" s="64">
        <v>3.81</v>
      </c>
      <c r="D4818" s="64">
        <v>4.66</v>
      </c>
      <c r="E4818" s="64">
        <v>4.57</v>
      </c>
      <c r="G4818" s="64">
        <v>2.8</v>
      </c>
      <c r="H4818" s="64">
        <f t="shared" si="134"/>
        <v>2.5999999999999996</v>
      </c>
      <c r="I4818" s="64">
        <v>2.4</v>
      </c>
      <c r="J4818" s="64">
        <v>3.47</v>
      </c>
      <c r="K4818" s="64">
        <f t="shared" si="135"/>
        <v>3.4249999999999998</v>
      </c>
      <c r="L4818" s="64">
        <v>3.38</v>
      </c>
    </row>
    <row r="4819" spans="1:12" x14ac:dyDescent="0.2">
      <c r="A4819" s="2">
        <v>44755</v>
      </c>
      <c r="B4819" s="64">
        <v>4.16</v>
      </c>
      <c r="C4819" s="64">
        <v>3.73</v>
      </c>
      <c r="D4819" s="64">
        <v>4.6100000000000003</v>
      </c>
      <c r="E4819" s="64">
        <v>4.5199999999999996</v>
      </c>
      <c r="G4819" s="64">
        <v>2.87</v>
      </c>
      <c r="H4819" s="64">
        <f t="shared" si="134"/>
        <v>2.64</v>
      </c>
      <c r="I4819" s="64">
        <v>2.41</v>
      </c>
      <c r="J4819" s="64">
        <v>3.58</v>
      </c>
      <c r="K4819" s="64">
        <f t="shared" si="135"/>
        <v>3.4699999999999998</v>
      </c>
      <c r="L4819" s="64">
        <v>3.36</v>
      </c>
    </row>
    <row r="4820" spans="1:12" x14ac:dyDescent="0.2">
      <c r="A4820" s="2">
        <v>44756</v>
      </c>
      <c r="B4820" s="119">
        <v>4.2300000000000004</v>
      </c>
      <c r="C4820" s="64">
        <v>3.85</v>
      </c>
      <c r="D4820" s="64">
        <v>4.6500000000000004</v>
      </c>
      <c r="E4820" s="64">
        <v>4.54</v>
      </c>
      <c r="G4820" s="64">
        <v>2.75</v>
      </c>
      <c r="H4820" s="64">
        <f t="shared" si="134"/>
        <v>2.585</v>
      </c>
      <c r="I4820" s="64">
        <v>2.42</v>
      </c>
      <c r="J4820" s="64">
        <v>3.58</v>
      </c>
      <c r="K4820" s="64">
        <f t="shared" si="135"/>
        <v>3.4850000000000003</v>
      </c>
      <c r="L4820" s="64">
        <v>3.39</v>
      </c>
    </row>
    <row r="4821" spans="1:12" x14ac:dyDescent="0.2">
      <c r="A4821" s="2">
        <v>44757</v>
      </c>
      <c r="B4821" s="64">
        <v>4.12</v>
      </c>
      <c r="C4821" s="64">
        <v>3.77</v>
      </c>
      <c r="D4821" s="64">
        <v>4.55</v>
      </c>
      <c r="E4821" s="64">
        <v>4.45</v>
      </c>
      <c r="G4821" s="64">
        <v>2.72</v>
      </c>
      <c r="H4821" s="64">
        <f t="shared" si="134"/>
        <v>2.5550000000000002</v>
      </c>
      <c r="I4821" s="64">
        <v>2.39</v>
      </c>
      <c r="J4821" s="64">
        <v>3.66</v>
      </c>
      <c r="K4821" s="64">
        <f t="shared" si="135"/>
        <v>3.52</v>
      </c>
      <c r="L4821" s="64">
        <v>3.38</v>
      </c>
    </row>
    <row r="4822" spans="1:12" x14ac:dyDescent="0.2">
      <c r="A4822" s="2">
        <v>44760</v>
      </c>
      <c r="B4822" s="64">
        <v>4.1900000000000004</v>
      </c>
      <c r="C4822" s="64">
        <v>3.79</v>
      </c>
      <c r="D4822" s="64">
        <v>4.6100000000000003</v>
      </c>
      <c r="E4822" s="64">
        <v>4.54</v>
      </c>
      <c r="G4822" s="64">
        <v>2.69</v>
      </c>
      <c r="H4822" s="64">
        <f t="shared" si="134"/>
        <v>2.5249999999999999</v>
      </c>
      <c r="I4822" s="64">
        <v>2.36</v>
      </c>
      <c r="J4822" s="64">
        <v>3.62</v>
      </c>
      <c r="K4822" s="64">
        <f t="shared" si="135"/>
        <v>3.51</v>
      </c>
      <c r="L4822" s="64">
        <v>3.4</v>
      </c>
    </row>
    <row r="4823" spans="1:12" x14ac:dyDescent="0.2">
      <c r="A4823" s="2">
        <v>44761</v>
      </c>
      <c r="B4823" s="64">
        <v>4.2300000000000004</v>
      </c>
      <c r="C4823" s="64">
        <v>3.82</v>
      </c>
      <c r="D4823" s="64">
        <v>4.63</v>
      </c>
      <c r="E4823" s="64">
        <v>4.55</v>
      </c>
      <c r="G4823" s="64">
        <v>2.7</v>
      </c>
      <c r="H4823" s="64">
        <f t="shared" si="134"/>
        <v>2.5449999999999999</v>
      </c>
      <c r="I4823" s="64">
        <v>2.39</v>
      </c>
      <c r="J4823" s="64">
        <v>3.61</v>
      </c>
      <c r="K4823" s="64">
        <f t="shared" si="135"/>
        <v>3.4950000000000001</v>
      </c>
      <c r="L4823" s="64">
        <v>3.38</v>
      </c>
    </row>
    <row r="4824" spans="1:12" x14ac:dyDescent="0.2">
      <c r="A4824" s="2">
        <v>44762</v>
      </c>
      <c r="B4824" s="64">
        <v>4.29</v>
      </c>
      <c r="C4824" s="64">
        <v>3.93</v>
      </c>
      <c r="D4824" s="64">
        <v>4.5999999999999996</v>
      </c>
      <c r="E4824" s="64">
        <v>4.51</v>
      </c>
      <c r="G4824" s="64">
        <v>2.67</v>
      </c>
      <c r="H4824" s="64">
        <f t="shared" si="134"/>
        <v>2.5249999999999999</v>
      </c>
      <c r="I4824" s="64">
        <v>2.38</v>
      </c>
      <c r="J4824" s="64">
        <v>3.62</v>
      </c>
      <c r="K4824" s="64">
        <f t="shared" si="135"/>
        <v>3.5150000000000001</v>
      </c>
      <c r="L4824" s="64">
        <v>3.41</v>
      </c>
    </row>
    <row r="4825" spans="1:12" x14ac:dyDescent="0.2">
      <c r="A4825" s="2">
        <v>44763</v>
      </c>
      <c r="B4825" s="64">
        <v>4.1500000000000004</v>
      </c>
      <c r="C4825" s="64">
        <v>4.0199999999999996</v>
      </c>
      <c r="D4825" s="64">
        <v>4.4800000000000004</v>
      </c>
      <c r="E4825" s="64">
        <v>4.4000000000000004</v>
      </c>
      <c r="G4825" s="64">
        <v>2.68</v>
      </c>
      <c r="H4825" s="64">
        <f t="shared" si="134"/>
        <v>2.54</v>
      </c>
      <c r="I4825" s="64">
        <v>2.4</v>
      </c>
      <c r="J4825" s="64">
        <v>3.7</v>
      </c>
      <c r="K4825" s="64">
        <f t="shared" si="135"/>
        <v>3.5449999999999999</v>
      </c>
      <c r="L4825" s="64">
        <v>3.39</v>
      </c>
    </row>
    <row r="4826" spans="1:12" x14ac:dyDescent="0.2">
      <c r="A4826" s="2">
        <v>44764</v>
      </c>
      <c r="B4826" s="64">
        <v>4.07</v>
      </c>
      <c r="C4826" s="64">
        <v>3.87</v>
      </c>
      <c r="D4826" s="64">
        <v>4.4000000000000004</v>
      </c>
      <c r="E4826" s="64">
        <v>4.34</v>
      </c>
      <c r="G4826" s="64">
        <v>2.75</v>
      </c>
      <c r="H4826" s="64">
        <f t="shared" si="134"/>
        <v>2.5649999999999999</v>
      </c>
      <c r="I4826" s="64">
        <v>2.38</v>
      </c>
      <c r="J4826" s="64">
        <v>3.8</v>
      </c>
      <c r="K4826" s="64">
        <f t="shared" si="135"/>
        <v>3.5649999999999999</v>
      </c>
      <c r="L4826" s="64">
        <v>3.33</v>
      </c>
    </row>
    <row r="4827" spans="1:12" x14ac:dyDescent="0.2">
      <c r="A4827" s="2">
        <v>44767</v>
      </c>
      <c r="B4827" s="64">
        <v>4.0999999999999996</v>
      </c>
      <c r="C4827" s="64">
        <v>3.85</v>
      </c>
      <c r="D4827" s="64">
        <v>4.49</v>
      </c>
      <c r="E4827" s="64">
        <v>4.43</v>
      </c>
      <c r="G4827" s="64">
        <v>2.77</v>
      </c>
      <c r="H4827" s="64">
        <f t="shared" si="134"/>
        <v>2.5700000000000003</v>
      </c>
      <c r="I4827" s="64">
        <v>2.37</v>
      </c>
      <c r="J4827" s="64">
        <v>3.64</v>
      </c>
      <c r="K4827" s="64">
        <f t="shared" si="135"/>
        <v>3.49</v>
      </c>
      <c r="L4827" s="64">
        <v>3.34</v>
      </c>
    </row>
    <row r="4828" spans="1:12" x14ac:dyDescent="0.2">
      <c r="A4828" s="2">
        <v>44768</v>
      </c>
      <c r="B4828" s="64">
        <v>4.1100000000000003</v>
      </c>
      <c r="C4828" s="64">
        <v>3.79</v>
      </c>
      <c r="D4828" s="64">
        <v>4.45</v>
      </c>
      <c r="E4828" s="64">
        <v>4.3899999999999997</v>
      </c>
      <c r="G4828" s="64">
        <v>2.76</v>
      </c>
      <c r="H4828" s="64">
        <f t="shared" si="134"/>
        <v>2.5449999999999999</v>
      </c>
      <c r="I4828" s="64">
        <v>2.33</v>
      </c>
      <c r="J4828" s="64">
        <v>3.62</v>
      </c>
      <c r="K4828" s="64">
        <f t="shared" si="135"/>
        <v>3.4649999999999999</v>
      </c>
      <c r="L4828" s="64">
        <v>3.31</v>
      </c>
    </row>
    <row r="4829" spans="1:12" x14ac:dyDescent="0.2">
      <c r="A4829" s="2">
        <v>44769</v>
      </c>
      <c r="B4829" s="64">
        <v>4.04</v>
      </c>
      <c r="C4829" s="64">
        <v>3.75</v>
      </c>
      <c r="D4829" s="64">
        <v>4.45</v>
      </c>
      <c r="E4829" s="64">
        <v>4.3899999999999997</v>
      </c>
      <c r="G4829" s="64">
        <v>2.77</v>
      </c>
      <c r="H4829" s="64">
        <f t="shared" si="134"/>
        <v>2.52</v>
      </c>
      <c r="I4829" s="64">
        <v>2.27</v>
      </c>
      <c r="J4829" s="64">
        <v>3.54</v>
      </c>
      <c r="K4829" s="64">
        <f t="shared" si="135"/>
        <v>3.4</v>
      </c>
      <c r="L4829" s="64">
        <v>3.26</v>
      </c>
    </row>
    <row r="4830" spans="1:12" x14ac:dyDescent="0.2">
      <c r="A4830" s="2">
        <v>44770</v>
      </c>
      <c r="B4830" s="64">
        <v>3.89</v>
      </c>
      <c r="C4830" s="64">
        <v>3.64</v>
      </c>
      <c r="D4830" s="64">
        <v>4.34</v>
      </c>
      <c r="E4830" s="64">
        <v>4.29</v>
      </c>
      <c r="G4830" s="64">
        <v>2.5099999999999998</v>
      </c>
      <c r="H4830" s="64">
        <f t="shared" si="134"/>
        <v>2.36</v>
      </c>
      <c r="I4830" s="64">
        <v>2.21</v>
      </c>
      <c r="J4830" s="64">
        <v>3.67</v>
      </c>
      <c r="K4830" s="64">
        <f t="shared" si="135"/>
        <v>3.4450000000000003</v>
      </c>
      <c r="L4830" s="64">
        <v>3.22</v>
      </c>
    </row>
    <row r="4831" spans="1:12" x14ac:dyDescent="0.2">
      <c r="A4831" s="2">
        <v>44771</v>
      </c>
      <c r="B4831" s="64">
        <v>3.87</v>
      </c>
      <c r="C4831" s="64">
        <v>3.64</v>
      </c>
      <c r="D4831" s="64">
        <v>4.29</v>
      </c>
      <c r="E4831" s="64">
        <v>4.24</v>
      </c>
      <c r="G4831" s="64">
        <v>2.46</v>
      </c>
      <c r="H4831" s="64">
        <f t="shared" si="134"/>
        <v>2.3149999999999999</v>
      </c>
      <c r="I4831" s="64">
        <v>2.17</v>
      </c>
      <c r="J4831" s="64">
        <v>3.58</v>
      </c>
      <c r="K4831" s="64">
        <f t="shared" si="135"/>
        <v>3.41</v>
      </c>
      <c r="L4831" s="64">
        <v>3.24</v>
      </c>
    </row>
    <row r="4833" spans="1:12" x14ac:dyDescent="0.2">
      <c r="A4833" s="3" t="s">
        <v>61</v>
      </c>
      <c r="B4833" s="64">
        <f>AVERAGE(B4812:B4831)</f>
        <v>4.1535000000000002</v>
      </c>
      <c r="C4833" s="64">
        <f t="shared" ref="C4833:K4833" si="136">AVERAGE(C4812:C4831)</f>
        <v>3.806</v>
      </c>
      <c r="D4833" s="64">
        <f t="shared" si="136"/>
        <v>4.5535000000000005</v>
      </c>
      <c r="E4833" s="64">
        <f t="shared" si="136"/>
        <v>4.4879999999999995</v>
      </c>
      <c r="G4833" s="64">
        <f t="shared" si="136"/>
        <v>2.7780000000000005</v>
      </c>
      <c r="H4833" s="64">
        <f t="shared" si="136"/>
        <v>2.5840000000000001</v>
      </c>
      <c r="J4833" s="64">
        <f t="shared" si="136"/>
        <v>3.6239999999999997</v>
      </c>
      <c r="K4833" s="64">
        <f t="shared" si="136"/>
        <v>3.4964999999999997</v>
      </c>
    </row>
    <row r="4834" spans="1:12" x14ac:dyDescent="0.2">
      <c r="A4834" s="3" t="s">
        <v>62</v>
      </c>
      <c r="B4834" s="312">
        <f>AVERAGE(B4833:C4833)</f>
        <v>3.9797500000000001</v>
      </c>
      <c r="C4834" s="312"/>
      <c r="D4834" s="312">
        <f>AVERAGE(D4833:E4833)</f>
        <v>4.5207499999999996</v>
      </c>
      <c r="E4834" s="312"/>
      <c r="F4834" s="5"/>
      <c r="G4834" s="312">
        <f>AVERAGE(G4833:H4833)</f>
        <v>2.681</v>
      </c>
      <c r="H4834" s="312"/>
      <c r="I4834" s="118"/>
      <c r="J4834" s="312">
        <f>AVERAGE(J4833:K4833)</f>
        <v>3.5602499999999999</v>
      </c>
      <c r="K4834" s="312"/>
    </row>
    <row r="4835" spans="1:12" x14ac:dyDescent="0.2">
      <c r="A4835" s="3" t="s">
        <v>63</v>
      </c>
      <c r="B4835" s="312">
        <f>AVERAGE(B4783,B4809,B4834)</f>
        <v>4.0063452380952382</v>
      </c>
      <c r="C4835" s="312"/>
      <c r="D4835" s="312">
        <f>AVERAGE(D4783,D4809,D4834)</f>
        <v>4.5471547619047614</v>
      </c>
      <c r="E4835" s="312"/>
      <c r="F4835" s="5"/>
      <c r="G4835" s="312">
        <f>AVERAGE(G4783,G4809,G4834)</f>
        <v>2.8963253968253966</v>
      </c>
      <c r="H4835" s="312"/>
      <c r="I4835" s="118"/>
      <c r="J4835" s="312">
        <f>AVERAGE(J4783,J4809,J4834)</f>
        <v>3.6755198412698413</v>
      </c>
      <c r="K4835" s="312"/>
    </row>
    <row r="4837" spans="1:12" x14ac:dyDescent="0.2">
      <c r="A4837" s="2">
        <v>44774</v>
      </c>
      <c r="B4837" s="64">
        <v>3.8</v>
      </c>
      <c r="C4837" s="64">
        <v>3.59</v>
      </c>
      <c r="D4837" s="64">
        <v>4.25</v>
      </c>
      <c r="E4837" s="64">
        <v>4.1900000000000004</v>
      </c>
      <c r="G4837" s="64">
        <v>2.29</v>
      </c>
      <c r="H4837" s="64">
        <f t="shared" ref="H4837:H4859" si="137">(G4837+I4837)/2</f>
        <v>2.2050000000000001</v>
      </c>
      <c r="I4837" s="64">
        <v>2.12</v>
      </c>
      <c r="J4837" s="64">
        <v>3.58</v>
      </c>
      <c r="K4837" s="64">
        <f t="shared" ref="K4837:K4859" si="138">(J4837+L4837)/2</f>
        <v>3.415</v>
      </c>
      <c r="L4837" s="64">
        <v>3.25</v>
      </c>
    </row>
    <row r="4838" spans="1:12" x14ac:dyDescent="0.2">
      <c r="A4838" s="2">
        <v>44775</v>
      </c>
      <c r="B4838" s="64">
        <v>3.98</v>
      </c>
      <c r="C4838" s="64">
        <v>3.75</v>
      </c>
      <c r="D4838" s="64">
        <v>4.38</v>
      </c>
      <c r="E4838" s="64">
        <v>4.28</v>
      </c>
      <c r="G4838" s="64">
        <v>2.41</v>
      </c>
      <c r="H4838" s="64">
        <f t="shared" si="137"/>
        <v>2.2750000000000004</v>
      </c>
      <c r="I4838" s="64">
        <v>2.14</v>
      </c>
      <c r="J4838" s="64">
        <v>3.63</v>
      </c>
      <c r="K4838" s="64">
        <f t="shared" si="138"/>
        <v>3.4699999999999998</v>
      </c>
      <c r="L4838" s="64">
        <v>3.31</v>
      </c>
    </row>
    <row r="4839" spans="1:12" x14ac:dyDescent="0.2">
      <c r="A4839" s="2">
        <v>44776</v>
      </c>
      <c r="B4839" s="64">
        <v>3.94</v>
      </c>
      <c r="C4839" s="64">
        <v>3.68</v>
      </c>
      <c r="D4839" s="64">
        <v>4.26</v>
      </c>
      <c r="E4839" s="64">
        <v>4.2</v>
      </c>
      <c r="G4839" s="64">
        <v>2.2799999999999998</v>
      </c>
      <c r="H4839" s="64">
        <f t="shared" si="137"/>
        <v>2.2450000000000001</v>
      </c>
      <c r="I4839" s="64">
        <v>2.21</v>
      </c>
      <c r="J4839" s="64">
        <v>3.54</v>
      </c>
      <c r="K4839" s="64">
        <f t="shared" si="138"/>
        <v>3.44</v>
      </c>
      <c r="L4839" s="64">
        <v>3.34</v>
      </c>
    </row>
    <row r="4840" spans="1:12" x14ac:dyDescent="0.2">
      <c r="A4840" s="2">
        <v>44777</v>
      </c>
      <c r="B4840" s="64">
        <v>3.89</v>
      </c>
      <c r="C4840" s="64">
        <v>3.63</v>
      </c>
      <c r="D4840" s="64">
        <v>4.25</v>
      </c>
      <c r="E4840" s="64">
        <v>4.17</v>
      </c>
      <c r="G4840" s="64">
        <v>2.2799999999999998</v>
      </c>
      <c r="H4840" s="64">
        <f t="shared" si="137"/>
        <v>2.2549999999999999</v>
      </c>
      <c r="I4840" s="64">
        <v>2.23</v>
      </c>
      <c r="J4840" s="64">
        <v>3.45</v>
      </c>
      <c r="K4840" s="64">
        <f t="shared" si="138"/>
        <v>3.4050000000000002</v>
      </c>
      <c r="L4840" s="64">
        <v>3.36</v>
      </c>
    </row>
    <row r="4841" spans="1:12" x14ac:dyDescent="0.2">
      <c r="A4841" s="2">
        <v>44778</v>
      </c>
      <c r="B4841" s="64">
        <v>4.04</v>
      </c>
      <c r="C4841" s="64">
        <v>3.6</v>
      </c>
      <c r="D4841" s="64">
        <v>4.37</v>
      </c>
      <c r="E4841" s="64">
        <v>4.3099999999999996</v>
      </c>
      <c r="G4841" s="64">
        <v>2.36</v>
      </c>
      <c r="H4841" s="64">
        <f t="shared" si="137"/>
        <v>2.2999999999999998</v>
      </c>
      <c r="I4841" s="64">
        <v>2.2400000000000002</v>
      </c>
      <c r="J4841" s="64">
        <v>3.6</v>
      </c>
      <c r="K4841" s="64">
        <f t="shared" si="138"/>
        <v>3.51</v>
      </c>
      <c r="L4841" s="64">
        <v>3.42</v>
      </c>
    </row>
    <row r="4842" spans="1:12" x14ac:dyDescent="0.2">
      <c r="A4842" s="2">
        <v>44781</v>
      </c>
      <c r="B4842" s="64">
        <v>4.03</v>
      </c>
      <c r="C4842" s="64">
        <v>3.45</v>
      </c>
      <c r="D4842" s="64">
        <v>4.32</v>
      </c>
      <c r="E4842" s="64">
        <v>4.2699999999999996</v>
      </c>
      <c r="G4842" s="64">
        <v>2.4300000000000002</v>
      </c>
      <c r="H4842" s="64">
        <f t="shared" si="137"/>
        <v>2.335</v>
      </c>
      <c r="I4842" s="64">
        <v>2.2400000000000002</v>
      </c>
      <c r="J4842" s="64">
        <v>3.51</v>
      </c>
      <c r="K4842" s="64">
        <f t="shared" si="138"/>
        <v>3.49</v>
      </c>
      <c r="L4842" s="64">
        <v>3.47</v>
      </c>
    </row>
    <row r="4843" spans="1:12" x14ac:dyDescent="0.2">
      <c r="A4843" s="2">
        <v>44782</v>
      </c>
      <c r="B4843" s="64">
        <v>4.07</v>
      </c>
      <c r="C4843" s="64">
        <v>3.45</v>
      </c>
      <c r="D4843" s="64">
        <v>4.38</v>
      </c>
      <c r="E4843" s="64">
        <v>4.32</v>
      </c>
      <c r="G4843" s="64">
        <v>2.4300000000000002</v>
      </c>
      <c r="H4843" s="64">
        <f t="shared" si="137"/>
        <v>2.3250000000000002</v>
      </c>
      <c r="I4843" s="64">
        <v>2.2200000000000002</v>
      </c>
      <c r="J4843" s="64">
        <v>3.49</v>
      </c>
      <c r="K4843" s="64">
        <f t="shared" si="138"/>
        <v>3.415</v>
      </c>
      <c r="L4843" s="64">
        <v>3.34</v>
      </c>
    </row>
    <row r="4844" spans="1:12" x14ac:dyDescent="0.2">
      <c r="A4844" s="2">
        <v>44783</v>
      </c>
      <c r="B4844" s="64">
        <v>4.01</v>
      </c>
      <c r="C4844" s="64">
        <v>3.53</v>
      </c>
      <c r="D4844" s="64">
        <v>4.34</v>
      </c>
      <c r="E4844" s="64">
        <v>4.3</v>
      </c>
      <c r="G4844" s="64">
        <v>2.46</v>
      </c>
      <c r="H4844" s="64">
        <f t="shared" si="137"/>
        <v>2.35</v>
      </c>
      <c r="I4844" s="64">
        <v>2.2400000000000002</v>
      </c>
      <c r="J4844" s="64">
        <v>3.56</v>
      </c>
      <c r="K4844" s="64">
        <f t="shared" si="138"/>
        <v>3.4249999999999998</v>
      </c>
      <c r="L4844" s="64">
        <v>3.29</v>
      </c>
    </row>
    <row r="4845" spans="1:12" x14ac:dyDescent="0.2">
      <c r="A4845" s="2">
        <v>44784</v>
      </c>
      <c r="B4845" s="64">
        <v>4.08</v>
      </c>
      <c r="C4845" s="64">
        <v>3.64</v>
      </c>
      <c r="D4845" s="64">
        <v>4.4400000000000004</v>
      </c>
      <c r="E4845" s="64">
        <v>4.4000000000000004</v>
      </c>
      <c r="G4845" s="64">
        <v>2.4900000000000002</v>
      </c>
      <c r="H4845" s="64">
        <f t="shared" si="137"/>
        <v>2.38</v>
      </c>
      <c r="I4845" s="64">
        <v>2.27</v>
      </c>
      <c r="J4845" s="64">
        <v>3.64</v>
      </c>
      <c r="K4845" s="64">
        <f t="shared" si="138"/>
        <v>3.4699999999999998</v>
      </c>
      <c r="L4845" s="64">
        <v>3.3</v>
      </c>
    </row>
    <row r="4846" spans="1:12" x14ac:dyDescent="0.2">
      <c r="A4846" s="2">
        <v>44785</v>
      </c>
      <c r="B4846" s="64">
        <v>3.96</v>
      </c>
      <c r="C4846" s="64">
        <v>3.54</v>
      </c>
      <c r="D4846" s="64">
        <v>4.33</v>
      </c>
      <c r="E4846" s="64">
        <v>4.32</v>
      </c>
      <c r="G4846" s="64">
        <v>2.42</v>
      </c>
      <c r="H4846" s="64">
        <f t="shared" si="137"/>
        <v>2.3499999999999996</v>
      </c>
      <c r="I4846" s="64">
        <v>2.2799999999999998</v>
      </c>
      <c r="J4846" s="64">
        <v>3.68</v>
      </c>
      <c r="K4846" s="64">
        <f t="shared" si="138"/>
        <v>3.4850000000000003</v>
      </c>
      <c r="L4846" s="64">
        <v>3.29</v>
      </c>
    </row>
    <row r="4847" spans="1:12" x14ac:dyDescent="0.2">
      <c r="A4847" s="2">
        <v>44788</v>
      </c>
      <c r="B4847" s="64">
        <v>3.91</v>
      </c>
      <c r="C4847" s="64">
        <v>3.48</v>
      </c>
      <c r="D4847" s="64">
        <v>4.32</v>
      </c>
      <c r="E4847" s="64">
        <v>4.3099999999999996</v>
      </c>
      <c r="G4847" s="64">
        <v>2.46</v>
      </c>
      <c r="H4847" s="64">
        <f t="shared" si="137"/>
        <v>2.355</v>
      </c>
      <c r="I4847" s="64">
        <v>2.25</v>
      </c>
      <c r="J4847" s="64">
        <v>3.67</v>
      </c>
      <c r="K4847" s="64">
        <f t="shared" si="138"/>
        <v>3.46</v>
      </c>
      <c r="L4847" s="64">
        <v>3.25</v>
      </c>
    </row>
    <row r="4848" spans="1:12" x14ac:dyDescent="0.2">
      <c r="A4848" s="2">
        <v>44789</v>
      </c>
      <c r="B4848" s="64">
        <v>3.97</v>
      </c>
      <c r="C4848" s="64">
        <v>3.52</v>
      </c>
      <c r="D4848" s="64">
        <v>4.3499999999999996</v>
      </c>
      <c r="E4848" s="64">
        <v>4.3</v>
      </c>
      <c r="G4848" s="64">
        <v>2.42</v>
      </c>
      <c r="H4848" s="64">
        <f t="shared" si="137"/>
        <v>2.2649999999999997</v>
      </c>
      <c r="I4848" s="64">
        <v>2.11</v>
      </c>
      <c r="J4848" s="64">
        <v>3.7</v>
      </c>
      <c r="K4848" s="64">
        <f t="shared" si="138"/>
        <v>3.48</v>
      </c>
      <c r="L4848" s="64">
        <v>3.26</v>
      </c>
    </row>
    <row r="4849" spans="1:12" x14ac:dyDescent="0.2">
      <c r="A4849" s="2">
        <v>44790</v>
      </c>
      <c r="B4849" s="64">
        <v>4.08</v>
      </c>
      <c r="C4849" s="64">
        <v>3.6</v>
      </c>
      <c r="D4849" s="64">
        <v>4.43</v>
      </c>
      <c r="E4849" s="64">
        <v>4.4000000000000004</v>
      </c>
      <c r="G4849" s="64">
        <v>2.64</v>
      </c>
      <c r="H4849" s="64">
        <f t="shared" si="137"/>
        <v>2.4900000000000002</v>
      </c>
      <c r="I4849" s="64">
        <v>2.34</v>
      </c>
      <c r="J4849" s="64">
        <v>3.62</v>
      </c>
      <c r="K4849" s="64">
        <f t="shared" si="138"/>
        <v>3.4649999999999999</v>
      </c>
      <c r="L4849" s="64">
        <v>3.31</v>
      </c>
    </row>
    <row r="4850" spans="1:12" x14ac:dyDescent="0.2">
      <c r="A4850" s="2">
        <v>44791</v>
      </c>
      <c r="B4850" s="64">
        <v>4.05</v>
      </c>
      <c r="C4850" s="64">
        <v>3.63</v>
      </c>
      <c r="D4850" s="64">
        <v>4.4000000000000004</v>
      </c>
      <c r="E4850" s="64">
        <v>4.37</v>
      </c>
      <c r="G4850" s="64">
        <v>2.73</v>
      </c>
      <c r="H4850" s="64">
        <f t="shared" si="137"/>
        <v>2.5549999999999997</v>
      </c>
      <c r="I4850" s="64">
        <v>2.38</v>
      </c>
      <c r="J4850" s="64">
        <v>3.7</v>
      </c>
      <c r="K4850" s="64">
        <f t="shared" si="138"/>
        <v>3.66</v>
      </c>
      <c r="L4850" s="64">
        <v>3.62</v>
      </c>
    </row>
    <row r="4851" spans="1:12" x14ac:dyDescent="0.2">
      <c r="A4851" s="2">
        <v>44792</v>
      </c>
      <c r="B4851" s="64">
        <v>4.22</v>
      </c>
      <c r="C4851" s="64">
        <v>3.72</v>
      </c>
      <c r="D4851" s="64">
        <v>4.5199999999999996</v>
      </c>
      <c r="E4851" s="64">
        <v>4.5</v>
      </c>
      <c r="G4851" s="64">
        <v>2.77</v>
      </c>
      <c r="H4851" s="64">
        <f t="shared" si="137"/>
        <v>2.6150000000000002</v>
      </c>
      <c r="I4851" s="64">
        <v>2.46</v>
      </c>
      <c r="J4851" s="64">
        <v>3.71</v>
      </c>
      <c r="K4851" s="64">
        <f t="shared" si="138"/>
        <v>3.665</v>
      </c>
      <c r="L4851" s="64">
        <v>3.62</v>
      </c>
    </row>
    <row r="4852" spans="1:12" x14ac:dyDescent="0.2">
      <c r="A4852" s="2">
        <v>44795</v>
      </c>
      <c r="B4852" s="64">
        <v>4.3</v>
      </c>
      <c r="C4852" s="64">
        <v>3.82</v>
      </c>
      <c r="D4852" s="64">
        <v>4.5999999999999996</v>
      </c>
      <c r="E4852" s="64">
        <v>4.5599999999999996</v>
      </c>
      <c r="G4852" s="64">
        <v>2.89</v>
      </c>
      <c r="H4852" s="64">
        <f t="shared" si="137"/>
        <v>2.6850000000000001</v>
      </c>
      <c r="I4852" s="64">
        <v>2.48</v>
      </c>
      <c r="J4852" s="64">
        <v>3.77</v>
      </c>
      <c r="K4852" s="64">
        <f t="shared" si="138"/>
        <v>3.7050000000000001</v>
      </c>
      <c r="L4852" s="64">
        <v>3.64</v>
      </c>
    </row>
    <row r="4853" spans="1:12" x14ac:dyDescent="0.2">
      <c r="A4853" s="2">
        <v>44796</v>
      </c>
      <c r="B4853" s="64">
        <v>4.33</v>
      </c>
      <c r="C4853" s="64">
        <v>3.88</v>
      </c>
      <c r="D4853" s="64">
        <v>4.5999999999999996</v>
      </c>
      <c r="E4853" s="64">
        <v>4.5599999999999996</v>
      </c>
      <c r="G4853" s="64">
        <v>2.84</v>
      </c>
      <c r="H4853" s="64">
        <f t="shared" si="137"/>
        <v>2.7050000000000001</v>
      </c>
      <c r="I4853" s="64">
        <v>2.57</v>
      </c>
      <c r="J4853" s="64">
        <v>3.76</v>
      </c>
      <c r="K4853" s="64">
        <f t="shared" si="138"/>
        <v>3.7199999999999998</v>
      </c>
      <c r="L4853" s="64">
        <v>3.68</v>
      </c>
    </row>
    <row r="4854" spans="1:12" x14ac:dyDescent="0.2">
      <c r="A4854" s="2">
        <v>44797</v>
      </c>
      <c r="B4854" s="64">
        <v>4.34</v>
      </c>
      <c r="C4854" s="64">
        <v>3.85</v>
      </c>
      <c r="D4854" s="64">
        <v>4.63</v>
      </c>
      <c r="E4854" s="64">
        <v>4.62</v>
      </c>
      <c r="G4854" s="64">
        <v>2.91</v>
      </c>
      <c r="H4854" s="64">
        <f t="shared" si="137"/>
        <v>2.7450000000000001</v>
      </c>
      <c r="I4854" s="64">
        <v>2.58</v>
      </c>
      <c r="J4854" s="64">
        <v>3.67</v>
      </c>
      <c r="K4854" s="64">
        <f t="shared" si="138"/>
        <v>3.69</v>
      </c>
      <c r="L4854" s="64">
        <v>3.71</v>
      </c>
    </row>
    <row r="4855" spans="1:12" x14ac:dyDescent="0.2">
      <c r="A4855" s="2">
        <v>44798</v>
      </c>
      <c r="B4855" s="64">
        <v>4.2300000000000004</v>
      </c>
      <c r="C4855" s="64">
        <v>3.76</v>
      </c>
      <c r="D4855" s="64">
        <v>4.54</v>
      </c>
      <c r="E4855" s="64">
        <v>4.5199999999999996</v>
      </c>
      <c r="G4855" s="64">
        <v>2.88</v>
      </c>
      <c r="H4855" s="64">
        <f t="shared" si="137"/>
        <v>2.71</v>
      </c>
      <c r="I4855" s="64">
        <v>2.54</v>
      </c>
      <c r="J4855" s="64">
        <v>3.67</v>
      </c>
      <c r="K4855" s="64">
        <f t="shared" si="138"/>
        <v>3.62</v>
      </c>
      <c r="L4855" s="64">
        <v>3.57</v>
      </c>
    </row>
    <row r="4856" spans="1:12" x14ac:dyDescent="0.2">
      <c r="A4856" s="2">
        <v>44799</v>
      </c>
      <c r="B4856" s="64">
        <v>4.32</v>
      </c>
      <c r="C4856" s="64">
        <v>3.88</v>
      </c>
      <c r="D4856" s="64">
        <v>4.5599999999999996</v>
      </c>
      <c r="E4856" s="64">
        <v>4.54</v>
      </c>
      <c r="G4856" s="64">
        <v>2.86</v>
      </c>
      <c r="H4856" s="64">
        <f t="shared" si="137"/>
        <v>2.6949999999999998</v>
      </c>
      <c r="I4856" s="64">
        <v>2.5299999999999998</v>
      </c>
      <c r="J4856" s="64">
        <v>3.67</v>
      </c>
      <c r="K4856" s="64">
        <f t="shared" si="138"/>
        <v>3.645</v>
      </c>
      <c r="L4856" s="64">
        <v>3.62</v>
      </c>
    </row>
    <row r="4857" spans="1:12" x14ac:dyDescent="0.2">
      <c r="A4857" s="2">
        <v>44802</v>
      </c>
      <c r="B4857" s="64">
        <v>4.3899999999999997</v>
      </c>
      <c r="C4857" s="64">
        <v>3.92</v>
      </c>
      <c r="D4857" s="64">
        <v>4.62</v>
      </c>
      <c r="E4857" s="64">
        <v>4.58</v>
      </c>
      <c r="G4857" s="64">
        <v>2.94</v>
      </c>
      <c r="H4857" s="64">
        <f t="shared" si="137"/>
        <v>2.7450000000000001</v>
      </c>
      <c r="I4857" s="64">
        <v>2.5499999999999998</v>
      </c>
      <c r="J4857" s="64">
        <v>3.76</v>
      </c>
      <c r="K4857" s="64">
        <f t="shared" si="138"/>
        <v>3.73</v>
      </c>
      <c r="L4857" s="64">
        <v>3.7</v>
      </c>
    </row>
    <row r="4858" spans="1:12" x14ac:dyDescent="0.2">
      <c r="A4858" s="2">
        <v>44803</v>
      </c>
      <c r="B4858" s="64">
        <v>4.42</v>
      </c>
      <c r="C4858" s="64">
        <v>3.95</v>
      </c>
      <c r="D4858" s="64">
        <v>4.6399999999999997</v>
      </c>
      <c r="E4858" s="64">
        <v>4.63</v>
      </c>
      <c r="G4858" s="64">
        <v>2.87</v>
      </c>
      <c r="H4858" s="64">
        <f t="shared" si="137"/>
        <v>2.7149999999999999</v>
      </c>
      <c r="I4858" s="64">
        <v>2.56</v>
      </c>
      <c r="J4858" s="64">
        <v>3.81</v>
      </c>
      <c r="K4858" s="64">
        <f t="shared" si="138"/>
        <v>3.73</v>
      </c>
      <c r="L4858" s="64">
        <v>3.65</v>
      </c>
    </row>
    <row r="4859" spans="1:12" x14ac:dyDescent="0.2">
      <c r="A4859" s="2">
        <v>44804</v>
      </c>
      <c r="B4859" s="64">
        <v>4.45</v>
      </c>
      <c r="C4859" s="64">
        <v>3.99</v>
      </c>
      <c r="D4859" s="64">
        <v>4.71</v>
      </c>
      <c r="E4859" s="64">
        <v>4.7</v>
      </c>
      <c r="G4859" s="64">
        <v>2.93</v>
      </c>
      <c r="H4859" s="64">
        <f t="shared" si="137"/>
        <v>2.75</v>
      </c>
      <c r="I4859" s="64">
        <v>2.57</v>
      </c>
      <c r="J4859" s="64">
        <v>3.87</v>
      </c>
      <c r="K4859" s="64">
        <f t="shared" si="138"/>
        <v>3.8</v>
      </c>
      <c r="L4859" s="64">
        <v>3.73</v>
      </c>
    </row>
    <row r="4861" spans="1:12" x14ac:dyDescent="0.2">
      <c r="A4861" s="3" t="s">
        <v>61</v>
      </c>
      <c r="B4861" s="64">
        <f>AVERAGE(B4837:B4859)</f>
        <v>4.1221739130434774</v>
      </c>
      <c r="C4861" s="64">
        <f t="shared" ref="C4861:K4861" si="139">AVERAGE(C4837:C4859)</f>
        <v>3.6895652173913045</v>
      </c>
      <c r="D4861" s="64">
        <f t="shared" si="139"/>
        <v>4.4452173913043467</v>
      </c>
      <c r="E4861" s="64">
        <f t="shared" si="139"/>
        <v>4.4065217391304348</v>
      </c>
      <c r="G4861" s="64">
        <f t="shared" si="139"/>
        <v>2.6082608695652176</v>
      </c>
      <c r="H4861" s="64">
        <f t="shared" si="139"/>
        <v>2.4804347826086954</v>
      </c>
      <c r="J4861" s="64">
        <f t="shared" si="139"/>
        <v>3.654782608695653</v>
      </c>
      <c r="K4861" s="64">
        <f t="shared" si="139"/>
        <v>3.5606521739130432</v>
      </c>
    </row>
    <row r="4862" spans="1:12" x14ac:dyDescent="0.2">
      <c r="A4862" s="3" t="s">
        <v>62</v>
      </c>
      <c r="B4862" s="312">
        <f>AVERAGE(B4861:C4861)</f>
        <v>3.9058695652173911</v>
      </c>
      <c r="C4862" s="312"/>
      <c r="D4862" s="312">
        <f>AVERAGE(D4861:E4861)</f>
        <v>4.4258695652173907</v>
      </c>
      <c r="E4862" s="312"/>
      <c r="F4862" s="5"/>
      <c r="G4862" s="312">
        <f>AVERAGE(G4861:H4861)</f>
        <v>2.5443478260869563</v>
      </c>
      <c r="H4862" s="312"/>
      <c r="I4862" s="118"/>
      <c r="J4862" s="312">
        <f>AVERAGE(J4861:K4861)</f>
        <v>3.6077173913043481</v>
      </c>
      <c r="K4862" s="312"/>
    </row>
    <row r="4863" spans="1:12" x14ac:dyDescent="0.2">
      <c r="A4863" s="3" t="s">
        <v>63</v>
      </c>
      <c r="B4863" s="312">
        <f>AVERAGE(B4809,B4834,B4862)</f>
        <v>4.0075081090407174</v>
      </c>
      <c r="C4863" s="312"/>
      <c r="D4863" s="312">
        <f>AVERAGE(D4809,D4834,D4862)</f>
        <v>4.527285886818496</v>
      </c>
      <c r="E4863" s="312"/>
      <c r="F4863" s="5"/>
      <c r="G4863" s="312">
        <f>AVERAGE(G4809,G4834,G4862)</f>
        <v>2.7223381642512074</v>
      </c>
      <c r="H4863" s="312"/>
      <c r="I4863" s="118"/>
      <c r="J4863" s="312">
        <f>AVERAGE(J4809,J4834,J4862)</f>
        <v>3.6384891304347824</v>
      </c>
      <c r="K4863" s="312"/>
    </row>
    <row r="4865" spans="1:32" x14ac:dyDescent="0.2">
      <c r="A4865" s="2">
        <v>44805</v>
      </c>
      <c r="B4865" s="64">
        <v>4.59</v>
      </c>
      <c r="C4865" s="64">
        <v>4.09</v>
      </c>
      <c r="D4865" s="64">
        <v>4.8</v>
      </c>
      <c r="E4865" s="64">
        <v>4.76</v>
      </c>
      <c r="G4865" s="64">
        <v>3.03</v>
      </c>
      <c r="H4865" s="64">
        <f t="shared" ref="H4865:H4885" si="140">(G4865+I4865)/2</f>
        <v>2.84</v>
      </c>
      <c r="I4865" s="64">
        <v>2.65</v>
      </c>
      <c r="J4865" s="64">
        <v>4.0199999999999996</v>
      </c>
      <c r="K4865" s="64">
        <f t="shared" ref="K4865:K4885" si="141">(J4865+L4865)/2</f>
        <v>3.9399999999999995</v>
      </c>
      <c r="L4865" s="64">
        <v>3.86</v>
      </c>
    </row>
    <row r="4866" spans="1:32" x14ac:dyDescent="0.2">
      <c r="A4866" s="2">
        <v>44806</v>
      </c>
      <c r="B4866" s="64">
        <v>4.53</v>
      </c>
      <c r="C4866" s="64">
        <v>4</v>
      </c>
      <c r="D4866" s="64">
        <v>4.76</v>
      </c>
      <c r="E4866" s="64">
        <v>4.74</v>
      </c>
      <c r="G4866" s="64">
        <v>2.99</v>
      </c>
      <c r="H4866" s="64">
        <f t="shared" si="140"/>
        <v>2.83</v>
      </c>
      <c r="I4866" s="64">
        <v>2.67</v>
      </c>
      <c r="J4866" s="64">
        <v>4.0599999999999996</v>
      </c>
      <c r="K4866" s="64">
        <f t="shared" si="141"/>
        <v>3.9349999999999996</v>
      </c>
      <c r="L4866" s="64">
        <v>3.81</v>
      </c>
      <c r="AF4866" t="s">
        <v>797</v>
      </c>
    </row>
    <row r="4867" spans="1:32" x14ac:dyDescent="0.2">
      <c r="A4867" s="2">
        <v>44810</v>
      </c>
      <c r="B4867" s="64">
        <v>4.67</v>
      </c>
      <c r="C4867" s="64">
        <v>4.22</v>
      </c>
      <c r="D4867" s="64">
        <v>4.91</v>
      </c>
      <c r="E4867" s="64">
        <v>4.8899999999999997</v>
      </c>
      <c r="G4867" s="64">
        <v>2.94</v>
      </c>
      <c r="H4867" s="64">
        <f t="shared" si="140"/>
        <v>2.8049999999999997</v>
      </c>
      <c r="I4867" s="64">
        <v>2.67</v>
      </c>
      <c r="J4867" s="64">
        <v>4.01</v>
      </c>
      <c r="K4867" s="64">
        <f t="shared" si="141"/>
        <v>3.95</v>
      </c>
      <c r="L4867" s="64">
        <v>3.89</v>
      </c>
    </row>
    <row r="4868" spans="1:32" x14ac:dyDescent="0.2">
      <c r="A4868" s="2">
        <v>44811</v>
      </c>
      <c r="B4868" s="64">
        <v>4.58</v>
      </c>
      <c r="C4868" s="64">
        <v>4.07</v>
      </c>
      <c r="D4868" s="64">
        <v>4.8</v>
      </c>
      <c r="E4868" s="64">
        <v>4.78</v>
      </c>
      <c r="G4868" s="64">
        <v>3.05</v>
      </c>
      <c r="H4868" s="64">
        <f t="shared" si="140"/>
        <v>2.8899999999999997</v>
      </c>
      <c r="I4868" s="64">
        <v>2.73</v>
      </c>
      <c r="J4868" s="64">
        <v>4.05</v>
      </c>
      <c r="K4868" s="64">
        <f t="shared" si="141"/>
        <v>3.95</v>
      </c>
      <c r="L4868" s="64">
        <v>3.85</v>
      </c>
    </row>
    <row r="4869" spans="1:32" x14ac:dyDescent="0.2">
      <c r="A4869" s="2">
        <v>44812</v>
      </c>
      <c r="B4869" s="64">
        <v>4.62</v>
      </c>
      <c r="C4869" s="64">
        <v>4.09</v>
      </c>
      <c r="D4869" s="64">
        <v>4.84</v>
      </c>
      <c r="E4869" s="64">
        <v>4.82</v>
      </c>
      <c r="G4869" s="64">
        <v>3.1</v>
      </c>
      <c r="H4869" s="64">
        <f t="shared" si="140"/>
        <v>2.89</v>
      </c>
      <c r="I4869" s="64">
        <v>2.68</v>
      </c>
      <c r="J4869" s="64">
        <v>4.13</v>
      </c>
      <c r="K4869" s="64">
        <f t="shared" si="141"/>
        <v>4.0199999999999996</v>
      </c>
      <c r="L4869" s="64">
        <v>3.91</v>
      </c>
    </row>
    <row r="4870" spans="1:32" x14ac:dyDescent="0.2">
      <c r="A4870" s="2">
        <v>44813</v>
      </c>
      <c r="B4870" s="64">
        <v>4.58</v>
      </c>
      <c r="C4870" s="64">
        <v>4.09</v>
      </c>
      <c r="D4870" s="64">
        <v>4.79</v>
      </c>
      <c r="E4870" s="64">
        <v>4.79</v>
      </c>
      <c r="G4870" s="64">
        <v>3.04</v>
      </c>
      <c r="H4870" s="64">
        <f t="shared" si="140"/>
        <v>2.8600000000000003</v>
      </c>
      <c r="I4870" s="64">
        <v>2.68</v>
      </c>
      <c r="J4870" s="64">
        <v>4.2</v>
      </c>
      <c r="K4870" s="64">
        <f t="shared" si="141"/>
        <v>4.0650000000000004</v>
      </c>
      <c r="L4870" s="64">
        <v>3.93</v>
      </c>
    </row>
    <row r="4871" spans="1:32" x14ac:dyDescent="0.2">
      <c r="A4871" s="2">
        <v>44816</v>
      </c>
      <c r="B4871" s="64">
        <v>4.6399999999999997</v>
      </c>
      <c r="C4871" s="64">
        <v>4.13</v>
      </c>
      <c r="D4871" s="64">
        <v>4.87</v>
      </c>
      <c r="E4871" s="64">
        <v>4.8499999999999996</v>
      </c>
      <c r="G4871" s="64">
        <v>2.99</v>
      </c>
      <c r="H4871" s="64">
        <f t="shared" si="140"/>
        <v>2.8450000000000002</v>
      </c>
      <c r="I4871" s="64">
        <v>2.7</v>
      </c>
      <c r="J4871" s="64">
        <v>4.08</v>
      </c>
      <c r="K4871" s="64">
        <f t="shared" si="141"/>
        <v>3.9299999999999997</v>
      </c>
      <c r="L4871" s="64">
        <v>3.78</v>
      </c>
    </row>
    <row r="4872" spans="1:32" x14ac:dyDescent="0.2">
      <c r="A4872" s="2">
        <v>44817</v>
      </c>
      <c r="B4872" s="64">
        <v>4.75</v>
      </c>
      <c r="C4872" s="64">
        <v>4.13</v>
      </c>
      <c r="D4872" s="64">
        <v>4.92</v>
      </c>
      <c r="E4872" s="64">
        <v>4.9000000000000004</v>
      </c>
      <c r="G4872" s="64">
        <v>3.05</v>
      </c>
      <c r="H4872" s="64">
        <f t="shared" si="140"/>
        <v>2.895</v>
      </c>
      <c r="I4872" s="64">
        <v>2.74</v>
      </c>
      <c r="J4872" s="64">
        <v>4.22</v>
      </c>
      <c r="K4872" s="64">
        <f t="shared" si="141"/>
        <v>4.1050000000000004</v>
      </c>
      <c r="L4872" s="64">
        <v>3.99</v>
      </c>
    </row>
    <row r="4873" spans="1:32" x14ac:dyDescent="0.2">
      <c r="A4873" s="2">
        <v>44818</v>
      </c>
      <c r="B4873" s="64">
        <v>4.7300000000000004</v>
      </c>
      <c r="C4873" s="64">
        <v>4.1100000000000003</v>
      </c>
      <c r="D4873" s="64">
        <v>4.8899999999999997</v>
      </c>
      <c r="E4873" s="64">
        <v>4.83</v>
      </c>
      <c r="G4873" s="64">
        <v>3.13</v>
      </c>
      <c r="H4873" s="64">
        <f t="shared" si="140"/>
        <v>2.96</v>
      </c>
      <c r="I4873" s="64">
        <v>2.79</v>
      </c>
      <c r="J4873" s="64">
        <v>3.97</v>
      </c>
      <c r="K4873" s="64">
        <f t="shared" si="141"/>
        <v>3.9350000000000001</v>
      </c>
      <c r="L4873" s="64">
        <v>3.9</v>
      </c>
    </row>
    <row r="4874" spans="1:32" x14ac:dyDescent="0.2">
      <c r="A4874" s="2">
        <v>44819</v>
      </c>
      <c r="B4874" s="64">
        <v>4.79</v>
      </c>
      <c r="C4874" s="64">
        <v>4.16</v>
      </c>
      <c r="D4874" s="64">
        <v>4.91</v>
      </c>
      <c r="E4874" s="64">
        <v>4.8499999999999996</v>
      </c>
      <c r="G4874" s="64">
        <v>3.14</v>
      </c>
      <c r="H4874" s="64">
        <f t="shared" si="140"/>
        <v>3</v>
      </c>
      <c r="I4874" s="64">
        <v>2.86</v>
      </c>
      <c r="J4874" s="64">
        <v>4.01</v>
      </c>
      <c r="K4874" s="64">
        <f t="shared" si="141"/>
        <v>3.96</v>
      </c>
      <c r="L4874" s="64">
        <v>3.91</v>
      </c>
    </row>
    <row r="4875" spans="1:32" x14ac:dyDescent="0.2">
      <c r="A4875" s="2">
        <v>44820</v>
      </c>
      <c r="B4875" s="64">
        <v>4.79</v>
      </c>
      <c r="C4875" s="64">
        <v>4.2699999999999996</v>
      </c>
      <c r="D4875" s="64">
        <v>4.9400000000000004</v>
      </c>
      <c r="E4875" s="64">
        <v>4.8600000000000003</v>
      </c>
      <c r="G4875" s="64">
        <v>3.2</v>
      </c>
      <c r="H4875" s="64">
        <f t="shared" si="140"/>
        <v>3.0700000000000003</v>
      </c>
      <c r="I4875" s="64">
        <v>2.94</v>
      </c>
      <c r="J4875" s="64">
        <v>4.0599999999999996</v>
      </c>
      <c r="K4875" s="64">
        <f t="shared" si="141"/>
        <v>3.9299999999999997</v>
      </c>
      <c r="L4875" s="64">
        <v>3.8</v>
      </c>
    </row>
    <row r="4876" spans="1:32" x14ac:dyDescent="0.2">
      <c r="A4876" s="2">
        <v>44823</v>
      </c>
      <c r="B4876" s="64">
        <v>4.82</v>
      </c>
      <c r="C4876" s="64">
        <v>4.24</v>
      </c>
      <c r="D4876" s="64">
        <v>4.93</v>
      </c>
      <c r="E4876" s="64">
        <v>4.87</v>
      </c>
      <c r="G4876" s="64">
        <v>3.22</v>
      </c>
      <c r="H4876" s="64">
        <f t="shared" si="140"/>
        <v>3.0700000000000003</v>
      </c>
      <c r="I4876" s="64">
        <v>2.92</v>
      </c>
      <c r="J4876" s="64">
        <v>4.09</v>
      </c>
      <c r="K4876" s="64">
        <f t="shared" si="141"/>
        <v>3.9699999999999998</v>
      </c>
      <c r="L4876" s="64">
        <v>3.85</v>
      </c>
    </row>
    <row r="4877" spans="1:32" x14ac:dyDescent="0.2">
      <c r="A4877" s="2">
        <v>44824</v>
      </c>
      <c r="B4877" s="64">
        <v>4.92</v>
      </c>
      <c r="C4877" s="64">
        <v>4.4000000000000004</v>
      </c>
      <c r="D4877" s="64">
        <v>5.01</v>
      </c>
      <c r="E4877" s="64">
        <v>4.8899999999999997</v>
      </c>
      <c r="G4877" s="64">
        <v>3.32</v>
      </c>
      <c r="H4877" s="64">
        <f t="shared" si="140"/>
        <v>3.1749999999999998</v>
      </c>
      <c r="I4877" s="64">
        <v>3.03</v>
      </c>
      <c r="J4877" s="64">
        <v>4.09</v>
      </c>
      <c r="K4877" s="64">
        <f t="shared" si="141"/>
        <v>4.09</v>
      </c>
      <c r="L4877" s="64">
        <v>4.09</v>
      </c>
    </row>
    <row r="4878" spans="1:32" x14ac:dyDescent="0.2">
      <c r="A4878" s="2">
        <v>44825</v>
      </c>
      <c r="B4878" s="64">
        <v>4.8499999999999996</v>
      </c>
      <c r="C4878" s="64">
        <v>4.34</v>
      </c>
      <c r="D4878" s="64">
        <v>4.92</v>
      </c>
      <c r="E4878" s="64">
        <v>4.83</v>
      </c>
      <c r="G4878" s="64">
        <v>3.36</v>
      </c>
      <c r="H4878" s="64">
        <f t="shared" si="140"/>
        <v>3.19</v>
      </c>
      <c r="I4878" s="64">
        <v>3.02</v>
      </c>
      <c r="J4878" s="64">
        <v>4.17</v>
      </c>
      <c r="K4878" s="64">
        <f t="shared" si="141"/>
        <v>3.9699999999999998</v>
      </c>
      <c r="L4878" s="64">
        <v>3.77</v>
      </c>
    </row>
    <row r="4879" spans="1:32" x14ac:dyDescent="0.2">
      <c r="A4879" s="2">
        <v>44826</v>
      </c>
      <c r="B4879" s="64">
        <v>5.0599999999999996</v>
      </c>
      <c r="C4879" s="64">
        <v>4.55</v>
      </c>
      <c r="D4879" s="64">
        <v>5.09</v>
      </c>
      <c r="E4879" s="64">
        <v>5.01</v>
      </c>
      <c r="G4879" s="64">
        <v>3.42</v>
      </c>
      <c r="H4879" s="64">
        <f t="shared" si="140"/>
        <v>3.27</v>
      </c>
      <c r="I4879" s="64">
        <v>3.12</v>
      </c>
      <c r="J4879" s="64">
        <v>4.33</v>
      </c>
      <c r="K4879" s="64">
        <f t="shared" si="141"/>
        <v>4.2549999999999999</v>
      </c>
      <c r="L4879" s="64">
        <v>4.18</v>
      </c>
    </row>
    <row r="4880" spans="1:32" x14ac:dyDescent="0.2">
      <c r="A4880" s="2">
        <v>44827</v>
      </c>
      <c r="B4880" s="64">
        <v>5.0999999999999996</v>
      </c>
      <c r="C4880" s="64">
        <v>4.53</v>
      </c>
      <c r="D4880" s="64">
        <v>5.09</v>
      </c>
      <c r="E4880" s="64">
        <v>5.0199999999999996</v>
      </c>
      <c r="G4880" s="64">
        <v>3.38</v>
      </c>
      <c r="H4880" s="64">
        <f t="shared" si="140"/>
        <v>3.2850000000000001</v>
      </c>
      <c r="I4880" s="64">
        <v>3.19</v>
      </c>
      <c r="J4880" s="64">
        <v>4.28</v>
      </c>
      <c r="K4880" s="64">
        <f t="shared" si="141"/>
        <v>4.26</v>
      </c>
      <c r="L4880" s="64">
        <v>4.24</v>
      </c>
    </row>
    <row r="4881" spans="1:32" x14ac:dyDescent="0.2">
      <c r="A4881" s="2">
        <v>44830</v>
      </c>
      <c r="B4881" s="64">
        <v>5.31</v>
      </c>
      <c r="C4881" s="64">
        <v>4.67</v>
      </c>
      <c r="D4881" s="64">
        <v>5.27</v>
      </c>
      <c r="E4881" s="64">
        <v>5.19</v>
      </c>
      <c r="G4881" s="64">
        <v>3.53</v>
      </c>
      <c r="H4881" s="64">
        <f t="shared" si="140"/>
        <v>3.4249999999999998</v>
      </c>
      <c r="I4881" s="64">
        <v>3.32</v>
      </c>
      <c r="J4881" s="64">
        <v>4.34</v>
      </c>
      <c r="K4881" s="64">
        <f t="shared" si="141"/>
        <v>4.3249999999999993</v>
      </c>
      <c r="L4881" s="64">
        <v>4.3099999999999996</v>
      </c>
    </row>
    <row r="4882" spans="1:32" x14ac:dyDescent="0.2">
      <c r="A4882" s="2">
        <v>44831</v>
      </c>
      <c r="B4882" s="64">
        <v>5.44</v>
      </c>
      <c r="C4882" s="64">
        <v>4.83</v>
      </c>
      <c r="D4882" s="64">
        <v>5.45</v>
      </c>
      <c r="E4882" s="64">
        <v>5.38</v>
      </c>
      <c r="G4882" s="64">
        <v>3.61</v>
      </c>
      <c r="H4882" s="64">
        <f t="shared" si="140"/>
        <v>3.51</v>
      </c>
      <c r="I4882" s="64">
        <v>3.41</v>
      </c>
      <c r="J4882" s="64">
        <v>4.45</v>
      </c>
      <c r="K4882" s="64">
        <f t="shared" si="141"/>
        <v>4.42</v>
      </c>
      <c r="L4882" s="64">
        <v>4.3899999999999997</v>
      </c>
    </row>
    <row r="4883" spans="1:32" x14ac:dyDescent="0.2">
      <c r="A4883" s="2">
        <v>44832</v>
      </c>
      <c r="B4883" s="64">
        <v>5.15</v>
      </c>
      <c r="C4883" s="64">
        <v>4.6399999999999997</v>
      </c>
      <c r="D4883" s="64">
        <v>5.31</v>
      </c>
      <c r="E4883" s="64">
        <v>5.2</v>
      </c>
      <c r="G4883" s="64">
        <v>3.7</v>
      </c>
      <c r="H4883" s="64">
        <f t="shared" si="140"/>
        <v>3.5300000000000002</v>
      </c>
      <c r="I4883" s="64">
        <v>3.36</v>
      </c>
      <c r="J4883" s="64">
        <v>4.5199999999999996</v>
      </c>
      <c r="K4883" s="64">
        <f t="shared" si="141"/>
        <v>4.4349999999999996</v>
      </c>
      <c r="L4883" s="64">
        <v>4.3499999999999996</v>
      </c>
    </row>
    <row r="4884" spans="1:32" x14ac:dyDescent="0.2">
      <c r="A4884" s="2">
        <v>44833</v>
      </c>
      <c r="B4884" s="64">
        <v>5.24</v>
      </c>
      <c r="C4884" s="64">
        <v>4.6900000000000004</v>
      </c>
      <c r="D4884" s="64">
        <v>5.38</v>
      </c>
      <c r="E4884" s="64">
        <v>5.32</v>
      </c>
      <c r="G4884" s="64">
        <v>3.73</v>
      </c>
      <c r="H4884" s="64">
        <f t="shared" si="140"/>
        <v>3.5700000000000003</v>
      </c>
      <c r="I4884" s="64">
        <v>3.41</v>
      </c>
      <c r="J4884" s="64">
        <v>4.58</v>
      </c>
      <c r="K4884" s="64">
        <f t="shared" si="141"/>
        <v>4.4550000000000001</v>
      </c>
      <c r="L4884" s="64">
        <v>4.33</v>
      </c>
    </row>
    <row r="4885" spans="1:32" x14ac:dyDescent="0.2">
      <c r="A4885" s="2">
        <v>44834</v>
      </c>
      <c r="B4885" s="64">
        <v>5.29</v>
      </c>
      <c r="C4885" s="64">
        <v>4.6900000000000004</v>
      </c>
      <c r="D4885" s="64">
        <v>5.4</v>
      </c>
      <c r="E4885" s="64">
        <v>5.34</v>
      </c>
      <c r="G4885" s="64">
        <v>3.77</v>
      </c>
      <c r="H4885" s="64">
        <f t="shared" si="140"/>
        <v>3.62</v>
      </c>
      <c r="I4885" s="64">
        <v>3.47</v>
      </c>
      <c r="J4885" s="64">
        <v>4.62</v>
      </c>
      <c r="K4885" s="64">
        <f t="shared" si="141"/>
        <v>4.5</v>
      </c>
      <c r="L4885" s="64">
        <v>4.38</v>
      </c>
    </row>
    <row r="4887" spans="1:32" x14ac:dyDescent="0.2">
      <c r="A4887" s="3" t="s">
        <v>61</v>
      </c>
      <c r="B4887" s="64">
        <f>AVERAGE(B4864:B4885)</f>
        <v>4.878571428571429</v>
      </c>
      <c r="C4887" s="64">
        <f>AVERAGE(C4864:C4885)</f>
        <v>4.3304761904761904</v>
      </c>
      <c r="D4887" s="64">
        <f>AVERAGE(D4864:D4885)</f>
        <v>5.0133333333333336</v>
      </c>
      <c r="E4887" s="64">
        <f>AVERAGE(E4864:E4885)</f>
        <v>4.9580952380952379</v>
      </c>
      <c r="G4887" s="64">
        <f>AVERAGE(G4864:G4885)</f>
        <v>3.2714285714285714</v>
      </c>
      <c r="H4887" s="64">
        <f>AVERAGE(H4864:H4885)</f>
        <v>3.1204761904761904</v>
      </c>
      <c r="J4887" s="64">
        <f>AVERAGE(J4864:J4885)</f>
        <v>4.2038095238095234</v>
      </c>
      <c r="K4887" s="64">
        <f>AVERAGE(K4864:K4885)</f>
        <v>4.1142857142857148</v>
      </c>
    </row>
    <row r="4888" spans="1:32" x14ac:dyDescent="0.2">
      <c r="A4888" s="3" t="s">
        <v>62</v>
      </c>
      <c r="B4888" s="312">
        <f>AVERAGE(B4887:C4887)</f>
        <v>4.6045238095238101</v>
      </c>
      <c r="C4888" s="312"/>
      <c r="D4888" s="312">
        <f>AVERAGE(D4887:E4887)</f>
        <v>4.9857142857142858</v>
      </c>
      <c r="E4888" s="312"/>
      <c r="F4888" s="5"/>
      <c r="G4888" s="312">
        <f>AVERAGE(G4887:H4887)</f>
        <v>3.1959523809523809</v>
      </c>
      <c r="H4888" s="312"/>
      <c r="I4888" s="118"/>
      <c r="J4888" s="312">
        <f>AVERAGE(J4887:K4887)</f>
        <v>4.1590476190476195</v>
      </c>
      <c r="K4888" s="312"/>
    </row>
    <row r="4889" spans="1:32" x14ac:dyDescent="0.2">
      <c r="A4889" s="3" t="s">
        <v>63</v>
      </c>
      <c r="B4889" s="312">
        <f>AVERAGE(B4834,B4862,B4888)</f>
        <v>4.1633811249137338</v>
      </c>
      <c r="C4889" s="312"/>
      <c r="D4889" s="312">
        <f>AVERAGE(D4834,D4862,D4888)</f>
        <v>4.644111283643892</v>
      </c>
      <c r="E4889" s="312"/>
      <c r="F4889" s="5"/>
      <c r="G4889" s="312">
        <f>AVERAGE(G4834,G4862,G4888)</f>
        <v>2.8071000690131123</v>
      </c>
      <c r="H4889" s="312"/>
      <c r="I4889" s="118"/>
      <c r="J4889" s="312">
        <f>AVERAGE(J4834,J4862,J4888)</f>
        <v>3.7756716701173225</v>
      </c>
      <c r="K4889" s="312"/>
    </row>
    <row r="4890" spans="1:32" x14ac:dyDescent="0.2">
      <c r="A4890" s="209"/>
      <c r="B4890" s="118"/>
      <c r="C4890" s="118"/>
      <c r="D4890" s="118"/>
      <c r="E4890" s="118"/>
      <c r="F4890" s="5"/>
      <c r="G4890" s="118"/>
      <c r="H4890" s="118"/>
      <c r="I4890" s="118"/>
      <c r="J4890" s="118"/>
      <c r="K4890" s="118"/>
    </row>
    <row r="4891" spans="1:32" x14ac:dyDescent="0.2">
      <c r="A4891" s="209">
        <v>44837</v>
      </c>
      <c r="B4891" s="210">
        <v>5.0999999999999996</v>
      </c>
      <c r="C4891" s="210">
        <v>4.41</v>
      </c>
      <c r="D4891" s="210">
        <v>5.27</v>
      </c>
      <c r="E4891" s="210">
        <v>5.18</v>
      </c>
      <c r="F4891" s="122"/>
      <c r="G4891" s="210">
        <v>3.81</v>
      </c>
      <c r="H4891" s="64">
        <f t="shared" ref="H4891:H4910" si="142">(G4891+I4891)/2</f>
        <v>3.5949999999999998</v>
      </c>
      <c r="I4891" s="210">
        <v>3.38</v>
      </c>
      <c r="J4891" s="210">
        <v>4.4000000000000004</v>
      </c>
      <c r="K4891" s="64">
        <f t="shared" ref="K4891:K4910" si="143">(J4891+L4891)/2</f>
        <v>4.3049999999999997</v>
      </c>
      <c r="L4891" s="122">
        <v>4.21</v>
      </c>
    </row>
    <row r="4892" spans="1:32" x14ac:dyDescent="0.2">
      <c r="A4892" s="209">
        <v>44838</v>
      </c>
      <c r="B4892" s="210">
        <v>5.01</v>
      </c>
      <c r="C4892" s="210">
        <v>4.41</v>
      </c>
      <c r="D4892" s="210">
        <v>5.21</v>
      </c>
      <c r="E4892" s="210">
        <v>5.15</v>
      </c>
      <c r="F4892" s="122"/>
      <c r="G4892" s="210">
        <v>3.69</v>
      </c>
      <c r="H4892" s="64">
        <f t="shared" si="142"/>
        <v>3.4699999999999998</v>
      </c>
      <c r="I4892" s="210">
        <v>3.25</v>
      </c>
      <c r="J4892" s="210">
        <v>4.3600000000000003</v>
      </c>
      <c r="K4892" s="64">
        <f t="shared" si="143"/>
        <v>4.2050000000000001</v>
      </c>
      <c r="L4892" s="122">
        <v>4.05</v>
      </c>
    </row>
    <row r="4893" spans="1:32" x14ac:dyDescent="0.2">
      <c r="A4893" s="209">
        <v>44839</v>
      </c>
      <c r="B4893" s="210">
        <v>5.13</v>
      </c>
      <c r="C4893" s="210">
        <v>4.57</v>
      </c>
      <c r="D4893" s="210">
        <v>5.31</v>
      </c>
      <c r="E4893" s="210">
        <v>5.26</v>
      </c>
      <c r="F4893" s="122"/>
      <c r="G4893" s="210">
        <v>3.69</v>
      </c>
      <c r="H4893" s="64">
        <f t="shared" si="142"/>
        <v>3.4849999999999999</v>
      </c>
      <c r="I4893" s="210">
        <v>3.28</v>
      </c>
      <c r="J4893" s="210">
        <v>4.3899999999999997</v>
      </c>
      <c r="K4893" s="64">
        <f t="shared" si="143"/>
        <v>4.2449999999999992</v>
      </c>
      <c r="L4893" s="122">
        <v>4.0999999999999996</v>
      </c>
    </row>
    <row r="4894" spans="1:32" x14ac:dyDescent="0.2">
      <c r="A4894" s="209">
        <v>44840</v>
      </c>
      <c r="B4894" s="210">
        <v>5.23</v>
      </c>
      <c r="C4894" s="210">
        <v>4.6100000000000003</v>
      </c>
      <c r="D4894" s="210">
        <v>5.33</v>
      </c>
      <c r="E4894" s="210">
        <v>5.22</v>
      </c>
      <c r="F4894" s="122"/>
      <c r="G4894" s="210">
        <v>3.71</v>
      </c>
      <c r="H4894" s="64">
        <f t="shared" si="142"/>
        <v>3.5</v>
      </c>
      <c r="I4894" s="210">
        <v>3.29</v>
      </c>
      <c r="J4894" s="210">
        <v>4.2699999999999996</v>
      </c>
      <c r="K4894" s="64">
        <f t="shared" si="143"/>
        <v>4.2149999999999999</v>
      </c>
      <c r="L4894" s="122">
        <v>4.16</v>
      </c>
    </row>
    <row r="4895" spans="1:32" x14ac:dyDescent="0.2">
      <c r="A4895" s="209">
        <v>44841</v>
      </c>
      <c r="B4895" s="210">
        <v>5.31</v>
      </c>
      <c r="C4895" s="210">
        <v>4.6399999999999997</v>
      </c>
      <c r="D4895" s="210">
        <v>5.4</v>
      </c>
      <c r="E4895" s="210">
        <v>5.32</v>
      </c>
      <c r="F4895" s="122"/>
      <c r="G4895" s="210">
        <v>3.74</v>
      </c>
      <c r="H4895" s="64">
        <f t="shared" si="142"/>
        <v>3.5300000000000002</v>
      </c>
      <c r="I4895" s="210">
        <v>3.32</v>
      </c>
      <c r="J4895" s="210">
        <v>4.4000000000000004</v>
      </c>
      <c r="K4895" s="64">
        <f t="shared" si="143"/>
        <v>4.28</v>
      </c>
      <c r="L4895" s="122">
        <v>4.16</v>
      </c>
      <c r="AF4895" t="s">
        <v>801</v>
      </c>
    </row>
    <row r="4896" spans="1:32" x14ac:dyDescent="0.2">
      <c r="A4896" s="209">
        <v>44845</v>
      </c>
      <c r="B4896" s="210">
        <v>5.37</v>
      </c>
      <c r="C4896" s="210">
        <v>4.6900000000000004</v>
      </c>
      <c r="D4896" s="210">
        <v>5.52</v>
      </c>
      <c r="E4896" s="210">
        <v>5.43</v>
      </c>
      <c r="F4896" s="122"/>
      <c r="G4896" s="210">
        <v>3.74</v>
      </c>
      <c r="H4896" s="64">
        <f t="shared" si="142"/>
        <v>3.5</v>
      </c>
      <c r="I4896" s="210">
        <v>3.26</v>
      </c>
      <c r="J4896" s="210">
        <v>4.43</v>
      </c>
      <c r="K4896" s="64">
        <f t="shared" si="143"/>
        <v>4.2750000000000004</v>
      </c>
      <c r="L4896" s="122">
        <v>4.12</v>
      </c>
    </row>
    <row r="4897" spans="1:12" x14ac:dyDescent="0.2">
      <c r="A4897" s="209">
        <v>44846</v>
      </c>
      <c r="B4897" s="210">
        <v>5.43</v>
      </c>
      <c r="C4897" s="210">
        <v>4.78</v>
      </c>
      <c r="D4897" s="210">
        <v>5.52</v>
      </c>
      <c r="E4897" s="210">
        <v>5.42</v>
      </c>
      <c r="F4897" s="122"/>
      <c r="G4897" s="210">
        <v>3.65</v>
      </c>
      <c r="H4897" s="64">
        <f t="shared" si="142"/>
        <v>3.49</v>
      </c>
      <c r="I4897" s="210">
        <v>3.33</v>
      </c>
      <c r="J4897" s="210">
        <v>4.46</v>
      </c>
      <c r="K4897" s="64">
        <f t="shared" si="143"/>
        <v>4.29</v>
      </c>
      <c r="L4897" s="122">
        <v>4.12</v>
      </c>
    </row>
    <row r="4898" spans="1:12" x14ac:dyDescent="0.2">
      <c r="A4898" s="209">
        <v>44847</v>
      </c>
      <c r="B4898" s="210">
        <v>5.39</v>
      </c>
      <c r="C4898" s="210">
        <v>4.67</v>
      </c>
      <c r="D4898" s="210">
        <v>5.53</v>
      </c>
      <c r="E4898" s="210">
        <v>5.47</v>
      </c>
      <c r="F4898" s="122"/>
      <c r="G4898" s="210">
        <v>3.65</v>
      </c>
      <c r="H4898" s="64">
        <f t="shared" si="142"/>
        <v>3.4849999999999999</v>
      </c>
      <c r="I4898" s="210">
        <v>3.32</v>
      </c>
      <c r="J4898" s="210">
        <v>4.43</v>
      </c>
      <c r="K4898" s="64">
        <f t="shared" si="143"/>
        <v>4.2850000000000001</v>
      </c>
      <c r="L4898" s="122">
        <v>4.1399999999999997</v>
      </c>
    </row>
    <row r="4899" spans="1:12" x14ac:dyDescent="0.2">
      <c r="A4899" s="209">
        <v>44848</v>
      </c>
      <c r="B4899" s="210">
        <v>5.49</v>
      </c>
      <c r="C4899" s="210">
        <v>4.7300000000000004</v>
      </c>
      <c r="D4899" s="210">
        <v>5.62</v>
      </c>
      <c r="E4899" s="210">
        <v>5.58</v>
      </c>
      <c r="F4899" s="122"/>
      <c r="G4899" s="210">
        <v>3.67</v>
      </c>
      <c r="H4899" s="64">
        <f t="shared" si="142"/>
        <v>3.5149999999999997</v>
      </c>
      <c r="I4899" s="210">
        <v>3.36</v>
      </c>
      <c r="J4899" s="210">
        <v>4.4800000000000004</v>
      </c>
      <c r="K4899" s="64">
        <f t="shared" si="143"/>
        <v>4.3150000000000004</v>
      </c>
      <c r="L4899" s="122">
        <v>4.1500000000000004</v>
      </c>
    </row>
    <row r="4900" spans="1:12" x14ac:dyDescent="0.2">
      <c r="A4900" s="209">
        <v>44851</v>
      </c>
      <c r="B4900" s="210">
        <v>5.52</v>
      </c>
      <c r="C4900" s="210">
        <v>4.75</v>
      </c>
      <c r="D4900" s="210">
        <v>5.64</v>
      </c>
      <c r="E4900" s="210">
        <v>5.54</v>
      </c>
      <c r="F4900" s="122"/>
      <c r="G4900" s="210">
        <v>3.64</v>
      </c>
      <c r="H4900" s="64">
        <f t="shared" si="142"/>
        <v>3.4750000000000001</v>
      </c>
      <c r="I4900" s="210">
        <v>3.31</v>
      </c>
      <c r="J4900" s="210">
        <v>4.4800000000000004</v>
      </c>
      <c r="K4900" s="64">
        <f t="shared" si="143"/>
        <v>4.2850000000000001</v>
      </c>
      <c r="L4900" s="122">
        <v>4.09</v>
      </c>
    </row>
    <row r="4901" spans="1:12" x14ac:dyDescent="0.2">
      <c r="A4901" s="209">
        <v>44852</v>
      </c>
      <c r="B4901" s="210">
        <v>5.46</v>
      </c>
      <c r="C4901" s="210">
        <v>4.8499999999999996</v>
      </c>
      <c r="D4901" s="210">
        <v>5.59</v>
      </c>
      <c r="E4901" s="210">
        <v>5.51</v>
      </c>
      <c r="F4901" s="122"/>
      <c r="G4901" s="210">
        <v>3.69</v>
      </c>
      <c r="H4901" s="64">
        <f t="shared" si="142"/>
        <v>3.56</v>
      </c>
      <c r="I4901" s="210">
        <v>3.43</v>
      </c>
      <c r="J4901" s="210">
        <v>4.58</v>
      </c>
      <c r="K4901" s="64">
        <f t="shared" si="143"/>
        <v>4.3450000000000006</v>
      </c>
      <c r="L4901" s="122">
        <v>4.1100000000000003</v>
      </c>
    </row>
    <row r="4902" spans="1:12" x14ac:dyDescent="0.2">
      <c r="A4902" s="209">
        <v>44853</v>
      </c>
      <c r="B4902" s="210">
        <v>5.66</v>
      </c>
      <c r="C4902" s="210">
        <v>4.9400000000000004</v>
      </c>
      <c r="D4902" s="210">
        <v>5.71</v>
      </c>
      <c r="E4902" s="210">
        <v>5.63</v>
      </c>
      <c r="F4902" s="122"/>
      <c r="G4902" s="210">
        <v>3.71</v>
      </c>
      <c r="H4902" s="64">
        <f t="shared" si="142"/>
        <v>3.61</v>
      </c>
      <c r="I4902" s="210">
        <v>3.51</v>
      </c>
      <c r="J4902" s="210">
        <v>4.6399999999999997</v>
      </c>
      <c r="K4902" s="64">
        <f t="shared" si="143"/>
        <v>4.4249999999999998</v>
      </c>
      <c r="L4902" s="122">
        <v>4.21</v>
      </c>
    </row>
    <row r="4903" spans="1:12" x14ac:dyDescent="0.2">
      <c r="A4903" s="209">
        <v>44854</v>
      </c>
      <c r="B4903" s="210">
        <v>5.76</v>
      </c>
      <c r="C4903" s="210">
        <v>5.07</v>
      </c>
      <c r="D4903" s="210">
        <v>5.83</v>
      </c>
      <c r="E4903" s="210">
        <v>5.8</v>
      </c>
      <c r="F4903" s="122"/>
      <c r="G4903" s="210">
        <v>3.76</v>
      </c>
      <c r="H4903" s="64">
        <f t="shared" si="142"/>
        <v>3.66</v>
      </c>
      <c r="I4903" s="210">
        <v>3.56</v>
      </c>
      <c r="J4903" s="210">
        <v>4.71</v>
      </c>
      <c r="K4903" s="64">
        <f t="shared" si="143"/>
        <v>4.4849999999999994</v>
      </c>
      <c r="L4903" s="122">
        <v>4.26</v>
      </c>
    </row>
    <row r="4904" spans="1:12" x14ac:dyDescent="0.2">
      <c r="A4904" s="209">
        <v>44855</v>
      </c>
      <c r="B4904" s="210">
        <v>5.7</v>
      </c>
      <c r="C4904" s="210">
        <v>5.0199999999999996</v>
      </c>
      <c r="D4904" s="210">
        <v>5.85</v>
      </c>
      <c r="E4904" s="210">
        <v>5.81</v>
      </c>
      <c r="F4904" s="122"/>
      <c r="G4904" s="210">
        <v>3.87</v>
      </c>
      <c r="H4904" s="64">
        <f t="shared" si="142"/>
        <v>3.77</v>
      </c>
      <c r="I4904" s="210">
        <v>3.67</v>
      </c>
      <c r="J4904" s="210">
        <v>4.78</v>
      </c>
      <c r="K4904" s="64">
        <f t="shared" si="143"/>
        <v>4.585</v>
      </c>
      <c r="L4904" s="122">
        <v>4.3899999999999997</v>
      </c>
    </row>
    <row r="4905" spans="1:12" x14ac:dyDescent="0.2">
      <c r="A4905" s="209">
        <v>44858</v>
      </c>
      <c r="B4905" s="210">
        <v>5.62</v>
      </c>
      <c r="C4905" s="210">
        <v>4.9400000000000004</v>
      </c>
      <c r="D4905" s="210">
        <v>5.85</v>
      </c>
      <c r="E4905" s="210">
        <v>5.86</v>
      </c>
      <c r="F4905" s="122"/>
      <c r="G4905" s="210">
        <v>4.03</v>
      </c>
      <c r="H4905" s="64">
        <f t="shared" si="142"/>
        <v>3.88</v>
      </c>
      <c r="I4905" s="210">
        <v>3.73</v>
      </c>
      <c r="J4905" s="210">
        <v>4.8499999999999996</v>
      </c>
      <c r="K4905" s="64">
        <f t="shared" si="143"/>
        <v>4.6500000000000004</v>
      </c>
      <c r="L4905" s="122">
        <v>4.45</v>
      </c>
    </row>
    <row r="4906" spans="1:12" x14ac:dyDescent="0.2">
      <c r="A4906" s="209">
        <v>44859</v>
      </c>
      <c r="B4906" s="210">
        <v>5.51</v>
      </c>
      <c r="C4906" s="210">
        <v>4.74</v>
      </c>
      <c r="D4906" s="210">
        <v>5.7</v>
      </c>
      <c r="E4906" s="210">
        <v>5.7</v>
      </c>
      <c r="F4906" s="122"/>
      <c r="G4906" s="210">
        <v>4.08</v>
      </c>
      <c r="H4906" s="64">
        <f t="shared" si="142"/>
        <v>3.94</v>
      </c>
      <c r="I4906" s="210">
        <v>3.8</v>
      </c>
      <c r="J4906" s="210">
        <v>4.7300000000000004</v>
      </c>
      <c r="K4906" s="64">
        <f t="shared" si="143"/>
        <v>4.59</v>
      </c>
      <c r="L4906" s="122">
        <v>4.45</v>
      </c>
    </row>
    <row r="4907" spans="1:12" x14ac:dyDescent="0.2">
      <c r="A4907" s="209">
        <v>44860</v>
      </c>
      <c r="B4907" s="210">
        <v>5.41</v>
      </c>
      <c r="C4907" s="210">
        <v>4.68</v>
      </c>
      <c r="D4907" s="210">
        <v>5.61</v>
      </c>
      <c r="E4907" s="210">
        <v>5.57</v>
      </c>
      <c r="F4907" s="122"/>
      <c r="G4907" s="210">
        <v>3.98</v>
      </c>
      <c r="H4907" s="64">
        <f t="shared" si="142"/>
        <v>3.8200000000000003</v>
      </c>
      <c r="I4907" s="210">
        <v>3.66</v>
      </c>
      <c r="J4907" s="210">
        <v>4.84</v>
      </c>
      <c r="K4907" s="64">
        <f t="shared" si="143"/>
        <v>4.6749999999999998</v>
      </c>
      <c r="L4907" s="122">
        <v>4.51</v>
      </c>
    </row>
    <row r="4908" spans="1:12" x14ac:dyDescent="0.2">
      <c r="A4908" s="209">
        <v>44861</v>
      </c>
      <c r="B4908" s="210">
        <v>5.37</v>
      </c>
      <c r="C4908" s="210">
        <v>4.5999999999999996</v>
      </c>
      <c r="D4908" s="210">
        <v>5.56</v>
      </c>
      <c r="E4908" s="210">
        <v>5.53</v>
      </c>
      <c r="F4908" s="122"/>
      <c r="G4908" s="210">
        <v>3.91</v>
      </c>
      <c r="H4908" s="210">
        <f t="shared" si="142"/>
        <v>3.7750000000000004</v>
      </c>
      <c r="I4908" s="210">
        <v>3.64</v>
      </c>
      <c r="J4908" s="210">
        <v>4.88</v>
      </c>
      <c r="K4908" s="210">
        <f t="shared" si="143"/>
        <v>4.585</v>
      </c>
      <c r="L4908" s="122">
        <v>4.29</v>
      </c>
    </row>
    <row r="4909" spans="1:12" x14ac:dyDescent="0.2">
      <c r="A4909" s="209">
        <v>44862</v>
      </c>
      <c r="B4909" s="210">
        <v>5.41</v>
      </c>
      <c r="C4909" s="210">
        <v>4.8499999999999996</v>
      </c>
      <c r="D4909" s="210">
        <v>5.58</v>
      </c>
      <c r="E4909" s="210">
        <v>5.53</v>
      </c>
      <c r="F4909" s="122"/>
      <c r="G4909" s="210">
        <v>3.83</v>
      </c>
      <c r="H4909" s="210">
        <f t="shared" si="142"/>
        <v>3.73</v>
      </c>
      <c r="I4909" s="210">
        <v>3.63</v>
      </c>
      <c r="J4909" s="210">
        <v>4.91</v>
      </c>
      <c r="K4909" s="210">
        <f t="shared" si="143"/>
        <v>4.5999999999999996</v>
      </c>
      <c r="L4909" s="122">
        <v>4.29</v>
      </c>
    </row>
    <row r="4910" spans="1:12" x14ac:dyDescent="0.2">
      <c r="A4910" s="209">
        <v>44865</v>
      </c>
      <c r="B4910" s="210">
        <v>5.48</v>
      </c>
      <c r="C4910" s="210">
        <v>4.84</v>
      </c>
      <c r="D4910" s="210">
        <v>5.63</v>
      </c>
      <c r="E4910" s="210">
        <v>5.61</v>
      </c>
      <c r="F4910" s="122"/>
      <c r="G4910" s="210">
        <v>3.93</v>
      </c>
      <c r="H4910" s="210">
        <f t="shared" si="142"/>
        <v>3.8050000000000002</v>
      </c>
      <c r="I4910" s="210">
        <v>3.68</v>
      </c>
      <c r="J4910" s="210">
        <v>4.82</v>
      </c>
      <c r="K4910" s="210">
        <f t="shared" si="143"/>
        <v>4.5549999999999997</v>
      </c>
      <c r="L4910" s="122">
        <v>4.29</v>
      </c>
    </row>
    <row r="4911" spans="1:12" x14ac:dyDescent="0.2">
      <c r="A4911" s="209"/>
      <c r="B4911" s="210"/>
      <c r="C4911" s="210"/>
      <c r="D4911" s="210"/>
      <c r="E4911" s="210"/>
      <c r="F4911" s="122"/>
      <c r="G4911" s="210"/>
      <c r="H4911" s="210"/>
      <c r="I4911" s="210"/>
      <c r="J4911" s="210"/>
      <c r="K4911" s="210"/>
      <c r="L4911" s="122"/>
    </row>
    <row r="4912" spans="1:12" x14ac:dyDescent="0.2">
      <c r="A4912" s="3" t="s">
        <v>61</v>
      </c>
      <c r="B4912" s="64">
        <f>AVERAGE(B4891:B4910)</f>
        <v>5.418000000000001</v>
      </c>
      <c r="C4912" s="64">
        <f t="shared" ref="C4912:K4912" si="144">AVERAGE(C4891:C4910)</f>
        <v>4.7394999999999996</v>
      </c>
      <c r="D4912" s="64">
        <f t="shared" si="144"/>
        <v>5.5629999999999979</v>
      </c>
      <c r="E4912" s="64">
        <f t="shared" si="144"/>
        <v>5.5059999999999993</v>
      </c>
      <c r="G4912" s="64">
        <f t="shared" si="144"/>
        <v>3.7890000000000001</v>
      </c>
      <c r="H4912" s="64">
        <f t="shared" si="144"/>
        <v>3.6297500000000005</v>
      </c>
      <c r="J4912" s="64">
        <f t="shared" si="144"/>
        <v>4.5920000000000005</v>
      </c>
      <c r="K4912" s="64">
        <f t="shared" si="144"/>
        <v>4.4097499999999981</v>
      </c>
    </row>
    <row r="4913" spans="1:32" x14ac:dyDescent="0.2">
      <c r="A4913" s="3" t="s">
        <v>62</v>
      </c>
      <c r="B4913" s="312">
        <f>AVERAGE(B4912:C4912)</f>
        <v>5.0787500000000003</v>
      </c>
      <c r="C4913" s="312"/>
      <c r="D4913" s="312">
        <f>AVERAGE(D4912:E4912)</f>
        <v>5.5344999999999986</v>
      </c>
      <c r="E4913" s="312"/>
      <c r="F4913" s="5"/>
      <c r="G4913" s="312">
        <f>AVERAGE(G4912:H4912)</f>
        <v>3.7093750000000005</v>
      </c>
      <c r="H4913" s="312"/>
      <c r="I4913" s="118"/>
      <c r="J4913" s="312">
        <f>AVERAGE(J4912:K4912)</f>
        <v>4.5008749999999988</v>
      </c>
      <c r="K4913" s="312"/>
    </row>
    <row r="4914" spans="1:32" x14ac:dyDescent="0.2">
      <c r="A4914" s="3" t="s">
        <v>63</v>
      </c>
      <c r="B4914" s="312">
        <f>AVERAGE(B4862,B4888,B4913)</f>
        <v>4.5297144582470672</v>
      </c>
      <c r="C4914" s="312"/>
      <c r="D4914" s="312">
        <f>AVERAGE(D4862,D4888,D4913)</f>
        <v>4.9820279503105587</v>
      </c>
      <c r="E4914" s="312"/>
      <c r="F4914" s="5"/>
      <c r="G4914" s="312">
        <f>AVERAGE(G4862,G4888,G4913)</f>
        <v>3.1498917356797791</v>
      </c>
      <c r="H4914" s="312"/>
      <c r="I4914" s="118"/>
      <c r="J4914" s="312">
        <f>AVERAGE(J4862,J4888,J4913)</f>
        <v>4.0892133367839891</v>
      </c>
      <c r="K4914" s="312"/>
    </row>
    <row r="4915" spans="1:32" x14ac:dyDescent="0.2">
      <c r="A4915" s="209"/>
      <c r="B4915" s="210"/>
      <c r="C4915" s="210"/>
      <c r="D4915" s="210"/>
      <c r="E4915" s="210"/>
      <c r="F4915" s="122"/>
      <c r="G4915" s="210"/>
      <c r="H4915" s="210"/>
      <c r="I4915" s="210"/>
      <c r="J4915" s="210"/>
      <c r="K4915" s="210"/>
      <c r="L4915" s="122"/>
    </row>
    <row r="4916" spans="1:32" x14ac:dyDescent="0.2">
      <c r="A4916" s="209">
        <v>44866</v>
      </c>
      <c r="B4916" s="210">
        <v>5.4</v>
      </c>
      <c r="C4916" s="210">
        <v>4.76</v>
      </c>
      <c r="D4916" s="210">
        <v>5.53</v>
      </c>
      <c r="E4916" s="210">
        <v>5.54</v>
      </c>
      <c r="F4916" s="122"/>
      <c r="G4916" s="210">
        <v>3.91</v>
      </c>
      <c r="H4916" s="64">
        <f t="shared" ref="H4916:H4935" si="145">(G4916+I4916)/2</f>
        <v>3.74</v>
      </c>
      <c r="I4916" s="210">
        <v>3.57</v>
      </c>
      <c r="J4916" s="210">
        <v>4.79</v>
      </c>
      <c r="K4916" s="64">
        <f t="shared" ref="K4916:K4935" si="146">(J4916+L4916)/2</f>
        <v>4.6400000000000006</v>
      </c>
      <c r="L4916" s="122">
        <v>4.49</v>
      </c>
    </row>
    <row r="4917" spans="1:32" x14ac:dyDescent="0.2">
      <c r="A4917" s="209">
        <v>44867</v>
      </c>
      <c r="B4917" s="210">
        <v>5.41</v>
      </c>
      <c r="C4917" s="210">
        <v>4.76</v>
      </c>
      <c r="D4917" s="210">
        <v>5.6</v>
      </c>
      <c r="E4917" s="210">
        <v>5.55</v>
      </c>
      <c r="F4917" s="122"/>
      <c r="G4917" s="210">
        <v>3.86</v>
      </c>
      <c r="H4917" s="64">
        <f t="shared" si="145"/>
        <v>3.6849999999999996</v>
      </c>
      <c r="I4917" s="210">
        <v>3.51</v>
      </c>
      <c r="J4917" s="210">
        <v>4.9000000000000004</v>
      </c>
      <c r="K4917" s="64">
        <f t="shared" si="146"/>
        <v>4.6500000000000004</v>
      </c>
      <c r="L4917" s="122">
        <v>4.4000000000000004</v>
      </c>
    </row>
    <row r="4918" spans="1:32" x14ac:dyDescent="0.2">
      <c r="A4918" s="209">
        <v>44868</v>
      </c>
      <c r="B4918" s="210">
        <v>5.51</v>
      </c>
      <c r="C4918" s="210">
        <v>4.82</v>
      </c>
      <c r="D4918" s="210">
        <v>5.63</v>
      </c>
      <c r="E4918" s="210">
        <v>5.55</v>
      </c>
      <c r="F4918" s="122"/>
      <c r="G4918" s="210">
        <v>3.94</v>
      </c>
      <c r="H4918" s="64">
        <f t="shared" si="145"/>
        <v>3.7450000000000001</v>
      </c>
      <c r="I4918" s="210">
        <v>3.55</v>
      </c>
      <c r="J4918" s="210">
        <v>4.84</v>
      </c>
      <c r="K4918" s="64">
        <f t="shared" si="146"/>
        <v>4.6400000000000006</v>
      </c>
      <c r="L4918" s="122">
        <v>4.4400000000000004</v>
      </c>
    </row>
    <row r="4919" spans="1:32" x14ac:dyDescent="0.2">
      <c r="A4919" s="209">
        <v>44869</v>
      </c>
      <c r="B4919" s="210">
        <v>5.52</v>
      </c>
      <c r="C4919" s="210">
        <v>4.79</v>
      </c>
      <c r="D4919" s="210">
        <v>5.67</v>
      </c>
      <c r="E4919" s="210">
        <v>5.58</v>
      </c>
      <c r="F4919" s="122"/>
      <c r="G4919" s="210">
        <v>4</v>
      </c>
      <c r="H4919" s="64">
        <f t="shared" si="145"/>
        <v>3.7800000000000002</v>
      </c>
      <c r="I4919" s="210">
        <v>3.56</v>
      </c>
      <c r="J4919" s="210">
        <v>4.8600000000000003</v>
      </c>
      <c r="K4919" s="64">
        <f t="shared" si="146"/>
        <v>4.6500000000000004</v>
      </c>
      <c r="L4919" s="122">
        <v>4.4400000000000004</v>
      </c>
    </row>
    <row r="4920" spans="1:32" x14ac:dyDescent="0.2">
      <c r="A4920" s="209">
        <v>44872</v>
      </c>
      <c r="B4920" s="210">
        <v>5.54</v>
      </c>
      <c r="C4920" s="210">
        <v>4.8600000000000003</v>
      </c>
      <c r="D4920" s="210">
        <v>5.72</v>
      </c>
      <c r="E4920" s="210">
        <v>5.65</v>
      </c>
      <c r="F4920" s="122"/>
      <c r="G4920" s="210">
        <v>3.95</v>
      </c>
      <c r="H4920" s="64">
        <f t="shared" si="145"/>
        <v>3.76</v>
      </c>
      <c r="I4920" s="210">
        <v>3.57</v>
      </c>
      <c r="J4920" s="210">
        <v>4.7699999999999996</v>
      </c>
      <c r="K4920" s="64">
        <f t="shared" si="146"/>
        <v>4.6849999999999996</v>
      </c>
      <c r="L4920" s="122">
        <v>4.5999999999999996</v>
      </c>
    </row>
    <row r="4921" spans="1:32" x14ac:dyDescent="0.2">
      <c r="A4921" s="209">
        <v>44873</v>
      </c>
      <c r="B4921" s="210">
        <v>5.48</v>
      </c>
      <c r="C4921" s="210">
        <v>4.78</v>
      </c>
      <c r="D4921" s="210">
        <v>5.69</v>
      </c>
      <c r="E4921" s="210">
        <v>5.64</v>
      </c>
      <c r="F4921" s="122"/>
      <c r="G4921" s="210">
        <v>3.95</v>
      </c>
      <c r="H4921" s="64">
        <f t="shared" si="145"/>
        <v>3.75</v>
      </c>
      <c r="I4921" s="210">
        <v>3.55</v>
      </c>
      <c r="J4921" s="210">
        <v>4.79</v>
      </c>
      <c r="K4921" s="64">
        <f t="shared" si="146"/>
        <v>4.6099999999999994</v>
      </c>
      <c r="L4921" s="122">
        <v>4.43</v>
      </c>
    </row>
    <row r="4922" spans="1:32" x14ac:dyDescent="0.2">
      <c r="A4922" s="209">
        <v>44874</v>
      </c>
      <c r="B4922" s="210">
        <v>5.5</v>
      </c>
      <c r="C4922" s="210">
        <v>4.84</v>
      </c>
      <c r="D4922" s="210">
        <v>5.73</v>
      </c>
      <c r="E4922" s="210">
        <v>5.65</v>
      </c>
      <c r="F4922" s="122"/>
      <c r="G4922" s="210">
        <v>3.92</v>
      </c>
      <c r="H4922" s="64">
        <f t="shared" si="145"/>
        <v>3.7249999999999996</v>
      </c>
      <c r="I4922" s="210">
        <v>3.53</v>
      </c>
      <c r="J4922" s="210">
        <v>4.74</v>
      </c>
      <c r="K4922" s="64">
        <f t="shared" si="146"/>
        <v>4.4399999999999995</v>
      </c>
      <c r="L4922" s="122">
        <v>4.1399999999999997</v>
      </c>
    </row>
    <row r="4923" spans="1:32" x14ac:dyDescent="0.2">
      <c r="A4923" s="209">
        <v>44875</v>
      </c>
      <c r="B4923" s="210">
        <v>5.1100000000000003</v>
      </c>
      <c r="C4923" s="210">
        <v>4.62</v>
      </c>
      <c r="D4923" s="210">
        <v>5.36</v>
      </c>
      <c r="E4923" s="210">
        <v>5.32</v>
      </c>
      <c r="F4923" s="122"/>
      <c r="G4923" s="210">
        <v>3.87</v>
      </c>
      <c r="H4923" s="64">
        <f t="shared" si="145"/>
        <v>3.6100000000000003</v>
      </c>
      <c r="I4923" s="210">
        <v>3.35</v>
      </c>
      <c r="J4923" s="210">
        <v>4.6100000000000003</v>
      </c>
      <c r="K4923" s="64">
        <f t="shared" si="146"/>
        <v>4.3049999999999997</v>
      </c>
      <c r="L4923" s="122">
        <v>4</v>
      </c>
      <c r="AF4923" s="117" t="s">
        <v>805</v>
      </c>
    </row>
    <row r="4924" spans="1:32" x14ac:dyDescent="0.2">
      <c r="A4924" s="209">
        <v>44879</v>
      </c>
      <c r="B4924" s="210">
        <v>5.17</v>
      </c>
      <c r="C4924" s="210">
        <v>4.74</v>
      </c>
      <c r="D4924" s="210">
        <v>5.41</v>
      </c>
      <c r="E4924" s="210">
        <v>5.33</v>
      </c>
      <c r="F4924" s="122"/>
      <c r="G4924" s="210">
        <v>3.75</v>
      </c>
      <c r="H4924" s="64">
        <f t="shared" si="145"/>
        <v>3.5350000000000001</v>
      </c>
      <c r="I4924" s="210">
        <v>3.32</v>
      </c>
      <c r="J4924" s="210">
        <v>4.6900000000000004</v>
      </c>
      <c r="K4924" s="64">
        <f t="shared" si="146"/>
        <v>4.3250000000000002</v>
      </c>
      <c r="L4924" s="122">
        <v>3.96</v>
      </c>
    </row>
    <row r="4925" spans="1:32" x14ac:dyDescent="0.2">
      <c r="A4925" s="209">
        <v>44880</v>
      </c>
      <c r="B4925" s="210">
        <v>5.07</v>
      </c>
      <c r="C4925" s="210">
        <v>4.67</v>
      </c>
      <c r="D4925" s="210">
        <v>5.28</v>
      </c>
      <c r="E4925" s="210">
        <v>5.19</v>
      </c>
      <c r="F4925" s="122"/>
      <c r="G4925" s="210">
        <v>3.6</v>
      </c>
      <c r="H4925" s="64">
        <f t="shared" si="145"/>
        <v>3.45</v>
      </c>
      <c r="I4925" s="210">
        <v>3.3</v>
      </c>
      <c r="J4925" s="210">
        <v>4.59</v>
      </c>
      <c r="K4925" s="64">
        <f t="shared" si="146"/>
        <v>4.29</v>
      </c>
      <c r="L4925" s="122">
        <v>3.99</v>
      </c>
    </row>
    <row r="4926" spans="1:32" x14ac:dyDescent="0.2">
      <c r="A4926" s="209">
        <v>44881</v>
      </c>
      <c r="B4926" s="210">
        <v>4.96</v>
      </c>
      <c r="C4926" s="210">
        <v>4.26</v>
      </c>
      <c r="D4926" s="210">
        <v>5.15</v>
      </c>
      <c r="E4926" s="210">
        <v>5.0199999999999996</v>
      </c>
      <c r="F4926" s="122"/>
      <c r="G4926" s="210">
        <v>3.77</v>
      </c>
      <c r="H4926" s="64">
        <f t="shared" si="145"/>
        <v>3.4649999999999999</v>
      </c>
      <c r="I4926" s="210">
        <v>3.16</v>
      </c>
      <c r="J4926" s="210">
        <v>4.5</v>
      </c>
      <c r="K4926" s="64">
        <f t="shared" si="146"/>
        <v>4.1449999999999996</v>
      </c>
      <c r="L4926" s="122">
        <v>3.79</v>
      </c>
    </row>
    <row r="4927" spans="1:32" x14ac:dyDescent="0.2">
      <c r="A4927" s="209">
        <v>44882</v>
      </c>
      <c r="B4927" s="210">
        <v>5.04</v>
      </c>
      <c r="C4927" s="210">
        <v>4.42</v>
      </c>
      <c r="D4927" s="210">
        <v>5.21</v>
      </c>
      <c r="E4927" s="210">
        <v>5.09</v>
      </c>
      <c r="F4927" s="122"/>
      <c r="G4927" s="210">
        <v>3.63</v>
      </c>
      <c r="H4927" s="64">
        <f t="shared" si="145"/>
        <v>3.42</v>
      </c>
      <c r="I4927" s="210">
        <v>3.21</v>
      </c>
      <c r="J4927" s="210">
        <v>4.5199999999999996</v>
      </c>
      <c r="K4927" s="64">
        <f t="shared" si="146"/>
        <v>4.13</v>
      </c>
      <c r="L4927" s="122">
        <v>3.74</v>
      </c>
    </row>
    <row r="4928" spans="1:32" x14ac:dyDescent="0.2">
      <c r="A4928" s="209">
        <v>44883</v>
      </c>
      <c r="B4928" s="210">
        <v>5.0599999999999996</v>
      </c>
      <c r="C4928" s="210">
        <v>4.3499999999999996</v>
      </c>
      <c r="D4928" s="210">
        <v>5.25</v>
      </c>
      <c r="E4928" s="210">
        <v>5.08</v>
      </c>
      <c r="F4928" s="122"/>
      <c r="G4928" s="210">
        <v>3.6</v>
      </c>
      <c r="H4928" s="64">
        <f t="shared" si="145"/>
        <v>3.38</v>
      </c>
      <c r="I4928" s="210">
        <v>3.16</v>
      </c>
      <c r="J4928" s="210">
        <v>4.43</v>
      </c>
      <c r="K4928" s="64">
        <f t="shared" si="146"/>
        <v>4.07</v>
      </c>
      <c r="L4928" s="122">
        <v>3.71</v>
      </c>
    </row>
    <row r="4929" spans="1:32" x14ac:dyDescent="0.2">
      <c r="A4929" s="209">
        <v>44886</v>
      </c>
      <c r="B4929" s="210">
        <v>5.0599999999999996</v>
      </c>
      <c r="C4929" s="210">
        <v>4.3899999999999997</v>
      </c>
      <c r="D4929" s="210">
        <v>5.23</v>
      </c>
      <c r="E4929" s="210">
        <v>5.13</v>
      </c>
      <c r="F4929" s="122"/>
      <c r="G4929" s="210">
        <v>3.55</v>
      </c>
      <c r="H4929" s="64">
        <f t="shared" si="145"/>
        <v>3.3499999999999996</v>
      </c>
      <c r="I4929" s="210">
        <v>3.15</v>
      </c>
      <c r="J4929" s="210">
        <v>4.4000000000000004</v>
      </c>
      <c r="K4929" s="64">
        <f t="shared" si="146"/>
        <v>4.085</v>
      </c>
      <c r="L4929" s="122">
        <v>3.77</v>
      </c>
    </row>
    <row r="4930" spans="1:32" x14ac:dyDescent="0.2">
      <c r="A4930" s="209">
        <v>44887</v>
      </c>
      <c r="B4930" s="210">
        <v>4.95</v>
      </c>
      <c r="C4930" s="210">
        <v>4.28</v>
      </c>
      <c r="D4930" s="210">
        <v>5.1100000000000003</v>
      </c>
      <c r="E4930" s="210">
        <v>4.92</v>
      </c>
      <c r="F4930" s="122"/>
      <c r="G4930" s="210">
        <v>3.52</v>
      </c>
      <c r="H4930" s="64">
        <f t="shared" si="145"/>
        <v>3.33</v>
      </c>
      <c r="I4930" s="210">
        <v>3.14</v>
      </c>
      <c r="J4930" s="210">
        <v>4.3899999999999997</v>
      </c>
      <c r="K4930" s="64">
        <f t="shared" si="146"/>
        <v>4.085</v>
      </c>
      <c r="L4930" s="122">
        <v>3.78</v>
      </c>
    </row>
    <row r="4931" spans="1:32" x14ac:dyDescent="0.2">
      <c r="A4931" s="209">
        <v>44888</v>
      </c>
      <c r="B4931" s="210">
        <v>4.92</v>
      </c>
      <c r="C4931" s="210">
        <v>4.2699999999999996</v>
      </c>
      <c r="D4931" s="210">
        <v>5.01</v>
      </c>
      <c r="E4931" s="210">
        <v>4.83</v>
      </c>
      <c r="F4931" s="122"/>
      <c r="G4931" s="210">
        <v>3.58</v>
      </c>
      <c r="H4931" s="64">
        <f t="shared" si="145"/>
        <v>3.34</v>
      </c>
      <c r="I4931" s="210">
        <v>3.1</v>
      </c>
      <c r="J4931" s="210">
        <v>4.37</v>
      </c>
      <c r="K4931" s="64">
        <f t="shared" si="146"/>
        <v>4.04</v>
      </c>
      <c r="L4931" s="122">
        <v>3.71</v>
      </c>
      <c r="AF4931" s="117" t="s">
        <v>806</v>
      </c>
    </row>
    <row r="4932" spans="1:32" x14ac:dyDescent="0.2">
      <c r="A4932" s="209">
        <v>44890</v>
      </c>
      <c r="B4932" s="210">
        <v>4.79</v>
      </c>
      <c r="C4932" s="210">
        <v>4.5999999999999996</v>
      </c>
      <c r="D4932" s="210">
        <v>5.0199999999999996</v>
      </c>
      <c r="E4932" s="210">
        <v>5.01</v>
      </c>
      <c r="F4932" s="122"/>
      <c r="G4932" s="210">
        <v>3.59</v>
      </c>
      <c r="H4932" s="64">
        <f t="shared" si="145"/>
        <v>3.3499999999999996</v>
      </c>
      <c r="I4932" s="210">
        <v>3.11</v>
      </c>
      <c r="J4932" s="210">
        <v>4.18</v>
      </c>
      <c r="K4932" s="64">
        <f t="shared" si="146"/>
        <v>3.9449999999999998</v>
      </c>
      <c r="L4932" s="122">
        <v>3.71</v>
      </c>
    </row>
    <row r="4933" spans="1:32" x14ac:dyDescent="0.2">
      <c r="A4933" s="209">
        <v>44893</v>
      </c>
      <c r="B4933" s="210">
        <v>4.8899999999999997</v>
      </c>
      <c r="C4933" s="210">
        <v>4.3</v>
      </c>
      <c r="D4933" s="210">
        <v>5.04</v>
      </c>
      <c r="E4933" s="210">
        <v>4.88</v>
      </c>
      <c r="F4933" s="122"/>
      <c r="G4933" s="210">
        <v>3.4</v>
      </c>
      <c r="H4933" s="64">
        <f t="shared" si="145"/>
        <v>3.23</v>
      </c>
      <c r="I4933" s="210">
        <v>3.06</v>
      </c>
      <c r="J4933" s="210">
        <v>4.29</v>
      </c>
      <c r="K4933" s="64">
        <f t="shared" si="146"/>
        <v>3.96</v>
      </c>
      <c r="L4933" s="122">
        <v>3.63</v>
      </c>
    </row>
    <row r="4934" spans="1:32" x14ac:dyDescent="0.2">
      <c r="A4934" s="209">
        <v>44894</v>
      </c>
      <c r="B4934" s="210">
        <v>5</v>
      </c>
      <c r="C4934" s="210">
        <v>4.32</v>
      </c>
      <c r="D4934" s="210">
        <v>5.0999999999999996</v>
      </c>
      <c r="E4934" s="210">
        <v>4.92</v>
      </c>
      <c r="F4934" s="122"/>
      <c r="G4934" s="210">
        <v>3.4</v>
      </c>
      <c r="H4934" s="64">
        <f t="shared" si="145"/>
        <v>3.19</v>
      </c>
      <c r="I4934" s="210">
        <v>2.98</v>
      </c>
      <c r="J4934" s="210">
        <v>4.28</v>
      </c>
      <c r="K4934" s="64">
        <f t="shared" si="146"/>
        <v>3.95</v>
      </c>
      <c r="L4934" s="122">
        <v>3.62</v>
      </c>
    </row>
    <row r="4935" spans="1:32" x14ac:dyDescent="0.2">
      <c r="A4935" s="209">
        <v>44895</v>
      </c>
      <c r="B4935" s="210">
        <v>4.87</v>
      </c>
      <c r="C4935" s="210">
        <v>4.18</v>
      </c>
      <c r="D4935" s="210">
        <v>5.04</v>
      </c>
      <c r="E4935" s="210">
        <v>4.9000000000000004</v>
      </c>
      <c r="F4935" s="122"/>
      <c r="G4935" s="210">
        <v>3.45</v>
      </c>
      <c r="H4935" s="64">
        <f t="shared" si="145"/>
        <v>3.1950000000000003</v>
      </c>
      <c r="I4935" s="210">
        <v>2.94</v>
      </c>
      <c r="J4935" s="210">
        <v>4.34</v>
      </c>
      <c r="K4935" s="64">
        <f t="shared" si="146"/>
        <v>3.9699999999999998</v>
      </c>
      <c r="L4935" s="122">
        <v>3.6</v>
      </c>
    </row>
    <row r="4936" spans="1:32" x14ac:dyDescent="0.2">
      <c r="A4936" s="209"/>
      <c r="B4936" s="210"/>
      <c r="C4936" s="210"/>
      <c r="D4936" s="210"/>
      <c r="E4936" s="210"/>
      <c r="F4936" s="122"/>
      <c r="G4936" s="210"/>
      <c r="H4936" s="210"/>
      <c r="I4936" s="210"/>
      <c r="J4936" s="210"/>
      <c r="K4936" s="210"/>
      <c r="L4936" s="122"/>
    </row>
    <row r="4937" spans="1:32" x14ac:dyDescent="0.2">
      <c r="A4937" s="3" t="s">
        <v>61</v>
      </c>
      <c r="B4937" s="64">
        <f>AVERAGE(B4916:B4935)</f>
        <v>5.1625000000000005</v>
      </c>
      <c r="C4937" s="64">
        <f>AVERAGE(C4916:C4935)</f>
        <v>4.5504999999999995</v>
      </c>
      <c r="D4937" s="64">
        <f>AVERAGE(D4916:D4935)</f>
        <v>5.3390000000000004</v>
      </c>
      <c r="E4937" s="64">
        <f>AVERAGE(E4916:E4935)</f>
        <v>5.2389999999999999</v>
      </c>
      <c r="G4937" s="64">
        <f>AVERAGE(G4916:G4935)</f>
        <v>3.7120000000000011</v>
      </c>
      <c r="H4937" s="64">
        <f>AVERAGE(H4916:H4935)</f>
        <v>3.5015000000000001</v>
      </c>
      <c r="J4937" s="64">
        <f>AVERAGE(J4916:J4935)</f>
        <v>4.5640000000000009</v>
      </c>
      <c r="K4937" s="64">
        <f>AVERAGE(K4916:K4935)</f>
        <v>4.2807499999999994</v>
      </c>
    </row>
    <row r="4938" spans="1:32" x14ac:dyDescent="0.2">
      <c r="A4938" s="3" t="s">
        <v>62</v>
      </c>
      <c r="B4938" s="312">
        <f>AVERAGE(B4937:C4937)</f>
        <v>4.8565000000000005</v>
      </c>
      <c r="C4938" s="312"/>
      <c r="D4938" s="312">
        <f>AVERAGE(D4937:E4937)</f>
        <v>5.2889999999999997</v>
      </c>
      <c r="E4938" s="312"/>
      <c r="F4938" s="5"/>
      <c r="G4938" s="312">
        <f>AVERAGE(G4937:H4937)</f>
        <v>3.6067500000000008</v>
      </c>
      <c r="H4938" s="312"/>
      <c r="I4938" s="118"/>
      <c r="J4938" s="312">
        <f>AVERAGE(J4937:K4937)</f>
        <v>4.4223750000000006</v>
      </c>
      <c r="K4938" s="312"/>
    </row>
    <row r="4939" spans="1:32" x14ac:dyDescent="0.2">
      <c r="A4939" s="3" t="s">
        <v>63</v>
      </c>
      <c r="B4939" s="312">
        <f>AVERAGE(B4888,B4913,B4938)</f>
        <v>4.8465912698412703</v>
      </c>
      <c r="C4939" s="312"/>
      <c r="D4939" s="312">
        <f>AVERAGE(D4888,D4913,D4938)</f>
        <v>5.269738095238095</v>
      </c>
      <c r="E4939" s="312"/>
      <c r="F4939" s="5"/>
      <c r="G4939" s="312">
        <f>AVERAGE(G4888,G4913,G4938)</f>
        <v>3.5040257936507939</v>
      </c>
      <c r="H4939" s="312"/>
      <c r="I4939" s="118"/>
      <c r="J4939" s="312">
        <f>AVERAGE(J4888,J4913,J4938)</f>
        <v>4.3607658730158727</v>
      </c>
      <c r="K4939" s="312"/>
    </row>
    <row r="4940" spans="1:32" x14ac:dyDescent="0.2">
      <c r="A4940" s="209"/>
      <c r="B4940" s="210"/>
      <c r="C4940" s="210"/>
      <c r="D4940" s="210"/>
      <c r="E4940" s="210"/>
      <c r="F4940" s="122"/>
      <c r="G4940" s="210"/>
      <c r="H4940" s="210"/>
      <c r="I4940" s="210"/>
      <c r="J4940" s="210"/>
      <c r="K4940" s="210"/>
      <c r="L4940" s="122"/>
    </row>
    <row r="4941" spans="1:32" x14ac:dyDescent="0.2">
      <c r="A4941" s="209">
        <v>44896</v>
      </c>
      <c r="B4941" s="210">
        <v>4.6900000000000004</v>
      </c>
      <c r="C4941" s="210">
        <v>4.0999999999999996</v>
      </c>
      <c r="D4941" s="210">
        <v>4.88</v>
      </c>
      <c r="E4941" s="210">
        <v>4.7</v>
      </c>
      <c r="F4941" s="122"/>
      <c r="G4941" s="210">
        <v>3.29</v>
      </c>
      <c r="H4941" s="64">
        <f t="shared" ref="H4941:H4961" si="147">(G4941+I4941)/2</f>
        <v>3.08</v>
      </c>
      <c r="I4941" s="210">
        <v>2.87</v>
      </c>
      <c r="J4941" s="210">
        <v>4.34</v>
      </c>
      <c r="K4941" s="64">
        <f t="shared" ref="K4941:K4961" si="148">(J4941+L4941)/2</f>
        <v>3.9699999999999998</v>
      </c>
      <c r="L4941" s="122">
        <v>3.6</v>
      </c>
    </row>
    <row r="4942" spans="1:32" x14ac:dyDescent="0.2">
      <c r="A4942" s="209">
        <v>44897</v>
      </c>
      <c r="B4942" s="210">
        <v>4.68</v>
      </c>
      <c r="C4942" s="210">
        <v>4.01</v>
      </c>
      <c r="D4942" s="210">
        <v>4.8099999999999996</v>
      </c>
      <c r="E4942" s="210">
        <v>4.6900000000000004</v>
      </c>
      <c r="F4942" s="122"/>
      <c r="G4942" s="210">
        <v>3.32</v>
      </c>
      <c r="H4942" s="64">
        <f t="shared" si="147"/>
        <v>3.0999999999999996</v>
      </c>
      <c r="I4942" s="210">
        <v>2.88</v>
      </c>
      <c r="J4942" s="210">
        <v>4.29</v>
      </c>
      <c r="K4942" s="64">
        <f t="shared" si="148"/>
        <v>3.95</v>
      </c>
      <c r="L4942" s="122">
        <v>3.61</v>
      </c>
    </row>
    <row r="4943" spans="1:32" x14ac:dyDescent="0.2">
      <c r="A4943" s="209">
        <v>44900</v>
      </c>
      <c r="B4943" s="210">
        <v>4.78</v>
      </c>
      <c r="C4943" s="210">
        <v>4.1900000000000004</v>
      </c>
      <c r="D4943" s="210">
        <v>4.91</v>
      </c>
      <c r="E4943" s="210">
        <v>4.78</v>
      </c>
      <c r="F4943" s="122"/>
      <c r="G4943" s="210">
        <v>3.26</v>
      </c>
      <c r="H4943" s="64">
        <f t="shared" si="147"/>
        <v>3.085</v>
      </c>
      <c r="I4943" s="210">
        <v>2.91</v>
      </c>
      <c r="J4943" s="210">
        <v>4.1900000000000004</v>
      </c>
      <c r="K4943" s="64">
        <f t="shared" si="148"/>
        <v>3.91</v>
      </c>
      <c r="L4943" s="122">
        <v>3.63</v>
      </c>
    </row>
    <row r="4944" spans="1:32" x14ac:dyDescent="0.2">
      <c r="A4944" s="209">
        <v>44901</v>
      </c>
      <c r="B4944" s="210">
        <v>4.72</v>
      </c>
      <c r="C4944" s="210">
        <v>4.1900000000000004</v>
      </c>
      <c r="D4944" s="210">
        <v>4.84</v>
      </c>
      <c r="E4944" s="210">
        <v>4.7</v>
      </c>
      <c r="F4944" s="122"/>
      <c r="G4944" s="210">
        <v>3.31</v>
      </c>
      <c r="H4944" s="64">
        <f t="shared" si="147"/>
        <v>3.09</v>
      </c>
      <c r="I4944" s="210">
        <v>2.87</v>
      </c>
      <c r="J4944" s="210">
        <v>4.18</v>
      </c>
      <c r="K4944" s="64">
        <f t="shared" si="148"/>
        <v>3.8899999999999997</v>
      </c>
      <c r="L4944" s="122">
        <v>3.6</v>
      </c>
    </row>
    <row r="4945" spans="1:32" x14ac:dyDescent="0.2">
      <c r="A4945" s="209">
        <v>44902</v>
      </c>
      <c r="B4945" s="210">
        <v>4.62</v>
      </c>
      <c r="C4945" s="210">
        <v>4.0199999999999996</v>
      </c>
      <c r="D4945" s="210">
        <v>4.75</v>
      </c>
      <c r="E4945" s="210">
        <v>4.59</v>
      </c>
      <c r="F4945" s="122"/>
      <c r="G4945" s="210">
        <v>3.22</v>
      </c>
      <c r="H4945" s="64">
        <f t="shared" si="147"/>
        <v>3.0250000000000004</v>
      </c>
      <c r="I4945" s="210">
        <v>2.83</v>
      </c>
      <c r="J4945" s="210">
        <v>4.1100000000000003</v>
      </c>
      <c r="K4945" s="64">
        <f t="shared" si="148"/>
        <v>3.85</v>
      </c>
      <c r="L4945" s="122">
        <v>3.59</v>
      </c>
    </row>
    <row r="4946" spans="1:32" x14ac:dyDescent="0.2">
      <c r="A4946" s="209">
        <v>44903</v>
      </c>
      <c r="B4946" s="210">
        <v>4.6900000000000004</v>
      </c>
      <c r="C4946" s="210">
        <v>4.04</v>
      </c>
      <c r="D4946" s="210">
        <v>4.7699999999999996</v>
      </c>
      <c r="E4946" s="210">
        <v>4.5999999999999996</v>
      </c>
      <c r="F4946" s="122"/>
      <c r="G4946" s="210">
        <v>3.37</v>
      </c>
      <c r="H4946" s="64">
        <f t="shared" si="147"/>
        <v>3.1349999999999998</v>
      </c>
      <c r="I4946" s="210">
        <v>2.9</v>
      </c>
      <c r="J4946" s="210">
        <v>4.18</v>
      </c>
      <c r="K4946" s="64">
        <f t="shared" si="148"/>
        <v>3.88</v>
      </c>
      <c r="L4946" s="122">
        <v>3.58</v>
      </c>
    </row>
    <row r="4947" spans="1:32" x14ac:dyDescent="0.2">
      <c r="A4947" s="209">
        <v>44904</v>
      </c>
      <c r="B4947" s="210">
        <v>4.74</v>
      </c>
      <c r="C4947" s="210">
        <v>4.17</v>
      </c>
      <c r="D4947" s="210">
        <v>4.8600000000000003</v>
      </c>
      <c r="E4947" s="210">
        <v>4.68</v>
      </c>
      <c r="F4947" s="122"/>
      <c r="G4947" s="210">
        <v>3.42</v>
      </c>
      <c r="H4947" s="64">
        <f t="shared" si="147"/>
        <v>3.19</v>
      </c>
      <c r="I4947" s="210">
        <v>2.96</v>
      </c>
      <c r="J4947" s="210">
        <v>4.21</v>
      </c>
      <c r="K4947" s="64">
        <f t="shared" si="148"/>
        <v>3.9</v>
      </c>
      <c r="L4947" s="122">
        <v>3.59</v>
      </c>
    </row>
    <row r="4948" spans="1:32" x14ac:dyDescent="0.2">
      <c r="A4948" s="209">
        <v>44907</v>
      </c>
      <c r="B4948" s="210">
        <v>4.75</v>
      </c>
      <c r="C4948" s="210">
        <v>4.29</v>
      </c>
      <c r="D4948" s="210">
        <v>4.88</v>
      </c>
      <c r="E4948" s="210">
        <v>4.72</v>
      </c>
      <c r="F4948" s="122"/>
      <c r="G4948" s="210">
        <v>3.33</v>
      </c>
      <c r="H4948" s="64">
        <f t="shared" si="147"/>
        <v>3.0949999999999998</v>
      </c>
      <c r="I4948" s="210">
        <v>2.86</v>
      </c>
      <c r="J4948" s="210">
        <v>4.18</v>
      </c>
      <c r="K4948" s="64">
        <f t="shared" si="148"/>
        <v>3.9049999999999998</v>
      </c>
      <c r="L4948" s="122">
        <v>3.63</v>
      </c>
    </row>
    <row r="4949" spans="1:32" x14ac:dyDescent="0.2">
      <c r="A4949" s="209">
        <v>44908</v>
      </c>
      <c r="B4949" s="210">
        <v>4.68</v>
      </c>
      <c r="C4949" s="210">
        <v>4.21</v>
      </c>
      <c r="D4949" s="210">
        <v>4.8</v>
      </c>
      <c r="E4949" s="210">
        <v>4.67</v>
      </c>
      <c r="F4949" s="122"/>
      <c r="G4949" s="210">
        <v>3.33</v>
      </c>
      <c r="H4949" s="64">
        <f t="shared" si="147"/>
        <v>3.08</v>
      </c>
      <c r="I4949" s="210">
        <v>2.83</v>
      </c>
      <c r="J4949" s="210">
        <v>4.1100000000000003</v>
      </c>
      <c r="K4949" s="64">
        <f t="shared" si="148"/>
        <v>3.88</v>
      </c>
      <c r="L4949" s="122">
        <v>3.65</v>
      </c>
    </row>
    <row r="4950" spans="1:32" x14ac:dyDescent="0.2">
      <c r="A4950" s="209">
        <v>44909</v>
      </c>
      <c r="B4950" s="210">
        <v>4.6500000000000004</v>
      </c>
      <c r="C4950" s="210">
        <v>4.16</v>
      </c>
      <c r="D4950" s="210">
        <v>4.7699999999999996</v>
      </c>
      <c r="E4950" s="210">
        <v>4.6399999999999997</v>
      </c>
      <c r="F4950" s="122"/>
      <c r="G4950" s="210">
        <v>3.47</v>
      </c>
      <c r="H4950" s="64">
        <f t="shared" si="147"/>
        <v>3.2</v>
      </c>
      <c r="I4950" s="210">
        <v>2.93</v>
      </c>
      <c r="J4950" s="210">
        <v>4.1500000000000004</v>
      </c>
      <c r="K4950" s="64">
        <f t="shared" si="148"/>
        <v>3.8600000000000003</v>
      </c>
      <c r="L4950" s="122">
        <v>3.57</v>
      </c>
    </row>
    <row r="4951" spans="1:32" x14ac:dyDescent="0.2">
      <c r="A4951" s="209">
        <v>44910</v>
      </c>
      <c r="B4951" s="210">
        <v>4.5999999999999996</v>
      </c>
      <c r="C4951" s="210">
        <v>4.1500000000000004</v>
      </c>
      <c r="D4951" s="210">
        <v>4.75</v>
      </c>
      <c r="E4951" s="210">
        <v>4.6100000000000003</v>
      </c>
      <c r="F4951" s="122"/>
      <c r="G4951" s="210">
        <v>3.33</v>
      </c>
      <c r="H4951" s="64">
        <f t="shared" si="147"/>
        <v>3.085</v>
      </c>
      <c r="I4951" s="210">
        <v>2.84</v>
      </c>
      <c r="J4951" s="210">
        <v>4.21</v>
      </c>
      <c r="K4951" s="64">
        <f t="shared" si="148"/>
        <v>3.9050000000000002</v>
      </c>
      <c r="L4951" s="122">
        <v>3.6</v>
      </c>
    </row>
    <row r="4952" spans="1:32" x14ac:dyDescent="0.2">
      <c r="A4952" s="209">
        <v>44911</v>
      </c>
      <c r="B4952" s="210">
        <v>4.6900000000000004</v>
      </c>
      <c r="C4952" s="210">
        <v>4.18</v>
      </c>
      <c r="D4952" s="210">
        <v>4.78</v>
      </c>
      <c r="E4952" s="210">
        <v>4.68</v>
      </c>
      <c r="F4952" s="122"/>
      <c r="G4952" s="210">
        <v>3.26</v>
      </c>
      <c r="H4952" s="64">
        <f t="shared" si="147"/>
        <v>3.0449999999999999</v>
      </c>
      <c r="I4952" s="210">
        <v>2.83</v>
      </c>
      <c r="J4952" s="210">
        <v>4.22</v>
      </c>
      <c r="K4952" s="64">
        <f t="shared" si="148"/>
        <v>3.9249999999999998</v>
      </c>
      <c r="L4952" s="122">
        <v>3.63</v>
      </c>
    </row>
    <row r="4953" spans="1:32" x14ac:dyDescent="0.2">
      <c r="A4953" s="209">
        <v>44914</v>
      </c>
      <c r="B4953" s="210">
        <v>4.8600000000000003</v>
      </c>
      <c r="C4953" s="210">
        <v>4.3</v>
      </c>
      <c r="D4953" s="210">
        <v>4.92</v>
      </c>
      <c r="E4953" s="210">
        <v>4.75</v>
      </c>
      <c r="F4953" s="122"/>
      <c r="G4953" s="210">
        <v>3.29</v>
      </c>
      <c r="H4953" s="64">
        <f t="shared" si="147"/>
        <v>3.0700000000000003</v>
      </c>
      <c r="I4953" s="210">
        <v>2.85</v>
      </c>
      <c r="J4953" s="210">
        <v>4.1900000000000004</v>
      </c>
      <c r="K4953" s="64">
        <f t="shared" si="148"/>
        <v>3.9550000000000001</v>
      </c>
      <c r="L4953" s="122">
        <v>3.72</v>
      </c>
    </row>
    <row r="4954" spans="1:32" x14ac:dyDescent="0.2">
      <c r="A4954" s="209">
        <v>44915</v>
      </c>
      <c r="B4954" s="210">
        <v>4.9400000000000004</v>
      </c>
      <c r="C4954" s="210">
        <v>4.42</v>
      </c>
      <c r="D4954" s="210">
        <v>5.03</v>
      </c>
      <c r="E4954" s="210">
        <v>4.88</v>
      </c>
      <c r="F4954" s="122"/>
      <c r="G4954" s="210">
        <v>3.42</v>
      </c>
      <c r="H4954" s="64">
        <f t="shared" si="147"/>
        <v>3.16</v>
      </c>
      <c r="I4954" s="210">
        <v>2.9</v>
      </c>
      <c r="J4954" s="210">
        <v>4.24</v>
      </c>
      <c r="K4954" s="64">
        <f t="shared" si="148"/>
        <v>3.9400000000000004</v>
      </c>
      <c r="L4954" s="122">
        <v>3.64</v>
      </c>
    </row>
    <row r="4955" spans="1:32" x14ac:dyDescent="0.2">
      <c r="A4955" s="209">
        <v>44916</v>
      </c>
      <c r="B4955" s="210">
        <v>4.9000000000000004</v>
      </c>
      <c r="C4955" s="210">
        <v>4.32</v>
      </c>
      <c r="D4955" s="210">
        <v>5</v>
      </c>
      <c r="E4955" s="210">
        <v>4.83</v>
      </c>
      <c r="F4955" s="122"/>
      <c r="G4955" s="210">
        <v>3.34</v>
      </c>
      <c r="H4955" s="64">
        <f t="shared" si="147"/>
        <v>3.12</v>
      </c>
      <c r="I4955" s="210">
        <v>2.9</v>
      </c>
      <c r="J4955" s="210">
        <v>4.26</v>
      </c>
      <c r="K4955" s="64">
        <f t="shared" si="148"/>
        <v>3.9249999999999998</v>
      </c>
      <c r="L4955" s="122">
        <v>3.59</v>
      </c>
    </row>
    <row r="4956" spans="1:32" x14ac:dyDescent="0.2">
      <c r="A4956" s="209">
        <v>44917</v>
      </c>
      <c r="B4956" s="210">
        <v>4.91</v>
      </c>
      <c r="C4956" s="210">
        <v>4.4000000000000004</v>
      </c>
      <c r="D4956" s="210">
        <v>5.01</v>
      </c>
      <c r="E4956" s="210">
        <v>4.8600000000000003</v>
      </c>
      <c r="F4956" s="122"/>
      <c r="G4956" s="210">
        <v>3.34</v>
      </c>
      <c r="H4956" s="64">
        <f t="shared" si="147"/>
        <v>3.13</v>
      </c>
      <c r="I4956" s="210">
        <v>2.92</v>
      </c>
      <c r="J4956" s="210">
        <v>4.28</v>
      </c>
      <c r="K4956" s="64">
        <f t="shared" si="148"/>
        <v>4.0199999999999996</v>
      </c>
      <c r="L4956" s="122">
        <v>3.76</v>
      </c>
    </row>
    <row r="4957" spans="1:32" x14ac:dyDescent="0.2">
      <c r="A4957" s="209">
        <v>44918</v>
      </c>
      <c r="B4957" s="210">
        <v>4.9000000000000004</v>
      </c>
      <c r="C4957" s="210">
        <v>4.12</v>
      </c>
      <c r="D4957" s="210">
        <v>5.0599999999999996</v>
      </c>
      <c r="E4957" s="210">
        <v>4.9000000000000004</v>
      </c>
      <c r="F4957" s="122"/>
      <c r="G4957" s="210">
        <v>3.3</v>
      </c>
      <c r="H4957" s="64">
        <f t="shared" si="147"/>
        <v>3.105</v>
      </c>
      <c r="I4957" s="210">
        <v>2.91</v>
      </c>
      <c r="J4957" s="210">
        <v>4.3</v>
      </c>
      <c r="K4957" s="64">
        <f t="shared" si="148"/>
        <v>4.12</v>
      </c>
      <c r="L4957" s="122">
        <v>3.94</v>
      </c>
      <c r="AF4957" t="s">
        <v>810</v>
      </c>
    </row>
    <row r="4958" spans="1:32" x14ac:dyDescent="0.2">
      <c r="A4958" s="209">
        <v>44922</v>
      </c>
      <c r="B4958" s="210">
        <v>5.05</v>
      </c>
      <c r="C4958" s="210">
        <v>4.54</v>
      </c>
      <c r="D4958" s="210">
        <v>5.2</v>
      </c>
      <c r="E4958" s="210">
        <v>5.04</v>
      </c>
      <c r="F4958" s="122"/>
      <c r="G4958" s="210">
        <v>3.34</v>
      </c>
      <c r="H4958" s="64">
        <f t="shared" si="147"/>
        <v>3.145</v>
      </c>
      <c r="I4958" s="210">
        <v>2.95</v>
      </c>
      <c r="J4958" s="210">
        <v>4.3600000000000003</v>
      </c>
      <c r="K4958" s="64">
        <f t="shared" si="148"/>
        <v>4.1750000000000007</v>
      </c>
      <c r="L4958" s="122">
        <v>3.99</v>
      </c>
    </row>
    <row r="4959" spans="1:32" x14ac:dyDescent="0.2">
      <c r="A4959" s="209">
        <v>44923</v>
      </c>
      <c r="B4959" s="210">
        <v>5.0599999999999996</v>
      </c>
      <c r="C4959" s="210">
        <v>4.55</v>
      </c>
      <c r="D4959" s="210">
        <v>5.23</v>
      </c>
      <c r="E4959" s="210">
        <v>5.0599999999999996</v>
      </c>
      <c r="F4959" s="122"/>
      <c r="G4959" s="210">
        <v>3.45</v>
      </c>
      <c r="H4959" s="64">
        <f t="shared" si="147"/>
        <v>3.2250000000000001</v>
      </c>
      <c r="I4959" s="210">
        <v>3</v>
      </c>
      <c r="J4959" s="210">
        <v>4.42</v>
      </c>
      <c r="K4959" s="64">
        <f t="shared" si="148"/>
        <v>4.0949999999999998</v>
      </c>
      <c r="L4959" s="122">
        <v>3.77</v>
      </c>
    </row>
    <row r="4960" spans="1:32" x14ac:dyDescent="0.2">
      <c r="A4960" s="209">
        <v>44924</v>
      </c>
      <c r="B4960" s="210">
        <v>4.99</v>
      </c>
      <c r="C4960" s="210">
        <v>4.5</v>
      </c>
      <c r="D4960" s="210">
        <v>5.18</v>
      </c>
      <c r="E4960" s="210">
        <v>5.01</v>
      </c>
      <c r="F4960" s="122"/>
      <c r="G4960" s="210">
        <v>3.48</v>
      </c>
      <c r="H4960" s="64">
        <f t="shared" si="147"/>
        <v>3.2350000000000003</v>
      </c>
      <c r="I4960" s="210">
        <v>2.99</v>
      </c>
      <c r="J4960" s="210">
        <v>4.26</v>
      </c>
      <c r="K4960" s="64">
        <f t="shared" si="148"/>
        <v>3.9449999999999998</v>
      </c>
      <c r="L4960" s="122">
        <v>3.63</v>
      </c>
    </row>
    <row r="4961" spans="1:32" x14ac:dyDescent="0.2">
      <c r="A4961" s="209">
        <v>44925</v>
      </c>
      <c r="B4961" s="210">
        <v>5.04</v>
      </c>
      <c r="C4961" s="210">
        <v>4.54</v>
      </c>
      <c r="D4961" s="210">
        <v>5.22</v>
      </c>
      <c r="E4961" s="210">
        <v>5.0599999999999996</v>
      </c>
      <c r="F4961" s="122"/>
      <c r="G4961" s="210">
        <v>3.37</v>
      </c>
      <c r="H4961" s="64">
        <f t="shared" si="147"/>
        <v>3.1850000000000001</v>
      </c>
      <c r="I4961" s="210">
        <v>3</v>
      </c>
      <c r="J4961" s="210">
        <v>4.67</v>
      </c>
      <c r="K4961" s="64">
        <f t="shared" si="148"/>
        <v>4.33</v>
      </c>
      <c r="L4961" s="122">
        <v>3.99</v>
      </c>
    </row>
    <row r="4962" spans="1:32" x14ac:dyDescent="0.2">
      <c r="A4962" s="209"/>
      <c r="B4962" s="210"/>
      <c r="C4962" s="210"/>
      <c r="D4962" s="210"/>
      <c r="E4962" s="210"/>
      <c r="F4962" s="122"/>
      <c r="G4962" s="210"/>
      <c r="H4962" s="210"/>
      <c r="I4962" s="210"/>
      <c r="J4962" s="210"/>
      <c r="K4962" s="210"/>
      <c r="L4962" s="122"/>
    </row>
    <row r="4963" spans="1:32" x14ac:dyDescent="0.2">
      <c r="A4963" s="3" t="s">
        <v>61</v>
      </c>
      <c r="B4963" s="64">
        <f>AVERAGE(B4941:B4961)</f>
        <v>4.8066666666666675</v>
      </c>
      <c r="C4963" s="64">
        <f>AVERAGE(C4941:C4961)</f>
        <v>4.2571428571428571</v>
      </c>
      <c r="D4963" s="64">
        <f>AVERAGE(D4941:D4961)</f>
        <v>4.9357142857142859</v>
      </c>
      <c r="E4963" s="64">
        <f>AVERAGE(E4941:E4961)</f>
        <v>4.7833333333333341</v>
      </c>
      <c r="G4963" s="64">
        <f>AVERAGE(G4941:G4961)</f>
        <v>3.344761904761905</v>
      </c>
      <c r="H4963" s="64">
        <f>AVERAGE(H4941:H4961)</f>
        <v>3.1230952380952379</v>
      </c>
      <c r="J4963" s="64">
        <f>AVERAGE(J4941:J4961)</f>
        <v>4.2547619047619047</v>
      </c>
      <c r="K4963" s="64">
        <f>AVERAGE(K4941:K4961)</f>
        <v>3.9680952380952372</v>
      </c>
    </row>
    <row r="4964" spans="1:32" x14ac:dyDescent="0.2">
      <c r="A4964" s="3" t="s">
        <v>62</v>
      </c>
      <c r="B4964" s="312">
        <f>AVERAGE(B4963:C4963)</f>
        <v>4.5319047619047623</v>
      </c>
      <c r="C4964" s="312"/>
      <c r="D4964" s="312">
        <f>AVERAGE(D4963:E4963)</f>
        <v>4.85952380952381</v>
      </c>
      <c r="E4964" s="312"/>
      <c r="F4964" s="5"/>
      <c r="G4964" s="312">
        <f>AVERAGE(G4963:H4963)</f>
        <v>3.2339285714285717</v>
      </c>
      <c r="H4964" s="312"/>
      <c r="I4964" s="118"/>
      <c r="J4964" s="312">
        <f>AVERAGE(J4963:K4963)</f>
        <v>4.1114285714285712</v>
      </c>
      <c r="K4964" s="312"/>
    </row>
    <row r="4965" spans="1:32" x14ac:dyDescent="0.2">
      <c r="A4965" s="3" t="s">
        <v>63</v>
      </c>
      <c r="B4965" s="312">
        <f>AVERAGE(B4913,B4938,B4964)</f>
        <v>4.8223849206349207</v>
      </c>
      <c r="C4965" s="312"/>
      <c r="D4965" s="312">
        <f>AVERAGE(D4913,D4938,D4964)</f>
        <v>5.2276746031746031</v>
      </c>
      <c r="E4965" s="312"/>
      <c r="F4965" s="5"/>
      <c r="G4965" s="312">
        <f>AVERAGE(G4913,G4938,G4964)</f>
        <v>3.5166845238095248</v>
      </c>
      <c r="H4965" s="312"/>
      <c r="I4965" s="118"/>
      <c r="J4965" s="312">
        <f>AVERAGE(J4913,J4938,J4964)</f>
        <v>4.3448928571428569</v>
      </c>
      <c r="K4965" s="312"/>
    </row>
    <row r="4966" spans="1:32" x14ac:dyDescent="0.2">
      <c r="A4966" s="209"/>
      <c r="B4966" s="210"/>
      <c r="C4966" s="210"/>
      <c r="D4966" s="210"/>
      <c r="E4966" s="210"/>
      <c r="F4966" s="122"/>
      <c r="G4966" s="210"/>
      <c r="H4966" s="210"/>
      <c r="I4966" s="210"/>
      <c r="J4966" s="210"/>
      <c r="K4966" s="210"/>
      <c r="L4966" s="122"/>
    </row>
    <row r="4967" spans="1:32" x14ac:dyDescent="0.2">
      <c r="A4967" s="209">
        <v>44929</v>
      </c>
      <c r="B4967" s="210">
        <v>5.0199999999999996</v>
      </c>
      <c r="C4967" s="210">
        <v>4.53</v>
      </c>
      <c r="D4967" s="210">
        <v>5.18</v>
      </c>
      <c r="E4967" s="210">
        <v>4.93</v>
      </c>
      <c r="F4967" s="122"/>
      <c r="G4967" s="210">
        <v>3.46</v>
      </c>
      <c r="H4967" s="64">
        <f t="shared" ref="H4967:H4986" si="149">(G4967+I4967)/2</f>
        <v>3.15</v>
      </c>
      <c r="I4967" s="210">
        <v>2.84</v>
      </c>
      <c r="J4967" s="210">
        <v>4.3600000000000003</v>
      </c>
      <c r="K4967" s="64">
        <f t="shared" ref="K4967:K4986" si="150">(J4967+L4967)/2</f>
        <v>4.2050000000000001</v>
      </c>
      <c r="L4967" s="122">
        <v>4.05</v>
      </c>
      <c r="AF4967" t="s">
        <v>814</v>
      </c>
    </row>
    <row r="4968" spans="1:32" x14ac:dyDescent="0.2">
      <c r="A4968" s="209">
        <v>44930</v>
      </c>
      <c r="B4968" s="210">
        <v>4.95</v>
      </c>
      <c r="C4968" s="210">
        <v>4.43</v>
      </c>
      <c r="D4968" s="210">
        <v>5.09</v>
      </c>
      <c r="E4968" s="210">
        <v>4.88</v>
      </c>
      <c r="F4968" s="122"/>
      <c r="G4968" s="210">
        <v>3.42</v>
      </c>
      <c r="H4968" s="64">
        <f t="shared" si="149"/>
        <v>3.1150000000000002</v>
      </c>
      <c r="I4968" s="210">
        <v>2.81</v>
      </c>
      <c r="J4968" s="210">
        <v>4.2300000000000004</v>
      </c>
      <c r="K4968" s="64">
        <f t="shared" si="150"/>
        <v>4.1050000000000004</v>
      </c>
      <c r="L4968" s="122">
        <v>3.98</v>
      </c>
    </row>
    <row r="4969" spans="1:32" x14ac:dyDescent="0.2">
      <c r="A4969" s="209">
        <v>44931</v>
      </c>
      <c r="B4969" s="210">
        <v>4.96</v>
      </c>
      <c r="C4969" s="210">
        <v>4.46</v>
      </c>
      <c r="D4969" s="210">
        <v>5.0999999999999996</v>
      </c>
      <c r="E4969" s="210">
        <v>4.87</v>
      </c>
      <c r="F4969" s="122"/>
      <c r="G4969" s="210">
        <v>3.42</v>
      </c>
      <c r="H4969" s="64">
        <f t="shared" si="149"/>
        <v>3.0949999999999998</v>
      </c>
      <c r="I4969" s="210">
        <v>2.77</v>
      </c>
      <c r="J4969" s="210">
        <v>4.0999999999999996</v>
      </c>
      <c r="K4969" s="64">
        <f t="shared" si="150"/>
        <v>4.0250000000000004</v>
      </c>
      <c r="L4969" s="122">
        <v>3.95</v>
      </c>
    </row>
    <row r="4970" spans="1:32" x14ac:dyDescent="0.2">
      <c r="A4970" s="209">
        <v>44932</v>
      </c>
      <c r="B4970" s="210">
        <v>4.79</v>
      </c>
      <c r="C4970" s="210">
        <v>4.29</v>
      </c>
      <c r="D4970" s="210">
        <v>4.93</v>
      </c>
      <c r="E4970" s="210">
        <v>4.74</v>
      </c>
      <c r="F4970" s="122"/>
      <c r="G4970" s="210">
        <v>3.38</v>
      </c>
      <c r="H4970" s="64">
        <f t="shared" si="149"/>
        <v>3.0649999999999999</v>
      </c>
      <c r="I4970" s="210">
        <v>2.75</v>
      </c>
      <c r="J4970" s="210">
        <v>3.94</v>
      </c>
      <c r="K4970" s="64">
        <f t="shared" si="150"/>
        <v>3.895</v>
      </c>
      <c r="L4970" s="122">
        <v>3.85</v>
      </c>
    </row>
    <row r="4971" spans="1:32" x14ac:dyDescent="0.2">
      <c r="A4971" s="209">
        <v>44935</v>
      </c>
      <c r="B4971" s="210">
        <v>4.74</v>
      </c>
      <c r="C4971" s="210">
        <v>4.32</v>
      </c>
      <c r="D4971" s="210">
        <v>4.8899999999999997</v>
      </c>
      <c r="E4971" s="210">
        <v>4.72</v>
      </c>
      <c r="F4971" s="122"/>
      <c r="G4971" s="210">
        <v>3.3</v>
      </c>
      <c r="H4971" s="64">
        <f t="shared" si="149"/>
        <v>3.0149999999999997</v>
      </c>
      <c r="I4971" s="210">
        <v>2.73</v>
      </c>
      <c r="J4971" s="210">
        <v>4.03</v>
      </c>
      <c r="K4971" s="64">
        <f t="shared" si="150"/>
        <v>3.875</v>
      </c>
      <c r="L4971" s="122">
        <v>3.72</v>
      </c>
    </row>
    <row r="4972" spans="1:32" x14ac:dyDescent="0.2">
      <c r="A4972" s="209">
        <v>44936</v>
      </c>
      <c r="B4972" s="210">
        <v>4.83</v>
      </c>
      <c r="C4972" s="210">
        <v>4.3499999999999996</v>
      </c>
      <c r="D4972" s="210">
        <v>4.95</v>
      </c>
      <c r="E4972" s="210">
        <v>4.8099999999999996</v>
      </c>
      <c r="F4972" s="122"/>
      <c r="G4972" s="210">
        <v>3.22</v>
      </c>
      <c r="H4972" s="64">
        <f t="shared" si="149"/>
        <v>2.97</v>
      </c>
      <c r="I4972" s="210">
        <v>2.72</v>
      </c>
      <c r="J4972" s="210">
        <v>4</v>
      </c>
      <c r="K4972" s="64">
        <f t="shared" si="150"/>
        <v>3.84</v>
      </c>
      <c r="L4972" s="122">
        <v>3.68</v>
      </c>
    </row>
    <row r="4973" spans="1:32" x14ac:dyDescent="0.2">
      <c r="A4973" s="209">
        <v>44937</v>
      </c>
      <c r="B4973" s="210">
        <v>4.72</v>
      </c>
      <c r="C4973" s="210">
        <v>4.32</v>
      </c>
      <c r="D4973" s="210">
        <v>4.8600000000000003</v>
      </c>
      <c r="E4973" s="210">
        <v>4.71</v>
      </c>
      <c r="F4973" s="122"/>
      <c r="G4973" s="210">
        <v>3.17</v>
      </c>
      <c r="H4973" s="64">
        <f t="shared" si="149"/>
        <v>2.86</v>
      </c>
      <c r="I4973" s="210">
        <v>2.5499999999999998</v>
      </c>
      <c r="J4973" s="210">
        <v>3.87</v>
      </c>
      <c r="K4973" s="64">
        <f t="shared" si="150"/>
        <v>3.7650000000000001</v>
      </c>
      <c r="L4973" s="122">
        <v>3.66</v>
      </c>
    </row>
    <row r="4974" spans="1:32" x14ac:dyDescent="0.2">
      <c r="A4974" s="209">
        <v>44938</v>
      </c>
      <c r="B4974" s="210">
        <v>4.55</v>
      </c>
      <c r="C4974" s="210">
        <v>4.1100000000000003</v>
      </c>
      <c r="D4974" s="210">
        <v>4.75</v>
      </c>
      <c r="E4974" s="210">
        <v>4.53</v>
      </c>
      <c r="F4974" s="122"/>
      <c r="G4974" s="210">
        <v>3.2</v>
      </c>
      <c r="H4974" s="64">
        <f t="shared" si="149"/>
        <v>2.91</v>
      </c>
      <c r="I4974" s="210">
        <v>2.62</v>
      </c>
      <c r="J4974" s="210">
        <v>3.84</v>
      </c>
      <c r="K4974" s="64">
        <f t="shared" si="150"/>
        <v>3.665</v>
      </c>
      <c r="L4974" s="122">
        <v>3.49</v>
      </c>
    </row>
    <row r="4975" spans="1:32" x14ac:dyDescent="0.2">
      <c r="A4975" s="209">
        <v>44939</v>
      </c>
      <c r="B4975" s="210">
        <v>4.6399999999999997</v>
      </c>
      <c r="C4975" s="210">
        <v>4.2300000000000004</v>
      </c>
      <c r="D4975" s="210">
        <v>4.79</v>
      </c>
      <c r="E4975" s="210">
        <v>4.57</v>
      </c>
      <c r="F4975" s="122"/>
      <c r="G4975" s="210">
        <v>3.05</v>
      </c>
      <c r="H4975" s="64">
        <f t="shared" si="149"/>
        <v>2.8250000000000002</v>
      </c>
      <c r="I4975" s="210">
        <v>2.6</v>
      </c>
      <c r="J4975" s="210">
        <v>3.83</v>
      </c>
      <c r="K4975" s="64">
        <f t="shared" si="150"/>
        <v>3.415</v>
      </c>
      <c r="L4975" s="122">
        <v>3</v>
      </c>
      <c r="AF4975" t="s">
        <v>815</v>
      </c>
    </row>
    <row r="4976" spans="1:32" x14ac:dyDescent="0.2">
      <c r="A4976" s="209">
        <v>44943</v>
      </c>
      <c r="B4976" s="210">
        <v>4.67</v>
      </c>
      <c r="C4976" s="210">
        <v>4.29</v>
      </c>
      <c r="D4976" s="210">
        <v>4.8099999999999996</v>
      </c>
      <c r="E4976" s="210">
        <v>4.63</v>
      </c>
      <c r="F4976" s="122"/>
      <c r="G4976" s="210">
        <v>2.87</v>
      </c>
      <c r="H4976" s="64">
        <f t="shared" si="149"/>
        <v>2.6850000000000001</v>
      </c>
      <c r="I4976" s="210">
        <v>2.5</v>
      </c>
      <c r="J4976" s="210">
        <v>3.81</v>
      </c>
      <c r="K4976" s="64">
        <f t="shared" si="150"/>
        <v>3.52</v>
      </c>
      <c r="L4976" s="122">
        <v>3.23</v>
      </c>
    </row>
    <row r="4977" spans="1:12" x14ac:dyDescent="0.2">
      <c r="A4977" s="209">
        <v>44944</v>
      </c>
      <c r="B4977" s="210">
        <v>4.47</v>
      </c>
      <c r="C4977" s="210">
        <v>4.1100000000000003</v>
      </c>
      <c r="D4977" s="210">
        <v>4.6900000000000004</v>
      </c>
      <c r="E4977" s="210">
        <v>4.49</v>
      </c>
      <c r="F4977" s="122"/>
      <c r="G4977" s="210">
        <v>2.68</v>
      </c>
      <c r="H4977" s="64">
        <f t="shared" si="149"/>
        <v>2.5550000000000002</v>
      </c>
      <c r="I4977" s="210">
        <v>2.4300000000000002</v>
      </c>
      <c r="J4977" s="210">
        <v>3.64</v>
      </c>
      <c r="K4977" s="64">
        <f t="shared" si="150"/>
        <v>3.1850000000000001</v>
      </c>
      <c r="L4977" s="122">
        <v>2.73</v>
      </c>
    </row>
    <row r="4978" spans="1:12" x14ac:dyDescent="0.2">
      <c r="A4978" s="209">
        <v>44945</v>
      </c>
      <c r="B4978" s="210">
        <v>4.5199999999999996</v>
      </c>
      <c r="C4978" s="210">
        <v>4.16</v>
      </c>
      <c r="D4978" s="210">
        <v>4.71</v>
      </c>
      <c r="E4978" s="210">
        <v>4.51</v>
      </c>
      <c r="F4978" s="122"/>
      <c r="G4978" s="210">
        <v>2.76</v>
      </c>
      <c r="H4978" s="64">
        <f t="shared" si="149"/>
        <v>2.61</v>
      </c>
      <c r="I4978" s="210">
        <v>2.46</v>
      </c>
      <c r="J4978" s="210">
        <v>3.71</v>
      </c>
      <c r="K4978" s="64">
        <f t="shared" si="150"/>
        <v>3.3849999999999998</v>
      </c>
      <c r="L4978" s="122">
        <v>3.06</v>
      </c>
    </row>
    <row r="4979" spans="1:12" x14ac:dyDescent="0.2">
      <c r="A4979" s="209">
        <v>44946</v>
      </c>
      <c r="B4979" s="210">
        <v>4.59</v>
      </c>
      <c r="C4979" s="210">
        <v>4.22</v>
      </c>
      <c r="D4979" s="210">
        <v>4.7699999999999996</v>
      </c>
      <c r="E4979" s="210">
        <v>4.5599999999999996</v>
      </c>
      <c r="F4979" s="122"/>
      <c r="G4979" s="210">
        <v>2.72</v>
      </c>
      <c r="H4979" s="64">
        <f t="shared" si="149"/>
        <v>2.6</v>
      </c>
      <c r="I4979" s="210">
        <v>2.48</v>
      </c>
      <c r="J4979" s="210">
        <v>3.83</v>
      </c>
      <c r="K4979" s="64">
        <f t="shared" si="150"/>
        <v>3.45</v>
      </c>
      <c r="L4979" s="122">
        <v>3.07</v>
      </c>
    </row>
    <row r="4980" spans="1:12" x14ac:dyDescent="0.2">
      <c r="A4980" s="209">
        <v>44949</v>
      </c>
      <c r="B4980" s="210">
        <v>4.63</v>
      </c>
      <c r="C4980" s="210">
        <v>4.25</v>
      </c>
      <c r="D4980" s="210">
        <v>4.82</v>
      </c>
      <c r="E4980" s="210">
        <v>4.5599999999999996</v>
      </c>
      <c r="F4980" s="122"/>
      <c r="G4980" s="210">
        <v>2.81</v>
      </c>
      <c r="H4980" s="64">
        <f t="shared" si="149"/>
        <v>2.6550000000000002</v>
      </c>
      <c r="I4980" s="210">
        <v>2.5</v>
      </c>
      <c r="J4980" s="210">
        <v>3.8</v>
      </c>
      <c r="K4980" s="64">
        <f t="shared" si="150"/>
        <v>3.48</v>
      </c>
      <c r="L4980" s="122">
        <v>3.16</v>
      </c>
    </row>
    <row r="4981" spans="1:12" x14ac:dyDescent="0.2">
      <c r="A4981" s="209">
        <v>44950</v>
      </c>
      <c r="B4981" s="210">
        <v>4.5199999999999996</v>
      </c>
      <c r="C4981" s="210">
        <v>4.18</v>
      </c>
      <c r="D4981" s="210">
        <v>4.74</v>
      </c>
      <c r="E4981" s="210">
        <v>4.47</v>
      </c>
      <c r="F4981" s="122"/>
      <c r="G4981" s="210">
        <v>2.78</v>
      </c>
      <c r="H4981" s="64">
        <f t="shared" si="149"/>
        <v>2.6399999999999997</v>
      </c>
      <c r="I4981" s="210">
        <v>2.5</v>
      </c>
      <c r="J4981" s="210">
        <v>3.81</v>
      </c>
      <c r="K4981" s="64">
        <f t="shared" si="150"/>
        <v>3.4850000000000003</v>
      </c>
      <c r="L4981" s="122">
        <v>3.16</v>
      </c>
    </row>
    <row r="4982" spans="1:12" x14ac:dyDescent="0.2">
      <c r="A4982" s="209">
        <v>44951</v>
      </c>
      <c r="B4982" s="210">
        <v>4.53</v>
      </c>
      <c r="C4982" s="210">
        <v>4.17</v>
      </c>
      <c r="D4982" s="210">
        <v>4.74</v>
      </c>
      <c r="E4982" s="210">
        <v>4.49</v>
      </c>
      <c r="F4982" s="122"/>
      <c r="G4982" s="210">
        <v>2.8</v>
      </c>
      <c r="H4982" s="64">
        <f t="shared" si="149"/>
        <v>2.65</v>
      </c>
      <c r="I4982" s="210">
        <v>2.5</v>
      </c>
      <c r="J4982" s="210">
        <v>3.85</v>
      </c>
      <c r="K4982" s="64">
        <f t="shared" si="150"/>
        <v>3.4699999999999998</v>
      </c>
      <c r="L4982" s="122">
        <v>3.09</v>
      </c>
    </row>
    <row r="4983" spans="1:12" x14ac:dyDescent="0.2">
      <c r="A4983" s="209">
        <v>44952</v>
      </c>
      <c r="B4983" s="210">
        <v>4.53</v>
      </c>
      <c r="C4983" s="210">
        <v>4.16</v>
      </c>
      <c r="D4983" s="210">
        <v>4.76</v>
      </c>
      <c r="E4983" s="210">
        <v>4.5</v>
      </c>
      <c r="F4983" s="122"/>
      <c r="G4983" s="210">
        <v>2.85</v>
      </c>
      <c r="H4983" s="64">
        <f t="shared" si="149"/>
        <v>2.6749999999999998</v>
      </c>
      <c r="I4983" s="210">
        <v>2.5</v>
      </c>
      <c r="J4983" s="210">
        <v>3.92</v>
      </c>
      <c r="K4983" s="64">
        <f t="shared" si="150"/>
        <v>3.5049999999999999</v>
      </c>
      <c r="L4983" s="122">
        <v>3.09</v>
      </c>
    </row>
    <row r="4984" spans="1:12" x14ac:dyDescent="0.2">
      <c r="A4984" s="209">
        <v>44953</v>
      </c>
      <c r="B4984" s="210">
        <v>4.5999999999999996</v>
      </c>
      <c r="C4984" s="210">
        <v>4.21</v>
      </c>
      <c r="D4984" s="210">
        <v>4.79</v>
      </c>
      <c r="E4984" s="210">
        <v>4.55</v>
      </c>
      <c r="F4984" s="122"/>
      <c r="G4984" s="210">
        <v>2.88</v>
      </c>
      <c r="H4984" s="64">
        <f t="shared" si="149"/>
        <v>2.7050000000000001</v>
      </c>
      <c r="I4984" s="210">
        <v>2.5299999999999998</v>
      </c>
      <c r="J4984" s="210">
        <v>3.72</v>
      </c>
      <c r="K4984" s="64">
        <f t="shared" si="150"/>
        <v>3.41</v>
      </c>
      <c r="L4984" s="122">
        <v>3.1</v>
      </c>
    </row>
    <row r="4985" spans="1:12" x14ac:dyDescent="0.2">
      <c r="A4985" s="209">
        <v>44956</v>
      </c>
      <c r="B4985" s="210">
        <v>4.6500000000000004</v>
      </c>
      <c r="C4985" s="210">
        <v>4.29</v>
      </c>
      <c r="D4985" s="210">
        <v>4.82</v>
      </c>
      <c r="E4985" s="210">
        <v>4.58</v>
      </c>
      <c r="F4985" s="122"/>
      <c r="G4985" s="210">
        <v>2.8</v>
      </c>
      <c r="H4985" s="64">
        <f t="shared" si="149"/>
        <v>2.645</v>
      </c>
      <c r="I4985" s="210">
        <v>2.4900000000000002</v>
      </c>
      <c r="J4985" s="210">
        <v>3.8</v>
      </c>
      <c r="K4985" s="64">
        <f t="shared" si="150"/>
        <v>3.5</v>
      </c>
      <c r="L4985" s="122">
        <v>3.2</v>
      </c>
    </row>
    <row r="4986" spans="1:12" x14ac:dyDescent="0.2">
      <c r="A4986" s="209">
        <v>44957</v>
      </c>
      <c r="B4986" s="210">
        <v>4.58</v>
      </c>
      <c r="C4986" s="210">
        <v>4.21</v>
      </c>
      <c r="D4986" s="210">
        <v>4.7699999999999996</v>
      </c>
      <c r="E4986" s="210">
        <v>4.53</v>
      </c>
      <c r="F4986" s="122"/>
      <c r="G4986" s="210">
        <v>2.83</v>
      </c>
      <c r="H4986" s="64">
        <f t="shared" si="149"/>
        <v>2.6550000000000002</v>
      </c>
      <c r="I4986" s="210">
        <v>2.48</v>
      </c>
      <c r="J4986" s="210">
        <v>3.81</v>
      </c>
      <c r="K4986" s="64">
        <f t="shared" si="150"/>
        <v>3.4350000000000001</v>
      </c>
      <c r="L4986" s="122">
        <v>3.06</v>
      </c>
    </row>
    <row r="4987" spans="1:12" x14ac:dyDescent="0.2">
      <c r="A4987" s="209"/>
      <c r="B4987" s="210"/>
      <c r="C4987" s="210"/>
      <c r="D4987" s="210"/>
      <c r="E4987" s="210"/>
      <c r="F4987" s="122"/>
      <c r="G4987" s="210"/>
      <c r="H4987" s="210"/>
      <c r="I4987" s="210"/>
      <c r="J4987" s="210"/>
      <c r="K4987" s="210"/>
      <c r="L4987" s="122"/>
    </row>
    <row r="4988" spans="1:12" x14ac:dyDescent="0.2">
      <c r="A4988" s="3" t="s">
        <v>61</v>
      </c>
      <c r="B4988" s="64">
        <f>AVERAGE(B4967:B4986)</f>
        <v>4.6745000000000001</v>
      </c>
      <c r="C4988" s="64">
        <f>AVERAGE(C4967:C4986)</f>
        <v>4.2645</v>
      </c>
      <c r="D4988" s="64">
        <f>AVERAGE(D4967:D4986)</f>
        <v>4.8479999999999999</v>
      </c>
      <c r="E4988" s="64">
        <f>AVERAGE(E4967:E4986)</f>
        <v>4.6315</v>
      </c>
      <c r="G4988" s="64">
        <f>AVERAGE(G4967:G4986)</f>
        <v>3.0199999999999996</v>
      </c>
      <c r="H4988" s="64">
        <f>AVERAGE(H4967:H4986)</f>
        <v>2.8039999999999998</v>
      </c>
      <c r="J4988" s="64">
        <f>AVERAGE(J4967:J4986)</f>
        <v>3.8950000000000005</v>
      </c>
      <c r="K4988" s="64">
        <f>AVERAGE(K4967:K4986)</f>
        <v>3.6307500000000004</v>
      </c>
    </row>
    <row r="4989" spans="1:12" x14ac:dyDescent="0.2">
      <c r="A4989" s="3" t="s">
        <v>62</v>
      </c>
      <c r="B4989" s="312">
        <f>AVERAGE(B4988:C4988)</f>
        <v>4.4695</v>
      </c>
      <c r="C4989" s="312"/>
      <c r="D4989" s="312">
        <f>AVERAGE(D4988:E4988)</f>
        <v>4.7397499999999999</v>
      </c>
      <c r="E4989" s="312"/>
      <c r="F4989" s="5"/>
      <c r="G4989" s="312">
        <f>AVERAGE(G4988:H4988)</f>
        <v>2.9119999999999999</v>
      </c>
      <c r="H4989" s="312"/>
      <c r="I4989" s="118"/>
      <c r="J4989" s="312">
        <f>AVERAGE(J4988:K4988)</f>
        <v>3.7628750000000002</v>
      </c>
      <c r="K4989" s="312"/>
    </row>
    <row r="4990" spans="1:12" x14ac:dyDescent="0.2">
      <c r="A4990" s="3" t="s">
        <v>63</v>
      </c>
      <c r="B4990" s="312">
        <f>AVERAGE(B4938,B4964,B4989)</f>
        <v>4.6193015873015879</v>
      </c>
      <c r="C4990" s="312"/>
      <c r="D4990" s="312">
        <f>AVERAGE(D4938,D4964,D4989)</f>
        <v>4.9627579365079368</v>
      </c>
      <c r="E4990" s="312"/>
      <c r="F4990" s="5"/>
      <c r="G4990" s="312">
        <f>AVERAGE(G4938,G4964,G4989)</f>
        <v>3.250892857142857</v>
      </c>
      <c r="H4990" s="312"/>
      <c r="I4990" s="118"/>
      <c r="J4990" s="312">
        <f>AVERAGE(J4938,J4964,J4989)</f>
        <v>4.0988928571428573</v>
      </c>
      <c r="K4990" s="312"/>
    </row>
    <row r="4991" spans="1:12" x14ac:dyDescent="0.2">
      <c r="A4991" s="209"/>
      <c r="B4991" s="210"/>
      <c r="C4991" s="210"/>
      <c r="D4991" s="210"/>
      <c r="E4991" s="210"/>
      <c r="F4991" s="122"/>
      <c r="G4991" s="210"/>
      <c r="H4991" s="210"/>
      <c r="I4991" s="210"/>
      <c r="J4991" s="210"/>
      <c r="K4991" s="210"/>
      <c r="L4991" s="122"/>
    </row>
    <row r="4992" spans="1:12" x14ac:dyDescent="0.2">
      <c r="A4992" s="209">
        <v>44958</v>
      </c>
      <c r="B4992" s="210">
        <v>4.45</v>
      </c>
      <c r="C4992" s="210">
        <v>4.07</v>
      </c>
      <c r="D4992" s="210">
        <v>4.6399999999999997</v>
      </c>
      <c r="E4992" s="210">
        <v>4.4000000000000004</v>
      </c>
      <c r="F4992" s="122"/>
      <c r="G4992" s="210">
        <v>2.8</v>
      </c>
      <c r="H4992" s="64">
        <f t="shared" ref="H4992:H5010" si="151">(G4992+I4992)/2</f>
        <v>2.6399999999999997</v>
      </c>
      <c r="I4992" s="210">
        <v>2.48</v>
      </c>
      <c r="J4992" s="210">
        <v>3.8</v>
      </c>
      <c r="K4992" s="64">
        <f t="shared" ref="K4992:K5010" si="152">(J4992+L4992)/2</f>
        <v>3.48</v>
      </c>
      <c r="L4992" s="122">
        <v>3.16</v>
      </c>
    </row>
    <row r="4993" spans="1:32" x14ac:dyDescent="0.2">
      <c r="A4993" s="209">
        <v>44959</v>
      </c>
      <c r="B4993" s="210">
        <v>4.42</v>
      </c>
      <c r="C4993" s="210">
        <v>4.0599999999999996</v>
      </c>
      <c r="D4993" s="210">
        <v>4.66</v>
      </c>
      <c r="E4993" s="210">
        <v>4.4000000000000004</v>
      </c>
      <c r="F4993" s="122"/>
      <c r="G4993" s="210">
        <v>2.75</v>
      </c>
      <c r="H4993" s="64">
        <f t="shared" si="151"/>
        <v>2.56</v>
      </c>
      <c r="I4993" s="210">
        <v>2.37</v>
      </c>
      <c r="J4993" s="210">
        <v>3.73</v>
      </c>
      <c r="K4993" s="64">
        <f t="shared" si="152"/>
        <v>3.37</v>
      </c>
      <c r="L4993" s="122">
        <v>3.01</v>
      </c>
    </row>
    <row r="4994" spans="1:32" x14ac:dyDescent="0.2">
      <c r="A4994" s="209">
        <v>44960</v>
      </c>
      <c r="B4994" s="210">
        <v>4.57</v>
      </c>
      <c r="C4994" s="210">
        <v>4.18</v>
      </c>
      <c r="D4994" s="210">
        <v>4.78</v>
      </c>
      <c r="E4994" s="210">
        <v>4.54</v>
      </c>
      <c r="F4994" s="122"/>
      <c r="G4994" s="210">
        <v>2.88</v>
      </c>
      <c r="H4994" s="64">
        <f t="shared" si="151"/>
        <v>2.69</v>
      </c>
      <c r="I4994" s="210">
        <v>2.5</v>
      </c>
      <c r="J4994" s="210">
        <v>3.76</v>
      </c>
      <c r="K4994" s="64">
        <f t="shared" si="152"/>
        <v>3.41</v>
      </c>
      <c r="L4994" s="122">
        <v>3.06</v>
      </c>
    </row>
    <row r="4995" spans="1:32" x14ac:dyDescent="0.2">
      <c r="A4995" s="209">
        <v>44963</v>
      </c>
      <c r="B4995" s="210">
        <v>4.68</v>
      </c>
      <c r="C4995" s="210">
        <v>4.3</v>
      </c>
      <c r="D4995" s="210">
        <v>4.8499999999999996</v>
      </c>
      <c r="E4995" s="210">
        <v>4.54</v>
      </c>
      <c r="F4995" s="122"/>
      <c r="G4995" s="210">
        <v>2.79</v>
      </c>
      <c r="H4995" s="64">
        <f t="shared" si="151"/>
        <v>2.6150000000000002</v>
      </c>
      <c r="I4995" s="210">
        <v>2.44</v>
      </c>
      <c r="J4995" s="210">
        <v>3.83</v>
      </c>
      <c r="K4995" s="64">
        <f t="shared" si="152"/>
        <v>3.5049999999999999</v>
      </c>
      <c r="L4995" s="122">
        <v>3.18</v>
      </c>
    </row>
    <row r="4996" spans="1:32" x14ac:dyDescent="0.2">
      <c r="A4996" s="209">
        <v>44964</v>
      </c>
      <c r="B4996" s="210">
        <v>4.7</v>
      </c>
      <c r="C4996" s="210">
        <v>4.3099999999999996</v>
      </c>
      <c r="D4996" s="210">
        <v>4.88</v>
      </c>
      <c r="E4996" s="210">
        <v>4.58</v>
      </c>
      <c r="F4996" s="122"/>
      <c r="G4996" s="210">
        <v>2.84</v>
      </c>
      <c r="H4996" s="64">
        <f t="shared" si="151"/>
        <v>2.66</v>
      </c>
      <c r="I4996" s="210">
        <v>2.48</v>
      </c>
      <c r="J4996" s="210">
        <v>3.92</v>
      </c>
      <c r="K4996" s="64">
        <f t="shared" si="152"/>
        <v>3.52</v>
      </c>
      <c r="L4996" s="122">
        <v>3.12</v>
      </c>
    </row>
    <row r="4997" spans="1:32" x14ac:dyDescent="0.2">
      <c r="A4997" s="209">
        <v>44965</v>
      </c>
      <c r="B4997" s="210">
        <v>4.6900000000000004</v>
      </c>
      <c r="C4997" s="210">
        <v>4.3</v>
      </c>
      <c r="D4997" s="210">
        <v>4.88</v>
      </c>
      <c r="E4997" s="210">
        <v>4.5599999999999996</v>
      </c>
      <c r="F4997" s="122"/>
      <c r="G4997" s="210">
        <v>2.94</v>
      </c>
      <c r="H4997" s="64">
        <f t="shared" si="151"/>
        <v>2.7649999999999997</v>
      </c>
      <c r="I4997" s="210">
        <v>2.59</v>
      </c>
      <c r="J4997" s="210">
        <v>3.87</v>
      </c>
      <c r="K4997" s="64">
        <f t="shared" si="152"/>
        <v>3.51</v>
      </c>
      <c r="L4997" s="122">
        <v>3.15</v>
      </c>
    </row>
    <row r="4998" spans="1:32" x14ac:dyDescent="0.2">
      <c r="A4998" s="209">
        <v>44966</v>
      </c>
      <c r="B4998" s="210">
        <v>4.79</v>
      </c>
      <c r="C4998" s="210">
        <v>4.34</v>
      </c>
      <c r="D4998" s="210">
        <v>4.9800000000000004</v>
      </c>
      <c r="E4998" s="210">
        <v>4.66</v>
      </c>
      <c r="F4998" s="122"/>
      <c r="G4998" s="210">
        <v>2.84</v>
      </c>
      <c r="H4998" s="64">
        <f t="shared" si="151"/>
        <v>2.67</v>
      </c>
      <c r="I4998" s="210">
        <v>2.5</v>
      </c>
      <c r="J4998" s="210">
        <v>3.92</v>
      </c>
      <c r="K4998" s="64">
        <f t="shared" si="152"/>
        <v>3.62</v>
      </c>
      <c r="L4998" s="122">
        <v>3.32</v>
      </c>
    </row>
    <row r="4999" spans="1:32" x14ac:dyDescent="0.2">
      <c r="A4999" s="209">
        <v>44967</v>
      </c>
      <c r="B4999" s="210">
        <v>4.87</v>
      </c>
      <c r="C4999" s="210">
        <v>4.47</v>
      </c>
      <c r="D4999" s="210">
        <v>5.07</v>
      </c>
      <c r="E4999" s="210">
        <v>4.78</v>
      </c>
      <c r="F4999" s="122"/>
      <c r="G4999" s="210">
        <v>2.92</v>
      </c>
      <c r="H4999" s="64">
        <f t="shared" si="151"/>
        <v>2.7800000000000002</v>
      </c>
      <c r="I4999" s="210">
        <v>2.64</v>
      </c>
      <c r="J4999" s="210">
        <v>3.98</v>
      </c>
      <c r="K4999" s="64">
        <f t="shared" si="152"/>
        <v>3.6950000000000003</v>
      </c>
      <c r="L4999" s="122">
        <v>3.41</v>
      </c>
    </row>
    <row r="5000" spans="1:32" x14ac:dyDescent="0.2">
      <c r="A5000" s="209">
        <v>44970</v>
      </c>
      <c r="B5000" s="210">
        <v>4.8099999999999996</v>
      </c>
      <c r="C5000" s="210">
        <v>4.43</v>
      </c>
      <c r="D5000" s="210">
        <v>5.03</v>
      </c>
      <c r="E5000" s="210">
        <v>4.7300000000000004</v>
      </c>
      <c r="F5000" s="122"/>
      <c r="G5000" s="210">
        <v>2.95</v>
      </c>
      <c r="H5000" s="64">
        <f t="shared" si="151"/>
        <v>2.7250000000000001</v>
      </c>
      <c r="I5000" s="210">
        <v>2.5</v>
      </c>
      <c r="J5000" s="210">
        <v>3.97</v>
      </c>
      <c r="K5000" s="64">
        <f t="shared" si="152"/>
        <v>3.7050000000000001</v>
      </c>
      <c r="L5000" s="122">
        <v>3.44</v>
      </c>
    </row>
    <row r="5001" spans="1:32" x14ac:dyDescent="0.2">
      <c r="A5001" s="209">
        <v>44971</v>
      </c>
      <c r="B5001" s="210">
        <v>4.8600000000000003</v>
      </c>
      <c r="C5001" s="210">
        <v>4.45</v>
      </c>
      <c r="D5001" s="210">
        <v>5.0199999999999996</v>
      </c>
      <c r="E5001" s="210">
        <v>4.72</v>
      </c>
      <c r="F5001" s="122"/>
      <c r="G5001" s="210">
        <v>2.93</v>
      </c>
      <c r="H5001" s="64">
        <f t="shared" si="151"/>
        <v>2.7199999999999998</v>
      </c>
      <c r="I5001" s="210">
        <v>2.5099999999999998</v>
      </c>
      <c r="J5001" s="210">
        <v>3.95</v>
      </c>
      <c r="K5001" s="64">
        <f t="shared" si="152"/>
        <v>3.7</v>
      </c>
      <c r="L5001" s="122">
        <v>3.45</v>
      </c>
    </row>
    <row r="5002" spans="1:32" x14ac:dyDescent="0.2">
      <c r="A5002" s="209">
        <v>44972</v>
      </c>
      <c r="B5002" s="210">
        <v>4.91</v>
      </c>
      <c r="C5002" s="210">
        <v>4.54</v>
      </c>
      <c r="D5002" s="210">
        <v>5.1100000000000003</v>
      </c>
      <c r="E5002" s="210">
        <v>4.8099999999999996</v>
      </c>
      <c r="F5002" s="122"/>
      <c r="G5002" s="210">
        <v>3.04</v>
      </c>
      <c r="H5002" s="64">
        <f t="shared" si="151"/>
        <v>2.8149999999999999</v>
      </c>
      <c r="I5002" s="210">
        <v>2.59</v>
      </c>
      <c r="J5002" s="210">
        <v>3.98</v>
      </c>
      <c r="K5002" s="64">
        <f t="shared" si="152"/>
        <v>3.7350000000000003</v>
      </c>
      <c r="L5002" s="122">
        <v>3.49</v>
      </c>
    </row>
    <row r="5003" spans="1:32" x14ac:dyDescent="0.2">
      <c r="A5003" s="209">
        <v>44973</v>
      </c>
      <c r="B5003" s="210">
        <v>5.01</v>
      </c>
      <c r="C5003" s="210">
        <v>4.62</v>
      </c>
      <c r="D5003" s="210">
        <v>5.23</v>
      </c>
      <c r="E5003" s="210">
        <v>4.9000000000000004</v>
      </c>
      <c r="F5003" s="122"/>
      <c r="G5003" s="210">
        <v>3.12</v>
      </c>
      <c r="H5003" s="64">
        <f t="shared" si="151"/>
        <v>2.7800000000000002</v>
      </c>
      <c r="I5003" s="210">
        <v>2.44</v>
      </c>
      <c r="J5003" s="210">
        <v>4.1399999999999997</v>
      </c>
      <c r="K5003" s="64">
        <f t="shared" si="152"/>
        <v>3.8449999999999998</v>
      </c>
      <c r="L5003" s="122">
        <v>3.55</v>
      </c>
    </row>
    <row r="5004" spans="1:32" x14ac:dyDescent="0.2">
      <c r="A5004" s="209">
        <v>44974</v>
      </c>
      <c r="B5004" s="210">
        <v>4.97</v>
      </c>
      <c r="C5004" s="210">
        <v>4.59</v>
      </c>
      <c r="D5004" s="210">
        <v>5.18</v>
      </c>
      <c r="E5004" s="210">
        <v>4.84</v>
      </c>
      <c r="F5004" s="122"/>
      <c r="G5004" s="210">
        <v>3.21</v>
      </c>
      <c r="H5004" s="64">
        <f t="shared" si="151"/>
        <v>3.0049999999999999</v>
      </c>
      <c r="I5004" s="210">
        <v>2.8</v>
      </c>
      <c r="J5004" s="210">
        <v>4.1399999999999997</v>
      </c>
      <c r="K5004" s="64">
        <f t="shared" si="152"/>
        <v>3.86</v>
      </c>
      <c r="L5004" s="122">
        <v>3.58</v>
      </c>
      <c r="AF5004" t="s">
        <v>819</v>
      </c>
    </row>
    <row r="5005" spans="1:32" x14ac:dyDescent="0.2">
      <c r="A5005" s="209">
        <v>44978</v>
      </c>
      <c r="B5005" s="210">
        <v>5.1100000000000003</v>
      </c>
      <c r="C5005" s="210">
        <v>4.68</v>
      </c>
      <c r="D5005" s="210">
        <v>5.3</v>
      </c>
      <c r="E5005" s="210">
        <v>4.99</v>
      </c>
      <c r="F5005" s="122"/>
      <c r="G5005" s="210">
        <v>3.2</v>
      </c>
      <c r="H5005" s="64">
        <f t="shared" si="151"/>
        <v>2.9750000000000001</v>
      </c>
      <c r="I5005" s="210">
        <v>2.75</v>
      </c>
      <c r="J5005" s="210">
        <v>4.17</v>
      </c>
      <c r="K5005" s="64">
        <f t="shared" si="152"/>
        <v>3.91</v>
      </c>
      <c r="L5005" s="122">
        <v>3.65</v>
      </c>
    </row>
    <row r="5006" spans="1:32" x14ac:dyDescent="0.2">
      <c r="A5006" s="209">
        <v>44979</v>
      </c>
      <c r="B5006" s="210">
        <v>5.0999999999999996</v>
      </c>
      <c r="C5006" s="210">
        <v>4.6399999999999997</v>
      </c>
      <c r="D5006" s="210">
        <v>5.25</v>
      </c>
      <c r="E5006" s="210">
        <v>4.96</v>
      </c>
      <c r="F5006" s="122"/>
      <c r="G5006" s="210">
        <v>3.17</v>
      </c>
      <c r="H5006" s="64">
        <f t="shared" si="151"/>
        <v>2.9649999999999999</v>
      </c>
      <c r="I5006" s="210">
        <v>2.76</v>
      </c>
      <c r="J5006" s="210">
        <v>4.16</v>
      </c>
      <c r="K5006" s="64">
        <f t="shared" si="152"/>
        <v>3.8849999999999998</v>
      </c>
      <c r="L5006" s="122">
        <v>3.61</v>
      </c>
    </row>
    <row r="5007" spans="1:32" x14ac:dyDescent="0.2">
      <c r="A5007" s="209">
        <v>44980</v>
      </c>
      <c r="B5007" s="210">
        <v>5.0199999999999996</v>
      </c>
      <c r="C5007" s="210">
        <v>4.5999999999999996</v>
      </c>
      <c r="D5007" s="210">
        <v>5.19</v>
      </c>
      <c r="E5007" s="210">
        <v>4.8899999999999997</v>
      </c>
      <c r="F5007" s="122"/>
      <c r="G5007" s="210">
        <v>3.19</v>
      </c>
      <c r="H5007" s="64">
        <f t="shared" si="151"/>
        <v>2.915</v>
      </c>
      <c r="I5007" s="210">
        <v>2.64</v>
      </c>
      <c r="J5007" s="210">
        <v>4.1399999999999997</v>
      </c>
      <c r="K5007" s="64">
        <f t="shared" si="152"/>
        <v>3.82</v>
      </c>
      <c r="L5007" s="122">
        <v>3.5</v>
      </c>
    </row>
    <row r="5008" spans="1:32" x14ac:dyDescent="0.2">
      <c r="A5008" s="209">
        <v>44981</v>
      </c>
      <c r="B5008" s="210">
        <v>5.1100000000000003</v>
      </c>
      <c r="C5008" s="210">
        <v>4.72</v>
      </c>
      <c r="D5008" s="210">
        <v>5.26</v>
      </c>
      <c r="E5008" s="210">
        <v>4.9800000000000004</v>
      </c>
      <c r="F5008" s="122"/>
      <c r="G5008" s="210">
        <v>3.33</v>
      </c>
      <c r="H5008" s="64">
        <f t="shared" si="151"/>
        <v>3.0350000000000001</v>
      </c>
      <c r="I5008" s="210">
        <v>2.74</v>
      </c>
      <c r="J5008" s="210">
        <v>4.13</v>
      </c>
      <c r="K5008" s="64">
        <f t="shared" si="152"/>
        <v>3.86</v>
      </c>
      <c r="L5008" s="122">
        <v>3.59</v>
      </c>
    </row>
    <row r="5009" spans="1:12" x14ac:dyDescent="0.2">
      <c r="A5009" s="209">
        <v>44984</v>
      </c>
      <c r="B5009" s="210">
        <v>5.09</v>
      </c>
      <c r="C5009" s="210">
        <v>4.7</v>
      </c>
      <c r="D5009" s="210">
        <v>5.3</v>
      </c>
      <c r="E5009" s="210">
        <v>4.96</v>
      </c>
      <c r="F5009" s="122"/>
      <c r="G5009" s="210">
        <v>3.23</v>
      </c>
      <c r="H5009" s="64">
        <f t="shared" si="151"/>
        <v>3.0049999999999999</v>
      </c>
      <c r="I5009" s="210">
        <v>2.78</v>
      </c>
      <c r="J5009" s="210">
        <v>4.03</v>
      </c>
      <c r="K5009" s="64">
        <f t="shared" si="152"/>
        <v>3.8150000000000004</v>
      </c>
      <c r="L5009" s="122">
        <v>3.6</v>
      </c>
    </row>
    <row r="5010" spans="1:12" x14ac:dyDescent="0.2">
      <c r="A5010" s="209">
        <v>44985</v>
      </c>
      <c r="B5010" s="210">
        <v>5.0999999999999996</v>
      </c>
      <c r="C5010" s="210">
        <v>4.67</v>
      </c>
      <c r="D5010" s="210">
        <v>5.3</v>
      </c>
      <c r="E5010" s="210">
        <v>4.9800000000000004</v>
      </c>
      <c r="F5010" s="122"/>
      <c r="G5010" s="210">
        <v>3.19</v>
      </c>
      <c r="H5010" s="64">
        <f t="shared" si="151"/>
        <v>3.01</v>
      </c>
      <c r="I5010" s="210">
        <v>2.83</v>
      </c>
      <c r="J5010" s="210">
        <v>3.99</v>
      </c>
      <c r="K5010" s="64">
        <f t="shared" si="152"/>
        <v>3.7949999999999999</v>
      </c>
      <c r="L5010" s="122">
        <v>3.6</v>
      </c>
    </row>
    <row r="5011" spans="1:12" x14ac:dyDescent="0.2">
      <c r="A5011" s="209"/>
      <c r="B5011" s="210"/>
      <c r="C5011" s="210"/>
      <c r="D5011" s="210"/>
      <c r="E5011" s="210"/>
      <c r="F5011" s="122"/>
      <c r="G5011" s="210"/>
      <c r="H5011" s="210"/>
      <c r="I5011" s="210"/>
      <c r="J5011" s="210"/>
      <c r="K5011" s="210"/>
      <c r="L5011" s="122"/>
    </row>
    <row r="5012" spans="1:12" x14ac:dyDescent="0.2">
      <c r="A5012" s="3" t="s">
        <v>61</v>
      </c>
      <c r="B5012" s="64">
        <f>AVERAGE(B4992:B5010)</f>
        <v>4.8557894736842098</v>
      </c>
      <c r="C5012" s="64">
        <f>AVERAGE(C4992:C5010)</f>
        <v>4.4563157894736838</v>
      </c>
      <c r="D5012" s="64">
        <f>AVERAGE(D4992:D5010)</f>
        <v>5.047894736842105</v>
      </c>
      <c r="E5012" s="64">
        <f>AVERAGE(E4992:E5010)</f>
        <v>4.7484210526315778</v>
      </c>
      <c r="G5012" s="64">
        <f>AVERAGE(G4992:G5010)</f>
        <v>3.0168421052631573</v>
      </c>
      <c r="H5012" s="64">
        <f>AVERAGE(H4992:H5010)</f>
        <v>2.8068421052631587</v>
      </c>
      <c r="J5012" s="64">
        <f>AVERAGE(J4992:J5010)</f>
        <v>3.9794736842105265</v>
      </c>
      <c r="K5012" s="64">
        <f>AVERAGE(K4992:K5010)</f>
        <v>3.6863157894736847</v>
      </c>
    </row>
    <row r="5013" spans="1:12" x14ac:dyDescent="0.2">
      <c r="A5013" s="3" t="s">
        <v>62</v>
      </c>
      <c r="B5013" s="312">
        <f>AVERAGE(B5012:C5012)</f>
        <v>4.6560526315789463</v>
      </c>
      <c r="C5013" s="312"/>
      <c r="D5013" s="312">
        <f>AVERAGE(D5012:E5012)</f>
        <v>4.8981578947368414</v>
      </c>
      <c r="E5013" s="312"/>
      <c r="F5013" s="5"/>
      <c r="G5013" s="312">
        <f>AVERAGE(G5012:H5012)</f>
        <v>2.9118421052631582</v>
      </c>
      <c r="H5013" s="312"/>
      <c r="I5013" s="118"/>
      <c r="J5013" s="312">
        <f>AVERAGE(J5012:K5012)</f>
        <v>3.8328947368421056</v>
      </c>
      <c r="K5013" s="312"/>
    </row>
    <row r="5014" spans="1:12" x14ac:dyDescent="0.2">
      <c r="A5014" s="3" t="s">
        <v>63</v>
      </c>
      <c r="B5014" s="312">
        <f>AVERAGE(B4964,B4989,B5013)</f>
        <v>4.5524857978279032</v>
      </c>
      <c r="C5014" s="312"/>
      <c r="D5014" s="312">
        <f>AVERAGE(D4964,D4989,D5013)</f>
        <v>4.8324772347535507</v>
      </c>
      <c r="E5014" s="312"/>
      <c r="F5014" s="5"/>
      <c r="G5014" s="312">
        <f>AVERAGE(G4964,G4989,G5013)</f>
        <v>3.0192568922305765</v>
      </c>
      <c r="H5014" s="312"/>
      <c r="I5014" s="118"/>
      <c r="J5014" s="312">
        <f>AVERAGE(J4964,J4989,J5013)</f>
        <v>3.9023994360902257</v>
      </c>
      <c r="K5014" s="312"/>
    </row>
    <row r="5015" spans="1:12" x14ac:dyDescent="0.2">
      <c r="A5015" s="209"/>
      <c r="B5015" s="210"/>
      <c r="C5015" s="210"/>
      <c r="D5015" s="210"/>
      <c r="E5015" s="210"/>
      <c r="F5015" s="122"/>
      <c r="G5015" s="210"/>
      <c r="H5015" s="210"/>
      <c r="I5015" s="210"/>
      <c r="J5015" s="210"/>
      <c r="K5015" s="210"/>
      <c r="L5015" s="122"/>
    </row>
    <row r="5016" spans="1:12" x14ac:dyDescent="0.2">
      <c r="A5016" s="209">
        <v>44986</v>
      </c>
      <c r="B5016" s="210">
        <v>5.2</v>
      </c>
      <c r="C5016" s="210">
        <v>4.82</v>
      </c>
      <c r="D5016" s="210">
        <v>5.37</v>
      </c>
      <c r="E5016" s="210">
        <v>5.03</v>
      </c>
      <c r="F5016" s="122"/>
      <c r="G5016" s="210">
        <v>3.22</v>
      </c>
      <c r="H5016" s="64">
        <f t="shared" ref="H5016:H5038" si="153">(G5016+I5016)/2</f>
        <v>2.8849999999999998</v>
      </c>
      <c r="I5016" s="210">
        <v>2.5499999999999998</v>
      </c>
      <c r="J5016" s="210">
        <v>3.99</v>
      </c>
      <c r="K5016" s="64">
        <f t="shared" ref="K5016:K5038" si="154">(J5016+L5016)/2</f>
        <v>3.8450000000000002</v>
      </c>
      <c r="L5016" s="122">
        <v>3.7</v>
      </c>
    </row>
    <row r="5017" spans="1:12" x14ac:dyDescent="0.2">
      <c r="A5017" s="209">
        <v>44987</v>
      </c>
      <c r="B5017" s="210">
        <v>5.22</v>
      </c>
      <c r="C5017" s="210">
        <v>4.83</v>
      </c>
      <c r="D5017" s="210">
        <v>5.41</v>
      </c>
      <c r="E5017" s="210">
        <v>5.07</v>
      </c>
      <c r="F5017" s="122"/>
      <c r="G5017" s="210">
        <v>3.21</v>
      </c>
      <c r="H5017" s="64">
        <f t="shared" si="153"/>
        <v>2.895</v>
      </c>
      <c r="I5017" s="210">
        <v>2.58</v>
      </c>
      <c r="J5017" s="210">
        <v>4.0999999999999996</v>
      </c>
      <c r="K5017" s="64">
        <f t="shared" si="154"/>
        <v>3.91</v>
      </c>
      <c r="L5017" s="122">
        <v>3.72</v>
      </c>
    </row>
    <row r="5018" spans="1:12" x14ac:dyDescent="0.2">
      <c r="A5018" s="209">
        <v>44988</v>
      </c>
      <c r="B5018" s="210">
        <v>5.09</v>
      </c>
      <c r="C5018" s="210">
        <v>4.78</v>
      </c>
      <c r="D5018" s="210">
        <v>5.27</v>
      </c>
      <c r="E5018" s="210">
        <v>4.8899999999999997</v>
      </c>
      <c r="F5018" s="122"/>
      <c r="G5018" s="210">
        <v>3.18</v>
      </c>
      <c r="H5018" s="64">
        <f t="shared" si="153"/>
        <v>3.085</v>
      </c>
      <c r="I5018" s="210">
        <v>2.99</v>
      </c>
      <c r="J5018" s="210">
        <v>4.16</v>
      </c>
      <c r="K5018" s="64">
        <f t="shared" si="154"/>
        <v>3.91</v>
      </c>
      <c r="L5018" s="122">
        <v>3.66</v>
      </c>
    </row>
    <row r="5019" spans="1:12" x14ac:dyDescent="0.2">
      <c r="A5019" s="209">
        <v>44991</v>
      </c>
      <c r="B5019" s="210">
        <v>5.1100000000000003</v>
      </c>
      <c r="C5019" s="210">
        <v>4.74</v>
      </c>
      <c r="D5019" s="210">
        <v>5.32</v>
      </c>
      <c r="E5019" s="210">
        <v>4.9400000000000004</v>
      </c>
      <c r="F5019" s="122"/>
      <c r="G5019" s="210">
        <v>3.18</v>
      </c>
      <c r="H5019" s="64">
        <f t="shared" si="153"/>
        <v>2.895</v>
      </c>
      <c r="I5019" s="210">
        <v>2.61</v>
      </c>
      <c r="J5019" s="210">
        <v>4.16</v>
      </c>
      <c r="K5019" s="64">
        <f t="shared" si="154"/>
        <v>3.92</v>
      </c>
      <c r="L5019" s="122">
        <v>3.68</v>
      </c>
    </row>
    <row r="5020" spans="1:12" x14ac:dyDescent="0.2">
      <c r="A5020" s="209">
        <v>44992</v>
      </c>
      <c r="B5020" s="210">
        <v>5.1100000000000003</v>
      </c>
      <c r="C5020" s="210">
        <v>4.75</v>
      </c>
      <c r="D5020" s="210">
        <v>5.32</v>
      </c>
      <c r="E5020" s="210">
        <v>4.9400000000000004</v>
      </c>
      <c r="F5020" s="122"/>
      <c r="G5020" s="210">
        <v>3.19</v>
      </c>
      <c r="H5020" s="64">
        <f t="shared" si="153"/>
        <v>2.895</v>
      </c>
      <c r="I5020" s="210">
        <v>2.6</v>
      </c>
      <c r="J5020" s="210">
        <v>4.03</v>
      </c>
      <c r="K5020" s="64">
        <f t="shared" si="154"/>
        <v>3.8250000000000002</v>
      </c>
      <c r="L5020" s="122">
        <v>3.62</v>
      </c>
    </row>
    <row r="5021" spans="1:12" x14ac:dyDescent="0.2">
      <c r="A5021" s="209">
        <v>44993</v>
      </c>
      <c r="B5021" s="210">
        <v>5.13</v>
      </c>
      <c r="C5021" s="210">
        <v>4.8</v>
      </c>
      <c r="D5021" s="210">
        <v>5.33</v>
      </c>
      <c r="E5021" s="210">
        <v>4.97</v>
      </c>
      <c r="F5021" s="122"/>
      <c r="G5021" s="210">
        <v>3.18</v>
      </c>
      <c r="H5021" s="64">
        <f t="shared" si="153"/>
        <v>2.895</v>
      </c>
      <c r="I5021" s="210">
        <v>2.61</v>
      </c>
      <c r="J5021" s="210">
        <v>4.22</v>
      </c>
      <c r="K5021" s="64">
        <f t="shared" si="154"/>
        <v>3.9349999999999996</v>
      </c>
      <c r="L5021" s="122">
        <v>3.65</v>
      </c>
    </row>
    <row r="5022" spans="1:12" x14ac:dyDescent="0.2">
      <c r="A5022" s="209">
        <v>44994</v>
      </c>
      <c r="B5022" s="210">
        <v>5.14</v>
      </c>
      <c r="C5022" s="210">
        <v>4.82</v>
      </c>
      <c r="D5022" s="210">
        <v>5.33</v>
      </c>
      <c r="E5022" s="210">
        <v>4.96</v>
      </c>
      <c r="F5022" s="122"/>
      <c r="G5022" s="210">
        <v>3.17</v>
      </c>
      <c r="H5022" s="64">
        <f t="shared" si="153"/>
        <v>2.895</v>
      </c>
      <c r="I5022" s="210">
        <v>2.62</v>
      </c>
      <c r="J5022" s="210">
        <v>4.1500000000000004</v>
      </c>
      <c r="K5022" s="64">
        <f t="shared" si="154"/>
        <v>4.0200000000000005</v>
      </c>
      <c r="L5022" s="122">
        <v>3.89</v>
      </c>
    </row>
    <row r="5023" spans="1:12" x14ac:dyDescent="0.2">
      <c r="A5023" s="209">
        <v>44995</v>
      </c>
      <c r="B5023" s="210">
        <v>4.97</v>
      </c>
      <c r="C5023" s="210">
        <v>4.6100000000000003</v>
      </c>
      <c r="D5023" s="210">
        <v>5.17</v>
      </c>
      <c r="E5023" s="210">
        <v>4.78</v>
      </c>
      <c r="F5023" s="122"/>
      <c r="G5023" s="210">
        <v>3.08</v>
      </c>
      <c r="H5023" s="64">
        <f t="shared" si="153"/>
        <v>2.8149999999999999</v>
      </c>
      <c r="I5023" s="210">
        <v>2.5499999999999998</v>
      </c>
      <c r="J5023" s="210">
        <v>4</v>
      </c>
      <c r="K5023" s="64">
        <f t="shared" si="154"/>
        <v>3.9249999999999998</v>
      </c>
      <c r="L5023" s="122">
        <v>3.85</v>
      </c>
    </row>
    <row r="5024" spans="1:12" x14ac:dyDescent="0.2">
      <c r="A5024" s="209">
        <v>44998</v>
      </c>
      <c r="B5024" s="210">
        <v>4.8499999999999996</v>
      </c>
      <c r="C5024" s="210">
        <v>4.53</v>
      </c>
      <c r="D5024" s="210">
        <v>5.13</v>
      </c>
      <c r="E5024" s="210">
        <v>4.75</v>
      </c>
      <c r="F5024" s="122"/>
      <c r="G5024" s="210">
        <v>3.1</v>
      </c>
      <c r="H5024" s="64">
        <f t="shared" si="153"/>
        <v>2.9450000000000003</v>
      </c>
      <c r="I5024" s="210">
        <v>2.79</v>
      </c>
      <c r="J5024" s="210">
        <v>3.95</v>
      </c>
      <c r="K5024" s="64">
        <f t="shared" si="154"/>
        <v>3.855</v>
      </c>
      <c r="L5024" s="122">
        <v>3.76</v>
      </c>
    </row>
    <row r="5025" spans="1:12" x14ac:dyDescent="0.2">
      <c r="A5025" s="209">
        <v>44999</v>
      </c>
      <c r="B5025" s="210">
        <v>4.91</v>
      </c>
      <c r="C5025" s="210">
        <v>4.59</v>
      </c>
      <c r="D5025" s="210">
        <v>5.17</v>
      </c>
      <c r="E5025" s="210">
        <v>4.82</v>
      </c>
      <c r="F5025" s="122"/>
      <c r="G5025" s="210">
        <v>2.92</v>
      </c>
      <c r="H5025" s="64">
        <f t="shared" si="153"/>
        <v>2.8449999999999998</v>
      </c>
      <c r="I5025" s="210">
        <v>2.77</v>
      </c>
      <c r="J5025" s="210">
        <v>3.95</v>
      </c>
      <c r="K5025" s="64">
        <f t="shared" si="154"/>
        <v>3.875</v>
      </c>
      <c r="L5025" s="122">
        <v>3.8</v>
      </c>
    </row>
    <row r="5026" spans="1:12" x14ac:dyDescent="0.2">
      <c r="A5026" s="209">
        <v>45000</v>
      </c>
      <c r="B5026" s="210">
        <v>4.74</v>
      </c>
      <c r="C5026" s="210">
        <v>4.37</v>
      </c>
      <c r="D5026" s="210">
        <v>5.04</v>
      </c>
      <c r="E5026" s="210">
        <v>4.68</v>
      </c>
      <c r="F5026" s="122"/>
      <c r="G5026" s="210">
        <v>3.03</v>
      </c>
      <c r="H5026" s="64">
        <f t="shared" si="153"/>
        <v>2.9249999999999998</v>
      </c>
      <c r="I5026" s="210">
        <v>2.82</v>
      </c>
      <c r="J5026" s="210">
        <v>3.92</v>
      </c>
      <c r="K5026" s="64">
        <f t="shared" si="154"/>
        <v>3.81</v>
      </c>
      <c r="L5026" s="122">
        <v>3.7</v>
      </c>
    </row>
    <row r="5027" spans="1:12" x14ac:dyDescent="0.2">
      <c r="A5027" s="209">
        <v>45001</v>
      </c>
      <c r="B5027" s="210">
        <v>4.8099999999999996</v>
      </c>
      <c r="C5027" s="210">
        <v>4.46</v>
      </c>
      <c r="D5027" s="210">
        <v>5.0599999999999996</v>
      </c>
      <c r="E5027" s="210">
        <v>4.7</v>
      </c>
      <c r="F5027" s="122"/>
      <c r="G5027" s="210">
        <v>3.02</v>
      </c>
      <c r="H5027" s="64">
        <f t="shared" si="153"/>
        <v>2.9249999999999998</v>
      </c>
      <c r="I5027" s="210">
        <v>2.83</v>
      </c>
      <c r="J5027" s="210">
        <v>4.03</v>
      </c>
      <c r="K5027" s="64">
        <f t="shared" si="154"/>
        <v>3.8650000000000002</v>
      </c>
      <c r="L5027" s="122">
        <v>3.7</v>
      </c>
    </row>
    <row r="5028" spans="1:12" x14ac:dyDescent="0.2">
      <c r="A5028" s="209">
        <v>45002</v>
      </c>
      <c r="B5028" s="210">
        <v>4.68</v>
      </c>
      <c r="C5028" s="210">
        <v>4.2699999999999996</v>
      </c>
      <c r="D5028" s="210">
        <v>5</v>
      </c>
      <c r="E5028" s="210">
        <v>4.6900000000000004</v>
      </c>
      <c r="F5028" s="122"/>
      <c r="G5028" s="210">
        <v>3.04</v>
      </c>
      <c r="H5028" s="64">
        <f t="shared" si="153"/>
        <v>2.9450000000000003</v>
      </c>
      <c r="I5028" s="210">
        <v>2.85</v>
      </c>
      <c r="J5028" s="210">
        <v>3.95</v>
      </c>
      <c r="K5028" s="64">
        <f t="shared" si="154"/>
        <v>3.83</v>
      </c>
      <c r="L5028" s="122">
        <v>3.71</v>
      </c>
    </row>
    <row r="5029" spans="1:12" x14ac:dyDescent="0.2">
      <c r="A5029" s="209">
        <v>45005</v>
      </c>
      <c r="B5029" s="210">
        <v>4.79</v>
      </c>
      <c r="C5029" s="210">
        <v>4.3499999999999996</v>
      </c>
      <c r="D5029" s="210">
        <v>5.09</v>
      </c>
      <c r="E5029" s="210">
        <v>4.71</v>
      </c>
      <c r="F5029" s="122"/>
      <c r="G5029" s="210">
        <v>3.01</v>
      </c>
      <c r="H5029" s="64">
        <f t="shared" si="153"/>
        <v>2.96</v>
      </c>
      <c r="I5029" s="210">
        <v>2.91</v>
      </c>
      <c r="J5029" s="210">
        <v>4.0199999999999996</v>
      </c>
      <c r="K5029" s="64">
        <f t="shared" si="154"/>
        <v>3.87</v>
      </c>
      <c r="L5029" s="122">
        <v>3.72</v>
      </c>
    </row>
    <row r="5030" spans="1:12" x14ac:dyDescent="0.2">
      <c r="A5030" s="209">
        <v>45006</v>
      </c>
      <c r="B5030" s="210">
        <v>4.7699999999999996</v>
      </c>
      <c r="C5030" s="210">
        <v>4.3899999999999997</v>
      </c>
      <c r="D5030" s="210">
        <v>5.0599999999999996</v>
      </c>
      <c r="E5030" s="210">
        <v>4.7</v>
      </c>
      <c r="F5030" s="122"/>
      <c r="G5030" s="210">
        <v>3.06</v>
      </c>
      <c r="H5030" s="64">
        <f t="shared" si="153"/>
        <v>2.9350000000000001</v>
      </c>
      <c r="I5030" s="210">
        <v>2.81</v>
      </c>
      <c r="J5030" s="210">
        <v>4.0599999999999996</v>
      </c>
      <c r="K5030" s="64">
        <f t="shared" si="154"/>
        <v>3.915</v>
      </c>
      <c r="L5030" s="122">
        <v>3.77</v>
      </c>
    </row>
    <row r="5031" spans="1:12" x14ac:dyDescent="0.2">
      <c r="A5031" s="209">
        <v>45007</v>
      </c>
      <c r="B5031" s="210">
        <v>4.66</v>
      </c>
      <c r="C5031" s="210">
        <v>4.26</v>
      </c>
      <c r="D5031" s="210">
        <v>5.03</v>
      </c>
      <c r="E5031" s="210">
        <v>4.6900000000000004</v>
      </c>
      <c r="F5031" s="122"/>
      <c r="G5031" s="210">
        <v>2.96</v>
      </c>
      <c r="H5031" s="64">
        <f t="shared" si="153"/>
        <v>2.86</v>
      </c>
      <c r="I5031" s="210">
        <v>2.76</v>
      </c>
      <c r="J5031" s="210">
        <v>4.09</v>
      </c>
      <c r="K5031" s="64">
        <f t="shared" si="154"/>
        <v>3.92</v>
      </c>
      <c r="L5031" s="122">
        <v>3.75</v>
      </c>
    </row>
    <row r="5032" spans="1:12" x14ac:dyDescent="0.2">
      <c r="A5032" s="209">
        <v>45008</v>
      </c>
      <c r="B5032" s="210">
        <v>4.6100000000000003</v>
      </c>
      <c r="C5032" s="210">
        <v>4.25</v>
      </c>
      <c r="D5032" s="210">
        <v>5</v>
      </c>
      <c r="E5032" s="210">
        <v>4.68</v>
      </c>
      <c r="F5032" s="122"/>
      <c r="G5032" s="210">
        <v>2.93</v>
      </c>
      <c r="H5032" s="64">
        <f t="shared" si="153"/>
        <v>2.87</v>
      </c>
      <c r="I5032" s="210">
        <v>2.81</v>
      </c>
      <c r="J5032" s="210">
        <v>3.96</v>
      </c>
      <c r="K5032" s="64">
        <f t="shared" si="154"/>
        <v>3.8200000000000003</v>
      </c>
      <c r="L5032" s="122">
        <v>3.68</v>
      </c>
    </row>
    <row r="5033" spans="1:12" x14ac:dyDescent="0.2">
      <c r="A5033" s="209">
        <v>45009</v>
      </c>
      <c r="B5033" s="210">
        <v>4.63</v>
      </c>
      <c r="C5033" s="210">
        <v>4.24</v>
      </c>
      <c r="D5033" s="210">
        <v>4.95</v>
      </c>
      <c r="E5033" s="210">
        <v>4.6500000000000004</v>
      </c>
      <c r="F5033" s="122"/>
      <c r="G5033" s="210">
        <v>2.9</v>
      </c>
      <c r="H5033" s="64">
        <f t="shared" si="153"/>
        <v>2.855</v>
      </c>
      <c r="I5033" s="210">
        <v>2.81</v>
      </c>
      <c r="J5033" s="210">
        <v>4.09</v>
      </c>
      <c r="K5033" s="64">
        <f t="shared" si="154"/>
        <v>3.8650000000000002</v>
      </c>
      <c r="L5033" s="122">
        <v>3.64</v>
      </c>
    </row>
    <row r="5034" spans="1:12" x14ac:dyDescent="0.2">
      <c r="A5034" s="209">
        <v>45012</v>
      </c>
      <c r="B5034" s="210">
        <v>4.74</v>
      </c>
      <c r="C5034" s="210">
        <v>4.37</v>
      </c>
      <c r="D5034" s="210">
        <v>5.09</v>
      </c>
      <c r="E5034" s="210">
        <v>4.7699999999999996</v>
      </c>
      <c r="F5034" s="122"/>
      <c r="G5034" s="210">
        <v>2.9</v>
      </c>
      <c r="H5034" s="64">
        <f t="shared" si="153"/>
        <v>2.87</v>
      </c>
      <c r="I5034" s="210">
        <v>2.84</v>
      </c>
      <c r="J5034" s="210">
        <v>3.97</v>
      </c>
      <c r="K5034" s="64">
        <f t="shared" si="154"/>
        <v>3.8150000000000004</v>
      </c>
      <c r="L5034" s="122">
        <v>3.66</v>
      </c>
    </row>
    <row r="5035" spans="1:12" x14ac:dyDescent="0.2">
      <c r="A5035" s="209">
        <v>45013</v>
      </c>
      <c r="B5035" s="210">
        <v>4.7699999999999996</v>
      </c>
      <c r="C5035" s="210">
        <v>4.41</v>
      </c>
      <c r="D5035" s="210">
        <v>5.0999999999999996</v>
      </c>
      <c r="E5035" s="210">
        <v>4.78</v>
      </c>
      <c r="F5035" s="122"/>
      <c r="G5035" s="210">
        <v>2.83</v>
      </c>
      <c r="H5035" s="64">
        <f t="shared" si="153"/>
        <v>2.7</v>
      </c>
      <c r="I5035" s="210">
        <v>2.57</v>
      </c>
      <c r="J5035" s="210">
        <v>4.04</v>
      </c>
      <c r="K5035" s="64">
        <f t="shared" si="154"/>
        <v>3.8449999999999998</v>
      </c>
      <c r="L5035" s="122">
        <v>3.65</v>
      </c>
    </row>
    <row r="5036" spans="1:12" x14ac:dyDescent="0.2">
      <c r="A5036" s="209">
        <v>45014</v>
      </c>
      <c r="B5036" s="210">
        <v>4.7300000000000004</v>
      </c>
      <c r="C5036" s="210">
        <v>4.37</v>
      </c>
      <c r="D5036" s="210">
        <v>5.05</v>
      </c>
      <c r="E5036" s="210">
        <v>4.75</v>
      </c>
      <c r="F5036" s="122"/>
      <c r="G5036" s="210">
        <v>2.9</v>
      </c>
      <c r="H5036" s="64">
        <f t="shared" si="153"/>
        <v>2.8849999999999998</v>
      </c>
      <c r="I5036" s="210">
        <v>2.87</v>
      </c>
      <c r="J5036" s="210">
        <v>4.05</v>
      </c>
      <c r="K5036" s="64">
        <f t="shared" si="154"/>
        <v>3.86</v>
      </c>
      <c r="L5036" s="122">
        <v>3.67</v>
      </c>
    </row>
    <row r="5037" spans="1:12" x14ac:dyDescent="0.2">
      <c r="A5037" s="209">
        <v>45015</v>
      </c>
      <c r="B5037" s="210">
        <v>4.68</v>
      </c>
      <c r="C5037" s="210">
        <v>4.3600000000000003</v>
      </c>
      <c r="D5037" s="210">
        <v>5.01</v>
      </c>
      <c r="E5037" s="210">
        <v>4.71</v>
      </c>
      <c r="F5037" s="122"/>
      <c r="G5037" s="210">
        <v>2.79</v>
      </c>
      <c r="H5037" s="64">
        <f t="shared" si="153"/>
        <v>2.5300000000000002</v>
      </c>
      <c r="I5037" s="210">
        <v>2.27</v>
      </c>
      <c r="J5037" s="210">
        <v>4.03</v>
      </c>
      <c r="K5037" s="64">
        <f t="shared" si="154"/>
        <v>3.72</v>
      </c>
      <c r="L5037" s="122">
        <v>3.41</v>
      </c>
    </row>
    <row r="5038" spans="1:12" x14ac:dyDescent="0.2">
      <c r="A5038" s="209">
        <v>45016</v>
      </c>
      <c r="B5038" s="210">
        <v>4.6100000000000003</v>
      </c>
      <c r="C5038" s="210">
        <v>4.24</v>
      </c>
      <c r="D5038" s="210">
        <v>4.95</v>
      </c>
      <c r="E5038" s="210">
        <v>4.62</v>
      </c>
      <c r="F5038" s="122"/>
      <c r="G5038" s="210">
        <v>2.86</v>
      </c>
      <c r="H5038" s="64">
        <f t="shared" si="153"/>
        <v>2.835</v>
      </c>
      <c r="I5038" s="210">
        <v>2.81</v>
      </c>
      <c r="J5038" s="210">
        <v>4</v>
      </c>
      <c r="K5038" s="64">
        <f t="shared" si="154"/>
        <v>3.6799999999999997</v>
      </c>
      <c r="L5038" s="122">
        <v>3.36</v>
      </c>
    </row>
    <row r="5039" spans="1:12" x14ac:dyDescent="0.2">
      <c r="A5039" s="209"/>
      <c r="B5039" s="210"/>
      <c r="C5039" s="210"/>
      <c r="D5039" s="210"/>
      <c r="E5039" s="210"/>
      <c r="F5039" s="122"/>
      <c r="G5039" s="210"/>
      <c r="H5039" s="210"/>
      <c r="I5039" s="210"/>
      <c r="J5039" s="210"/>
      <c r="K5039" s="210"/>
      <c r="L5039" s="122"/>
    </row>
    <row r="5040" spans="1:12" x14ac:dyDescent="0.2">
      <c r="A5040" s="3" t="s">
        <v>61</v>
      </c>
      <c r="B5040" s="64">
        <f>AVERAGE(B5016:B5038)</f>
        <v>4.8673913043478265</v>
      </c>
      <c r="C5040" s="64">
        <f>AVERAGE(C5016:C5038)</f>
        <v>4.5047826086956517</v>
      </c>
      <c r="D5040" s="64">
        <f>AVERAGE(D5016:D5038)</f>
        <v>5.1413043478260878</v>
      </c>
      <c r="E5040" s="64">
        <f>AVERAGE(E5016:E5038)</f>
        <v>4.7947826086956526</v>
      </c>
      <c r="G5040" s="64">
        <f>AVERAGE(G5016:G5038)</f>
        <v>3.0286956521739135</v>
      </c>
      <c r="H5040" s="64">
        <f>AVERAGE(H5016:H5038)</f>
        <v>2.8758695652173913</v>
      </c>
      <c r="J5040" s="64">
        <f>AVERAGE(J5016:J5038)</f>
        <v>4.0400000000000009</v>
      </c>
      <c r="K5040" s="64">
        <f>AVERAGE(K5016:K5038)</f>
        <v>3.8623913043478253</v>
      </c>
    </row>
    <row r="5041" spans="1:12" x14ac:dyDescent="0.2">
      <c r="A5041" s="3" t="s">
        <v>62</v>
      </c>
      <c r="B5041" s="312">
        <f>AVERAGE(B5040:C5040)</f>
        <v>4.6860869565217396</v>
      </c>
      <c r="C5041" s="312"/>
      <c r="D5041" s="312">
        <f>AVERAGE(D5040:E5040)</f>
        <v>4.9680434782608707</v>
      </c>
      <c r="E5041" s="312"/>
      <c r="F5041" s="5"/>
      <c r="G5041" s="312">
        <f>AVERAGE(G5040:H5040)</f>
        <v>2.9522826086956524</v>
      </c>
      <c r="H5041" s="312"/>
      <c r="I5041" s="118"/>
      <c r="J5041" s="312">
        <f>AVERAGE(J5040:K5040)</f>
        <v>3.9511956521739133</v>
      </c>
      <c r="K5041" s="312"/>
    </row>
    <row r="5042" spans="1:12" x14ac:dyDescent="0.2">
      <c r="A5042" s="3" t="s">
        <v>63</v>
      </c>
      <c r="B5042" s="312">
        <f>AVERAGE(B4989,B5013,B5041)</f>
        <v>4.6038798627002286</v>
      </c>
      <c r="C5042" s="312"/>
      <c r="D5042" s="312">
        <f>AVERAGE(D4989,D5013,D5041)</f>
        <v>4.868650457665904</v>
      </c>
      <c r="E5042" s="312"/>
      <c r="F5042" s="5"/>
      <c r="G5042" s="312">
        <f>AVERAGE(G4989,G5013,G5041)</f>
        <v>2.9253749046529371</v>
      </c>
      <c r="H5042" s="312"/>
      <c r="I5042" s="118"/>
      <c r="J5042" s="312">
        <f>AVERAGE(J4989,J5013,J5041)</f>
        <v>3.8489884630053397</v>
      </c>
      <c r="K5042" s="312"/>
    </row>
    <row r="5043" spans="1:12" x14ac:dyDescent="0.2">
      <c r="A5043" s="209"/>
      <c r="B5043" s="210"/>
      <c r="C5043" s="210"/>
      <c r="D5043" s="210"/>
      <c r="E5043" s="210"/>
      <c r="F5043" s="122"/>
      <c r="G5043" s="210"/>
      <c r="H5043" s="210"/>
      <c r="I5043" s="210"/>
      <c r="J5043" s="210"/>
      <c r="K5043" s="210"/>
      <c r="L5043" s="122"/>
    </row>
    <row r="5044" spans="1:12" x14ac:dyDescent="0.2">
      <c r="A5044" s="209">
        <v>45019</v>
      </c>
      <c r="B5044" s="210">
        <v>4.53</v>
      </c>
      <c r="C5044" s="210">
        <v>4.1900000000000004</v>
      </c>
      <c r="D5044" s="210">
        <v>4.9000000000000004</v>
      </c>
      <c r="E5044" s="210">
        <v>4.58</v>
      </c>
      <c r="F5044" s="122"/>
      <c r="G5044" s="210">
        <v>2.77</v>
      </c>
      <c r="H5044" s="64">
        <f t="shared" ref="H5044:H5063" si="155">(G5044+I5044)/2</f>
        <v>2.4850000000000003</v>
      </c>
      <c r="I5044" s="210">
        <v>2.2000000000000002</v>
      </c>
      <c r="J5044" s="210">
        <v>3.98</v>
      </c>
      <c r="K5044" s="64">
        <f t="shared" ref="K5044:K5063" si="156">(J5044+L5044)/2</f>
        <v>3.625</v>
      </c>
      <c r="L5044" s="122">
        <v>3.27</v>
      </c>
    </row>
    <row r="5045" spans="1:12" x14ac:dyDescent="0.2">
      <c r="A5045" s="209">
        <v>45020</v>
      </c>
      <c r="B5045" s="210">
        <v>4.49</v>
      </c>
      <c r="C5045" s="210">
        <v>4.1399999999999997</v>
      </c>
      <c r="D5045" s="210">
        <v>4.87</v>
      </c>
      <c r="E5045" s="210">
        <v>4.58</v>
      </c>
      <c r="F5045" s="122"/>
      <c r="G5045" s="210">
        <v>2.74</v>
      </c>
      <c r="H5045" s="64">
        <f t="shared" si="155"/>
        <v>2.66</v>
      </c>
      <c r="I5045" s="210">
        <v>2.58</v>
      </c>
      <c r="J5045" s="210">
        <v>3.96</v>
      </c>
      <c r="K5045" s="64">
        <f t="shared" si="156"/>
        <v>3.61</v>
      </c>
      <c r="L5045" s="122">
        <v>3.26</v>
      </c>
    </row>
    <row r="5046" spans="1:12" x14ac:dyDescent="0.2">
      <c r="A5046" s="209">
        <v>45021</v>
      </c>
      <c r="B5046" s="210">
        <v>4.51</v>
      </c>
      <c r="C5046" s="210">
        <v>4.1100000000000003</v>
      </c>
      <c r="D5046" s="210">
        <v>4.82</v>
      </c>
      <c r="E5046" s="210">
        <v>4.5199999999999996</v>
      </c>
      <c r="F5046" s="122"/>
      <c r="G5046" s="210">
        <v>2.65</v>
      </c>
      <c r="H5046" s="64">
        <f t="shared" si="155"/>
        <v>2.5449999999999999</v>
      </c>
      <c r="I5046" s="210">
        <v>2.44</v>
      </c>
      <c r="J5046" s="210">
        <v>3.83</v>
      </c>
      <c r="K5046" s="64">
        <f t="shared" si="156"/>
        <v>3.4750000000000001</v>
      </c>
      <c r="L5046" s="122">
        <v>3.12</v>
      </c>
    </row>
    <row r="5047" spans="1:12" x14ac:dyDescent="0.2">
      <c r="A5047" s="209">
        <v>45022</v>
      </c>
      <c r="B5047" s="210">
        <v>4.53</v>
      </c>
      <c r="C5047" s="210">
        <v>4.16</v>
      </c>
      <c r="D5047" s="210">
        <v>4.82</v>
      </c>
      <c r="E5047" s="210">
        <v>4.5199999999999996</v>
      </c>
      <c r="F5047" s="122"/>
      <c r="G5047" s="210">
        <v>2.64</v>
      </c>
      <c r="H5047" s="64">
        <f t="shared" si="155"/>
        <v>2.5049999999999999</v>
      </c>
      <c r="I5047" s="210">
        <v>2.37</v>
      </c>
      <c r="J5047" s="210">
        <v>3.65</v>
      </c>
      <c r="K5047" s="64">
        <f t="shared" si="156"/>
        <v>3.395</v>
      </c>
      <c r="L5047" s="122">
        <v>3.14</v>
      </c>
    </row>
    <row r="5048" spans="1:12" x14ac:dyDescent="0.2">
      <c r="A5048" s="209">
        <v>45023</v>
      </c>
      <c r="B5048" s="210">
        <v>4.55</v>
      </c>
      <c r="C5048" s="210">
        <v>4.25</v>
      </c>
      <c r="D5048" s="210">
        <v>4.8</v>
      </c>
      <c r="E5048" s="210">
        <v>4.55</v>
      </c>
      <c r="F5048" s="122"/>
      <c r="G5048" s="210">
        <v>2.72</v>
      </c>
      <c r="H5048" s="64">
        <f t="shared" si="155"/>
        <v>2.4950000000000001</v>
      </c>
      <c r="I5048" s="210">
        <v>2.27</v>
      </c>
      <c r="J5048" s="210">
        <v>3.97</v>
      </c>
      <c r="K5048" s="64">
        <f t="shared" si="156"/>
        <v>3.49</v>
      </c>
      <c r="L5048" s="122">
        <v>3.01</v>
      </c>
    </row>
    <row r="5049" spans="1:12" x14ac:dyDescent="0.2">
      <c r="A5049" s="209">
        <v>45026</v>
      </c>
      <c r="B5049" s="210">
        <v>4.5999999999999996</v>
      </c>
      <c r="C5049" s="210">
        <v>4.22</v>
      </c>
      <c r="D5049" s="210">
        <v>4.87</v>
      </c>
      <c r="E5049" s="210">
        <v>4.55</v>
      </c>
      <c r="F5049" s="122"/>
      <c r="G5049" s="210">
        <v>2.63</v>
      </c>
      <c r="H5049" s="64">
        <f t="shared" si="155"/>
        <v>2.42</v>
      </c>
      <c r="I5049" s="210">
        <v>2.21</v>
      </c>
      <c r="J5049" s="210">
        <v>3.79</v>
      </c>
      <c r="K5049" s="64">
        <f t="shared" si="156"/>
        <v>3.4850000000000003</v>
      </c>
      <c r="L5049" s="122">
        <v>3.18</v>
      </c>
    </row>
    <row r="5050" spans="1:12" x14ac:dyDescent="0.2">
      <c r="A5050" s="209">
        <v>45027</v>
      </c>
      <c r="B5050" s="210">
        <v>4.58</v>
      </c>
      <c r="C5050" s="210">
        <v>4.25</v>
      </c>
      <c r="D5050" s="210">
        <v>4.88</v>
      </c>
      <c r="E5050" s="210">
        <v>4.55</v>
      </c>
      <c r="F5050" s="122"/>
      <c r="G5050" s="210">
        <v>2.63</v>
      </c>
      <c r="H5050" s="64">
        <f t="shared" si="155"/>
        <v>2.41</v>
      </c>
      <c r="I5050" s="210">
        <v>2.19</v>
      </c>
      <c r="J5050" s="210">
        <v>3.63</v>
      </c>
      <c r="K5050" s="64">
        <f t="shared" si="156"/>
        <v>3.395</v>
      </c>
      <c r="L5050" s="122">
        <v>3.16</v>
      </c>
    </row>
    <row r="5051" spans="1:12" x14ac:dyDescent="0.2">
      <c r="A5051" s="209">
        <v>45028</v>
      </c>
      <c r="B5051" s="210">
        <v>4.57</v>
      </c>
      <c r="C5051" s="210">
        <v>4.22</v>
      </c>
      <c r="D5051" s="210">
        <v>4.8899999999999997</v>
      </c>
      <c r="E5051" s="210">
        <v>4.5599999999999996</v>
      </c>
      <c r="F5051" s="122"/>
      <c r="G5051" s="210">
        <v>2.64</v>
      </c>
      <c r="H5051" s="64">
        <f t="shared" si="155"/>
        <v>2.415</v>
      </c>
      <c r="I5051" s="210">
        <v>2.19</v>
      </c>
      <c r="J5051" s="210">
        <v>3.55</v>
      </c>
      <c r="K5051" s="64">
        <f t="shared" si="156"/>
        <v>3.3449999999999998</v>
      </c>
      <c r="L5051" s="122">
        <v>3.14</v>
      </c>
    </row>
    <row r="5052" spans="1:12" x14ac:dyDescent="0.2">
      <c r="A5052" s="209">
        <v>45029</v>
      </c>
      <c r="B5052" s="210">
        <v>4.58</v>
      </c>
      <c r="C5052" s="210">
        <v>4.22</v>
      </c>
      <c r="D5052" s="210">
        <v>4.91</v>
      </c>
      <c r="E5052" s="210">
        <v>4.5599999999999996</v>
      </c>
      <c r="F5052" s="122"/>
      <c r="G5052" s="210">
        <v>2.62</v>
      </c>
      <c r="H5052" s="64">
        <f t="shared" si="155"/>
        <v>2.375</v>
      </c>
      <c r="I5052" s="210">
        <v>2.13</v>
      </c>
      <c r="J5052" s="210">
        <v>3.56</v>
      </c>
      <c r="K5052" s="64">
        <f t="shared" si="156"/>
        <v>3.3200000000000003</v>
      </c>
      <c r="L5052" s="122">
        <v>3.08</v>
      </c>
    </row>
    <row r="5053" spans="1:12" x14ac:dyDescent="0.2">
      <c r="A5053" s="209">
        <v>45030</v>
      </c>
      <c r="B5053" s="210">
        <v>4.6100000000000003</v>
      </c>
      <c r="C5053" s="210">
        <v>4.29</v>
      </c>
      <c r="D5053" s="210">
        <v>4.96</v>
      </c>
      <c r="E5053" s="210">
        <v>4.59</v>
      </c>
      <c r="F5053" s="122"/>
      <c r="G5053" s="210">
        <v>2.65</v>
      </c>
      <c r="H5053" s="64">
        <f t="shared" si="155"/>
        <v>2.4450000000000003</v>
      </c>
      <c r="I5053" s="210">
        <v>2.2400000000000002</v>
      </c>
      <c r="J5053" s="210">
        <v>3.77</v>
      </c>
      <c r="K5053" s="64">
        <f t="shared" si="156"/>
        <v>3.4299999999999997</v>
      </c>
      <c r="L5053" s="122">
        <v>3.09</v>
      </c>
    </row>
    <row r="5054" spans="1:12" x14ac:dyDescent="0.2">
      <c r="A5054" s="209">
        <v>45033</v>
      </c>
      <c r="B5054" s="210">
        <v>4.68</v>
      </c>
      <c r="C5054" s="210">
        <v>4.25</v>
      </c>
      <c r="D5054" s="210">
        <v>5.01</v>
      </c>
      <c r="E5054" s="210">
        <v>4.6900000000000004</v>
      </c>
      <c r="F5054" s="122"/>
      <c r="G5054" s="210">
        <v>2.65</v>
      </c>
      <c r="H5054" s="64">
        <f t="shared" si="155"/>
        <v>2.54</v>
      </c>
      <c r="I5054" s="210">
        <v>2.4300000000000002</v>
      </c>
      <c r="J5054" s="210">
        <v>3.75</v>
      </c>
      <c r="K5054" s="64">
        <f t="shared" si="156"/>
        <v>3.4450000000000003</v>
      </c>
      <c r="L5054" s="122">
        <v>3.14</v>
      </c>
    </row>
    <row r="5055" spans="1:12" x14ac:dyDescent="0.2">
      <c r="A5055" s="209">
        <v>45034</v>
      </c>
      <c r="B5055" s="210">
        <v>4.7</v>
      </c>
      <c r="C5055" s="210">
        <v>4.33</v>
      </c>
      <c r="D5055" s="210">
        <v>4.97</v>
      </c>
      <c r="E5055" s="210">
        <v>4.6399999999999997</v>
      </c>
      <c r="F5055" s="122"/>
      <c r="G5055" s="210">
        <v>2.67</v>
      </c>
      <c r="H5055" s="64">
        <f t="shared" si="155"/>
        <v>2.62</v>
      </c>
      <c r="I5055" s="210">
        <v>2.57</v>
      </c>
      <c r="J5055" s="210">
        <v>4.03</v>
      </c>
      <c r="K5055" s="64">
        <f t="shared" si="156"/>
        <v>3.6550000000000002</v>
      </c>
      <c r="L5055" s="122">
        <v>3.28</v>
      </c>
    </row>
    <row r="5056" spans="1:12" x14ac:dyDescent="0.2">
      <c r="A5056" s="209">
        <v>45035</v>
      </c>
      <c r="B5056" s="210">
        <v>4.76</v>
      </c>
      <c r="C5056" s="210">
        <v>4.41</v>
      </c>
      <c r="D5056" s="210">
        <v>5.0199999999999996</v>
      </c>
      <c r="E5056" s="210">
        <v>4.6900000000000004</v>
      </c>
      <c r="F5056" s="122"/>
      <c r="G5056" s="210">
        <v>2.79</v>
      </c>
      <c r="H5056" s="64">
        <f t="shared" si="155"/>
        <v>2.5499999999999998</v>
      </c>
      <c r="I5056" s="210">
        <v>2.31</v>
      </c>
      <c r="J5056" s="210">
        <v>4.04</v>
      </c>
      <c r="K5056" s="64">
        <f t="shared" si="156"/>
        <v>3.7450000000000001</v>
      </c>
      <c r="L5056" s="122">
        <v>3.45</v>
      </c>
    </row>
    <row r="5057" spans="1:12" x14ac:dyDescent="0.2">
      <c r="A5057" s="209">
        <v>45036</v>
      </c>
      <c r="B5057" s="210">
        <v>4.7</v>
      </c>
      <c r="C5057" s="210">
        <v>4.32</v>
      </c>
      <c r="D5057" s="210">
        <v>4.9800000000000004</v>
      </c>
      <c r="E5057" s="210">
        <v>4.68</v>
      </c>
      <c r="F5057" s="122"/>
      <c r="G5057" s="210">
        <v>2.8</v>
      </c>
      <c r="H5057" s="64">
        <f t="shared" si="155"/>
        <v>2.5549999999999997</v>
      </c>
      <c r="I5057" s="210">
        <v>2.31</v>
      </c>
      <c r="J5057" s="210">
        <v>3.99</v>
      </c>
      <c r="K5057" s="64">
        <f t="shared" si="156"/>
        <v>3.7</v>
      </c>
      <c r="L5057" s="122">
        <v>3.41</v>
      </c>
    </row>
    <row r="5058" spans="1:12" x14ac:dyDescent="0.2">
      <c r="A5058" s="209">
        <v>45037</v>
      </c>
      <c r="B5058" s="210">
        <v>4.6900000000000004</v>
      </c>
      <c r="C5058" s="210">
        <v>4.33</v>
      </c>
      <c r="D5058" s="210">
        <v>5</v>
      </c>
      <c r="E5058" s="210">
        <v>4.68</v>
      </c>
      <c r="F5058" s="122"/>
      <c r="G5058" s="210">
        <v>2.86</v>
      </c>
      <c r="H5058" s="64">
        <f t="shared" si="155"/>
        <v>2.62</v>
      </c>
      <c r="I5058" s="210">
        <v>2.38</v>
      </c>
      <c r="J5058" s="210">
        <v>4.05</v>
      </c>
      <c r="K5058" s="64">
        <f t="shared" si="156"/>
        <v>3.7249999999999996</v>
      </c>
      <c r="L5058" s="122">
        <v>3.4</v>
      </c>
    </row>
    <row r="5059" spans="1:12" x14ac:dyDescent="0.2">
      <c r="A5059" s="209">
        <v>45040</v>
      </c>
      <c r="B5059" s="210">
        <v>4.66</v>
      </c>
      <c r="C5059" s="210">
        <v>4.24</v>
      </c>
      <c r="D5059" s="210">
        <v>4.95</v>
      </c>
      <c r="E5059" s="210">
        <v>4.5999999999999996</v>
      </c>
      <c r="F5059" s="122"/>
      <c r="G5059" s="210">
        <v>2.82</v>
      </c>
      <c r="H5059" s="64">
        <f t="shared" si="155"/>
        <v>2.5649999999999999</v>
      </c>
      <c r="I5059" s="210">
        <v>2.31</v>
      </c>
      <c r="J5059" s="210">
        <v>4.04</v>
      </c>
      <c r="K5059" s="64">
        <f t="shared" si="156"/>
        <v>3.6850000000000001</v>
      </c>
      <c r="L5059" s="122">
        <v>3.33</v>
      </c>
    </row>
    <row r="5060" spans="1:12" x14ac:dyDescent="0.2">
      <c r="A5060" s="209">
        <v>45041</v>
      </c>
      <c r="B5060" s="210">
        <v>4.62</v>
      </c>
      <c r="C5060" s="210">
        <v>4.1399999999999997</v>
      </c>
      <c r="D5060" s="210">
        <v>4.8899999999999997</v>
      </c>
      <c r="E5060" s="210">
        <v>4.59</v>
      </c>
      <c r="F5060" s="122"/>
      <c r="G5060" s="210">
        <v>2.8</v>
      </c>
      <c r="H5060" s="64">
        <f t="shared" si="155"/>
        <v>2.5499999999999998</v>
      </c>
      <c r="I5060" s="210">
        <v>2.2999999999999998</v>
      </c>
      <c r="J5060" s="210">
        <v>4.0199999999999996</v>
      </c>
      <c r="K5060" s="64">
        <f t="shared" si="156"/>
        <v>3.6499999999999995</v>
      </c>
      <c r="L5060" s="122">
        <v>3.28</v>
      </c>
    </row>
    <row r="5061" spans="1:12" x14ac:dyDescent="0.2">
      <c r="A5061" s="209">
        <v>45042</v>
      </c>
      <c r="B5061" s="210">
        <v>4.67</v>
      </c>
      <c r="C5061" s="210">
        <v>4.22</v>
      </c>
      <c r="D5061" s="210">
        <v>4.95</v>
      </c>
      <c r="E5061" s="210">
        <v>4.62</v>
      </c>
      <c r="F5061" s="122"/>
      <c r="G5061" s="210">
        <v>2.82</v>
      </c>
      <c r="H5061" s="64">
        <f t="shared" si="155"/>
        <v>2.7149999999999999</v>
      </c>
      <c r="I5061" s="210">
        <v>2.61</v>
      </c>
      <c r="J5061" s="210">
        <v>4.0199999999999996</v>
      </c>
      <c r="K5061" s="64">
        <f t="shared" si="156"/>
        <v>3.7050000000000001</v>
      </c>
      <c r="L5061" s="122">
        <v>3.39</v>
      </c>
    </row>
    <row r="5062" spans="1:12" x14ac:dyDescent="0.2">
      <c r="A5062" s="209">
        <v>45043</v>
      </c>
      <c r="B5062" s="210">
        <v>4.7</v>
      </c>
      <c r="C5062" s="210">
        <v>4.33</v>
      </c>
      <c r="D5062" s="210">
        <v>4.9800000000000004</v>
      </c>
      <c r="E5062" s="210">
        <v>4.66</v>
      </c>
      <c r="F5062" s="122"/>
      <c r="G5062" s="210">
        <v>2.85</v>
      </c>
      <c r="H5062" s="64">
        <f t="shared" si="155"/>
        <v>2.74</v>
      </c>
      <c r="I5062" s="210">
        <v>2.63</v>
      </c>
      <c r="J5062" s="210">
        <v>4</v>
      </c>
      <c r="K5062" s="64">
        <f t="shared" si="156"/>
        <v>3.6749999999999998</v>
      </c>
      <c r="L5062" s="122">
        <v>3.35</v>
      </c>
    </row>
    <row r="5063" spans="1:12" x14ac:dyDescent="0.2">
      <c r="A5063" s="209">
        <v>45044</v>
      </c>
      <c r="B5063" s="210">
        <v>4.5999999999999996</v>
      </c>
      <c r="C5063" s="210">
        <v>4.24</v>
      </c>
      <c r="D5063" s="210">
        <v>4.9000000000000004</v>
      </c>
      <c r="E5063" s="210">
        <v>4.58</v>
      </c>
      <c r="F5063" s="122"/>
      <c r="G5063" s="210">
        <v>2.83</v>
      </c>
      <c r="H5063" s="64">
        <f t="shared" si="155"/>
        <v>2.75</v>
      </c>
      <c r="I5063" s="210">
        <v>2.67</v>
      </c>
      <c r="J5063" s="210">
        <v>4</v>
      </c>
      <c r="K5063" s="64">
        <f t="shared" si="156"/>
        <v>3.6550000000000002</v>
      </c>
      <c r="L5063" s="122">
        <v>3.31</v>
      </c>
    </row>
    <row r="5064" spans="1:12" x14ac:dyDescent="0.2">
      <c r="A5064" s="209"/>
      <c r="B5064" s="210"/>
      <c r="C5064" s="210"/>
      <c r="D5064" s="210"/>
      <c r="E5064" s="210"/>
      <c r="F5064" s="122"/>
      <c r="G5064" s="210"/>
      <c r="H5064" s="210"/>
      <c r="I5064" s="210"/>
      <c r="J5064" s="210"/>
      <c r="K5064" s="210"/>
      <c r="L5064" s="122"/>
    </row>
    <row r="5065" spans="1:12" x14ac:dyDescent="0.2">
      <c r="A5065" s="3" t="s">
        <v>61</v>
      </c>
      <c r="B5065" s="64">
        <f>AVERAGE(B5044:B5063)</f>
        <v>4.6165000000000003</v>
      </c>
      <c r="C5065" s="64">
        <f>AVERAGE(C5044:C5063)</f>
        <v>4.2429999999999994</v>
      </c>
      <c r="D5065" s="64">
        <f>AVERAGE(D5044:D5063)</f>
        <v>4.9185000000000008</v>
      </c>
      <c r="E5065" s="64">
        <f>AVERAGE(E5044:E5063)</f>
        <v>4.5994999999999999</v>
      </c>
      <c r="G5065" s="64">
        <f>AVERAGE(G5044:G5063)</f>
        <v>2.7289999999999996</v>
      </c>
      <c r="H5065" s="64">
        <f>AVERAGE(H5044:H5063)</f>
        <v>2.548</v>
      </c>
      <c r="J5065" s="64">
        <f>AVERAGE(J5044:J5063)</f>
        <v>3.8815</v>
      </c>
      <c r="K5065" s="64">
        <f>AVERAGE(K5044:K5063)</f>
        <v>3.5604999999999998</v>
      </c>
    </row>
    <row r="5066" spans="1:12" x14ac:dyDescent="0.2">
      <c r="A5066" s="3" t="s">
        <v>62</v>
      </c>
      <c r="B5066" s="312">
        <f>AVERAGE(B5065:C5065)</f>
        <v>4.4297500000000003</v>
      </c>
      <c r="C5066" s="312"/>
      <c r="D5066" s="312">
        <f>AVERAGE(D5065:E5065)</f>
        <v>4.7590000000000003</v>
      </c>
      <c r="E5066" s="312"/>
      <c r="F5066" s="5"/>
      <c r="G5066" s="312">
        <f>AVERAGE(G5065:H5065)</f>
        <v>2.6384999999999996</v>
      </c>
      <c r="H5066" s="312"/>
      <c r="I5066" s="118"/>
      <c r="J5066" s="312">
        <f>AVERAGE(J5065:K5065)</f>
        <v>3.7210000000000001</v>
      </c>
      <c r="K5066" s="312"/>
    </row>
    <row r="5067" spans="1:12" x14ac:dyDescent="0.2">
      <c r="A5067" s="3" t="s">
        <v>63</v>
      </c>
      <c r="B5067" s="312">
        <f>AVERAGE(B5013,B5041,B5066)</f>
        <v>4.5906298627002284</v>
      </c>
      <c r="C5067" s="312"/>
      <c r="D5067" s="312">
        <f>AVERAGE(D5013,D5041,D5066)</f>
        <v>4.8750671243325705</v>
      </c>
      <c r="E5067" s="312"/>
      <c r="F5067" s="5"/>
      <c r="G5067" s="312">
        <f>AVERAGE(G5013,G5041,G5066)</f>
        <v>2.8342082379862696</v>
      </c>
      <c r="H5067" s="312"/>
      <c r="I5067" s="118"/>
      <c r="J5067" s="312">
        <f>AVERAGE(J5013,J5041,J5066)</f>
        <v>3.8350301296720062</v>
      </c>
      <c r="K5067" s="312"/>
    </row>
    <row r="5068" spans="1:12" x14ac:dyDescent="0.2">
      <c r="A5068" s="209"/>
      <c r="B5068" s="210"/>
      <c r="C5068" s="210"/>
      <c r="D5068" s="210"/>
      <c r="E5068" s="210"/>
      <c r="F5068" s="122"/>
      <c r="G5068" s="210"/>
      <c r="H5068" s="210"/>
      <c r="I5068" s="210"/>
      <c r="J5068" s="210"/>
      <c r="K5068" s="210"/>
      <c r="L5068" s="122"/>
    </row>
    <row r="5069" spans="1:12" x14ac:dyDescent="0.2">
      <c r="A5069" s="209">
        <v>45047</v>
      </c>
      <c r="B5069" s="210">
        <v>4.79</v>
      </c>
      <c r="C5069" s="210">
        <v>4.42</v>
      </c>
      <c r="D5069" s="210">
        <v>5.08</v>
      </c>
      <c r="E5069" s="210">
        <v>4.76</v>
      </c>
      <c r="F5069" s="122"/>
      <c r="G5069" s="210">
        <v>2.99</v>
      </c>
      <c r="H5069" s="64">
        <f t="shared" ref="H5069:H5090" si="157">(G5069+I5069)/2</f>
        <v>2.8</v>
      </c>
      <c r="I5069" s="210">
        <v>2.61</v>
      </c>
      <c r="J5069" s="210">
        <v>4.0199999999999996</v>
      </c>
      <c r="K5069" s="64">
        <f t="shared" ref="K5069:K5090" si="158">(J5069+L5069)/2</f>
        <v>3.6399999999999997</v>
      </c>
      <c r="L5069" s="122">
        <v>3.26</v>
      </c>
    </row>
    <row r="5070" spans="1:12" x14ac:dyDescent="0.2">
      <c r="A5070" s="209">
        <v>45048</v>
      </c>
      <c r="B5070" s="210">
        <v>4.6399999999999997</v>
      </c>
      <c r="C5070" s="210">
        <v>4.25</v>
      </c>
      <c r="D5070" s="210">
        <v>4.95</v>
      </c>
      <c r="E5070" s="210">
        <v>4.6399999999999997</v>
      </c>
      <c r="F5070" s="122"/>
      <c r="G5070" s="210">
        <v>2.91</v>
      </c>
      <c r="H5070" s="64">
        <f t="shared" si="157"/>
        <v>2.7149999999999999</v>
      </c>
      <c r="I5070" s="210">
        <v>2.52</v>
      </c>
      <c r="J5070" s="210">
        <v>4.03</v>
      </c>
      <c r="K5070" s="64">
        <f t="shared" si="158"/>
        <v>3.63</v>
      </c>
      <c r="L5070" s="122">
        <v>3.23</v>
      </c>
    </row>
    <row r="5071" spans="1:12" x14ac:dyDescent="0.2">
      <c r="A5071" s="209">
        <v>45049</v>
      </c>
      <c r="B5071" s="210">
        <v>4.58</v>
      </c>
      <c r="C5071" s="210">
        <v>4.1900000000000004</v>
      </c>
      <c r="D5071" s="210">
        <v>4.93</v>
      </c>
      <c r="E5071" s="210">
        <v>4.6399999999999997</v>
      </c>
      <c r="F5071" s="122"/>
      <c r="G5071" s="210">
        <v>2.87</v>
      </c>
      <c r="H5071" s="64">
        <f t="shared" si="157"/>
        <v>2.6850000000000001</v>
      </c>
      <c r="I5071" s="210">
        <v>2.5</v>
      </c>
      <c r="J5071" s="210">
        <v>3.96</v>
      </c>
      <c r="K5071" s="64">
        <f t="shared" si="158"/>
        <v>3.6</v>
      </c>
      <c r="L5071" s="122">
        <v>3.24</v>
      </c>
    </row>
    <row r="5072" spans="1:12" x14ac:dyDescent="0.2">
      <c r="A5072" s="209">
        <v>45050</v>
      </c>
      <c r="B5072" s="210">
        <v>4.63</v>
      </c>
      <c r="C5072" s="210">
        <v>4.3</v>
      </c>
      <c r="D5072" s="210">
        <v>4.97</v>
      </c>
      <c r="E5072" s="210">
        <v>4.68</v>
      </c>
      <c r="F5072" s="122"/>
      <c r="G5072" s="210">
        <v>2.85</v>
      </c>
      <c r="H5072" s="64">
        <f t="shared" si="157"/>
        <v>2.6100000000000003</v>
      </c>
      <c r="I5072" s="210">
        <v>2.37</v>
      </c>
      <c r="J5072" s="210">
        <v>3.97</v>
      </c>
      <c r="K5072" s="64">
        <f t="shared" si="158"/>
        <v>3.5700000000000003</v>
      </c>
      <c r="L5072" s="122">
        <v>3.17</v>
      </c>
    </row>
    <row r="5073" spans="1:12" x14ac:dyDescent="0.2">
      <c r="A5073" s="209">
        <v>45051</v>
      </c>
      <c r="B5073" s="210">
        <v>4.6500000000000004</v>
      </c>
      <c r="C5073" s="210">
        <v>4.37</v>
      </c>
      <c r="D5073" s="210">
        <v>5.01</v>
      </c>
      <c r="E5073" s="210">
        <v>4.7</v>
      </c>
      <c r="F5073" s="122"/>
      <c r="G5073" s="210">
        <v>2.87</v>
      </c>
      <c r="H5073" s="64">
        <f t="shared" si="157"/>
        <v>2.605</v>
      </c>
      <c r="I5073" s="210">
        <v>2.34</v>
      </c>
      <c r="J5073" s="210">
        <v>3.98</v>
      </c>
      <c r="K5073" s="64">
        <f t="shared" si="158"/>
        <v>3.5750000000000002</v>
      </c>
      <c r="L5073" s="122">
        <v>3.17</v>
      </c>
    </row>
    <row r="5074" spans="1:12" x14ac:dyDescent="0.2">
      <c r="A5074" s="209">
        <v>45054</v>
      </c>
      <c r="B5074" s="210">
        <v>4.75</v>
      </c>
      <c r="C5074" s="210">
        <v>4.47</v>
      </c>
      <c r="D5074" s="210">
        <v>5.1100000000000003</v>
      </c>
      <c r="E5074" s="210">
        <v>4.78</v>
      </c>
      <c r="F5074" s="122"/>
      <c r="G5074" s="210">
        <v>2.9</v>
      </c>
      <c r="H5074" s="64">
        <f t="shared" si="157"/>
        <v>2.6349999999999998</v>
      </c>
      <c r="I5074" s="210">
        <v>2.37</v>
      </c>
      <c r="J5074" s="210">
        <v>3.98</v>
      </c>
      <c r="K5074" s="64">
        <f t="shared" si="158"/>
        <v>3.585</v>
      </c>
      <c r="L5074" s="122">
        <v>3.19</v>
      </c>
    </row>
    <row r="5075" spans="1:12" x14ac:dyDescent="0.2">
      <c r="A5075" s="209">
        <v>45055</v>
      </c>
      <c r="B5075" s="210">
        <v>4.7699999999999996</v>
      </c>
      <c r="C5075" s="210">
        <v>4.4800000000000004</v>
      </c>
      <c r="D5075" s="210">
        <v>5.13</v>
      </c>
      <c r="E5075" s="210">
        <v>4.8</v>
      </c>
      <c r="F5075" s="122"/>
      <c r="G5075" s="210">
        <v>2.84</v>
      </c>
      <c r="H5075" s="64">
        <f t="shared" si="157"/>
        <v>2.5649999999999999</v>
      </c>
      <c r="I5075" s="210">
        <v>2.29</v>
      </c>
      <c r="J5075" s="210">
        <v>3.96</v>
      </c>
      <c r="K5075" s="64">
        <f t="shared" si="158"/>
        <v>3.585</v>
      </c>
      <c r="L5075" s="122">
        <v>3.21</v>
      </c>
    </row>
    <row r="5076" spans="1:12" x14ac:dyDescent="0.2">
      <c r="A5076" s="209">
        <v>45056</v>
      </c>
      <c r="B5076" s="210">
        <v>4.6500000000000004</v>
      </c>
      <c r="C5076" s="210">
        <v>4.3899999999999997</v>
      </c>
      <c r="D5076" s="210">
        <v>5.05</v>
      </c>
      <c r="E5076" s="210">
        <v>4.71</v>
      </c>
      <c r="F5076" s="122"/>
      <c r="G5076" s="210">
        <v>2.81</v>
      </c>
      <c r="H5076" s="64">
        <f t="shared" si="157"/>
        <v>2.5549999999999997</v>
      </c>
      <c r="I5076" s="210">
        <v>2.2999999999999998</v>
      </c>
      <c r="J5076" s="210">
        <v>3.99</v>
      </c>
      <c r="K5076" s="64">
        <f t="shared" si="158"/>
        <v>3.58</v>
      </c>
      <c r="L5076" s="122">
        <v>3.17</v>
      </c>
    </row>
    <row r="5077" spans="1:12" x14ac:dyDescent="0.2">
      <c r="A5077" s="209">
        <v>45057</v>
      </c>
      <c r="B5077" s="210">
        <v>4.62</v>
      </c>
      <c r="C5077" s="210">
        <v>4.32</v>
      </c>
      <c r="D5077" s="210">
        <v>4.9800000000000004</v>
      </c>
      <c r="E5077" s="210">
        <v>4.68</v>
      </c>
      <c r="F5077" s="122"/>
      <c r="G5077" s="210">
        <v>2.88</v>
      </c>
      <c r="H5077" s="64">
        <f t="shared" si="157"/>
        <v>2.7</v>
      </c>
      <c r="I5077" s="210">
        <v>2.52</v>
      </c>
      <c r="J5077" s="210">
        <v>3.99</v>
      </c>
      <c r="K5077" s="64">
        <f t="shared" si="158"/>
        <v>3.585</v>
      </c>
      <c r="L5077" s="122">
        <v>3.18</v>
      </c>
    </row>
    <row r="5078" spans="1:12" x14ac:dyDescent="0.2">
      <c r="A5078" s="209">
        <v>45058</v>
      </c>
      <c r="B5078" s="210">
        <v>4.6900000000000004</v>
      </c>
      <c r="C5078" s="210">
        <v>4.37</v>
      </c>
      <c r="D5078" s="210">
        <v>5.04</v>
      </c>
      <c r="E5078" s="210">
        <v>4.78</v>
      </c>
      <c r="F5078" s="122"/>
      <c r="G5078" s="210">
        <v>2.93</v>
      </c>
      <c r="H5078" s="64">
        <f t="shared" si="157"/>
        <v>2.645</v>
      </c>
      <c r="I5078" s="210">
        <v>2.36</v>
      </c>
      <c r="J5078" s="210">
        <v>3.83</v>
      </c>
      <c r="K5078" s="64">
        <f t="shared" si="158"/>
        <v>3.5</v>
      </c>
      <c r="L5078" s="122">
        <v>3.17</v>
      </c>
    </row>
    <row r="5079" spans="1:12" x14ac:dyDescent="0.2">
      <c r="A5079" s="209">
        <v>45061</v>
      </c>
      <c r="B5079" s="210">
        <v>4.7300000000000004</v>
      </c>
      <c r="C5079" s="210">
        <v>4.43</v>
      </c>
      <c r="D5079" s="210">
        <v>5.0999999999999996</v>
      </c>
      <c r="E5079" s="210">
        <v>4.8600000000000003</v>
      </c>
      <c r="F5079" s="122"/>
      <c r="G5079" s="210">
        <v>2.92</v>
      </c>
      <c r="H5079" s="64">
        <f t="shared" si="157"/>
        <v>2.7</v>
      </c>
      <c r="I5079" s="210">
        <v>2.48</v>
      </c>
      <c r="J5079" s="210">
        <v>3.93</v>
      </c>
      <c r="K5079" s="64">
        <f t="shared" si="158"/>
        <v>3.56</v>
      </c>
      <c r="L5079" s="122">
        <v>3.19</v>
      </c>
    </row>
    <row r="5080" spans="1:12" x14ac:dyDescent="0.2">
      <c r="A5080" s="209">
        <v>45062</v>
      </c>
      <c r="B5080" s="210">
        <v>4.82</v>
      </c>
      <c r="C5080" s="210">
        <v>4.49</v>
      </c>
      <c r="D5080" s="210">
        <v>5.18</v>
      </c>
      <c r="E5080" s="210">
        <v>4.9000000000000004</v>
      </c>
      <c r="F5080" s="122"/>
      <c r="G5080" s="210">
        <v>2.93</v>
      </c>
      <c r="H5080" s="64">
        <f t="shared" si="157"/>
        <v>2.68</v>
      </c>
      <c r="I5080" s="210">
        <v>2.4300000000000002</v>
      </c>
      <c r="J5080" s="210">
        <v>3.84</v>
      </c>
      <c r="K5080" s="64">
        <f t="shared" si="158"/>
        <v>3.5350000000000001</v>
      </c>
      <c r="L5080" s="122">
        <v>3.23</v>
      </c>
    </row>
    <row r="5081" spans="1:12" x14ac:dyDescent="0.2">
      <c r="A5081" s="209">
        <v>45063</v>
      </c>
      <c r="B5081" s="210">
        <v>4.8899999999999997</v>
      </c>
      <c r="C5081" s="210">
        <v>4.5199999999999996</v>
      </c>
      <c r="D5081" s="210">
        <v>5.23</v>
      </c>
      <c r="E5081" s="210">
        <v>4.92</v>
      </c>
      <c r="F5081" s="122"/>
      <c r="G5081" s="210">
        <v>2.95</v>
      </c>
      <c r="H5081" s="64">
        <f t="shared" si="157"/>
        <v>2.71</v>
      </c>
      <c r="I5081" s="210">
        <v>2.4700000000000002</v>
      </c>
      <c r="J5081" s="210">
        <v>3.9</v>
      </c>
      <c r="K5081" s="64">
        <f t="shared" si="158"/>
        <v>3.59</v>
      </c>
      <c r="L5081" s="122">
        <v>3.28</v>
      </c>
    </row>
    <row r="5082" spans="1:12" x14ac:dyDescent="0.2">
      <c r="A5082" s="209">
        <v>45064</v>
      </c>
      <c r="B5082" s="210">
        <v>4.9000000000000004</v>
      </c>
      <c r="C5082" s="210">
        <v>4.59</v>
      </c>
      <c r="D5082" s="210">
        <v>5.22</v>
      </c>
      <c r="E5082" s="210">
        <v>4.97</v>
      </c>
      <c r="F5082" s="122"/>
      <c r="G5082" s="210">
        <v>3.01</v>
      </c>
      <c r="H5082" s="64">
        <f t="shared" si="157"/>
        <v>2.7450000000000001</v>
      </c>
      <c r="I5082" s="210">
        <v>2.48</v>
      </c>
      <c r="J5082" s="210">
        <v>3.83</v>
      </c>
      <c r="K5082" s="64">
        <f t="shared" si="158"/>
        <v>3.6349999999999998</v>
      </c>
      <c r="L5082" s="122">
        <v>3.44</v>
      </c>
    </row>
    <row r="5083" spans="1:12" x14ac:dyDescent="0.2">
      <c r="A5083" s="209">
        <v>45065</v>
      </c>
      <c r="B5083" s="210">
        <v>4.92</v>
      </c>
      <c r="C5083" s="210">
        <v>4.6100000000000003</v>
      </c>
      <c r="D5083" s="210">
        <v>5.26</v>
      </c>
      <c r="E5083" s="210">
        <v>4.99</v>
      </c>
      <c r="F5083" s="122"/>
      <c r="G5083" s="210">
        <v>3.11</v>
      </c>
      <c r="H5083" s="64">
        <f t="shared" si="157"/>
        <v>2.8899999999999997</v>
      </c>
      <c r="I5083" s="210">
        <v>2.67</v>
      </c>
      <c r="J5083" s="210">
        <v>3.98</v>
      </c>
      <c r="K5083" s="64">
        <f t="shared" si="158"/>
        <v>3.7</v>
      </c>
      <c r="L5083" s="122">
        <v>3.42</v>
      </c>
    </row>
    <row r="5084" spans="1:12" x14ac:dyDescent="0.2">
      <c r="A5084" s="209">
        <v>45068</v>
      </c>
      <c r="B5084" s="210">
        <v>4.96</v>
      </c>
      <c r="C5084" s="210">
        <v>4.66</v>
      </c>
      <c r="D5084" s="210">
        <v>5.28</v>
      </c>
      <c r="E5084" s="210">
        <v>5.01</v>
      </c>
      <c r="F5084" s="122"/>
      <c r="G5084" s="210">
        <v>3.14</v>
      </c>
      <c r="H5084" s="64">
        <f t="shared" si="157"/>
        <v>2.9400000000000004</v>
      </c>
      <c r="I5084" s="210">
        <v>2.74</v>
      </c>
      <c r="J5084" s="210">
        <v>4.03</v>
      </c>
      <c r="K5084" s="64">
        <f t="shared" si="158"/>
        <v>3.7650000000000001</v>
      </c>
      <c r="L5084" s="122">
        <v>3.5</v>
      </c>
    </row>
    <row r="5085" spans="1:12" x14ac:dyDescent="0.2">
      <c r="A5085" s="209">
        <v>45069</v>
      </c>
      <c r="B5085" s="210">
        <v>4.92</v>
      </c>
      <c r="C5085" s="210">
        <v>4.62</v>
      </c>
      <c r="D5085" s="210">
        <v>5.26</v>
      </c>
      <c r="E5085" s="210">
        <v>5</v>
      </c>
      <c r="F5085" s="122"/>
      <c r="G5085" s="210">
        <v>3.23</v>
      </c>
      <c r="H5085" s="64">
        <f t="shared" si="157"/>
        <v>3.0449999999999999</v>
      </c>
      <c r="I5085" s="210">
        <v>2.86</v>
      </c>
      <c r="J5085" s="210">
        <v>4.09</v>
      </c>
      <c r="K5085" s="64">
        <f t="shared" si="158"/>
        <v>3.7949999999999999</v>
      </c>
      <c r="L5085" s="122">
        <v>3.5</v>
      </c>
    </row>
    <row r="5086" spans="1:12" x14ac:dyDescent="0.2">
      <c r="A5086" s="209">
        <v>45070</v>
      </c>
      <c r="B5086" s="210">
        <v>4.95</v>
      </c>
      <c r="C5086" s="210">
        <v>4.6500000000000004</v>
      </c>
      <c r="D5086" s="210">
        <v>5.28</v>
      </c>
      <c r="E5086" s="210">
        <v>5.01</v>
      </c>
      <c r="F5086" s="122"/>
      <c r="G5086" s="210">
        <v>3.26</v>
      </c>
      <c r="H5086" s="64">
        <f t="shared" si="157"/>
        <v>3.0350000000000001</v>
      </c>
      <c r="I5086" s="210">
        <v>2.81</v>
      </c>
      <c r="J5086" s="210">
        <v>4.1500000000000004</v>
      </c>
      <c r="K5086" s="64">
        <f t="shared" si="158"/>
        <v>3.8600000000000003</v>
      </c>
      <c r="L5086" s="122">
        <v>3.57</v>
      </c>
    </row>
    <row r="5087" spans="1:12" x14ac:dyDescent="0.2">
      <c r="A5087" s="209">
        <v>45071</v>
      </c>
      <c r="B5087" s="210">
        <v>5.03</v>
      </c>
      <c r="C5087" s="210">
        <v>4.7300000000000004</v>
      </c>
      <c r="D5087" s="210">
        <v>5.31</v>
      </c>
      <c r="E5087" s="210">
        <v>5.0599999999999996</v>
      </c>
      <c r="F5087" s="122"/>
      <c r="G5087" s="210">
        <v>3.25</v>
      </c>
      <c r="H5087" s="64">
        <f t="shared" si="157"/>
        <v>3.0049999999999999</v>
      </c>
      <c r="I5087" s="210">
        <v>2.76</v>
      </c>
      <c r="J5087" s="210">
        <v>4.18</v>
      </c>
      <c r="K5087" s="64">
        <f t="shared" si="158"/>
        <v>3.92</v>
      </c>
      <c r="L5087" s="122">
        <v>3.66</v>
      </c>
    </row>
    <row r="5088" spans="1:12" x14ac:dyDescent="0.2">
      <c r="A5088" s="209">
        <v>45072</v>
      </c>
      <c r="B5088" s="210">
        <v>4.99</v>
      </c>
      <c r="C5088" s="210">
        <v>4.75</v>
      </c>
      <c r="D5088" s="210">
        <v>5.27</v>
      </c>
      <c r="E5088" s="210">
        <v>5.09</v>
      </c>
      <c r="F5088" s="122"/>
      <c r="G5088" s="210">
        <v>3.16</v>
      </c>
      <c r="H5088" s="64">
        <f t="shared" si="157"/>
        <v>3.0750000000000002</v>
      </c>
      <c r="I5088" s="210">
        <v>2.99</v>
      </c>
      <c r="J5088" s="210">
        <v>4.13</v>
      </c>
      <c r="K5088" s="64">
        <f t="shared" si="158"/>
        <v>3.855</v>
      </c>
      <c r="L5088" s="122">
        <v>3.58</v>
      </c>
    </row>
    <row r="5089" spans="1:32" x14ac:dyDescent="0.2">
      <c r="A5089" s="209">
        <v>45076</v>
      </c>
      <c r="B5089" s="210">
        <v>4.9000000000000004</v>
      </c>
      <c r="C5089" s="210">
        <v>4.57</v>
      </c>
      <c r="D5089" s="210">
        <v>5.2</v>
      </c>
      <c r="E5089" s="210">
        <v>4.95</v>
      </c>
      <c r="F5089" s="122"/>
      <c r="G5089" s="210">
        <v>3.26</v>
      </c>
      <c r="H5089" s="64">
        <f t="shared" si="157"/>
        <v>3.0199999999999996</v>
      </c>
      <c r="I5089" s="210">
        <v>2.78</v>
      </c>
      <c r="J5089" s="210">
        <v>4.1399999999999997</v>
      </c>
      <c r="K5089" s="64">
        <f t="shared" si="158"/>
        <v>3.9249999999999998</v>
      </c>
      <c r="L5089" s="122">
        <v>3.71</v>
      </c>
      <c r="AF5089" t="s">
        <v>830</v>
      </c>
    </row>
    <row r="5090" spans="1:32" x14ac:dyDescent="0.2">
      <c r="A5090" s="209">
        <v>45077</v>
      </c>
      <c r="B5090" s="210">
        <v>4.8600000000000003</v>
      </c>
      <c r="C5090" s="210">
        <v>4.5</v>
      </c>
      <c r="D5090" s="210">
        <v>5.17</v>
      </c>
      <c r="E5090" s="210">
        <v>4.92</v>
      </c>
      <c r="F5090" s="122"/>
      <c r="G5090" s="210">
        <v>3.11</v>
      </c>
      <c r="H5090" s="64">
        <f t="shared" si="157"/>
        <v>2.8849999999999998</v>
      </c>
      <c r="I5090" s="210">
        <v>2.66</v>
      </c>
      <c r="J5090" s="210">
        <v>4.08</v>
      </c>
      <c r="K5090" s="64">
        <f t="shared" si="158"/>
        <v>3.8849999999999998</v>
      </c>
      <c r="L5090" s="122">
        <v>3.69</v>
      </c>
    </row>
    <row r="5091" spans="1:32" x14ac:dyDescent="0.2">
      <c r="A5091" s="209"/>
      <c r="B5091" s="210"/>
      <c r="C5091" s="210"/>
      <c r="D5091" s="210"/>
      <c r="E5091" s="210"/>
      <c r="F5091" s="122"/>
      <c r="G5091" s="210"/>
      <c r="H5091" s="210"/>
      <c r="I5091" s="210"/>
      <c r="J5091" s="210"/>
      <c r="K5091" s="210"/>
      <c r="L5091" s="122"/>
    </row>
    <row r="5092" spans="1:32" x14ac:dyDescent="0.2">
      <c r="A5092" s="3" t="s">
        <v>61</v>
      </c>
      <c r="B5092" s="64">
        <f>AVERAGE(B5069:B5090)</f>
        <v>4.8018181818181818</v>
      </c>
      <c r="C5092" s="64">
        <f>AVERAGE(C5069:C5090)</f>
        <v>4.4854545454545454</v>
      </c>
      <c r="D5092" s="64">
        <f>AVERAGE(D5069:D5090)</f>
        <v>5.1368181818181817</v>
      </c>
      <c r="E5092" s="64">
        <f>AVERAGE(E5069:E5090)</f>
        <v>4.8568181818181833</v>
      </c>
      <c r="G5092" s="64">
        <f>AVERAGE(G5069:G5090)</f>
        <v>3.0081818181818178</v>
      </c>
      <c r="H5092" s="64">
        <f>AVERAGE(H5069:H5090)</f>
        <v>2.7838636363636362</v>
      </c>
      <c r="J5092" s="64">
        <f>AVERAGE(J5069:J5090)</f>
        <v>3.999545454545455</v>
      </c>
      <c r="K5092" s="64">
        <f>AVERAGE(K5069:K5090)</f>
        <v>3.6761363636363651</v>
      </c>
    </row>
    <row r="5093" spans="1:32" x14ac:dyDescent="0.2">
      <c r="A5093" s="3" t="s">
        <v>62</v>
      </c>
      <c r="B5093" s="312">
        <f>AVERAGE(B5092:C5092)</f>
        <v>4.6436363636363636</v>
      </c>
      <c r="C5093" s="312"/>
      <c r="D5093" s="312">
        <f>AVERAGE(D5092:E5092)</f>
        <v>4.9968181818181829</v>
      </c>
      <c r="E5093" s="312"/>
      <c r="F5093" s="5"/>
      <c r="G5093" s="312">
        <f>AVERAGE(G5092:H5092)</f>
        <v>2.8960227272727268</v>
      </c>
      <c r="H5093" s="312"/>
      <c r="I5093" s="118"/>
      <c r="J5093" s="312">
        <f>AVERAGE(J5092:K5092)</f>
        <v>3.83784090909091</v>
      </c>
      <c r="K5093" s="312"/>
    </row>
    <row r="5094" spans="1:32" x14ac:dyDescent="0.2">
      <c r="A5094" s="3" t="s">
        <v>63</v>
      </c>
      <c r="B5094" s="312">
        <f>AVERAGE(B5041,B5066,B5093)</f>
        <v>4.5864911067193681</v>
      </c>
      <c r="C5094" s="312"/>
      <c r="D5094" s="312">
        <f>AVERAGE(D5041,D5069,D5093)</f>
        <v>5.0149538866930179</v>
      </c>
      <c r="E5094" s="312"/>
      <c r="F5094" s="5"/>
      <c r="G5094" s="312">
        <f>AVERAGE(G5041,G5069,G5093)</f>
        <v>2.9461017786561263</v>
      </c>
      <c r="H5094" s="312"/>
      <c r="I5094" s="118"/>
      <c r="J5094" s="312">
        <f>AVERAGE(J5041,J5069,J5093)</f>
        <v>3.9363455204216073</v>
      </c>
      <c r="K5094" s="312"/>
    </row>
    <row r="5095" spans="1:32" x14ac:dyDescent="0.2">
      <c r="A5095" s="209"/>
      <c r="B5095" s="210"/>
      <c r="C5095" s="210"/>
      <c r="D5095" s="210"/>
      <c r="E5095" s="210"/>
      <c r="F5095" s="122"/>
      <c r="G5095" s="210"/>
      <c r="H5095" s="210"/>
      <c r="I5095" s="210"/>
      <c r="J5095" s="210"/>
      <c r="K5095" s="210"/>
      <c r="L5095" s="122"/>
    </row>
    <row r="5096" spans="1:32" x14ac:dyDescent="0.2">
      <c r="A5096" s="209">
        <v>45078</v>
      </c>
      <c r="B5096" s="210">
        <v>4.8099999999999996</v>
      </c>
      <c r="C5096" s="210">
        <v>4.4800000000000004</v>
      </c>
      <c r="D5096" s="210">
        <v>5.13</v>
      </c>
      <c r="E5096" s="210">
        <v>4.91</v>
      </c>
      <c r="F5096" s="122"/>
      <c r="G5096" s="210">
        <v>3.03</v>
      </c>
      <c r="H5096" s="64">
        <f t="shared" ref="H5096:H5116" si="159">(G5096+I5096)/2</f>
        <v>2.8250000000000002</v>
      </c>
      <c r="I5096" s="210">
        <v>2.62</v>
      </c>
      <c r="J5096" s="210">
        <v>4.0999999999999996</v>
      </c>
      <c r="K5096" s="64">
        <f t="shared" ref="K5096:K5116" si="160">(J5096+L5096)/2</f>
        <v>3.8899999999999997</v>
      </c>
      <c r="L5096" s="122">
        <v>3.68</v>
      </c>
    </row>
    <row r="5097" spans="1:32" x14ac:dyDescent="0.2">
      <c r="A5097" s="209">
        <v>45079</v>
      </c>
      <c r="B5097" s="210">
        <v>4.87</v>
      </c>
      <c r="C5097" s="210">
        <v>4.58</v>
      </c>
      <c r="D5097" s="210">
        <v>5.15</v>
      </c>
      <c r="E5097" s="210">
        <v>4.91</v>
      </c>
      <c r="F5097" s="122"/>
      <c r="G5097" s="210">
        <v>3.01</v>
      </c>
      <c r="H5097" s="64">
        <f t="shared" si="159"/>
        <v>2.8149999999999999</v>
      </c>
      <c r="I5097" s="210">
        <v>2.62</v>
      </c>
      <c r="J5097" s="210">
        <v>4.04</v>
      </c>
      <c r="K5097" s="64">
        <f t="shared" si="160"/>
        <v>3.9050000000000002</v>
      </c>
      <c r="L5097" s="122">
        <v>3.77</v>
      </c>
    </row>
    <row r="5098" spans="1:32" x14ac:dyDescent="0.2">
      <c r="A5098" s="209">
        <v>45082</v>
      </c>
      <c r="B5098" s="210">
        <v>4.91</v>
      </c>
      <c r="C5098" s="210">
        <v>4.62</v>
      </c>
      <c r="D5098" s="210">
        <v>5.14</v>
      </c>
      <c r="E5098" s="210">
        <v>4.95</v>
      </c>
      <c r="F5098" s="122"/>
      <c r="G5098" s="210">
        <v>3.07</v>
      </c>
      <c r="H5098" s="64">
        <f t="shared" si="159"/>
        <v>2.8499999999999996</v>
      </c>
      <c r="I5098" s="210">
        <v>2.63</v>
      </c>
      <c r="J5098" s="210">
        <v>4.04</v>
      </c>
      <c r="K5098" s="64">
        <f t="shared" si="160"/>
        <v>3.9</v>
      </c>
      <c r="L5098" s="122">
        <v>3.76</v>
      </c>
    </row>
    <row r="5099" spans="1:32" x14ac:dyDescent="0.2">
      <c r="A5099" s="209">
        <v>45083</v>
      </c>
      <c r="B5099" s="210">
        <v>4.9000000000000004</v>
      </c>
      <c r="C5099" s="210">
        <v>4.62</v>
      </c>
      <c r="D5099" s="210">
        <v>5.1100000000000003</v>
      </c>
      <c r="E5099" s="210">
        <v>4.91</v>
      </c>
      <c r="F5099" s="122"/>
      <c r="G5099" s="210">
        <v>3.03</v>
      </c>
      <c r="H5099" s="64">
        <f t="shared" si="159"/>
        <v>2.7949999999999999</v>
      </c>
      <c r="I5099" s="210">
        <v>2.56</v>
      </c>
      <c r="J5099" s="210">
        <v>4.01</v>
      </c>
      <c r="K5099" s="64">
        <f t="shared" si="160"/>
        <v>3.8149999999999999</v>
      </c>
      <c r="L5099" s="122">
        <v>3.62</v>
      </c>
    </row>
    <row r="5100" spans="1:32" x14ac:dyDescent="0.2">
      <c r="A5100" s="209">
        <v>45084</v>
      </c>
      <c r="B5100" s="210">
        <v>5.01</v>
      </c>
      <c r="C5100" s="210">
        <v>4.7300000000000004</v>
      </c>
      <c r="D5100" s="210">
        <v>5.23</v>
      </c>
      <c r="E5100" s="210">
        <v>5.03</v>
      </c>
      <c r="F5100" s="122"/>
      <c r="G5100" s="210">
        <v>3.09</v>
      </c>
      <c r="H5100" s="64">
        <f t="shared" si="159"/>
        <v>2.855</v>
      </c>
      <c r="I5100" s="210">
        <v>2.62</v>
      </c>
      <c r="J5100" s="210">
        <v>4.0199999999999996</v>
      </c>
      <c r="K5100" s="64">
        <f t="shared" si="160"/>
        <v>3.835</v>
      </c>
      <c r="L5100" s="122">
        <v>3.65</v>
      </c>
    </row>
    <row r="5101" spans="1:32" x14ac:dyDescent="0.2">
      <c r="A5101" s="209">
        <v>45085</v>
      </c>
      <c r="B5101" s="210">
        <v>4.9400000000000004</v>
      </c>
      <c r="C5101" s="210">
        <v>4.6399999999999997</v>
      </c>
      <c r="D5101" s="210">
        <v>5.16</v>
      </c>
      <c r="E5101" s="210">
        <v>4.96</v>
      </c>
      <c r="F5101" s="122"/>
      <c r="G5101" s="210">
        <v>3.1</v>
      </c>
      <c r="H5101" s="64">
        <f t="shared" si="159"/>
        <v>2.87</v>
      </c>
      <c r="I5101" s="210">
        <v>2.64</v>
      </c>
      <c r="J5101" s="210">
        <v>3.98</v>
      </c>
      <c r="K5101" s="64">
        <f t="shared" si="160"/>
        <v>3.8250000000000002</v>
      </c>
      <c r="L5101" s="122">
        <v>3.67</v>
      </c>
    </row>
    <row r="5102" spans="1:32" x14ac:dyDescent="0.2">
      <c r="A5102" s="209">
        <v>45086</v>
      </c>
      <c r="B5102" s="210">
        <v>4.9800000000000004</v>
      </c>
      <c r="C5102" s="210">
        <v>4.66</v>
      </c>
      <c r="D5102" s="210">
        <v>5.18</v>
      </c>
      <c r="E5102" s="210">
        <v>4.96</v>
      </c>
      <c r="F5102" s="122"/>
      <c r="G5102" s="210">
        <v>3.11</v>
      </c>
      <c r="H5102" s="64">
        <f t="shared" si="159"/>
        <v>2.95</v>
      </c>
      <c r="I5102" s="210">
        <v>2.79</v>
      </c>
      <c r="J5102" s="210">
        <v>4.01</v>
      </c>
      <c r="K5102" s="64">
        <f t="shared" si="160"/>
        <v>3.8049999999999997</v>
      </c>
      <c r="L5102" s="122">
        <v>3.6</v>
      </c>
    </row>
    <row r="5103" spans="1:32" x14ac:dyDescent="0.2">
      <c r="A5103" s="209">
        <v>45089</v>
      </c>
      <c r="B5103" s="210">
        <v>4.97</v>
      </c>
      <c r="C5103" s="210">
        <v>4.68</v>
      </c>
      <c r="D5103" s="210">
        <v>5.14</v>
      </c>
      <c r="E5103" s="210">
        <v>4.95</v>
      </c>
      <c r="F5103" s="122"/>
      <c r="G5103" s="210">
        <v>3.07</v>
      </c>
      <c r="H5103" s="64">
        <f t="shared" si="159"/>
        <v>2.84</v>
      </c>
      <c r="I5103" s="210">
        <v>2.61</v>
      </c>
      <c r="J5103" s="210">
        <v>3.81</v>
      </c>
      <c r="K5103" s="64">
        <f t="shared" si="160"/>
        <v>3.7350000000000003</v>
      </c>
      <c r="L5103" s="122">
        <v>3.66</v>
      </c>
    </row>
    <row r="5104" spans="1:32" x14ac:dyDescent="0.2">
      <c r="A5104" s="209">
        <v>45090</v>
      </c>
      <c r="B5104" s="210">
        <v>5.05</v>
      </c>
      <c r="C5104" s="210">
        <v>4.76</v>
      </c>
      <c r="D5104" s="210">
        <v>5.2</v>
      </c>
      <c r="E5104" s="210">
        <v>5</v>
      </c>
      <c r="F5104" s="122"/>
      <c r="G5104" s="210">
        <v>3.01</v>
      </c>
      <c r="H5104" s="64">
        <f t="shared" si="159"/>
        <v>2.7949999999999999</v>
      </c>
      <c r="I5104" s="210">
        <v>2.58</v>
      </c>
      <c r="J5104" s="210">
        <v>3.83</v>
      </c>
      <c r="K5104" s="64">
        <f t="shared" si="160"/>
        <v>3.74</v>
      </c>
      <c r="L5104" s="122">
        <v>3.65</v>
      </c>
    </row>
    <row r="5105" spans="1:32" x14ac:dyDescent="0.2">
      <c r="A5105" s="209">
        <v>45091</v>
      </c>
      <c r="B5105" s="210">
        <v>5.03</v>
      </c>
      <c r="C5105" s="210">
        <v>4.74</v>
      </c>
      <c r="D5105" s="210">
        <v>5.17</v>
      </c>
      <c r="E5105" s="210">
        <v>4.96</v>
      </c>
      <c r="F5105" s="122"/>
      <c r="G5105" s="210">
        <v>3.05</v>
      </c>
      <c r="H5105" s="64">
        <f t="shared" si="159"/>
        <v>2.8099999999999996</v>
      </c>
      <c r="I5105" s="210">
        <v>2.57</v>
      </c>
      <c r="J5105" s="210">
        <v>3.94</v>
      </c>
      <c r="K5105" s="64">
        <f t="shared" si="160"/>
        <v>3.7800000000000002</v>
      </c>
      <c r="L5105" s="122">
        <v>3.62</v>
      </c>
    </row>
    <row r="5106" spans="1:32" x14ac:dyDescent="0.2">
      <c r="A5106" s="209">
        <v>45092</v>
      </c>
      <c r="B5106" s="210">
        <v>4.95</v>
      </c>
      <c r="C5106" s="210">
        <v>4.68</v>
      </c>
      <c r="D5106" s="210">
        <v>5.1100000000000003</v>
      </c>
      <c r="E5106" s="210">
        <v>4.87</v>
      </c>
      <c r="F5106" s="122"/>
      <c r="G5106" s="210">
        <v>3.01</v>
      </c>
      <c r="H5106" s="64">
        <f t="shared" si="159"/>
        <v>2.7850000000000001</v>
      </c>
      <c r="I5106" s="210">
        <v>2.56</v>
      </c>
      <c r="J5106" s="210">
        <v>4</v>
      </c>
      <c r="K5106" s="64">
        <f t="shared" si="160"/>
        <v>3.77</v>
      </c>
      <c r="L5106" s="122">
        <v>3.54</v>
      </c>
    </row>
    <row r="5107" spans="1:32" x14ac:dyDescent="0.2">
      <c r="A5107" s="209">
        <v>45093</v>
      </c>
      <c r="B5107" s="210">
        <v>4.99</v>
      </c>
      <c r="C5107" s="210">
        <v>4.72</v>
      </c>
      <c r="D5107" s="210">
        <v>5.0999999999999996</v>
      </c>
      <c r="E5107" s="210">
        <v>4.8499999999999996</v>
      </c>
      <c r="F5107" s="122"/>
      <c r="G5107" s="210">
        <v>3.04</v>
      </c>
      <c r="H5107" s="64">
        <f t="shared" si="159"/>
        <v>2.89</v>
      </c>
      <c r="I5107" s="210">
        <v>2.74</v>
      </c>
      <c r="J5107" s="210">
        <v>3.94</v>
      </c>
      <c r="K5107" s="64">
        <f t="shared" si="160"/>
        <v>3.7649999999999997</v>
      </c>
      <c r="L5107" s="122">
        <v>3.59</v>
      </c>
    </row>
    <row r="5108" spans="1:32" x14ac:dyDescent="0.2">
      <c r="A5108" s="209">
        <v>45097</v>
      </c>
      <c r="B5108" s="210">
        <v>4.9400000000000004</v>
      </c>
      <c r="C5108" s="210">
        <v>4.66</v>
      </c>
      <c r="D5108" s="210">
        <v>5.0599999999999996</v>
      </c>
      <c r="E5108" s="210">
        <v>4.82</v>
      </c>
      <c r="F5108" s="122"/>
      <c r="G5108" s="210">
        <v>2.99</v>
      </c>
      <c r="H5108" s="64">
        <f t="shared" si="159"/>
        <v>2.7800000000000002</v>
      </c>
      <c r="I5108" s="210">
        <v>2.57</v>
      </c>
      <c r="J5108" s="210">
        <v>3.98</v>
      </c>
      <c r="K5108" s="64">
        <f t="shared" si="160"/>
        <v>3.8</v>
      </c>
      <c r="L5108" s="122">
        <v>3.62</v>
      </c>
      <c r="AF5108" t="s">
        <v>834</v>
      </c>
    </row>
    <row r="5109" spans="1:32" x14ac:dyDescent="0.2">
      <c r="A5109" s="209">
        <v>45098</v>
      </c>
      <c r="B5109" s="210">
        <v>4.97</v>
      </c>
      <c r="C5109" s="210">
        <v>4.68</v>
      </c>
      <c r="D5109" s="210">
        <v>5.0599999999999996</v>
      </c>
      <c r="E5109" s="210">
        <v>4.82</v>
      </c>
      <c r="F5109" s="122"/>
      <c r="G5109" s="210">
        <v>3.02</v>
      </c>
      <c r="H5109" s="64">
        <f t="shared" si="159"/>
        <v>2.83</v>
      </c>
      <c r="I5109" s="210">
        <v>2.64</v>
      </c>
      <c r="J5109" s="210">
        <v>3.94</v>
      </c>
      <c r="K5109" s="64">
        <f t="shared" si="160"/>
        <v>3.77</v>
      </c>
      <c r="L5109" s="122">
        <v>3.6</v>
      </c>
    </row>
    <row r="5110" spans="1:32" x14ac:dyDescent="0.2">
      <c r="A5110" s="209">
        <v>45099</v>
      </c>
      <c r="B5110" s="210">
        <v>5.03</v>
      </c>
      <c r="C5110" s="210">
        <v>4.75</v>
      </c>
      <c r="D5110" s="210">
        <v>5.14</v>
      </c>
      <c r="E5110" s="210">
        <v>4.8899999999999997</v>
      </c>
      <c r="F5110" s="122"/>
      <c r="G5110" s="210">
        <v>3.03</v>
      </c>
      <c r="H5110" s="64">
        <f t="shared" si="159"/>
        <v>2.86</v>
      </c>
      <c r="I5110" s="210">
        <v>2.69</v>
      </c>
      <c r="J5110" s="210">
        <v>3.95</v>
      </c>
      <c r="K5110" s="64">
        <f t="shared" si="160"/>
        <v>3.77</v>
      </c>
      <c r="L5110" s="122">
        <v>3.59</v>
      </c>
    </row>
    <row r="5111" spans="1:32" x14ac:dyDescent="0.2">
      <c r="A5111" s="209">
        <v>45100</v>
      </c>
      <c r="B5111" s="210">
        <v>4.9800000000000004</v>
      </c>
      <c r="C5111" s="210">
        <v>4.6900000000000004</v>
      </c>
      <c r="D5111" s="210">
        <v>5.0999999999999996</v>
      </c>
      <c r="E5111" s="210">
        <v>4.84</v>
      </c>
      <c r="F5111" s="122"/>
      <c r="G5111" s="210">
        <v>3.07</v>
      </c>
      <c r="H5111" s="64">
        <f t="shared" si="159"/>
        <v>2.835</v>
      </c>
      <c r="I5111" s="210">
        <v>2.6</v>
      </c>
      <c r="J5111" s="210">
        <v>3.88</v>
      </c>
      <c r="K5111" s="64">
        <f t="shared" si="160"/>
        <v>3.73</v>
      </c>
      <c r="L5111" s="122">
        <v>3.58</v>
      </c>
    </row>
    <row r="5112" spans="1:32" x14ac:dyDescent="0.2">
      <c r="A5112" s="209">
        <v>45103</v>
      </c>
      <c r="B5112" s="210">
        <v>4.9800000000000004</v>
      </c>
      <c r="C5112" s="210">
        <v>4.68</v>
      </c>
      <c r="D5112" s="210">
        <v>5.0999999999999996</v>
      </c>
      <c r="E5112" s="210">
        <v>4.84</v>
      </c>
      <c r="F5112" s="122"/>
      <c r="G5112" s="210">
        <v>2.99</v>
      </c>
      <c r="H5112" s="64">
        <f t="shared" si="159"/>
        <v>2.8050000000000002</v>
      </c>
      <c r="I5112" s="210">
        <v>2.62</v>
      </c>
      <c r="J5112" s="210">
        <v>3.81</v>
      </c>
      <c r="K5112" s="64">
        <f t="shared" si="160"/>
        <v>3.7250000000000001</v>
      </c>
      <c r="L5112" s="122">
        <v>3.64</v>
      </c>
    </row>
    <row r="5113" spans="1:32" x14ac:dyDescent="0.2">
      <c r="A5113" s="209">
        <v>45104</v>
      </c>
      <c r="B5113" s="210">
        <v>5.01</v>
      </c>
      <c r="C5113" s="210">
        <v>4.75</v>
      </c>
      <c r="D5113" s="210">
        <v>5.14</v>
      </c>
      <c r="E5113" s="210">
        <v>4.88</v>
      </c>
      <c r="F5113" s="122"/>
      <c r="G5113" s="210">
        <v>2.98</v>
      </c>
      <c r="H5113" s="64">
        <f t="shared" si="159"/>
        <v>2.8250000000000002</v>
      </c>
      <c r="I5113" s="210">
        <v>2.67</v>
      </c>
      <c r="J5113" s="210">
        <v>3.9</v>
      </c>
      <c r="K5113" s="64">
        <f t="shared" si="160"/>
        <v>3.7349999999999999</v>
      </c>
      <c r="L5113" s="122">
        <v>3.57</v>
      </c>
    </row>
    <row r="5114" spans="1:32" x14ac:dyDescent="0.2">
      <c r="A5114" s="209">
        <v>45105</v>
      </c>
      <c r="B5114" s="210">
        <v>4.92</v>
      </c>
      <c r="C5114" s="210">
        <v>4.68</v>
      </c>
      <c r="D5114" s="210">
        <v>5.0999999999999996</v>
      </c>
      <c r="E5114" s="210">
        <v>4.84</v>
      </c>
      <c r="F5114" s="122"/>
      <c r="G5114" s="210">
        <v>2.99</v>
      </c>
      <c r="H5114" s="64">
        <f t="shared" si="159"/>
        <v>2.81</v>
      </c>
      <c r="I5114" s="210">
        <v>2.63</v>
      </c>
      <c r="J5114" s="210">
        <v>3.99</v>
      </c>
      <c r="K5114" s="64">
        <f t="shared" si="160"/>
        <v>3.79</v>
      </c>
      <c r="L5114" s="122">
        <v>3.59</v>
      </c>
    </row>
    <row r="5115" spans="1:32" x14ac:dyDescent="0.2">
      <c r="A5115" s="209">
        <v>45106</v>
      </c>
      <c r="B5115" s="210">
        <v>5.03</v>
      </c>
      <c r="C5115" s="210">
        <v>4.74</v>
      </c>
      <c r="D5115" s="210">
        <v>5.18</v>
      </c>
      <c r="E5115" s="210">
        <v>4.9400000000000004</v>
      </c>
      <c r="F5115" s="122"/>
      <c r="G5115" s="210">
        <v>2.99</v>
      </c>
      <c r="H5115" s="64">
        <f t="shared" si="159"/>
        <v>2.835</v>
      </c>
      <c r="I5115" s="210">
        <v>2.68</v>
      </c>
      <c r="J5115" s="210">
        <v>3.9</v>
      </c>
      <c r="K5115" s="64">
        <f t="shared" si="160"/>
        <v>3.76</v>
      </c>
      <c r="L5115" s="122">
        <v>3.62</v>
      </c>
    </row>
    <row r="5116" spans="1:32" x14ac:dyDescent="0.2">
      <c r="A5116" s="209">
        <v>45107</v>
      </c>
      <c r="B5116" s="210">
        <v>4.96</v>
      </c>
      <c r="C5116" s="210">
        <v>4.6399999999999997</v>
      </c>
      <c r="D5116" s="210">
        <v>5.07</v>
      </c>
      <c r="E5116" s="210">
        <v>4.84</v>
      </c>
      <c r="F5116" s="122"/>
      <c r="G5116" s="210">
        <v>3.17</v>
      </c>
      <c r="H5116" s="64">
        <f t="shared" si="159"/>
        <v>2.98</v>
      </c>
      <c r="I5116" s="210">
        <v>2.79</v>
      </c>
      <c r="J5116" s="210">
        <v>4.12</v>
      </c>
      <c r="K5116" s="64">
        <f t="shared" si="160"/>
        <v>3.895</v>
      </c>
      <c r="L5116" s="122">
        <v>3.67</v>
      </c>
    </row>
    <row r="5117" spans="1:32" x14ac:dyDescent="0.2">
      <c r="A5117" s="209"/>
      <c r="B5117" s="210"/>
      <c r="C5117" s="210"/>
      <c r="D5117" s="210"/>
      <c r="E5117" s="210"/>
      <c r="F5117" s="122"/>
      <c r="G5117" s="210"/>
      <c r="H5117" s="210"/>
      <c r="I5117" s="210"/>
      <c r="J5117" s="210"/>
      <c r="K5117" s="210"/>
      <c r="L5117" s="122"/>
    </row>
    <row r="5118" spans="1:32" x14ac:dyDescent="0.2">
      <c r="A5118" s="3" t="s">
        <v>61</v>
      </c>
      <c r="B5118" s="64">
        <f>AVERAGE(B5096:B5116)</f>
        <v>4.9633333333333338</v>
      </c>
      <c r="C5118" s="64">
        <f>AVERAGE(C5096:C5116)</f>
        <v>4.6752380952380959</v>
      </c>
      <c r="D5118" s="64">
        <f>AVERAGE(D5096:D5116)</f>
        <v>5.1319047619047611</v>
      </c>
      <c r="E5118" s="64">
        <f>AVERAGE(E5096:E5116)</f>
        <v>4.9033333333333342</v>
      </c>
      <c r="G5118" s="64">
        <f>AVERAGE(G5096:G5116)</f>
        <v>3.0404761904761908</v>
      </c>
      <c r="H5118" s="64">
        <f>AVERAGE(H5096:H5116)</f>
        <v>2.84</v>
      </c>
      <c r="J5118" s="64">
        <f>AVERAGE(J5096:J5116)</f>
        <v>3.9614285714285713</v>
      </c>
      <c r="K5118" s="64">
        <f>AVERAGE(K5096:K5116)</f>
        <v>3.7971428571428576</v>
      </c>
    </row>
    <row r="5119" spans="1:32" x14ac:dyDescent="0.2">
      <c r="A5119" s="3" t="s">
        <v>62</v>
      </c>
      <c r="B5119" s="312">
        <f>AVERAGE(B5118:C5118)</f>
        <v>4.8192857142857148</v>
      </c>
      <c r="C5119" s="312"/>
      <c r="D5119" s="312">
        <f>AVERAGE(D5118:E5118)</f>
        <v>5.0176190476190481</v>
      </c>
      <c r="E5119" s="312"/>
      <c r="F5119" s="5"/>
      <c r="G5119" s="312">
        <f>AVERAGE(G5118:H5118)</f>
        <v>2.9402380952380955</v>
      </c>
      <c r="H5119" s="312"/>
      <c r="I5119" s="118"/>
      <c r="J5119" s="312">
        <f>AVERAGE(J5118:K5118)</f>
        <v>3.8792857142857144</v>
      </c>
      <c r="K5119" s="312"/>
    </row>
    <row r="5120" spans="1:32" x14ac:dyDescent="0.2">
      <c r="A5120" s="3" t="s">
        <v>63</v>
      </c>
      <c r="B5120" s="312">
        <f>AVERAGE(B5066,B5093,B5119)</f>
        <v>4.6308906926406932</v>
      </c>
      <c r="C5120" s="312"/>
      <c r="D5120" s="312">
        <f>AVERAGE(D5066,D5096,D5119)</f>
        <v>4.9688730158730161</v>
      </c>
      <c r="E5120" s="312"/>
      <c r="F5120" s="5"/>
      <c r="G5120" s="312">
        <f>AVERAGE(G5066,G5096,G5119)</f>
        <v>2.8695793650793653</v>
      </c>
      <c r="H5120" s="312"/>
      <c r="I5120" s="118"/>
      <c r="J5120" s="312">
        <f>AVERAGE(J5066,J5096,J5119)</f>
        <v>3.9000952380952381</v>
      </c>
      <c r="K5120" s="312"/>
    </row>
    <row r="5121" spans="1:32" x14ac:dyDescent="0.2">
      <c r="A5121" s="209"/>
      <c r="B5121" s="210"/>
      <c r="C5121" s="210"/>
      <c r="D5121" s="210"/>
      <c r="E5121" s="210"/>
      <c r="F5121" s="122"/>
      <c r="G5121" s="210"/>
      <c r="H5121" s="210"/>
      <c r="I5121" s="210"/>
      <c r="J5121" s="210"/>
      <c r="K5121" s="210"/>
      <c r="L5121" s="122"/>
    </row>
    <row r="5122" spans="1:32" x14ac:dyDescent="0.2">
      <c r="A5122" s="209"/>
      <c r="B5122" s="210"/>
      <c r="C5122" s="210"/>
      <c r="D5122" s="210"/>
      <c r="E5122" s="210"/>
      <c r="F5122" s="122"/>
      <c r="G5122" s="210"/>
      <c r="H5122" s="210"/>
      <c r="I5122" s="210"/>
      <c r="J5122" s="210"/>
      <c r="K5122" s="210"/>
      <c r="L5122" s="122"/>
    </row>
    <row r="5123" spans="1:32" x14ac:dyDescent="0.2">
      <c r="A5123" s="209">
        <v>45110</v>
      </c>
      <c r="B5123" s="210">
        <v>4.92</v>
      </c>
      <c r="C5123" s="210">
        <v>4.55</v>
      </c>
      <c r="D5123" s="210">
        <v>5.09</v>
      </c>
      <c r="E5123" s="210">
        <v>4.9000000000000004</v>
      </c>
      <c r="F5123" s="122"/>
      <c r="G5123" s="210">
        <v>2.92</v>
      </c>
      <c r="H5123" s="64">
        <f t="shared" ref="H5123:H5142" si="161">(G5123+I5123)/2</f>
        <v>2.7800000000000002</v>
      </c>
      <c r="I5123" s="210">
        <v>2.64</v>
      </c>
      <c r="J5123" s="210">
        <v>3.87</v>
      </c>
      <c r="K5123" s="64">
        <f t="shared" ref="K5123:K5142" si="162">(J5123+L5123)/2</f>
        <v>3.835</v>
      </c>
      <c r="L5123" s="122">
        <v>3.8</v>
      </c>
    </row>
    <row r="5124" spans="1:32" x14ac:dyDescent="0.2">
      <c r="A5124" s="209">
        <v>45112</v>
      </c>
      <c r="B5124" s="210">
        <v>5.1100000000000003</v>
      </c>
      <c r="C5124" s="210">
        <v>4.76</v>
      </c>
      <c r="D5124" s="210">
        <v>5.23</v>
      </c>
      <c r="E5124" s="210">
        <v>4.9800000000000004</v>
      </c>
      <c r="F5124" s="122"/>
      <c r="G5124" s="210">
        <v>3.05</v>
      </c>
      <c r="H5124" s="64">
        <f t="shared" si="161"/>
        <v>2.9249999999999998</v>
      </c>
      <c r="I5124" s="210">
        <v>2.8</v>
      </c>
      <c r="J5124" s="210">
        <v>3.98</v>
      </c>
      <c r="K5124" s="64">
        <f t="shared" si="162"/>
        <v>3.81</v>
      </c>
      <c r="L5124" s="122">
        <v>3.64</v>
      </c>
      <c r="AF5124" s="117" t="s">
        <v>838</v>
      </c>
    </row>
    <row r="5125" spans="1:32" x14ac:dyDescent="0.2">
      <c r="A5125" s="209">
        <v>45113</v>
      </c>
      <c r="B5125" s="210">
        <v>5.26</v>
      </c>
      <c r="C5125" s="210">
        <v>4.9000000000000004</v>
      </c>
      <c r="D5125" s="210">
        <v>5.34</v>
      </c>
      <c r="E5125" s="210">
        <v>5.0599999999999996</v>
      </c>
      <c r="F5125" s="122"/>
      <c r="G5125" s="210">
        <v>3.15</v>
      </c>
      <c r="H5125" s="64">
        <f t="shared" si="161"/>
        <v>2.9950000000000001</v>
      </c>
      <c r="I5125" s="210">
        <v>2.84</v>
      </c>
      <c r="J5125" s="210">
        <v>3.99</v>
      </c>
      <c r="K5125" s="64">
        <f t="shared" si="162"/>
        <v>3.835</v>
      </c>
      <c r="L5125" s="122">
        <v>3.68</v>
      </c>
    </row>
    <row r="5126" spans="1:32" x14ac:dyDescent="0.2">
      <c r="A5126" s="209">
        <v>45114</v>
      </c>
      <c r="B5126" s="210">
        <v>5.26</v>
      </c>
      <c r="C5126" s="210">
        <v>4.88</v>
      </c>
      <c r="D5126" s="210">
        <v>5.36</v>
      </c>
      <c r="E5126" s="210">
        <v>5.0999999999999996</v>
      </c>
      <c r="F5126" s="122"/>
      <c r="G5126" s="210">
        <v>3.19</v>
      </c>
      <c r="H5126" s="64">
        <f t="shared" si="161"/>
        <v>3.0149999999999997</v>
      </c>
      <c r="I5126" s="210">
        <v>2.84</v>
      </c>
      <c r="J5126" s="210">
        <v>4.09</v>
      </c>
      <c r="K5126" s="64">
        <f t="shared" si="162"/>
        <v>3.87</v>
      </c>
      <c r="L5126" s="122">
        <v>3.65</v>
      </c>
    </row>
    <row r="5127" spans="1:32" x14ac:dyDescent="0.2">
      <c r="A5127" s="209">
        <v>45117</v>
      </c>
      <c r="B5127" s="210">
        <v>5.21</v>
      </c>
      <c r="C5127" s="210">
        <v>4.83</v>
      </c>
      <c r="D5127" s="210">
        <v>5.32</v>
      </c>
      <c r="E5127" s="210">
        <v>5.0599999999999996</v>
      </c>
      <c r="F5127" s="122"/>
      <c r="G5127" s="210">
        <v>3.22</v>
      </c>
      <c r="H5127" s="64">
        <f t="shared" si="161"/>
        <v>2.9950000000000001</v>
      </c>
      <c r="I5127" s="210">
        <v>2.77</v>
      </c>
      <c r="J5127" s="210">
        <v>4.1500000000000004</v>
      </c>
      <c r="K5127" s="64">
        <f t="shared" si="162"/>
        <v>3.9050000000000002</v>
      </c>
      <c r="L5127" s="122">
        <v>3.66</v>
      </c>
    </row>
    <row r="5128" spans="1:32" x14ac:dyDescent="0.2">
      <c r="A5128" s="209">
        <v>45118</v>
      </c>
      <c r="B5128" s="210">
        <v>5.19</v>
      </c>
      <c r="C5128" s="210">
        <v>4.7699999999999996</v>
      </c>
      <c r="D5128" s="210">
        <v>5.28</v>
      </c>
      <c r="E5128" s="210">
        <v>5</v>
      </c>
      <c r="F5128" s="122"/>
      <c r="G5128" s="210">
        <v>3.19</v>
      </c>
      <c r="H5128" s="64">
        <f t="shared" si="161"/>
        <v>2.9649999999999999</v>
      </c>
      <c r="I5128" s="210">
        <v>2.74</v>
      </c>
      <c r="J5128" s="210">
        <v>4.2</v>
      </c>
      <c r="K5128" s="64">
        <f t="shared" si="162"/>
        <v>3.9249999999999998</v>
      </c>
      <c r="L5128" s="122">
        <v>3.65</v>
      </c>
    </row>
    <row r="5129" spans="1:32" x14ac:dyDescent="0.2">
      <c r="A5129" s="209">
        <v>45119</v>
      </c>
      <c r="B5129" s="210">
        <v>5.03</v>
      </c>
      <c r="C5129" s="210">
        <v>4.6399999999999997</v>
      </c>
      <c r="D5129" s="210">
        <v>5.19</v>
      </c>
      <c r="E5129" s="210">
        <v>4.93</v>
      </c>
      <c r="F5129" s="122"/>
      <c r="G5129" s="210">
        <v>3.1</v>
      </c>
      <c r="H5129" s="64">
        <f t="shared" si="161"/>
        <v>2.96</v>
      </c>
      <c r="I5129" s="210">
        <v>2.82</v>
      </c>
      <c r="J5129" s="210">
        <v>4.12</v>
      </c>
      <c r="K5129" s="64">
        <f t="shared" si="162"/>
        <v>3.85</v>
      </c>
      <c r="L5129" s="122">
        <v>3.58</v>
      </c>
    </row>
    <row r="5130" spans="1:32" x14ac:dyDescent="0.2">
      <c r="A5130" s="209">
        <v>45120</v>
      </c>
      <c r="B5130" s="210">
        <v>4.9400000000000004</v>
      </c>
      <c r="C5130" s="210">
        <v>4.55</v>
      </c>
      <c r="D5130" s="210">
        <v>5.13</v>
      </c>
      <c r="E5130" s="210">
        <v>4.8600000000000003</v>
      </c>
      <c r="F5130" s="122"/>
      <c r="G5130" s="210">
        <v>3.06</v>
      </c>
      <c r="H5130" s="64">
        <f t="shared" si="161"/>
        <v>2.875</v>
      </c>
      <c r="I5130" s="210">
        <v>2.69</v>
      </c>
      <c r="J5130" s="210">
        <v>4.07</v>
      </c>
      <c r="K5130" s="64">
        <f t="shared" si="162"/>
        <v>3.8200000000000003</v>
      </c>
      <c r="L5130" s="122">
        <v>3.57</v>
      </c>
    </row>
    <row r="5131" spans="1:32" x14ac:dyDescent="0.2">
      <c r="A5131" s="209">
        <v>45121</v>
      </c>
      <c r="B5131" s="210">
        <v>5.01</v>
      </c>
      <c r="C5131" s="210">
        <v>4.63</v>
      </c>
      <c r="D5131" s="210">
        <v>5.21</v>
      </c>
      <c r="E5131" s="210">
        <v>4.9000000000000004</v>
      </c>
      <c r="F5131" s="122"/>
      <c r="G5131" s="210">
        <v>3.03</v>
      </c>
      <c r="H5131" s="64">
        <f t="shared" si="161"/>
        <v>2.855</v>
      </c>
      <c r="I5131" s="210">
        <v>2.68</v>
      </c>
      <c r="J5131" s="210">
        <v>4.03</v>
      </c>
      <c r="K5131" s="64">
        <f t="shared" si="162"/>
        <v>3.7949999999999999</v>
      </c>
      <c r="L5131" s="122">
        <v>3.56</v>
      </c>
    </row>
    <row r="5132" spans="1:32" x14ac:dyDescent="0.2">
      <c r="A5132" s="209">
        <v>45124</v>
      </c>
      <c r="B5132" s="210">
        <v>5.0199999999999996</v>
      </c>
      <c r="C5132" s="210">
        <v>4.68</v>
      </c>
      <c r="D5132" s="210">
        <v>5.2</v>
      </c>
      <c r="E5132" s="210">
        <v>4.91</v>
      </c>
      <c r="F5132" s="122"/>
      <c r="G5132" s="210">
        <v>3.07</v>
      </c>
      <c r="H5132" s="64">
        <f t="shared" si="161"/>
        <v>2.92</v>
      </c>
      <c r="I5132" s="210">
        <v>2.77</v>
      </c>
      <c r="J5132" s="210">
        <v>4.03</v>
      </c>
      <c r="K5132" s="64">
        <f t="shared" si="162"/>
        <v>3.8</v>
      </c>
      <c r="L5132" s="122">
        <v>3.57</v>
      </c>
    </row>
    <row r="5133" spans="1:32" x14ac:dyDescent="0.2">
      <c r="A5133" s="209">
        <v>45125</v>
      </c>
      <c r="B5133" s="210">
        <v>5.0199999999999996</v>
      </c>
      <c r="C5133" s="210">
        <v>4.66</v>
      </c>
      <c r="D5133" s="210">
        <v>5.18</v>
      </c>
      <c r="E5133" s="210">
        <v>4.8499999999999996</v>
      </c>
      <c r="F5133" s="122"/>
      <c r="G5133" s="210">
        <v>3.05</v>
      </c>
      <c r="H5133" s="64">
        <f t="shared" si="161"/>
        <v>2.8449999999999998</v>
      </c>
      <c r="I5133" s="210">
        <v>2.64</v>
      </c>
      <c r="J5133" s="210">
        <v>3.97</v>
      </c>
      <c r="K5133" s="64">
        <f t="shared" si="162"/>
        <v>3.77</v>
      </c>
      <c r="L5133" s="122">
        <v>3.57</v>
      </c>
    </row>
    <row r="5134" spans="1:32" x14ac:dyDescent="0.2">
      <c r="A5134" s="209">
        <v>45126</v>
      </c>
      <c r="B5134" s="210">
        <v>4.93</v>
      </c>
      <c r="C5134" s="210">
        <v>4.62</v>
      </c>
      <c r="D5134" s="210">
        <v>5.09</v>
      </c>
      <c r="E5134" s="210">
        <v>4.83</v>
      </c>
      <c r="F5134" s="122"/>
      <c r="G5134" s="210">
        <v>3.01</v>
      </c>
      <c r="H5134" s="64">
        <f t="shared" si="161"/>
        <v>2.8250000000000002</v>
      </c>
      <c r="I5134" s="210">
        <v>2.64</v>
      </c>
      <c r="J5134" s="210">
        <v>3.96</v>
      </c>
      <c r="K5134" s="64">
        <f t="shared" si="162"/>
        <v>3.73</v>
      </c>
      <c r="L5134" s="122">
        <v>3.5</v>
      </c>
    </row>
    <row r="5135" spans="1:32" x14ac:dyDescent="0.2">
      <c r="A5135" s="209">
        <v>45127</v>
      </c>
      <c r="B5135" s="210">
        <v>5.03</v>
      </c>
      <c r="C5135" s="210">
        <v>4.6900000000000004</v>
      </c>
      <c r="D5135" s="210">
        <v>5.16</v>
      </c>
      <c r="E5135" s="210">
        <v>4.91</v>
      </c>
      <c r="F5135" s="122"/>
      <c r="G5135" s="210">
        <v>3.07</v>
      </c>
      <c r="H5135" s="64">
        <f t="shared" si="161"/>
        <v>2.8149999999999999</v>
      </c>
      <c r="I5135" s="210">
        <v>2.56</v>
      </c>
      <c r="J5135" s="210">
        <v>3.97</v>
      </c>
      <c r="K5135" s="64">
        <f t="shared" si="162"/>
        <v>3.7750000000000004</v>
      </c>
      <c r="L5135" s="122">
        <v>3.58</v>
      </c>
    </row>
    <row r="5136" spans="1:32" x14ac:dyDescent="0.2">
      <c r="A5136" s="209">
        <v>45128</v>
      </c>
      <c r="B5136" s="210">
        <v>5.01</v>
      </c>
      <c r="C5136" s="210">
        <v>4.7</v>
      </c>
      <c r="D5136" s="210">
        <v>5.17</v>
      </c>
      <c r="E5136" s="210">
        <v>4.9000000000000004</v>
      </c>
      <c r="F5136" s="122"/>
      <c r="G5136" s="210">
        <v>3.07</v>
      </c>
      <c r="H5136" s="64">
        <f t="shared" si="161"/>
        <v>2.875</v>
      </c>
      <c r="I5136" s="210">
        <v>2.68</v>
      </c>
      <c r="J5136" s="210">
        <v>3.97</v>
      </c>
      <c r="K5136" s="64">
        <f t="shared" si="162"/>
        <v>3.7549999999999999</v>
      </c>
      <c r="L5136" s="122">
        <v>3.54</v>
      </c>
    </row>
    <row r="5137" spans="1:29" x14ac:dyDescent="0.2">
      <c r="A5137" s="209">
        <v>45131</v>
      </c>
      <c r="B5137" s="210">
        <v>5.04</v>
      </c>
      <c r="C5137" s="210">
        <v>4.75</v>
      </c>
      <c r="D5137" s="210">
        <v>5.17</v>
      </c>
      <c r="E5137" s="210">
        <v>4.91</v>
      </c>
      <c r="F5137" s="122"/>
      <c r="G5137" s="210">
        <v>3.08</v>
      </c>
      <c r="H5137" s="64">
        <f t="shared" si="161"/>
        <v>2.84</v>
      </c>
      <c r="I5137" s="210">
        <v>2.6</v>
      </c>
      <c r="J5137" s="210">
        <v>3.96</v>
      </c>
      <c r="K5137" s="64">
        <f t="shared" si="162"/>
        <v>3.74</v>
      </c>
      <c r="L5137" s="122">
        <v>3.52</v>
      </c>
    </row>
    <row r="5138" spans="1:29" x14ac:dyDescent="0.2">
      <c r="A5138" s="209">
        <v>45132</v>
      </c>
      <c r="B5138" s="210">
        <v>5.04</v>
      </c>
      <c r="C5138" s="210">
        <v>4.75</v>
      </c>
      <c r="D5138" s="210">
        <v>5.18</v>
      </c>
      <c r="E5138" s="210">
        <v>4.92</v>
      </c>
      <c r="F5138" s="122"/>
      <c r="G5138" s="210">
        <v>3.05</v>
      </c>
      <c r="H5138" s="64">
        <f t="shared" si="161"/>
        <v>2.8449999999999998</v>
      </c>
      <c r="I5138" s="210">
        <v>2.64</v>
      </c>
      <c r="J5138" s="210">
        <v>3.99</v>
      </c>
      <c r="K5138" s="64">
        <f t="shared" si="162"/>
        <v>3.76</v>
      </c>
      <c r="L5138" s="122">
        <v>3.53</v>
      </c>
    </row>
    <row r="5139" spans="1:29" x14ac:dyDescent="0.2">
      <c r="A5139" s="209">
        <v>45133</v>
      </c>
      <c r="B5139" s="210">
        <v>5</v>
      </c>
      <c r="C5139" s="210">
        <v>4.67</v>
      </c>
      <c r="D5139" s="210">
        <v>5.15</v>
      </c>
      <c r="E5139" s="210">
        <v>4.9000000000000004</v>
      </c>
      <c r="F5139" s="122"/>
      <c r="G5139" s="210">
        <v>3.04</v>
      </c>
      <c r="H5139" s="64">
        <f t="shared" si="161"/>
        <v>2.8449999999999998</v>
      </c>
      <c r="I5139" s="210">
        <v>2.65</v>
      </c>
      <c r="J5139" s="210">
        <v>3.99</v>
      </c>
      <c r="K5139" s="64">
        <f t="shared" si="162"/>
        <v>3.75</v>
      </c>
      <c r="L5139" s="122">
        <v>3.51</v>
      </c>
    </row>
    <row r="5140" spans="1:29" x14ac:dyDescent="0.2">
      <c r="A5140" s="209">
        <v>45134</v>
      </c>
      <c r="B5140" s="210">
        <v>5.17</v>
      </c>
      <c r="C5140" s="210">
        <v>4.82</v>
      </c>
      <c r="D5140" s="210">
        <v>5.3</v>
      </c>
      <c r="E5140" s="210">
        <v>5.03</v>
      </c>
      <c r="F5140" s="122"/>
      <c r="G5140" s="210">
        <v>3.11</v>
      </c>
      <c r="H5140" s="64">
        <f t="shared" si="161"/>
        <v>2.8650000000000002</v>
      </c>
      <c r="I5140" s="210">
        <v>2.62</v>
      </c>
      <c r="J5140" s="210">
        <v>4.0599999999999996</v>
      </c>
      <c r="K5140" s="64">
        <f t="shared" si="162"/>
        <v>3.8149999999999995</v>
      </c>
      <c r="L5140" s="122">
        <v>3.57</v>
      </c>
    </row>
    <row r="5141" spans="1:29" x14ac:dyDescent="0.2">
      <c r="A5141" s="209">
        <v>45135</v>
      </c>
      <c r="B5141" s="210">
        <v>5.12</v>
      </c>
      <c r="C5141" s="210">
        <v>4.7699999999999996</v>
      </c>
      <c r="D5141" s="210">
        <v>5.27</v>
      </c>
      <c r="E5141" s="210">
        <v>4.9800000000000004</v>
      </c>
      <c r="F5141" s="122"/>
      <c r="G5141" s="210">
        <v>3.12</v>
      </c>
      <c r="H5141" s="64">
        <f t="shared" si="161"/>
        <v>2.9249999999999998</v>
      </c>
      <c r="I5141" s="210">
        <v>2.73</v>
      </c>
      <c r="J5141" s="210">
        <v>4.0199999999999996</v>
      </c>
      <c r="K5141" s="64">
        <f t="shared" si="162"/>
        <v>3.8049999999999997</v>
      </c>
      <c r="L5141" s="122">
        <v>3.59</v>
      </c>
    </row>
    <row r="5142" spans="1:29" x14ac:dyDescent="0.2">
      <c r="A5142" s="209">
        <v>45138</v>
      </c>
      <c r="B5142" s="210">
        <v>5.0999999999999996</v>
      </c>
      <c r="C5142" s="210">
        <v>4.7300000000000004</v>
      </c>
      <c r="D5142" s="210">
        <v>5.22</v>
      </c>
      <c r="E5142" s="210">
        <v>4.92</v>
      </c>
      <c r="F5142" s="122"/>
      <c r="G5142" s="210">
        <v>3.13</v>
      </c>
      <c r="H5142" s="64">
        <f t="shared" si="161"/>
        <v>2.9249999999999998</v>
      </c>
      <c r="I5142" s="210">
        <v>2.72</v>
      </c>
      <c r="J5142" s="210">
        <v>4.01</v>
      </c>
      <c r="K5142" s="64">
        <f t="shared" si="162"/>
        <v>3.8049999999999997</v>
      </c>
      <c r="L5142" s="122">
        <v>3.6</v>
      </c>
    </row>
    <row r="5143" spans="1:29" x14ac:dyDescent="0.2">
      <c r="A5143" s="209"/>
      <c r="B5143" s="210"/>
      <c r="C5143" s="210"/>
      <c r="D5143" s="210"/>
      <c r="E5143" s="210"/>
      <c r="F5143" s="122"/>
      <c r="G5143" s="210"/>
      <c r="H5143" s="210"/>
      <c r="I5143" s="210"/>
      <c r="J5143" s="210"/>
      <c r="K5143" s="210"/>
      <c r="L5143" s="122"/>
    </row>
    <row r="5144" spans="1:29" s="221" customFormat="1" x14ac:dyDescent="0.2">
      <c r="A5144" s="228" t="s">
        <v>61</v>
      </c>
      <c r="B5144" s="229">
        <f>AVERAGE(B5123:B5142)</f>
        <v>5.0705000000000009</v>
      </c>
      <c r="C5144" s="229">
        <f>AVERAGE(C5123:C5142)</f>
        <v>4.7174999999999994</v>
      </c>
      <c r="D5144" s="229">
        <f>AVERAGE(D5123:D5142)</f>
        <v>5.2120000000000006</v>
      </c>
      <c r="E5144" s="229">
        <f>AVERAGE(E5123:E5142)</f>
        <v>4.9425000000000008</v>
      </c>
      <c r="F5144" s="229"/>
      <c r="G5144" s="229">
        <f>AVERAGE(G5123:G5142)</f>
        <v>3.0854999999999997</v>
      </c>
      <c r="H5144" s="229">
        <f>AVERAGE(H5123:H5142)</f>
        <v>2.8944999999999999</v>
      </c>
      <c r="I5144" s="229"/>
      <c r="J5144" s="229">
        <f>AVERAGE(J5123:J5142)</f>
        <v>4.0214999999999996</v>
      </c>
      <c r="K5144" s="229">
        <f>AVERAGE(K5123:K5142)</f>
        <v>3.8075000000000001</v>
      </c>
      <c r="L5144" s="229"/>
      <c r="M5144" s="229"/>
      <c r="N5144" s="229"/>
      <c r="O5144" s="229"/>
      <c r="P5144" s="229"/>
      <c r="Q5144" s="229"/>
      <c r="U5144" s="229"/>
      <c r="V5144" s="229"/>
      <c r="W5144" s="229"/>
      <c r="X5144" s="229"/>
      <c r="Y5144" s="229"/>
      <c r="Z5144" s="229"/>
      <c r="AA5144" s="229"/>
      <c r="AB5144" s="229"/>
      <c r="AC5144" s="229"/>
    </row>
    <row r="5145" spans="1:29" s="221" customFormat="1" x14ac:dyDescent="0.2">
      <c r="A5145" s="228" t="s">
        <v>62</v>
      </c>
      <c r="B5145" s="311">
        <f>AVERAGE(B5144:C5144)</f>
        <v>4.8940000000000001</v>
      </c>
      <c r="C5145" s="311"/>
      <c r="D5145" s="311">
        <f>AVERAGE(D5144:E5144)</f>
        <v>5.0772500000000012</v>
      </c>
      <c r="E5145" s="311"/>
      <c r="F5145" s="231"/>
      <c r="G5145" s="311">
        <f>AVERAGE(G5144:H5144)</f>
        <v>2.9899999999999998</v>
      </c>
      <c r="H5145" s="311"/>
      <c r="I5145" s="230"/>
      <c r="J5145" s="311">
        <f>AVERAGE(J5144:K5144)</f>
        <v>3.9144999999999999</v>
      </c>
      <c r="K5145" s="311"/>
      <c r="L5145" s="229"/>
      <c r="M5145" s="229"/>
      <c r="N5145" s="229"/>
      <c r="O5145" s="229"/>
      <c r="P5145" s="229"/>
      <c r="Q5145" s="229"/>
      <c r="U5145" s="229"/>
      <c r="V5145" s="229"/>
      <c r="W5145" s="229"/>
      <c r="X5145" s="229"/>
      <c r="Y5145" s="229"/>
      <c r="Z5145" s="229"/>
      <c r="AA5145" s="229"/>
      <c r="AB5145" s="229"/>
      <c r="AC5145" s="229"/>
    </row>
    <row r="5146" spans="1:29" s="221" customFormat="1" x14ac:dyDescent="0.2">
      <c r="A5146" s="228" t="s">
        <v>63</v>
      </c>
      <c r="B5146" s="311">
        <f>AVERAGE(B5093,B5119,B5145)</f>
        <v>4.7856406926406931</v>
      </c>
      <c r="C5146" s="311"/>
      <c r="D5146" s="311">
        <f>AVERAGE(D5093,D5119,D5145)</f>
        <v>5.0305624098124104</v>
      </c>
      <c r="E5146" s="311"/>
      <c r="F5146" s="231"/>
      <c r="G5146" s="311">
        <f>AVERAGE(G5093,G5119,G5145)</f>
        <v>2.9420869408369406</v>
      </c>
      <c r="H5146" s="311"/>
      <c r="I5146" s="230"/>
      <c r="J5146" s="311">
        <f>AVERAGE(J5093,J5119,J5145)</f>
        <v>3.8772088744588746</v>
      </c>
      <c r="K5146" s="311"/>
      <c r="L5146" s="229"/>
      <c r="M5146" s="229"/>
      <c r="N5146" s="229"/>
      <c r="O5146" s="229"/>
      <c r="P5146" s="229"/>
      <c r="Q5146" s="229"/>
      <c r="U5146" s="229"/>
      <c r="V5146" s="229"/>
      <c r="W5146" s="229"/>
      <c r="X5146" s="229"/>
      <c r="Y5146" s="229"/>
      <c r="Z5146" s="229"/>
      <c r="AA5146" s="229"/>
      <c r="AB5146" s="229"/>
      <c r="AC5146" s="229"/>
    </row>
    <row r="5147" spans="1:29" s="221" customFormat="1" x14ac:dyDescent="0.2">
      <c r="A5147" s="232"/>
      <c r="B5147" s="233"/>
      <c r="C5147" s="233"/>
      <c r="D5147" s="233"/>
      <c r="E5147" s="233"/>
      <c r="F5147" s="234"/>
      <c r="G5147" s="233"/>
      <c r="H5147" s="233"/>
      <c r="I5147" s="233"/>
      <c r="J5147" s="233"/>
      <c r="K5147" s="233"/>
      <c r="L5147" s="234"/>
      <c r="M5147" s="229"/>
      <c r="N5147" s="229"/>
      <c r="O5147" s="229"/>
      <c r="P5147" s="229"/>
      <c r="Q5147" s="229"/>
      <c r="U5147" s="229"/>
      <c r="V5147" s="229"/>
      <c r="W5147" s="229"/>
      <c r="X5147" s="229"/>
      <c r="Y5147" s="229"/>
      <c r="Z5147" s="229"/>
      <c r="AA5147" s="229"/>
      <c r="AB5147" s="229"/>
      <c r="AC5147" s="229"/>
    </row>
    <row r="5148" spans="1:29" s="221" customFormat="1" x14ac:dyDescent="0.2">
      <c r="A5148" s="232">
        <v>45139</v>
      </c>
      <c r="B5148" s="233">
        <v>5.2</v>
      </c>
      <c r="C5148" s="233">
        <v>4.79</v>
      </c>
      <c r="D5148" s="233">
        <v>5.34</v>
      </c>
      <c r="E5148" s="233">
        <v>5.04</v>
      </c>
      <c r="F5148" s="234"/>
      <c r="G5148" s="233">
        <v>3.15</v>
      </c>
      <c r="H5148" s="64">
        <f t="shared" ref="H5148:H5170" si="163">(G5148+I5148)/2</f>
        <v>2.91</v>
      </c>
      <c r="I5148" s="233">
        <v>2.67</v>
      </c>
      <c r="J5148" s="233">
        <v>3.96</v>
      </c>
      <c r="K5148" s="64">
        <f t="shared" ref="K5148:K5170" si="164">(J5148+L5148)/2</f>
        <v>3.8</v>
      </c>
      <c r="L5148" s="234">
        <v>3.64</v>
      </c>
      <c r="M5148" s="229"/>
      <c r="N5148" s="229"/>
      <c r="O5148" s="229"/>
      <c r="P5148" s="229"/>
      <c r="Q5148" s="229"/>
      <c r="U5148" s="229"/>
      <c r="V5148" s="229"/>
      <c r="W5148" s="229"/>
      <c r="X5148" s="229"/>
      <c r="Y5148" s="229"/>
      <c r="Z5148" s="229"/>
      <c r="AA5148" s="229"/>
      <c r="AB5148" s="229"/>
      <c r="AC5148" s="229"/>
    </row>
    <row r="5149" spans="1:29" s="221" customFormat="1" x14ac:dyDescent="0.2">
      <c r="A5149" s="232">
        <v>45140</v>
      </c>
      <c r="B5149" s="233">
        <v>5.27</v>
      </c>
      <c r="C5149" s="233">
        <v>4.83</v>
      </c>
      <c r="D5149" s="233">
        <v>5.44</v>
      </c>
      <c r="E5149" s="233">
        <v>5.15</v>
      </c>
      <c r="F5149" s="234"/>
      <c r="G5149" s="233">
        <v>3.27</v>
      </c>
      <c r="H5149" s="64">
        <f t="shared" si="163"/>
        <v>3.0549999999999997</v>
      </c>
      <c r="I5149" s="233">
        <v>2.84</v>
      </c>
      <c r="J5149" s="233">
        <v>4.08</v>
      </c>
      <c r="K5149" s="64">
        <f t="shared" si="164"/>
        <v>3.9000000000000004</v>
      </c>
      <c r="L5149" s="234">
        <v>3.72</v>
      </c>
      <c r="M5149" s="229"/>
      <c r="N5149" s="229"/>
      <c r="O5149" s="229"/>
      <c r="P5149" s="229"/>
      <c r="Q5149" s="229"/>
      <c r="U5149" s="229"/>
      <c r="V5149" s="229"/>
      <c r="W5149" s="229"/>
      <c r="X5149" s="229"/>
      <c r="Y5149" s="229"/>
      <c r="Z5149" s="229"/>
      <c r="AA5149" s="229"/>
      <c r="AB5149" s="229"/>
      <c r="AC5149" s="229"/>
    </row>
    <row r="5150" spans="1:29" s="221" customFormat="1" x14ac:dyDescent="0.2">
      <c r="A5150" s="232">
        <v>45141</v>
      </c>
      <c r="B5150" s="233">
        <v>5.39</v>
      </c>
      <c r="C5150" s="233">
        <v>4.95</v>
      </c>
      <c r="D5150" s="233">
        <v>5.59</v>
      </c>
      <c r="E5150" s="233">
        <v>5.28</v>
      </c>
      <c r="F5150" s="234"/>
      <c r="G5150" s="233">
        <v>3.36</v>
      </c>
      <c r="H5150" s="64">
        <f t="shared" si="163"/>
        <v>3.1349999999999998</v>
      </c>
      <c r="I5150" s="233">
        <v>2.91</v>
      </c>
      <c r="J5150" s="233">
        <v>4.22</v>
      </c>
      <c r="K5150" s="64">
        <f t="shared" si="164"/>
        <v>4.0049999999999999</v>
      </c>
      <c r="L5150" s="234">
        <v>3.79</v>
      </c>
      <c r="M5150" s="229"/>
      <c r="N5150" s="229"/>
      <c r="O5150" s="229"/>
      <c r="P5150" s="229"/>
      <c r="Q5150" s="229"/>
      <c r="U5150" s="229"/>
      <c r="V5150" s="229"/>
      <c r="W5150" s="229"/>
      <c r="X5150" s="229"/>
      <c r="Y5150" s="229"/>
      <c r="Z5150" s="229"/>
      <c r="AA5150" s="229"/>
      <c r="AB5150" s="229"/>
      <c r="AC5150" s="229"/>
    </row>
    <row r="5151" spans="1:29" s="221" customFormat="1" x14ac:dyDescent="0.2">
      <c r="A5151" s="232">
        <v>45142</v>
      </c>
      <c r="B5151" s="233">
        <v>5.22</v>
      </c>
      <c r="C5151" s="233">
        <v>4.87</v>
      </c>
      <c r="D5151" s="233">
        <v>5.44</v>
      </c>
      <c r="E5151" s="233">
        <v>5.16</v>
      </c>
      <c r="F5151" s="234"/>
      <c r="G5151" s="233">
        <v>3.37</v>
      </c>
      <c r="H5151" s="64">
        <f t="shared" si="163"/>
        <v>3.1850000000000001</v>
      </c>
      <c r="I5151" s="233">
        <v>3</v>
      </c>
      <c r="J5151" s="233">
        <v>4.1900000000000004</v>
      </c>
      <c r="K5151" s="64">
        <f t="shared" si="164"/>
        <v>3.97</v>
      </c>
      <c r="L5151" s="234">
        <v>3.75</v>
      </c>
      <c r="M5151" s="229"/>
      <c r="N5151" s="229"/>
      <c r="O5151" s="229"/>
      <c r="P5151" s="229"/>
      <c r="Q5151" s="229"/>
      <c r="U5151" s="229"/>
      <c r="V5151" s="229"/>
      <c r="W5151" s="229"/>
      <c r="X5151" s="229"/>
      <c r="Y5151" s="229"/>
      <c r="Z5151" s="229"/>
      <c r="AA5151" s="229"/>
      <c r="AB5151" s="229"/>
      <c r="AC5151" s="229"/>
    </row>
    <row r="5152" spans="1:29" s="221" customFormat="1" x14ac:dyDescent="0.2">
      <c r="A5152" s="232">
        <v>45145</v>
      </c>
      <c r="B5152" s="233">
        <v>5.27</v>
      </c>
      <c r="C5152" s="233">
        <v>4.9000000000000004</v>
      </c>
      <c r="D5152" s="233">
        <v>5.51</v>
      </c>
      <c r="E5152" s="233">
        <v>5.28</v>
      </c>
      <c r="F5152" s="234"/>
      <c r="G5152" s="233">
        <v>3.34</v>
      </c>
      <c r="H5152" s="64">
        <f t="shared" si="163"/>
        <v>3.1349999999999998</v>
      </c>
      <c r="I5152" s="233">
        <v>2.93</v>
      </c>
      <c r="J5152" s="233">
        <v>4.21</v>
      </c>
      <c r="K5152" s="64">
        <f t="shared" si="164"/>
        <v>3.9849999999999999</v>
      </c>
      <c r="L5152" s="234">
        <v>3.76</v>
      </c>
      <c r="M5152" s="229"/>
      <c r="N5152" s="229"/>
      <c r="O5152" s="229"/>
      <c r="P5152" s="229"/>
      <c r="Q5152" s="229"/>
      <c r="U5152" s="229"/>
      <c r="V5152" s="229"/>
      <c r="W5152" s="229"/>
      <c r="X5152" s="229"/>
      <c r="Y5152" s="229"/>
      <c r="Z5152" s="229"/>
      <c r="AA5152" s="229"/>
      <c r="AB5152" s="229"/>
      <c r="AC5152" s="229"/>
    </row>
    <row r="5153" spans="1:29" s="221" customFormat="1" x14ac:dyDescent="0.2">
      <c r="A5153" s="232">
        <v>45146</v>
      </c>
      <c r="B5153" s="233">
        <v>5.21</v>
      </c>
      <c r="C5153" s="233">
        <v>4.83</v>
      </c>
      <c r="D5153" s="233">
        <v>5.44</v>
      </c>
      <c r="E5153" s="233">
        <v>5.21</v>
      </c>
      <c r="F5153" s="234"/>
      <c r="G5153" s="233">
        <v>3.3</v>
      </c>
      <c r="H5153" s="64">
        <f t="shared" si="163"/>
        <v>3.0949999999999998</v>
      </c>
      <c r="I5153" s="233">
        <v>2.89</v>
      </c>
      <c r="J5153" s="233">
        <v>4.21</v>
      </c>
      <c r="K5153" s="64">
        <f t="shared" si="164"/>
        <v>3.9050000000000002</v>
      </c>
      <c r="L5153" s="234">
        <v>3.6</v>
      </c>
      <c r="M5153" s="229"/>
      <c r="N5153" s="229"/>
      <c r="O5153" s="229"/>
      <c r="P5153" s="229"/>
      <c r="Q5153" s="229"/>
      <c r="U5153" s="229"/>
      <c r="V5153" s="229"/>
      <c r="W5153" s="229"/>
      <c r="X5153" s="229"/>
      <c r="Y5153" s="229"/>
      <c r="Z5153" s="229"/>
      <c r="AA5153" s="229"/>
      <c r="AB5153" s="229"/>
      <c r="AC5153" s="229"/>
    </row>
    <row r="5154" spans="1:29" s="221" customFormat="1" x14ac:dyDescent="0.2">
      <c r="A5154" s="232">
        <v>45147</v>
      </c>
      <c r="B5154" s="233">
        <v>5.21</v>
      </c>
      <c r="C5154" s="233">
        <v>4.8099999999999996</v>
      </c>
      <c r="D5154" s="233">
        <v>5.44</v>
      </c>
      <c r="E5154" s="233">
        <v>5.22</v>
      </c>
      <c r="F5154" s="234"/>
      <c r="G5154" s="233">
        <v>3.31</v>
      </c>
      <c r="H5154" s="64">
        <f t="shared" si="163"/>
        <v>3.1349999999999998</v>
      </c>
      <c r="I5154" s="233">
        <v>2.96</v>
      </c>
      <c r="J5154" s="233">
        <v>4.1500000000000004</v>
      </c>
      <c r="K5154" s="64">
        <f t="shared" si="164"/>
        <v>3.9350000000000005</v>
      </c>
      <c r="L5154" s="234">
        <v>3.72</v>
      </c>
      <c r="M5154" s="229"/>
      <c r="N5154" s="229"/>
      <c r="O5154" s="229"/>
      <c r="P5154" s="229"/>
      <c r="Q5154" s="229"/>
      <c r="U5154" s="229"/>
      <c r="V5154" s="229"/>
      <c r="W5154" s="229"/>
      <c r="X5154" s="229"/>
      <c r="Y5154" s="229"/>
      <c r="Z5154" s="229"/>
      <c r="AA5154" s="229"/>
      <c r="AB5154" s="229"/>
      <c r="AC5154" s="229"/>
    </row>
    <row r="5155" spans="1:29" s="221" customFormat="1" x14ac:dyDescent="0.2">
      <c r="A5155" s="232">
        <v>45148</v>
      </c>
      <c r="B5155" s="233">
        <v>5.3</v>
      </c>
      <c r="C5155" s="233">
        <v>4.87</v>
      </c>
      <c r="D5155" s="233">
        <v>5.5</v>
      </c>
      <c r="E5155" s="233">
        <v>5.3</v>
      </c>
      <c r="F5155" s="234"/>
      <c r="G5155" s="233">
        <v>3.26</v>
      </c>
      <c r="H5155" s="64">
        <f t="shared" si="163"/>
        <v>3.08</v>
      </c>
      <c r="I5155" s="233">
        <v>2.9</v>
      </c>
      <c r="J5155" s="233">
        <v>4.1399999999999997</v>
      </c>
      <c r="K5155" s="64">
        <f t="shared" si="164"/>
        <v>3.9349999999999996</v>
      </c>
      <c r="L5155" s="234">
        <v>3.73</v>
      </c>
      <c r="M5155" s="229"/>
      <c r="N5155" s="229"/>
      <c r="O5155" s="229"/>
      <c r="P5155" s="229"/>
      <c r="Q5155" s="229"/>
      <c r="U5155" s="229"/>
      <c r="V5155" s="229"/>
      <c r="W5155" s="229"/>
      <c r="X5155" s="229"/>
      <c r="Y5155" s="229"/>
      <c r="Z5155" s="229"/>
      <c r="AA5155" s="229"/>
      <c r="AB5155" s="229"/>
      <c r="AC5155" s="229"/>
    </row>
    <row r="5156" spans="1:29" s="221" customFormat="1" x14ac:dyDescent="0.2">
      <c r="A5156" s="232">
        <v>45149</v>
      </c>
      <c r="B5156" s="233">
        <v>5.33</v>
      </c>
      <c r="C5156" s="233">
        <v>5.03</v>
      </c>
      <c r="D5156" s="233">
        <v>5.5</v>
      </c>
      <c r="E5156" s="233">
        <v>5.34</v>
      </c>
      <c r="F5156" s="234"/>
      <c r="G5156" s="233">
        <v>3.25</v>
      </c>
      <c r="H5156" s="64">
        <f t="shared" si="163"/>
        <v>3.105</v>
      </c>
      <c r="I5156" s="233">
        <v>2.96</v>
      </c>
      <c r="J5156" s="233">
        <v>4.2</v>
      </c>
      <c r="K5156" s="64">
        <f t="shared" si="164"/>
        <v>3.9750000000000001</v>
      </c>
      <c r="L5156" s="234">
        <v>3.75</v>
      </c>
      <c r="M5156" s="229"/>
      <c r="N5156" s="229"/>
      <c r="O5156" s="229"/>
      <c r="P5156" s="229"/>
      <c r="Q5156" s="229"/>
      <c r="U5156" s="229"/>
      <c r="V5156" s="229"/>
      <c r="W5156" s="229"/>
      <c r="X5156" s="229"/>
      <c r="Y5156" s="229"/>
      <c r="Z5156" s="229"/>
      <c r="AA5156" s="229"/>
      <c r="AB5156" s="229"/>
      <c r="AC5156" s="229"/>
    </row>
    <row r="5157" spans="1:29" s="221" customFormat="1" x14ac:dyDescent="0.2">
      <c r="A5157" s="232">
        <v>45152</v>
      </c>
      <c r="B5157" s="233">
        <v>5.36</v>
      </c>
      <c r="C5157" s="233">
        <v>5.08</v>
      </c>
      <c r="D5157" s="233">
        <v>5.53</v>
      </c>
      <c r="E5157" s="233">
        <v>5.33</v>
      </c>
      <c r="F5157" s="234"/>
      <c r="G5157" s="233">
        <v>3.25</v>
      </c>
      <c r="H5157" s="64">
        <f t="shared" si="163"/>
        <v>3.09</v>
      </c>
      <c r="I5157" s="233">
        <v>2.93</v>
      </c>
      <c r="J5157" s="233">
        <v>4.25</v>
      </c>
      <c r="K5157" s="64">
        <f t="shared" si="164"/>
        <v>3.9950000000000001</v>
      </c>
      <c r="L5157" s="234">
        <v>3.74</v>
      </c>
      <c r="M5157" s="229"/>
      <c r="N5157" s="229"/>
      <c r="O5157" s="229"/>
      <c r="P5157" s="229"/>
      <c r="Q5157" s="229"/>
      <c r="U5157" s="229"/>
      <c r="V5157" s="229"/>
      <c r="W5157" s="229"/>
      <c r="X5157" s="229"/>
      <c r="Y5157" s="229"/>
      <c r="Z5157" s="229"/>
      <c r="AA5157" s="229"/>
      <c r="AB5157" s="229"/>
      <c r="AC5157" s="229"/>
    </row>
    <row r="5158" spans="1:29" s="221" customFormat="1" x14ac:dyDescent="0.2">
      <c r="A5158" s="232">
        <v>45153</v>
      </c>
      <c r="B5158" s="233">
        <v>5.42</v>
      </c>
      <c r="C5158" s="233">
        <v>5.14</v>
      </c>
      <c r="D5158" s="233">
        <v>5.62</v>
      </c>
      <c r="E5158" s="233">
        <v>5.38</v>
      </c>
      <c r="F5158" s="234"/>
      <c r="G5158" s="233">
        <v>3.26</v>
      </c>
      <c r="H5158" s="64">
        <f t="shared" si="163"/>
        <v>3.0949999999999998</v>
      </c>
      <c r="I5158" s="233">
        <v>2.93</v>
      </c>
      <c r="J5158" s="233">
        <v>4.2</v>
      </c>
      <c r="K5158" s="64">
        <f t="shared" si="164"/>
        <v>4.0199999999999996</v>
      </c>
      <c r="L5158" s="234">
        <v>3.84</v>
      </c>
      <c r="M5158" s="229"/>
      <c r="N5158" s="229"/>
      <c r="O5158" s="229"/>
      <c r="P5158" s="229"/>
      <c r="Q5158" s="229"/>
      <c r="U5158" s="229"/>
      <c r="V5158" s="229"/>
      <c r="W5158" s="229"/>
      <c r="X5158" s="229"/>
      <c r="Y5158" s="229"/>
      <c r="Z5158" s="229"/>
      <c r="AA5158" s="229"/>
      <c r="AB5158" s="229"/>
      <c r="AC5158" s="229"/>
    </row>
    <row r="5159" spans="1:29" s="221" customFormat="1" x14ac:dyDescent="0.2">
      <c r="A5159" s="232">
        <v>45154</v>
      </c>
      <c r="B5159" s="233">
        <v>5.52</v>
      </c>
      <c r="C5159" s="233">
        <v>5.21</v>
      </c>
      <c r="D5159" s="233">
        <v>5.66</v>
      </c>
      <c r="E5159" s="233">
        <v>5.5</v>
      </c>
      <c r="F5159" s="234"/>
      <c r="G5159" s="233">
        <v>3.35</v>
      </c>
      <c r="H5159" s="64">
        <f t="shared" si="163"/>
        <v>3.1150000000000002</v>
      </c>
      <c r="I5159" s="233">
        <v>2.88</v>
      </c>
      <c r="J5159" s="233">
        <v>4.28</v>
      </c>
      <c r="K5159" s="64">
        <f t="shared" si="164"/>
        <v>3.9950000000000001</v>
      </c>
      <c r="L5159" s="234">
        <v>3.71</v>
      </c>
      <c r="M5159" s="229"/>
      <c r="N5159" s="229"/>
      <c r="O5159" s="229"/>
      <c r="P5159" s="229"/>
      <c r="Q5159" s="229"/>
      <c r="U5159" s="229"/>
      <c r="V5159" s="229"/>
      <c r="W5159" s="229"/>
      <c r="X5159" s="229"/>
      <c r="Y5159" s="229"/>
      <c r="Z5159" s="229"/>
      <c r="AA5159" s="229"/>
      <c r="AB5159" s="229"/>
      <c r="AC5159" s="229"/>
    </row>
    <row r="5160" spans="1:29" s="221" customFormat="1" x14ac:dyDescent="0.2">
      <c r="A5160" s="232">
        <v>45155</v>
      </c>
      <c r="B5160" s="233">
        <v>5.58</v>
      </c>
      <c r="C5160" s="233">
        <v>5.25</v>
      </c>
      <c r="D5160" s="233">
        <v>5.71</v>
      </c>
      <c r="E5160" s="233">
        <v>5.52</v>
      </c>
      <c r="F5160" s="234"/>
      <c r="G5160" s="233">
        <v>3.4</v>
      </c>
      <c r="H5160" s="64">
        <f t="shared" si="163"/>
        <v>3.19</v>
      </c>
      <c r="I5160" s="233">
        <v>2.98</v>
      </c>
      <c r="J5160" s="233">
        <v>4.24</v>
      </c>
      <c r="K5160" s="64">
        <f t="shared" si="164"/>
        <v>4.0150000000000006</v>
      </c>
      <c r="L5160" s="234">
        <v>3.79</v>
      </c>
      <c r="M5160" s="229"/>
      <c r="N5160" s="229"/>
      <c r="O5160" s="229"/>
      <c r="P5160" s="229"/>
      <c r="Q5160" s="229"/>
      <c r="U5160" s="229"/>
      <c r="V5160" s="229"/>
      <c r="W5160" s="229"/>
      <c r="X5160" s="229"/>
      <c r="Y5160" s="229"/>
      <c r="Z5160" s="229"/>
      <c r="AA5160" s="229"/>
      <c r="AB5160" s="229"/>
      <c r="AC5160" s="229"/>
    </row>
    <row r="5161" spans="1:29" s="221" customFormat="1" x14ac:dyDescent="0.2">
      <c r="A5161" s="232">
        <v>45156</v>
      </c>
      <c r="B5161" s="233">
        <v>5.55</v>
      </c>
      <c r="C5161" s="233">
        <v>5.21</v>
      </c>
      <c r="D5161" s="233">
        <v>5.68</v>
      </c>
      <c r="E5161" s="233">
        <v>5.49</v>
      </c>
      <c r="F5161" s="234"/>
      <c r="G5161" s="233">
        <v>3.45</v>
      </c>
      <c r="H5161" s="64">
        <f t="shared" si="163"/>
        <v>3.18</v>
      </c>
      <c r="I5161" s="233">
        <v>2.91</v>
      </c>
      <c r="J5161" s="233">
        <v>4.34</v>
      </c>
      <c r="K5161" s="64">
        <f t="shared" si="164"/>
        <v>4.05</v>
      </c>
      <c r="L5161" s="234">
        <v>3.76</v>
      </c>
      <c r="M5161" s="229"/>
      <c r="N5161" s="229"/>
      <c r="O5161" s="229"/>
      <c r="P5161" s="229"/>
      <c r="Q5161" s="229"/>
      <c r="U5161" s="229"/>
      <c r="V5161" s="229"/>
      <c r="W5161" s="229"/>
      <c r="X5161" s="229"/>
      <c r="Y5161" s="229"/>
      <c r="Z5161" s="229"/>
      <c r="AA5161" s="229"/>
      <c r="AB5161" s="229"/>
      <c r="AC5161" s="229"/>
    </row>
    <row r="5162" spans="1:29" s="221" customFormat="1" x14ac:dyDescent="0.2">
      <c r="A5162" s="232">
        <v>45159</v>
      </c>
      <c r="B5162" s="233">
        <v>5.64</v>
      </c>
      <c r="C5162" s="233">
        <v>5.28</v>
      </c>
      <c r="D5162" s="233">
        <v>5.76</v>
      </c>
      <c r="E5162" s="233">
        <v>5.56</v>
      </c>
      <c r="F5162" s="234"/>
      <c r="G5162" s="233">
        <v>3.45</v>
      </c>
      <c r="H5162" s="64">
        <f t="shared" si="163"/>
        <v>3.21</v>
      </c>
      <c r="I5162" s="233">
        <v>2.97</v>
      </c>
      <c r="J5162" s="233">
        <v>4.37</v>
      </c>
      <c r="K5162" s="64">
        <f t="shared" si="164"/>
        <v>4.1449999999999996</v>
      </c>
      <c r="L5162" s="234">
        <v>3.92</v>
      </c>
      <c r="M5162" s="229"/>
      <c r="N5162" s="229"/>
      <c r="O5162" s="229"/>
      <c r="P5162" s="229"/>
      <c r="Q5162" s="229"/>
      <c r="U5162" s="229"/>
      <c r="V5162" s="229"/>
      <c r="W5162" s="229"/>
      <c r="X5162" s="229"/>
      <c r="Y5162" s="229"/>
      <c r="Z5162" s="229"/>
      <c r="AA5162" s="229"/>
      <c r="AB5162" s="229"/>
      <c r="AC5162" s="229"/>
    </row>
    <row r="5163" spans="1:29" s="221" customFormat="1" x14ac:dyDescent="0.2">
      <c r="A5163" s="232">
        <v>45160</v>
      </c>
      <c r="B5163" s="233">
        <v>5.64</v>
      </c>
      <c r="C5163" s="233">
        <v>5.24</v>
      </c>
      <c r="D5163" s="233">
        <v>5.75</v>
      </c>
      <c r="E5163" s="233">
        <v>5.53</v>
      </c>
      <c r="F5163" s="234"/>
      <c r="G5163" s="233">
        <v>3.51</v>
      </c>
      <c r="H5163" s="64">
        <f t="shared" si="163"/>
        <v>3.23</v>
      </c>
      <c r="I5163" s="233">
        <v>2.95</v>
      </c>
      <c r="J5163" s="233">
        <v>4.42</v>
      </c>
      <c r="K5163" s="64">
        <f t="shared" si="164"/>
        <v>4.1899999999999995</v>
      </c>
      <c r="L5163" s="234">
        <v>3.96</v>
      </c>
      <c r="M5163" s="229"/>
      <c r="N5163" s="229"/>
      <c r="O5163" s="229"/>
      <c r="P5163" s="229"/>
      <c r="Q5163" s="229"/>
      <c r="U5163" s="229"/>
      <c r="V5163" s="229"/>
      <c r="W5163" s="229"/>
      <c r="X5163" s="229"/>
      <c r="Y5163" s="229"/>
      <c r="Z5163" s="229"/>
      <c r="AA5163" s="229"/>
      <c r="AB5163" s="229"/>
      <c r="AC5163" s="229"/>
    </row>
    <row r="5164" spans="1:29" s="221" customFormat="1" x14ac:dyDescent="0.2">
      <c r="A5164" s="232">
        <v>45161</v>
      </c>
      <c r="B5164" s="233">
        <v>5.5</v>
      </c>
      <c r="C5164" s="233">
        <v>5.09</v>
      </c>
      <c r="D5164" s="233">
        <v>5.61</v>
      </c>
      <c r="E5164" s="233">
        <v>5.39</v>
      </c>
      <c r="F5164" s="234"/>
      <c r="G5164" s="233">
        <v>3.53</v>
      </c>
      <c r="H5164" s="64">
        <f t="shared" si="163"/>
        <v>3.29</v>
      </c>
      <c r="I5164" s="233">
        <v>3.05</v>
      </c>
      <c r="J5164" s="233">
        <v>4.4000000000000004</v>
      </c>
      <c r="K5164" s="64">
        <f t="shared" si="164"/>
        <v>4.1500000000000004</v>
      </c>
      <c r="L5164" s="234">
        <v>3.9</v>
      </c>
      <c r="M5164" s="229"/>
      <c r="N5164" s="229"/>
      <c r="O5164" s="229"/>
      <c r="P5164" s="229"/>
      <c r="Q5164" s="229"/>
      <c r="U5164" s="229"/>
      <c r="V5164" s="229"/>
      <c r="W5164" s="229"/>
      <c r="X5164" s="229"/>
      <c r="Y5164" s="229"/>
      <c r="Z5164" s="229"/>
      <c r="AA5164" s="229"/>
      <c r="AB5164" s="229"/>
      <c r="AC5164" s="229"/>
    </row>
    <row r="5165" spans="1:29" s="221" customFormat="1" x14ac:dyDescent="0.2">
      <c r="A5165" s="232">
        <v>45162</v>
      </c>
      <c r="B5165" s="233">
        <v>5.55</v>
      </c>
      <c r="C5165" s="233">
        <v>5.0599999999999996</v>
      </c>
      <c r="D5165" s="233">
        <v>5.65</v>
      </c>
      <c r="E5165" s="233">
        <v>5.43</v>
      </c>
      <c r="F5165" s="234"/>
      <c r="G5165" s="233">
        <v>3.53</v>
      </c>
      <c r="H5165" s="64">
        <f t="shared" si="163"/>
        <v>3.3250000000000002</v>
      </c>
      <c r="I5165" s="233">
        <v>3.12</v>
      </c>
      <c r="J5165" s="233">
        <v>4.41</v>
      </c>
      <c r="K5165" s="64">
        <f t="shared" si="164"/>
        <v>4.16</v>
      </c>
      <c r="L5165" s="234">
        <v>3.91</v>
      </c>
      <c r="M5165" s="229"/>
      <c r="N5165" s="229"/>
      <c r="O5165" s="229"/>
      <c r="P5165" s="229"/>
      <c r="Q5165" s="229"/>
      <c r="U5165" s="229"/>
      <c r="V5165" s="229"/>
      <c r="W5165" s="229"/>
      <c r="X5165" s="229"/>
      <c r="Y5165" s="229"/>
      <c r="Z5165" s="229"/>
      <c r="AA5165" s="229"/>
      <c r="AB5165" s="229"/>
      <c r="AC5165" s="229"/>
    </row>
    <row r="5166" spans="1:29" s="221" customFormat="1" x14ac:dyDescent="0.2">
      <c r="A5166" s="232">
        <v>45163</v>
      </c>
      <c r="B5166" s="233">
        <v>5.54</v>
      </c>
      <c r="C5166" s="233">
        <v>5.0999999999999996</v>
      </c>
      <c r="D5166" s="233">
        <v>5.64</v>
      </c>
      <c r="E5166" s="233">
        <v>5.42</v>
      </c>
      <c r="F5166" s="234"/>
      <c r="G5166" s="233">
        <v>3.5</v>
      </c>
      <c r="H5166" s="64">
        <f t="shared" si="163"/>
        <v>3.2949999999999999</v>
      </c>
      <c r="I5166" s="233">
        <v>3.09</v>
      </c>
      <c r="J5166" s="233">
        <v>4.4400000000000004</v>
      </c>
      <c r="K5166" s="64">
        <f t="shared" si="164"/>
        <v>4.2149999999999999</v>
      </c>
      <c r="L5166" s="234">
        <v>3.99</v>
      </c>
      <c r="M5166" s="229"/>
      <c r="N5166" s="229"/>
      <c r="O5166" s="229"/>
      <c r="P5166" s="229"/>
      <c r="Q5166" s="229"/>
      <c r="U5166" s="229"/>
      <c r="V5166" s="229"/>
      <c r="W5166" s="229"/>
      <c r="X5166" s="229"/>
      <c r="Y5166" s="229"/>
      <c r="Z5166" s="229"/>
      <c r="AA5166" s="229"/>
      <c r="AB5166" s="229"/>
      <c r="AC5166" s="229"/>
    </row>
    <row r="5167" spans="1:29" s="221" customFormat="1" x14ac:dyDescent="0.2">
      <c r="A5167" s="232">
        <v>45166</v>
      </c>
      <c r="B5167" s="233">
        <v>5.51</v>
      </c>
      <c r="C5167" s="233">
        <v>5</v>
      </c>
      <c r="D5167" s="233">
        <v>5.61</v>
      </c>
      <c r="E5167" s="233">
        <v>5.38</v>
      </c>
      <c r="F5167" s="234"/>
      <c r="G5167" s="233">
        <v>3.5</v>
      </c>
      <c r="H5167" s="64">
        <f t="shared" si="163"/>
        <v>3.2749999999999999</v>
      </c>
      <c r="I5167" s="233">
        <v>3.05</v>
      </c>
      <c r="J5167" s="233">
        <v>4.45</v>
      </c>
      <c r="K5167" s="64">
        <f t="shared" si="164"/>
        <v>4.1900000000000004</v>
      </c>
      <c r="L5167" s="234">
        <v>3.93</v>
      </c>
      <c r="M5167" s="229"/>
      <c r="N5167" s="229"/>
      <c r="O5167" s="229"/>
      <c r="P5167" s="229"/>
      <c r="Q5167" s="229"/>
      <c r="U5167" s="229"/>
      <c r="V5167" s="229"/>
      <c r="W5167" s="229"/>
      <c r="X5167" s="229"/>
      <c r="Y5167" s="229"/>
      <c r="Z5167" s="229"/>
      <c r="AA5167" s="229"/>
      <c r="AB5167" s="229"/>
      <c r="AC5167" s="229"/>
    </row>
    <row r="5168" spans="1:29" s="221" customFormat="1" x14ac:dyDescent="0.2">
      <c r="A5168" s="232">
        <v>45167</v>
      </c>
      <c r="B5168" s="233">
        <v>5.43</v>
      </c>
      <c r="C5168" s="233">
        <v>4.9400000000000004</v>
      </c>
      <c r="D5168" s="233">
        <v>5.54</v>
      </c>
      <c r="E5168" s="233">
        <v>5.3</v>
      </c>
      <c r="F5168" s="234"/>
      <c r="G5168" s="233">
        <v>3.49</v>
      </c>
      <c r="H5168" s="64">
        <f t="shared" si="163"/>
        <v>3.27</v>
      </c>
      <c r="I5168" s="233">
        <v>3.05</v>
      </c>
      <c r="J5168" s="233">
        <v>4.3899999999999997</v>
      </c>
      <c r="K5168" s="64">
        <f t="shared" si="164"/>
        <v>4.16</v>
      </c>
      <c r="L5168" s="234">
        <v>3.93</v>
      </c>
      <c r="M5168" s="229"/>
      <c r="N5168" s="229"/>
      <c r="O5168" s="229"/>
      <c r="P5168" s="229"/>
      <c r="Q5168" s="229"/>
      <c r="U5168" s="229"/>
      <c r="V5168" s="229"/>
      <c r="W5168" s="229"/>
      <c r="X5168" s="229"/>
      <c r="Y5168" s="229"/>
      <c r="Z5168" s="229"/>
      <c r="AA5168" s="229"/>
      <c r="AB5168" s="229"/>
      <c r="AC5168" s="229"/>
    </row>
    <row r="5169" spans="1:32" s="221" customFormat="1" x14ac:dyDescent="0.2">
      <c r="A5169" s="232">
        <v>45168</v>
      </c>
      <c r="B5169" s="233">
        <v>5.45</v>
      </c>
      <c r="C5169" s="233">
        <v>4.93</v>
      </c>
      <c r="D5169" s="233">
        <v>5.55</v>
      </c>
      <c r="E5169" s="233">
        <v>5.31</v>
      </c>
      <c r="F5169" s="234"/>
      <c r="G5169" s="233">
        <v>3.48</v>
      </c>
      <c r="H5169" s="64">
        <f t="shared" si="163"/>
        <v>3.27</v>
      </c>
      <c r="I5169" s="233">
        <v>3.06</v>
      </c>
      <c r="J5169" s="233">
        <v>4.43</v>
      </c>
      <c r="K5169" s="64">
        <f t="shared" si="164"/>
        <v>4.1500000000000004</v>
      </c>
      <c r="L5169" s="234">
        <v>3.87</v>
      </c>
      <c r="M5169" s="229"/>
      <c r="N5169" s="229"/>
      <c r="O5169" s="229"/>
      <c r="P5169" s="229"/>
      <c r="Q5169" s="229"/>
      <c r="U5169" s="229"/>
      <c r="V5169" s="229"/>
      <c r="W5169" s="229"/>
      <c r="X5169" s="229"/>
      <c r="Y5169" s="229"/>
      <c r="Z5169" s="229"/>
      <c r="AA5169" s="229"/>
      <c r="AB5169" s="229"/>
      <c r="AC5169" s="229"/>
    </row>
    <row r="5170" spans="1:32" s="221" customFormat="1" x14ac:dyDescent="0.2">
      <c r="A5170" s="232">
        <v>45169</v>
      </c>
      <c r="B5170" s="233">
        <v>5.43</v>
      </c>
      <c r="C5170" s="233">
        <v>4.91</v>
      </c>
      <c r="D5170" s="233">
        <v>5.53</v>
      </c>
      <c r="E5170" s="233">
        <v>5.3</v>
      </c>
      <c r="F5170" s="234"/>
      <c r="G5170" s="233">
        <v>3.43</v>
      </c>
      <c r="H5170" s="64">
        <f t="shared" si="163"/>
        <v>3.2250000000000001</v>
      </c>
      <c r="I5170" s="233">
        <v>3.02</v>
      </c>
      <c r="J5170" s="233">
        <v>4.3899999999999997</v>
      </c>
      <c r="K5170" s="64">
        <f t="shared" si="164"/>
        <v>4.12</v>
      </c>
      <c r="L5170" s="234">
        <v>3.85</v>
      </c>
      <c r="M5170" s="229"/>
      <c r="N5170" s="229"/>
      <c r="O5170" s="229"/>
      <c r="P5170" s="229"/>
      <c r="Q5170" s="229"/>
      <c r="U5170" s="229"/>
      <c r="V5170" s="229"/>
      <c r="W5170" s="229"/>
      <c r="X5170" s="229"/>
      <c r="Y5170" s="229"/>
      <c r="Z5170" s="229"/>
      <c r="AA5170" s="229"/>
      <c r="AB5170" s="229"/>
      <c r="AC5170" s="229"/>
    </row>
    <row r="5171" spans="1:32" s="221" customFormat="1" x14ac:dyDescent="0.2">
      <c r="A5171" s="232"/>
      <c r="B5171" s="233"/>
      <c r="C5171" s="233"/>
      <c r="D5171" s="233"/>
      <c r="E5171" s="233"/>
      <c r="F5171" s="234"/>
      <c r="G5171" s="233"/>
      <c r="H5171" s="233"/>
      <c r="I5171" s="233"/>
      <c r="J5171" s="233"/>
      <c r="K5171" s="233"/>
      <c r="L5171" s="234"/>
      <c r="M5171" s="229"/>
      <c r="N5171" s="229"/>
      <c r="O5171" s="229"/>
      <c r="P5171" s="229"/>
      <c r="Q5171" s="229"/>
      <c r="U5171" s="229"/>
      <c r="V5171" s="229"/>
      <c r="W5171" s="229"/>
      <c r="X5171" s="229"/>
      <c r="Y5171" s="229"/>
      <c r="Z5171" s="229"/>
      <c r="AA5171" s="229"/>
      <c r="AB5171" s="229"/>
      <c r="AC5171" s="229"/>
    </row>
    <row r="5172" spans="1:32" s="221" customFormat="1" x14ac:dyDescent="0.2">
      <c r="A5172" s="228" t="s">
        <v>61</v>
      </c>
      <c r="B5172" s="229">
        <f>AVERAGE(B5148:B5170)</f>
        <v>5.4139130434782601</v>
      </c>
      <c r="C5172" s="229">
        <f>AVERAGE(C5148:C5170)</f>
        <v>5.0139130434782606</v>
      </c>
      <c r="D5172" s="229">
        <f>AVERAGE(D5148:D5170)</f>
        <v>5.5669565217391304</v>
      </c>
      <c r="E5172" s="229">
        <f>AVERAGE(E5148:E5170)</f>
        <v>5.3400000000000007</v>
      </c>
      <c r="F5172" s="229"/>
      <c r="G5172" s="229">
        <f>AVERAGE(G5148:G5170)</f>
        <v>3.3800000000000003</v>
      </c>
      <c r="H5172" s="229">
        <f>AVERAGE(H5148:H5170)</f>
        <v>3.1693478260869559</v>
      </c>
      <c r="I5172" s="229"/>
      <c r="J5172" s="229">
        <f>AVERAGE(J5148:J5170)</f>
        <v>4.2769565217391312</v>
      </c>
      <c r="K5172" s="229">
        <f>AVERAGE(K5148:K5170)</f>
        <v>4.0419565217391309</v>
      </c>
      <c r="L5172" s="229"/>
      <c r="M5172" s="229"/>
      <c r="N5172" s="229"/>
      <c r="O5172" s="229"/>
      <c r="P5172" s="229"/>
      <c r="Q5172" s="229"/>
      <c r="U5172" s="229"/>
      <c r="V5172" s="229"/>
      <c r="W5172" s="229"/>
      <c r="X5172" s="229"/>
      <c r="Y5172" s="229"/>
      <c r="Z5172" s="229"/>
      <c r="AA5172" s="229"/>
      <c r="AB5172" s="229"/>
      <c r="AC5172" s="229"/>
    </row>
    <row r="5173" spans="1:32" s="221" customFormat="1" x14ac:dyDescent="0.2">
      <c r="A5173" s="228" t="s">
        <v>62</v>
      </c>
      <c r="B5173" s="311">
        <f>AVERAGE(B5172:C5172)</f>
        <v>5.2139130434782608</v>
      </c>
      <c r="C5173" s="311"/>
      <c r="D5173" s="311">
        <f>AVERAGE(D5172:E5172)</f>
        <v>5.4534782608695656</v>
      </c>
      <c r="E5173" s="311"/>
      <c r="F5173" s="231"/>
      <c r="G5173" s="311">
        <f>AVERAGE(G5172:H5172)</f>
        <v>3.2746739130434781</v>
      </c>
      <c r="H5173" s="311"/>
      <c r="I5173" s="230"/>
      <c r="J5173" s="311">
        <f>AVERAGE(J5172:K5172)</f>
        <v>4.1594565217391306</v>
      </c>
      <c r="K5173" s="311"/>
      <c r="L5173" s="229"/>
      <c r="M5173" s="229"/>
      <c r="N5173" s="229"/>
      <c r="O5173" s="229"/>
      <c r="P5173" s="229"/>
      <c r="Q5173" s="229"/>
      <c r="U5173" s="229"/>
      <c r="V5173" s="229"/>
      <c r="W5173" s="229"/>
      <c r="X5173" s="229"/>
      <c r="Y5173" s="229"/>
      <c r="Z5173" s="229"/>
      <c r="AA5173" s="229"/>
      <c r="AB5173" s="229"/>
      <c r="AC5173" s="229"/>
    </row>
    <row r="5174" spans="1:32" s="221" customFormat="1" x14ac:dyDescent="0.2">
      <c r="A5174" s="228" t="s">
        <v>63</v>
      </c>
      <c r="B5174" s="311">
        <f>AVERAGE(B5119,B5145,B5173)</f>
        <v>4.975732919254658</v>
      </c>
      <c r="C5174" s="311"/>
      <c r="D5174" s="311">
        <f>AVERAGE(D5119,D5145,D5173)</f>
        <v>5.1827824361628716</v>
      </c>
      <c r="E5174" s="311"/>
      <c r="F5174" s="231"/>
      <c r="G5174" s="311">
        <f>AVERAGE(G5119,G5145,G5173)</f>
        <v>3.0683040027605251</v>
      </c>
      <c r="H5174" s="311"/>
      <c r="I5174" s="230"/>
      <c r="J5174" s="311">
        <f>AVERAGE(J5119,J5145,J5173)</f>
        <v>3.9844140786749485</v>
      </c>
      <c r="K5174" s="311"/>
      <c r="L5174" s="229"/>
      <c r="M5174" s="229"/>
      <c r="N5174" s="229"/>
      <c r="O5174" s="229"/>
      <c r="P5174" s="229"/>
      <c r="Q5174" s="229"/>
      <c r="U5174" s="229"/>
      <c r="V5174" s="229"/>
      <c r="W5174" s="229"/>
      <c r="X5174" s="229"/>
      <c r="Y5174" s="229"/>
      <c r="Z5174" s="229"/>
      <c r="AA5174" s="229"/>
      <c r="AB5174" s="229"/>
      <c r="AC5174" s="229"/>
    </row>
    <row r="5175" spans="1:32" s="221" customFormat="1" x14ac:dyDescent="0.2">
      <c r="A5175" s="232"/>
      <c r="B5175" s="233"/>
      <c r="C5175" s="233"/>
      <c r="D5175" s="233"/>
      <c r="E5175" s="233"/>
      <c r="F5175" s="234"/>
      <c r="G5175" s="233"/>
      <c r="H5175" s="233"/>
      <c r="I5175" s="233"/>
      <c r="J5175" s="233"/>
      <c r="K5175" s="233"/>
      <c r="L5175" s="234"/>
      <c r="M5175" s="229"/>
      <c r="N5175" s="229"/>
      <c r="O5175" s="229"/>
      <c r="P5175" s="229"/>
      <c r="Q5175" s="229"/>
      <c r="U5175" s="229"/>
      <c r="V5175" s="229"/>
      <c r="W5175" s="229"/>
      <c r="X5175" s="229"/>
      <c r="Y5175" s="229"/>
      <c r="Z5175" s="229"/>
      <c r="AA5175" s="229"/>
      <c r="AB5175" s="229"/>
      <c r="AC5175" s="229"/>
    </row>
    <row r="5176" spans="1:32" s="221" customFormat="1" x14ac:dyDescent="0.2">
      <c r="A5176" s="232"/>
      <c r="B5176" s="233"/>
      <c r="C5176" s="233"/>
      <c r="D5176" s="233"/>
      <c r="E5176" s="233"/>
      <c r="F5176" s="234"/>
      <c r="G5176" s="233"/>
      <c r="H5176" s="233"/>
      <c r="I5176" s="233"/>
      <c r="J5176" s="233"/>
      <c r="K5176" s="233"/>
      <c r="L5176" s="234"/>
      <c r="M5176" s="229"/>
      <c r="N5176" s="229"/>
      <c r="O5176" s="229"/>
      <c r="P5176" s="229"/>
      <c r="Q5176" s="229"/>
      <c r="U5176" s="229"/>
      <c r="V5176" s="229"/>
      <c r="W5176" s="229"/>
      <c r="X5176" s="229"/>
      <c r="Y5176" s="229"/>
      <c r="Z5176" s="229"/>
      <c r="AA5176" s="229"/>
      <c r="AB5176" s="229"/>
      <c r="AC5176" s="229"/>
    </row>
    <row r="5177" spans="1:32" s="221" customFormat="1" x14ac:dyDescent="0.2">
      <c r="A5177" s="232">
        <v>45170</v>
      </c>
      <c r="B5177" s="233">
        <v>5.49</v>
      </c>
      <c r="C5177" s="233">
        <v>5.04</v>
      </c>
      <c r="D5177" s="233">
        <v>5.64</v>
      </c>
      <c r="E5177" s="233">
        <v>5.37</v>
      </c>
      <c r="F5177" s="234"/>
      <c r="G5177" s="233">
        <v>3.43</v>
      </c>
      <c r="H5177" s="64">
        <f>(G5177+I5177)/2</f>
        <v>3.2450000000000001</v>
      </c>
      <c r="I5177" s="233">
        <v>3.06</v>
      </c>
      <c r="J5177" s="233">
        <v>4.41</v>
      </c>
      <c r="K5177" s="64">
        <f>(J5177+L5177)/2</f>
        <v>4.13</v>
      </c>
      <c r="L5177" s="234">
        <v>3.85</v>
      </c>
      <c r="M5177" s="229"/>
      <c r="N5177" s="229"/>
      <c r="O5177" s="229"/>
      <c r="P5177" s="229"/>
      <c r="Q5177" s="229"/>
      <c r="U5177" s="229"/>
      <c r="V5177" s="229"/>
      <c r="W5177" s="229"/>
      <c r="X5177" s="229"/>
      <c r="Y5177" s="229"/>
      <c r="Z5177" s="229"/>
      <c r="AA5177" s="229"/>
      <c r="AB5177" s="229"/>
      <c r="AC5177" s="229"/>
    </row>
    <row r="5178" spans="1:32" s="221" customFormat="1" x14ac:dyDescent="0.2">
      <c r="A5178" s="232">
        <v>45174</v>
      </c>
      <c r="B5178" s="233">
        <v>5.58</v>
      </c>
      <c r="C5178" s="233">
        <v>5.01</v>
      </c>
      <c r="D5178" s="233">
        <v>5.7</v>
      </c>
      <c r="E5178" s="233">
        <v>5.46</v>
      </c>
      <c r="F5178" s="234"/>
      <c r="G5178" s="233">
        <v>3.37</v>
      </c>
      <c r="H5178" s="64">
        <f t="shared" ref="H5178:H5190" si="165">(G5178+I5178)/2</f>
        <v>3.1950000000000003</v>
      </c>
      <c r="I5178" s="233">
        <v>3.02</v>
      </c>
      <c r="J5178" s="233">
        <v>4.4000000000000004</v>
      </c>
      <c r="K5178" s="64">
        <f t="shared" ref="K5178:K5190" si="166">(J5178+L5178)/2</f>
        <v>4.0750000000000002</v>
      </c>
      <c r="L5178" s="234">
        <v>3.75</v>
      </c>
      <c r="M5178" s="229"/>
      <c r="N5178" s="229"/>
      <c r="O5178" s="229"/>
      <c r="P5178" s="229"/>
      <c r="Q5178" s="229"/>
      <c r="U5178" s="229"/>
      <c r="V5178" s="229"/>
      <c r="W5178" s="229"/>
      <c r="X5178" s="229"/>
      <c r="Y5178" s="229"/>
      <c r="Z5178" s="229"/>
      <c r="AA5178" s="229"/>
      <c r="AB5178" s="229"/>
      <c r="AC5178" s="229"/>
      <c r="AF5178" s="117" t="s">
        <v>845</v>
      </c>
    </row>
    <row r="5179" spans="1:32" s="221" customFormat="1" x14ac:dyDescent="0.2">
      <c r="A5179" s="232">
        <v>45175</v>
      </c>
      <c r="B5179" s="233">
        <v>5.61</v>
      </c>
      <c r="C5179" s="233">
        <v>4.96</v>
      </c>
      <c r="D5179" s="233">
        <v>5.7</v>
      </c>
      <c r="E5179" s="233">
        <v>5.45</v>
      </c>
      <c r="F5179" s="234"/>
      <c r="G5179" s="233">
        <v>3.42</v>
      </c>
      <c r="H5179" s="64">
        <f t="shared" si="165"/>
        <v>3.2749999999999999</v>
      </c>
      <c r="I5179" s="233">
        <v>3.13</v>
      </c>
      <c r="J5179" s="233">
        <v>4.43</v>
      </c>
      <c r="K5179" s="64">
        <f t="shared" si="166"/>
        <v>4.1449999999999996</v>
      </c>
      <c r="L5179" s="234">
        <v>3.86</v>
      </c>
      <c r="M5179" s="229"/>
      <c r="N5179" s="229"/>
      <c r="O5179" s="229"/>
      <c r="P5179" s="229"/>
      <c r="Q5179" s="229"/>
      <c r="U5179" s="229"/>
      <c r="V5179" s="229"/>
      <c r="W5179" s="229"/>
      <c r="X5179" s="229"/>
      <c r="Y5179" s="229"/>
      <c r="Z5179" s="229"/>
      <c r="AA5179" s="229"/>
      <c r="AB5179" s="229"/>
      <c r="AC5179" s="229"/>
    </row>
    <row r="5180" spans="1:32" s="221" customFormat="1" x14ac:dyDescent="0.2">
      <c r="A5180" s="232">
        <v>45176</v>
      </c>
      <c r="B5180" s="233">
        <v>5.57</v>
      </c>
      <c r="C5180" s="233">
        <v>5.07</v>
      </c>
      <c r="D5180" s="233">
        <v>5.66</v>
      </c>
      <c r="E5180" s="233">
        <v>5.44</v>
      </c>
      <c r="F5180" s="234"/>
      <c r="G5180" s="233">
        <v>3.46</v>
      </c>
      <c r="H5180" s="64">
        <f t="shared" si="165"/>
        <v>3.3049999999999997</v>
      </c>
      <c r="I5180" s="233">
        <v>3.15</v>
      </c>
      <c r="J5180" s="233">
        <v>4.42</v>
      </c>
      <c r="K5180" s="64">
        <f t="shared" si="166"/>
        <v>4.1550000000000002</v>
      </c>
      <c r="L5180" s="234">
        <v>3.89</v>
      </c>
      <c r="M5180" s="229"/>
      <c r="N5180" s="229"/>
      <c r="O5180" s="229"/>
      <c r="P5180" s="229"/>
      <c r="Q5180" s="229"/>
      <c r="U5180" s="229"/>
      <c r="V5180" s="229"/>
      <c r="W5180" s="229"/>
      <c r="X5180" s="229"/>
      <c r="Y5180" s="229"/>
      <c r="Z5180" s="229"/>
      <c r="AA5180" s="229"/>
      <c r="AB5180" s="229"/>
      <c r="AC5180" s="229"/>
    </row>
    <row r="5181" spans="1:32" s="221" customFormat="1" x14ac:dyDescent="0.2">
      <c r="A5181" s="232">
        <v>45177</v>
      </c>
      <c r="B5181" s="233">
        <v>5.51</v>
      </c>
      <c r="C5181" s="233">
        <v>5.07</v>
      </c>
      <c r="D5181" s="233">
        <v>5.66</v>
      </c>
      <c r="E5181" s="233">
        <v>5.41</v>
      </c>
      <c r="F5181" s="234"/>
      <c r="G5181" s="233">
        <v>3.46</v>
      </c>
      <c r="H5181" s="64">
        <f t="shared" si="165"/>
        <v>3.3200000000000003</v>
      </c>
      <c r="I5181" s="233">
        <v>3.18</v>
      </c>
      <c r="J5181" s="233">
        <v>4.42</v>
      </c>
      <c r="K5181" s="64">
        <f t="shared" si="166"/>
        <v>4.1850000000000005</v>
      </c>
      <c r="L5181" s="234">
        <v>3.95</v>
      </c>
      <c r="M5181" s="229"/>
      <c r="N5181" s="229"/>
      <c r="O5181" s="229"/>
      <c r="P5181" s="229"/>
      <c r="Q5181" s="229"/>
      <c r="U5181" s="229"/>
      <c r="V5181" s="229"/>
      <c r="W5181" s="229"/>
      <c r="X5181" s="229"/>
      <c r="Y5181" s="229"/>
      <c r="Z5181" s="229"/>
      <c r="AA5181" s="229"/>
      <c r="AB5181" s="229"/>
      <c r="AC5181" s="229"/>
    </row>
    <row r="5182" spans="1:32" s="221" customFormat="1" x14ac:dyDescent="0.2">
      <c r="A5182" s="232">
        <v>45180</v>
      </c>
      <c r="B5182" s="233">
        <v>5.55</v>
      </c>
      <c r="C5182" s="233">
        <v>5.0599999999999996</v>
      </c>
      <c r="D5182" s="233">
        <v>5.7</v>
      </c>
      <c r="E5182" s="233">
        <v>5.48</v>
      </c>
      <c r="F5182" s="234"/>
      <c r="G5182" s="233">
        <v>3.47</v>
      </c>
      <c r="H5182" s="64">
        <f t="shared" si="165"/>
        <v>3.3200000000000003</v>
      </c>
      <c r="I5182" s="233">
        <v>3.17</v>
      </c>
      <c r="J5182" s="233">
        <v>4.43</v>
      </c>
      <c r="K5182" s="64">
        <f t="shared" si="166"/>
        <v>4.2050000000000001</v>
      </c>
      <c r="L5182" s="234">
        <v>3.98</v>
      </c>
      <c r="M5182" s="229"/>
      <c r="N5182" s="229"/>
      <c r="O5182" s="229"/>
      <c r="P5182" s="229"/>
      <c r="Q5182" s="229"/>
      <c r="U5182" s="229"/>
      <c r="V5182" s="229"/>
      <c r="W5182" s="229"/>
      <c r="X5182" s="229"/>
      <c r="Y5182" s="229"/>
      <c r="Z5182" s="229"/>
      <c r="AA5182" s="229"/>
      <c r="AB5182" s="229"/>
      <c r="AC5182" s="229"/>
    </row>
    <row r="5183" spans="1:32" s="221" customFormat="1" x14ac:dyDescent="0.2">
      <c r="A5183" s="232">
        <v>45181</v>
      </c>
      <c r="B5183" s="233">
        <v>5.54</v>
      </c>
      <c r="C5183" s="233">
        <v>4.9800000000000004</v>
      </c>
      <c r="D5183" s="233">
        <v>5.69</v>
      </c>
      <c r="E5183" s="233">
        <v>5.46</v>
      </c>
      <c r="F5183" s="234"/>
      <c r="G5183" s="233">
        <v>3.44</v>
      </c>
      <c r="H5183" s="64">
        <f t="shared" si="165"/>
        <v>3.24</v>
      </c>
      <c r="I5183" s="233">
        <v>3.04</v>
      </c>
      <c r="J5183" s="233">
        <v>4.45</v>
      </c>
      <c r="K5183" s="64">
        <f t="shared" si="166"/>
        <v>4.0199999999999996</v>
      </c>
      <c r="L5183" s="234">
        <v>3.59</v>
      </c>
      <c r="M5183" s="229"/>
      <c r="N5183" s="229"/>
      <c r="O5183" s="229"/>
      <c r="P5183" s="229"/>
      <c r="Q5183" s="229"/>
      <c r="U5183" s="229"/>
      <c r="V5183" s="229"/>
      <c r="W5183" s="229"/>
      <c r="X5183" s="229"/>
      <c r="Y5183" s="229"/>
      <c r="Z5183" s="229"/>
      <c r="AA5183" s="229"/>
      <c r="AB5183" s="229"/>
      <c r="AC5183" s="229"/>
    </row>
    <row r="5184" spans="1:32" s="221" customFormat="1" x14ac:dyDescent="0.2">
      <c r="A5184" s="232">
        <v>45182</v>
      </c>
      <c r="B5184" s="233">
        <v>5.51</v>
      </c>
      <c r="C5184" s="233">
        <v>4.96</v>
      </c>
      <c r="D5184" s="233">
        <v>5.67</v>
      </c>
      <c r="E5184" s="233">
        <v>5.45</v>
      </c>
      <c r="F5184" s="234"/>
      <c r="G5184" s="233">
        <v>3.48</v>
      </c>
      <c r="H5184" s="64">
        <f t="shared" si="165"/>
        <v>3.3250000000000002</v>
      </c>
      <c r="I5184" s="233">
        <v>3.17</v>
      </c>
      <c r="J5184" s="233">
        <v>4.45</v>
      </c>
      <c r="K5184" s="64">
        <f t="shared" si="166"/>
        <v>4.1500000000000004</v>
      </c>
      <c r="L5184" s="234">
        <v>3.85</v>
      </c>
      <c r="M5184" s="229"/>
      <c r="N5184" s="229"/>
      <c r="O5184" s="229"/>
      <c r="P5184" s="229"/>
      <c r="Q5184" s="229"/>
      <c r="U5184" s="229"/>
      <c r="V5184" s="229"/>
      <c r="W5184" s="229"/>
      <c r="X5184" s="229"/>
      <c r="Y5184" s="229"/>
      <c r="Z5184" s="229"/>
      <c r="AA5184" s="229"/>
      <c r="AB5184" s="229"/>
      <c r="AC5184" s="229"/>
    </row>
    <row r="5185" spans="1:32" s="221" customFormat="1" x14ac:dyDescent="0.2">
      <c r="A5185" s="232">
        <v>45183</v>
      </c>
      <c r="B5185" s="233">
        <v>5.53</v>
      </c>
      <c r="C5185" s="233">
        <v>5.0199999999999996</v>
      </c>
      <c r="D5185" s="233">
        <v>5.7</v>
      </c>
      <c r="E5185" s="233">
        <v>5.46</v>
      </c>
      <c r="F5185" s="234"/>
      <c r="G5185" s="233">
        <v>3.41</v>
      </c>
      <c r="H5185" s="64">
        <f t="shared" si="165"/>
        <v>3.2250000000000001</v>
      </c>
      <c r="I5185" s="233">
        <v>3.04</v>
      </c>
      <c r="J5185" s="233">
        <v>4.49</v>
      </c>
      <c r="K5185" s="64">
        <f t="shared" si="166"/>
        <v>4.17</v>
      </c>
      <c r="L5185" s="234">
        <v>3.85</v>
      </c>
      <c r="M5185" s="229"/>
      <c r="N5185" s="229"/>
      <c r="O5185" s="229"/>
      <c r="P5185" s="229"/>
      <c r="Q5185" s="229"/>
      <c r="U5185" s="229"/>
      <c r="V5185" s="229"/>
      <c r="W5185" s="229"/>
      <c r="X5185" s="229"/>
      <c r="Y5185" s="229"/>
      <c r="Z5185" s="229"/>
      <c r="AA5185" s="229"/>
      <c r="AB5185" s="229"/>
      <c r="AC5185" s="229"/>
    </row>
    <row r="5186" spans="1:32" s="221" customFormat="1" x14ac:dyDescent="0.2">
      <c r="A5186" s="232">
        <v>45184</v>
      </c>
      <c r="B5186" s="233">
        <v>5.54</v>
      </c>
      <c r="C5186" s="233">
        <v>5.04</v>
      </c>
      <c r="D5186" s="233">
        <v>5.72</v>
      </c>
      <c r="E5186" s="233">
        <v>5.48</v>
      </c>
      <c r="F5186" s="234"/>
      <c r="G5186" s="233">
        <v>3.45</v>
      </c>
      <c r="H5186" s="64">
        <f t="shared" si="165"/>
        <v>3.3250000000000002</v>
      </c>
      <c r="I5186" s="233">
        <v>3.2</v>
      </c>
      <c r="J5186" s="233">
        <v>4.5</v>
      </c>
      <c r="K5186" s="64">
        <f t="shared" si="166"/>
        <v>4.1850000000000005</v>
      </c>
      <c r="L5186" s="234">
        <v>3.87</v>
      </c>
      <c r="M5186" s="229"/>
      <c r="N5186" s="229"/>
      <c r="O5186" s="229"/>
      <c r="P5186" s="229"/>
      <c r="Q5186" s="229"/>
      <c r="U5186" s="229"/>
      <c r="V5186" s="229"/>
      <c r="W5186" s="229"/>
      <c r="X5186" s="229"/>
      <c r="Y5186" s="229"/>
      <c r="Z5186" s="229"/>
      <c r="AA5186" s="229"/>
      <c r="AB5186" s="229"/>
      <c r="AC5186" s="229"/>
    </row>
    <row r="5187" spans="1:32" s="221" customFormat="1" x14ac:dyDescent="0.2">
      <c r="A5187" s="232">
        <v>45187</v>
      </c>
      <c r="B5187" s="233">
        <v>5.53</v>
      </c>
      <c r="C5187" s="233">
        <v>4.8600000000000003</v>
      </c>
      <c r="D5187" s="233">
        <v>5.71</v>
      </c>
      <c r="E5187" s="233">
        <v>5.47</v>
      </c>
      <c r="F5187" s="234"/>
      <c r="G5187" s="233">
        <v>3.43</v>
      </c>
      <c r="H5187" s="64">
        <f t="shared" si="165"/>
        <v>3.2350000000000003</v>
      </c>
      <c r="I5187" s="233">
        <v>3.04</v>
      </c>
      <c r="J5187" s="233">
        <v>4.4800000000000004</v>
      </c>
      <c r="K5187" s="64">
        <f t="shared" si="166"/>
        <v>4.1150000000000002</v>
      </c>
      <c r="L5187" s="234">
        <v>3.75</v>
      </c>
      <c r="M5187" s="229"/>
      <c r="N5187" s="229"/>
      <c r="O5187" s="229"/>
      <c r="P5187" s="229"/>
      <c r="Q5187" s="229"/>
      <c r="U5187" s="229"/>
      <c r="V5187" s="229"/>
      <c r="W5187" s="229"/>
      <c r="X5187" s="229"/>
      <c r="Y5187" s="229"/>
      <c r="Z5187" s="229"/>
      <c r="AA5187" s="229"/>
      <c r="AB5187" s="229"/>
      <c r="AC5187" s="229"/>
    </row>
    <row r="5188" spans="1:32" s="221" customFormat="1" x14ac:dyDescent="0.2">
      <c r="A5188" s="232">
        <v>45188</v>
      </c>
      <c r="B5188" s="233">
        <v>5.59</v>
      </c>
      <c r="C5188" s="233">
        <v>4.91</v>
      </c>
      <c r="D5188" s="233">
        <v>5.75</v>
      </c>
      <c r="E5188" s="233">
        <v>5.49</v>
      </c>
      <c r="F5188" s="234"/>
      <c r="G5188" s="233">
        <v>3.48</v>
      </c>
      <c r="H5188" s="64">
        <f t="shared" si="165"/>
        <v>3.31</v>
      </c>
      <c r="I5188" s="233">
        <v>3.14</v>
      </c>
      <c r="J5188" s="233">
        <v>4.53</v>
      </c>
      <c r="K5188" s="64">
        <f t="shared" si="166"/>
        <v>4.21</v>
      </c>
      <c r="L5188" s="234">
        <v>3.89</v>
      </c>
      <c r="M5188" s="229"/>
      <c r="N5188" s="229"/>
      <c r="O5188" s="229"/>
      <c r="P5188" s="229"/>
      <c r="Q5188" s="229"/>
      <c r="U5188" s="229"/>
      <c r="V5188" s="229"/>
      <c r="W5188" s="229"/>
      <c r="X5188" s="229"/>
      <c r="Y5188" s="229"/>
      <c r="Z5188" s="229"/>
      <c r="AA5188" s="229"/>
      <c r="AB5188" s="229"/>
      <c r="AC5188" s="229"/>
    </row>
    <row r="5189" spans="1:32" s="221" customFormat="1" x14ac:dyDescent="0.2">
      <c r="A5189" s="232">
        <v>45189</v>
      </c>
      <c r="B5189" s="233">
        <v>5.58</v>
      </c>
      <c r="C5189" s="233">
        <v>4.9400000000000004</v>
      </c>
      <c r="D5189" s="233">
        <v>5.72</v>
      </c>
      <c r="E5189" s="233">
        <v>5.47</v>
      </c>
      <c r="F5189" s="234"/>
      <c r="G5189" s="233">
        <v>3.56</v>
      </c>
      <c r="H5189" s="64">
        <f t="shared" si="165"/>
        <v>3.42</v>
      </c>
      <c r="I5189" s="233">
        <v>3.28</v>
      </c>
      <c r="J5189" s="233">
        <v>4.5</v>
      </c>
      <c r="K5189" s="64">
        <f t="shared" si="166"/>
        <v>4.1500000000000004</v>
      </c>
      <c r="L5189" s="234">
        <v>3.8</v>
      </c>
      <c r="M5189" s="229"/>
      <c r="N5189" s="229"/>
      <c r="O5189" s="229"/>
      <c r="P5189" s="229"/>
      <c r="Q5189" s="229"/>
      <c r="U5189" s="229"/>
      <c r="V5189" s="229"/>
      <c r="W5189" s="229"/>
      <c r="X5189" s="229"/>
      <c r="Y5189" s="229"/>
      <c r="Z5189" s="229"/>
      <c r="AA5189" s="229"/>
      <c r="AB5189" s="229"/>
      <c r="AC5189" s="229"/>
    </row>
    <row r="5190" spans="1:32" s="221" customFormat="1" x14ac:dyDescent="0.2">
      <c r="A5190" s="232">
        <v>45190</v>
      </c>
      <c r="B5190" s="233">
        <v>5.69</v>
      </c>
      <c r="C5190" s="233">
        <v>5.04</v>
      </c>
      <c r="D5190" s="233">
        <v>5.8</v>
      </c>
      <c r="E5190" s="233">
        <v>5.57</v>
      </c>
      <c r="F5190" s="234"/>
      <c r="G5190" s="233">
        <v>3.58</v>
      </c>
      <c r="H5190" s="64">
        <f t="shared" si="165"/>
        <v>3.45</v>
      </c>
      <c r="I5190" s="233">
        <v>3.32</v>
      </c>
      <c r="J5190" s="233">
        <v>4.62</v>
      </c>
      <c r="K5190" s="64">
        <f t="shared" si="166"/>
        <v>4.2450000000000001</v>
      </c>
      <c r="L5190" s="234">
        <v>3.87</v>
      </c>
      <c r="M5190" s="229"/>
      <c r="N5190" s="229"/>
      <c r="O5190" s="229"/>
      <c r="P5190" s="229"/>
      <c r="Q5190" s="229"/>
      <c r="U5190" s="229"/>
      <c r="V5190" s="229"/>
      <c r="W5190" s="229"/>
      <c r="X5190" s="229"/>
      <c r="Y5190" s="229"/>
      <c r="Z5190" s="229"/>
      <c r="AA5190" s="229"/>
      <c r="AB5190" s="229"/>
      <c r="AC5190" s="229"/>
    </row>
    <row r="5191" spans="1:32" s="221" customFormat="1" x14ac:dyDescent="0.2">
      <c r="A5191" s="268">
        <v>45191</v>
      </c>
      <c r="B5191" s="269">
        <v>5.44</v>
      </c>
      <c r="C5191" s="269">
        <v>4.88</v>
      </c>
      <c r="D5191" s="269">
        <v>5.7</v>
      </c>
      <c r="E5191" s="269">
        <v>5.29</v>
      </c>
      <c r="F5191" s="270"/>
      <c r="G5191" s="269">
        <v>3.84</v>
      </c>
      <c r="H5191" s="269">
        <v>3.6</v>
      </c>
      <c r="I5191" s="269">
        <v>3.43</v>
      </c>
      <c r="J5191" s="269">
        <v>4.58</v>
      </c>
      <c r="K5191" s="269">
        <v>4.24</v>
      </c>
      <c r="L5191" s="270">
        <v>4.1500000000000004</v>
      </c>
      <c r="M5191" s="270"/>
      <c r="N5191" s="270"/>
      <c r="O5191" s="270"/>
      <c r="P5191" s="270"/>
      <c r="Q5191" s="270"/>
      <c r="R5191" s="271"/>
      <c r="S5191" s="271"/>
      <c r="T5191" s="271"/>
      <c r="U5191" s="270"/>
      <c r="V5191" s="270"/>
      <c r="W5191" s="270"/>
      <c r="X5191" s="270"/>
      <c r="Y5191" s="270"/>
      <c r="Z5191" s="270"/>
      <c r="AA5191" s="270"/>
      <c r="AB5191" s="270"/>
      <c r="AC5191" s="270"/>
      <c r="AD5191" s="271"/>
      <c r="AE5191" s="271"/>
      <c r="AF5191" s="236" t="s">
        <v>847</v>
      </c>
    </row>
    <row r="5192" spans="1:32" s="221" customFormat="1" x14ac:dyDescent="0.2">
      <c r="A5192" s="232">
        <v>45194</v>
      </c>
      <c r="B5192" s="233">
        <v>5.54</v>
      </c>
      <c r="C5192" s="233">
        <v>4.97</v>
      </c>
      <c r="D5192" s="233">
        <v>5.78</v>
      </c>
      <c r="E5192" s="233">
        <v>5.39</v>
      </c>
      <c r="F5192" s="234"/>
      <c r="G5192" s="233">
        <v>3.93</v>
      </c>
      <c r="H5192" s="233">
        <v>3.67</v>
      </c>
      <c r="I5192" s="233">
        <v>3.5</v>
      </c>
      <c r="J5192" s="233">
        <v>4.5999999999999996</v>
      </c>
      <c r="K5192" s="233">
        <v>4.34</v>
      </c>
      <c r="L5192" s="234">
        <v>4.25</v>
      </c>
      <c r="M5192" s="229"/>
      <c r="N5192" s="229"/>
      <c r="O5192" s="229"/>
      <c r="P5192" s="229"/>
      <c r="Q5192" s="229"/>
      <c r="U5192" s="229"/>
      <c r="V5192" s="229"/>
      <c r="W5192" s="229"/>
      <c r="X5192" s="229"/>
      <c r="Y5192" s="229"/>
      <c r="Z5192" s="229"/>
      <c r="AA5192" s="229"/>
      <c r="AB5192" s="229"/>
      <c r="AC5192" s="229"/>
    </row>
    <row r="5193" spans="1:32" s="221" customFormat="1" x14ac:dyDescent="0.2">
      <c r="A5193" s="232">
        <v>45195</v>
      </c>
      <c r="B5193" s="233">
        <v>5.55</v>
      </c>
      <c r="C5193" s="233">
        <v>4.99</v>
      </c>
      <c r="D5193" s="233">
        <v>5.84</v>
      </c>
      <c r="E5193" s="233">
        <v>5.44</v>
      </c>
      <c r="F5193" s="234"/>
      <c r="G5193" s="233">
        <v>4</v>
      </c>
      <c r="H5193" s="233">
        <v>3.74</v>
      </c>
      <c r="I5193" s="233">
        <v>3.56</v>
      </c>
      <c r="J5193" s="233">
        <v>4.6500000000000004</v>
      </c>
      <c r="K5193" s="233">
        <v>4.42</v>
      </c>
      <c r="L5193" s="234">
        <v>4.28</v>
      </c>
      <c r="M5193" s="229"/>
      <c r="N5193" s="229"/>
      <c r="O5193" s="229"/>
      <c r="P5193" s="229"/>
      <c r="Q5193" s="229"/>
      <c r="U5193" s="229"/>
      <c r="V5193" s="229"/>
      <c r="W5193" s="229"/>
      <c r="X5193" s="229"/>
      <c r="Y5193" s="229"/>
      <c r="Z5193" s="229"/>
      <c r="AA5193" s="229"/>
      <c r="AB5193" s="229"/>
      <c r="AC5193" s="229"/>
    </row>
    <row r="5194" spans="1:32" s="221" customFormat="1" x14ac:dyDescent="0.2">
      <c r="A5194" s="232">
        <v>45196</v>
      </c>
      <c r="B5194" s="233">
        <v>5.64</v>
      </c>
      <c r="C5194" s="233">
        <v>5.05</v>
      </c>
      <c r="D5194" s="233">
        <v>5.94</v>
      </c>
      <c r="E5194" s="233">
        <v>5.49</v>
      </c>
      <c r="F5194" s="234"/>
      <c r="G5194" s="233">
        <v>4.03</v>
      </c>
      <c r="H5194" s="233">
        <v>3.79</v>
      </c>
      <c r="I5194" s="233">
        <v>3.61</v>
      </c>
      <c r="J5194" s="233">
        <v>4.5999999999999996</v>
      </c>
      <c r="K5194" s="233">
        <v>4.49</v>
      </c>
      <c r="L5194" s="234">
        <v>4.3</v>
      </c>
      <c r="M5194" s="229"/>
      <c r="N5194" s="229"/>
      <c r="O5194" s="229"/>
      <c r="P5194" s="229"/>
      <c r="Q5194" s="229"/>
      <c r="U5194" s="229"/>
      <c r="V5194" s="229"/>
      <c r="W5194" s="229"/>
      <c r="X5194" s="229"/>
      <c r="Y5194" s="229"/>
      <c r="Z5194" s="229"/>
      <c r="AA5194" s="229"/>
      <c r="AB5194" s="229"/>
      <c r="AC5194" s="229"/>
    </row>
    <row r="5195" spans="1:32" s="221" customFormat="1" x14ac:dyDescent="0.2">
      <c r="A5195" s="232">
        <v>45197</v>
      </c>
      <c r="B5195" s="233">
        <v>5.6</v>
      </c>
      <c r="C5195" s="233">
        <v>5.01</v>
      </c>
      <c r="D5195" s="233">
        <v>5.9</v>
      </c>
      <c r="E5195" s="233">
        <v>5.48</v>
      </c>
      <c r="F5195" s="234"/>
      <c r="G5195" s="233">
        <v>4.0999999999999996</v>
      </c>
      <c r="H5195" s="233">
        <v>3.84</v>
      </c>
      <c r="I5195" s="233">
        <v>3.67</v>
      </c>
      <c r="J5195" s="233">
        <v>4.63</v>
      </c>
      <c r="K5195" s="233">
        <v>4.51</v>
      </c>
      <c r="L5195" s="234">
        <v>4.3600000000000003</v>
      </c>
      <c r="M5195" s="229"/>
      <c r="N5195" s="229"/>
      <c r="O5195" s="229"/>
      <c r="P5195" s="229"/>
      <c r="Q5195" s="229"/>
      <c r="U5195" s="229"/>
      <c r="V5195" s="229"/>
      <c r="W5195" s="229"/>
      <c r="X5195" s="229"/>
      <c r="Y5195" s="229"/>
      <c r="Z5195" s="229"/>
      <c r="AA5195" s="229"/>
      <c r="AB5195" s="229"/>
      <c r="AC5195" s="229"/>
    </row>
    <row r="5196" spans="1:32" s="221" customFormat="1" x14ac:dyDescent="0.2">
      <c r="A5196" s="232">
        <v>45198</v>
      </c>
      <c r="B5196" s="233">
        <v>5.62</v>
      </c>
      <c r="C5196" s="233">
        <v>5.0199999999999996</v>
      </c>
      <c r="D5196" s="233">
        <v>5.95</v>
      </c>
      <c r="E5196" s="233">
        <v>5.5</v>
      </c>
      <c r="F5196" s="234"/>
      <c r="G5196" s="233">
        <v>4.0999999999999996</v>
      </c>
      <c r="H5196" s="233">
        <v>3.89</v>
      </c>
      <c r="I5196" s="233">
        <v>3.73</v>
      </c>
      <c r="J5196" s="233">
        <v>4.8499999999999996</v>
      </c>
      <c r="K5196" s="233">
        <v>4.5199999999999996</v>
      </c>
      <c r="L5196" s="234">
        <v>4.3600000000000003</v>
      </c>
      <c r="M5196" s="229"/>
      <c r="N5196" s="229"/>
      <c r="O5196" s="229"/>
      <c r="P5196" s="229"/>
      <c r="Q5196" s="229"/>
      <c r="U5196" s="229"/>
      <c r="V5196" s="229"/>
      <c r="W5196" s="229"/>
      <c r="X5196" s="229"/>
      <c r="Y5196" s="229"/>
      <c r="Z5196" s="229"/>
      <c r="AA5196" s="229"/>
      <c r="AB5196" s="229"/>
      <c r="AC5196" s="229"/>
    </row>
    <row r="5197" spans="1:32" s="221" customFormat="1" x14ac:dyDescent="0.2">
      <c r="A5197" s="232"/>
      <c r="B5197" s="233"/>
      <c r="C5197" s="233"/>
      <c r="D5197" s="233"/>
      <c r="E5197" s="233"/>
      <c r="F5197" s="234"/>
      <c r="G5197" s="233"/>
      <c r="H5197" s="233"/>
      <c r="I5197" s="233"/>
      <c r="J5197" s="233"/>
      <c r="K5197" s="233"/>
      <c r="L5197" s="234"/>
      <c r="M5197" s="229"/>
      <c r="N5197" s="229"/>
      <c r="O5197" s="229"/>
      <c r="P5197" s="229"/>
      <c r="Q5197" s="229"/>
      <c r="U5197" s="229"/>
      <c r="V5197" s="229"/>
      <c r="W5197" s="229"/>
      <c r="X5197" s="229"/>
      <c r="Y5197" s="229"/>
      <c r="Z5197" s="229"/>
      <c r="AA5197" s="229"/>
      <c r="AB5197" s="229"/>
      <c r="AC5197" s="229"/>
    </row>
    <row r="5198" spans="1:32" s="221" customFormat="1" x14ac:dyDescent="0.2">
      <c r="A5198" s="228" t="s">
        <v>61</v>
      </c>
      <c r="B5198" s="229">
        <f>AVERAGE(B5177:B5196)</f>
        <v>5.5604999999999993</v>
      </c>
      <c r="C5198" s="229">
        <f>AVERAGE(C5177:C5196)</f>
        <v>4.9939999999999998</v>
      </c>
      <c r="D5198" s="229">
        <f>AVERAGE(D5177:D5196)</f>
        <v>5.7465000000000011</v>
      </c>
      <c r="E5198" s="229">
        <f>AVERAGE(E5177:E5196)</f>
        <v>5.4525000000000006</v>
      </c>
      <c r="F5198" s="229"/>
      <c r="G5198" s="229">
        <f>AVERAGE(G5177:G5196)</f>
        <v>3.621999999999999</v>
      </c>
      <c r="H5198" s="229">
        <f>AVERAGE(H5177:H5196)</f>
        <v>3.4360000000000008</v>
      </c>
      <c r="I5198" s="229"/>
      <c r="J5198" s="229">
        <f>AVERAGE(J5177:J5196)</f>
        <v>4.5219999999999994</v>
      </c>
      <c r="K5198" s="229">
        <f>AVERAGE(K5177:K5196)</f>
        <v>4.2329999999999997</v>
      </c>
      <c r="L5198" s="229"/>
      <c r="M5198" s="229"/>
      <c r="N5198" s="229"/>
      <c r="O5198" s="229"/>
      <c r="P5198" s="229"/>
      <c r="Q5198" s="229"/>
      <c r="U5198" s="229"/>
      <c r="V5198" s="229"/>
      <c r="W5198" s="229"/>
      <c r="X5198" s="229"/>
      <c r="Y5198" s="229"/>
      <c r="Z5198" s="229"/>
      <c r="AA5198" s="229"/>
      <c r="AB5198" s="229"/>
      <c r="AC5198" s="229"/>
    </row>
    <row r="5199" spans="1:32" s="221" customFormat="1" x14ac:dyDescent="0.2">
      <c r="A5199" s="228" t="s">
        <v>62</v>
      </c>
      <c r="B5199" s="311">
        <f>AVERAGE(B5198:C5198)</f>
        <v>5.2772499999999996</v>
      </c>
      <c r="C5199" s="311"/>
      <c r="D5199" s="311">
        <f>AVERAGE(D5198:E5198)</f>
        <v>5.5995000000000008</v>
      </c>
      <c r="E5199" s="311"/>
      <c r="F5199" s="231"/>
      <c r="G5199" s="311">
        <f>AVERAGE(G5198:H5198)</f>
        <v>3.5289999999999999</v>
      </c>
      <c r="H5199" s="311"/>
      <c r="I5199" s="230"/>
      <c r="J5199" s="311">
        <f>AVERAGE(J5198:K5198)</f>
        <v>4.3774999999999995</v>
      </c>
      <c r="K5199" s="311"/>
      <c r="L5199" s="229"/>
      <c r="M5199" s="229"/>
      <c r="N5199" s="229"/>
      <c r="O5199" s="229"/>
      <c r="P5199" s="229"/>
      <c r="Q5199" s="229"/>
      <c r="U5199" s="229"/>
      <c r="V5199" s="229"/>
      <c r="W5199" s="229"/>
      <c r="X5199" s="229"/>
      <c r="Y5199" s="229"/>
      <c r="Z5199" s="229"/>
      <c r="AA5199" s="229"/>
      <c r="AB5199" s="229"/>
      <c r="AC5199" s="229"/>
    </row>
    <row r="5200" spans="1:32" s="221" customFormat="1" x14ac:dyDescent="0.2">
      <c r="A5200" s="228" t="s">
        <v>63</v>
      </c>
      <c r="B5200" s="311">
        <f>AVERAGE(B5145,B5173,B5199)</f>
        <v>5.1283876811594205</v>
      </c>
      <c r="C5200" s="311"/>
      <c r="D5200" s="311">
        <f>AVERAGE(D5145,D5173,D5199)</f>
        <v>5.376742753623188</v>
      </c>
      <c r="E5200" s="311"/>
      <c r="F5200" s="231"/>
      <c r="G5200" s="311">
        <f>AVERAGE(G5145,G5173,G5199)</f>
        <v>3.2645579710144923</v>
      </c>
      <c r="H5200" s="311"/>
      <c r="I5200" s="230"/>
      <c r="J5200" s="311">
        <f>AVERAGE(J5145,J5173,J5199)</f>
        <v>4.1504855072463771</v>
      </c>
      <c r="K5200" s="311"/>
      <c r="L5200" s="229"/>
      <c r="M5200" s="229"/>
      <c r="N5200" s="229"/>
      <c r="O5200" s="229"/>
      <c r="P5200" s="229"/>
      <c r="Q5200" s="229"/>
      <c r="U5200" s="229"/>
      <c r="V5200" s="229"/>
      <c r="W5200" s="229"/>
      <c r="X5200" s="229"/>
      <c r="Y5200" s="229"/>
      <c r="Z5200" s="229"/>
      <c r="AA5200" s="229"/>
      <c r="AB5200" s="229"/>
      <c r="AC5200" s="229"/>
    </row>
    <row r="5201" spans="1:32" s="221" customFormat="1" x14ac:dyDescent="0.2">
      <c r="A5201" s="232"/>
      <c r="B5201" s="233"/>
      <c r="C5201" s="233"/>
      <c r="D5201" s="233"/>
      <c r="E5201" s="233"/>
      <c r="F5201" s="234"/>
      <c r="G5201" s="233"/>
      <c r="H5201" s="233"/>
      <c r="I5201" s="233"/>
      <c r="J5201" s="233"/>
      <c r="K5201" s="233"/>
      <c r="L5201" s="234"/>
      <c r="M5201" s="229"/>
      <c r="N5201" s="229"/>
      <c r="O5201" s="229"/>
      <c r="P5201" s="229"/>
      <c r="Q5201" s="229"/>
      <c r="U5201" s="229"/>
      <c r="V5201" s="229"/>
      <c r="W5201" s="229"/>
      <c r="X5201" s="229"/>
      <c r="Y5201" s="229"/>
      <c r="Z5201" s="229"/>
      <c r="AA5201" s="229"/>
      <c r="AB5201" s="229"/>
      <c r="AC5201" s="229"/>
    </row>
    <row r="5202" spans="1:32" s="221" customFormat="1" x14ac:dyDescent="0.2">
      <c r="A5202" s="232">
        <v>45201</v>
      </c>
      <c r="B5202" s="233">
        <v>5.74</v>
      </c>
      <c r="C5202" s="233">
        <v>5.13</v>
      </c>
      <c r="D5202" s="233">
        <v>6</v>
      </c>
      <c r="E5202" s="233">
        <v>5.58</v>
      </c>
      <c r="F5202" s="234"/>
      <c r="G5202" s="233">
        <v>4.12</v>
      </c>
      <c r="H5202" s="233">
        <v>3.92</v>
      </c>
      <c r="I5202" s="233">
        <v>3.79</v>
      </c>
      <c r="J5202" s="233">
        <v>4.82</v>
      </c>
      <c r="K5202" s="233">
        <v>4.55</v>
      </c>
      <c r="L5202" s="234">
        <v>4.38</v>
      </c>
      <c r="M5202" s="229"/>
      <c r="N5202" s="229"/>
      <c r="O5202" s="229"/>
      <c r="P5202" s="229"/>
      <c r="Q5202" s="229"/>
      <c r="U5202" s="229"/>
      <c r="V5202" s="229"/>
      <c r="W5202" s="229"/>
      <c r="X5202" s="229"/>
      <c r="Y5202" s="229"/>
      <c r="Z5202" s="229"/>
      <c r="AA5202" s="229"/>
      <c r="AB5202" s="229"/>
      <c r="AC5202" s="229"/>
    </row>
    <row r="5203" spans="1:32" s="221" customFormat="1" x14ac:dyDescent="0.2">
      <c r="A5203" s="232">
        <v>45202</v>
      </c>
      <c r="B5203" s="233">
        <v>5.85</v>
      </c>
      <c r="C5203" s="233">
        <v>5.25</v>
      </c>
      <c r="D5203" s="233">
        <v>6.14</v>
      </c>
      <c r="E5203" s="233">
        <v>5.72</v>
      </c>
      <c r="F5203" s="234"/>
      <c r="G5203" s="233">
        <v>4.18</v>
      </c>
      <c r="H5203" s="233">
        <v>3.98</v>
      </c>
      <c r="I5203" s="233">
        <v>3.86</v>
      </c>
      <c r="J5203" s="233">
        <v>4.8499999999999996</v>
      </c>
      <c r="K5203" s="233">
        <v>4.57</v>
      </c>
      <c r="L5203" s="234">
        <v>4.4400000000000004</v>
      </c>
      <c r="M5203" s="229"/>
      <c r="N5203" s="229"/>
      <c r="O5203" s="229"/>
      <c r="P5203" s="229"/>
      <c r="Q5203" s="229"/>
      <c r="U5203" s="229"/>
      <c r="V5203" s="229"/>
      <c r="W5203" s="229"/>
      <c r="X5203" s="229"/>
      <c r="Y5203" s="229"/>
      <c r="Z5203" s="229"/>
      <c r="AA5203" s="229"/>
      <c r="AB5203" s="229"/>
      <c r="AC5203" s="229"/>
    </row>
    <row r="5204" spans="1:32" s="221" customFormat="1" x14ac:dyDescent="0.2">
      <c r="A5204" s="232">
        <v>45203</v>
      </c>
      <c r="B5204" s="233">
        <v>5.79</v>
      </c>
      <c r="C5204" s="233">
        <v>5.18</v>
      </c>
      <c r="D5204" s="233">
        <v>6.09</v>
      </c>
      <c r="E5204" s="233">
        <v>5.66</v>
      </c>
      <c r="F5204" s="234"/>
      <c r="G5204" s="233">
        <v>4.18</v>
      </c>
      <c r="H5204" s="233">
        <v>3.97</v>
      </c>
      <c r="I5204" s="233">
        <v>3.84</v>
      </c>
      <c r="J5204" s="233">
        <v>4.9000000000000004</v>
      </c>
      <c r="K5204" s="233">
        <v>4.5999999999999996</v>
      </c>
      <c r="L5204" s="234">
        <v>4.41</v>
      </c>
      <c r="M5204" s="229"/>
      <c r="N5204" s="229"/>
      <c r="O5204" s="229"/>
      <c r="P5204" s="229"/>
      <c r="Q5204" s="229"/>
      <c r="U5204" s="229"/>
      <c r="V5204" s="229"/>
      <c r="W5204" s="229"/>
      <c r="X5204" s="229"/>
      <c r="Y5204" s="229"/>
      <c r="Z5204" s="229"/>
      <c r="AA5204" s="229"/>
      <c r="AB5204" s="229"/>
      <c r="AC5204" s="229"/>
    </row>
    <row r="5205" spans="1:32" s="221" customFormat="1" x14ac:dyDescent="0.2">
      <c r="A5205" s="232">
        <v>45204</v>
      </c>
      <c r="B5205" s="233">
        <v>5.79</v>
      </c>
      <c r="C5205" s="233">
        <v>5.19</v>
      </c>
      <c r="D5205" s="233">
        <v>6.09</v>
      </c>
      <c r="E5205" s="233">
        <v>5.71</v>
      </c>
      <c r="F5205" s="234"/>
      <c r="G5205" s="233">
        <v>4.1900000000000004</v>
      </c>
      <c r="H5205" s="233">
        <v>3.98</v>
      </c>
      <c r="I5205" s="233">
        <v>3.84</v>
      </c>
      <c r="J5205" s="233">
        <v>4.8499999999999996</v>
      </c>
      <c r="K5205" s="233">
        <v>4.5999999999999996</v>
      </c>
      <c r="L5205" s="234">
        <v>4.42</v>
      </c>
      <c r="M5205" s="229"/>
      <c r="N5205" s="229"/>
      <c r="O5205" s="229"/>
      <c r="P5205" s="229"/>
      <c r="Q5205" s="229"/>
      <c r="U5205" s="229"/>
      <c r="V5205" s="229"/>
      <c r="W5205" s="229"/>
      <c r="X5205" s="229"/>
      <c r="Y5205" s="229"/>
      <c r="Z5205" s="229"/>
      <c r="AA5205" s="229"/>
      <c r="AB5205" s="229"/>
      <c r="AC5205" s="229"/>
    </row>
    <row r="5206" spans="1:32" s="221" customFormat="1" x14ac:dyDescent="0.2">
      <c r="A5206" s="232">
        <v>45205</v>
      </c>
      <c r="B5206" s="233">
        <v>5.84</v>
      </c>
      <c r="C5206" s="233">
        <v>5.24</v>
      </c>
      <c r="D5206" s="233">
        <v>6.16</v>
      </c>
      <c r="E5206" s="233">
        <v>5.78</v>
      </c>
      <c r="F5206" s="234"/>
      <c r="G5206" s="233">
        <v>4.21</v>
      </c>
      <c r="H5206" s="233">
        <v>3.99</v>
      </c>
      <c r="I5206" s="233">
        <v>3.86</v>
      </c>
      <c r="J5206" s="233">
        <v>4.8499999999999996</v>
      </c>
      <c r="K5206" s="233">
        <v>4.67</v>
      </c>
      <c r="L5206" s="234">
        <v>4.5</v>
      </c>
      <c r="M5206" s="229"/>
      <c r="N5206" s="229"/>
      <c r="O5206" s="229"/>
      <c r="P5206" s="229"/>
      <c r="Q5206" s="229"/>
      <c r="U5206" s="229"/>
      <c r="V5206" s="229"/>
      <c r="W5206" s="229"/>
      <c r="X5206" s="229"/>
      <c r="Y5206" s="229"/>
      <c r="Z5206" s="229"/>
      <c r="AA5206" s="229"/>
      <c r="AB5206" s="229"/>
      <c r="AC5206" s="229"/>
    </row>
    <row r="5207" spans="1:32" s="221" customFormat="1" x14ac:dyDescent="0.2">
      <c r="A5207" s="232">
        <v>45209</v>
      </c>
      <c r="B5207" s="233">
        <v>5.71</v>
      </c>
      <c r="C5207" s="233">
        <v>5.09</v>
      </c>
      <c r="D5207" s="233">
        <v>6.04</v>
      </c>
      <c r="E5207" s="233">
        <v>5.66</v>
      </c>
      <c r="F5207" s="234"/>
      <c r="G5207" s="233">
        <v>4.1900000000000004</v>
      </c>
      <c r="H5207" s="233">
        <v>3.92</v>
      </c>
      <c r="I5207" s="233">
        <v>3.78</v>
      </c>
      <c r="J5207" s="233">
        <v>4.91</v>
      </c>
      <c r="K5207" s="233">
        <v>4.5999999999999996</v>
      </c>
      <c r="L5207" s="234">
        <v>4.41</v>
      </c>
      <c r="M5207" s="229"/>
      <c r="N5207" s="229"/>
      <c r="O5207" s="229"/>
      <c r="P5207" s="229"/>
      <c r="Q5207" s="229"/>
      <c r="U5207" s="229"/>
      <c r="V5207" s="229"/>
      <c r="W5207" s="229"/>
      <c r="X5207" s="229"/>
      <c r="Y5207" s="229"/>
      <c r="Z5207" s="229"/>
      <c r="AA5207" s="229"/>
      <c r="AB5207" s="229"/>
      <c r="AC5207" s="229"/>
      <c r="AF5207" s="264" t="s">
        <v>886</v>
      </c>
    </row>
    <row r="5208" spans="1:32" s="221" customFormat="1" x14ac:dyDescent="0.2">
      <c r="A5208" s="232">
        <v>45210</v>
      </c>
      <c r="B5208" s="233">
        <v>5.64</v>
      </c>
      <c r="C5208" s="233">
        <v>5.0199999999999996</v>
      </c>
      <c r="D5208" s="233">
        <v>5.93</v>
      </c>
      <c r="E5208" s="233">
        <v>5.54</v>
      </c>
      <c r="F5208" s="234"/>
      <c r="G5208" s="233">
        <v>4.07</v>
      </c>
      <c r="H5208" s="233">
        <v>3.82</v>
      </c>
      <c r="I5208" s="233">
        <v>3.71</v>
      </c>
      <c r="J5208" s="233">
        <v>4.74</v>
      </c>
      <c r="K5208" s="233">
        <v>4.5</v>
      </c>
      <c r="L5208" s="234">
        <v>4.3</v>
      </c>
      <c r="M5208" s="229"/>
      <c r="N5208" s="229"/>
      <c r="O5208" s="229"/>
      <c r="P5208" s="229"/>
      <c r="Q5208" s="229"/>
      <c r="U5208" s="229"/>
      <c r="V5208" s="229"/>
      <c r="W5208" s="229"/>
      <c r="X5208" s="229"/>
      <c r="Y5208" s="229"/>
      <c r="Z5208" s="229"/>
      <c r="AA5208" s="229"/>
      <c r="AB5208" s="229"/>
      <c r="AC5208" s="229"/>
    </row>
    <row r="5209" spans="1:32" s="221" customFormat="1" x14ac:dyDescent="0.2">
      <c r="A5209" s="232">
        <v>45211</v>
      </c>
      <c r="B5209" s="233">
        <v>5.77</v>
      </c>
      <c r="C5209" s="233">
        <v>5.15</v>
      </c>
      <c r="D5209" s="233">
        <v>6.05</v>
      </c>
      <c r="E5209" s="233">
        <v>5.63</v>
      </c>
      <c r="F5209" s="234"/>
      <c r="G5209" s="233">
        <v>4.12</v>
      </c>
      <c r="H5209" s="233">
        <v>3.86</v>
      </c>
      <c r="I5209" s="233">
        <v>3.8</v>
      </c>
      <c r="J5209" s="233">
        <v>4.84</v>
      </c>
      <c r="K5209" s="233">
        <v>4.55</v>
      </c>
      <c r="L5209" s="234">
        <v>4.3499999999999996</v>
      </c>
      <c r="M5209" s="229"/>
      <c r="N5209" s="229"/>
      <c r="O5209" s="229"/>
      <c r="P5209" s="229"/>
      <c r="Q5209" s="229"/>
      <c r="U5209" s="229"/>
      <c r="V5209" s="229"/>
      <c r="W5209" s="229"/>
      <c r="X5209" s="229"/>
      <c r="Y5209" s="229"/>
      <c r="Z5209" s="229"/>
      <c r="AA5209" s="229"/>
      <c r="AB5209" s="229"/>
      <c r="AC5209" s="229"/>
    </row>
    <row r="5210" spans="1:32" s="221" customFormat="1" x14ac:dyDescent="0.2">
      <c r="A5210" s="232">
        <v>45212</v>
      </c>
      <c r="B5210" s="233">
        <v>5.68</v>
      </c>
      <c r="C5210" s="233">
        <v>5.08</v>
      </c>
      <c r="D5210" s="233">
        <v>6</v>
      </c>
      <c r="E5210" s="233">
        <v>5.6</v>
      </c>
      <c r="F5210" s="234"/>
      <c r="G5210" s="233">
        <v>4.08</v>
      </c>
      <c r="H5210" s="233">
        <v>3.81</v>
      </c>
      <c r="I5210" s="233">
        <v>3.73</v>
      </c>
      <c r="J5210" s="233">
        <v>4.83</v>
      </c>
      <c r="K5210" s="233">
        <v>4.5</v>
      </c>
      <c r="L5210" s="234">
        <v>4.38</v>
      </c>
      <c r="M5210" s="229"/>
      <c r="N5210" s="229"/>
      <c r="O5210" s="229"/>
      <c r="P5210" s="229"/>
      <c r="Q5210" s="229"/>
      <c r="U5210" s="229"/>
      <c r="V5210" s="229"/>
      <c r="W5210" s="229"/>
      <c r="X5210" s="229"/>
      <c r="Y5210" s="229"/>
      <c r="Z5210" s="229"/>
      <c r="AA5210" s="229"/>
      <c r="AB5210" s="229"/>
      <c r="AC5210" s="229"/>
    </row>
    <row r="5211" spans="1:32" s="221" customFormat="1" x14ac:dyDescent="0.2">
      <c r="A5211" s="232">
        <v>45215</v>
      </c>
      <c r="B5211" s="233">
        <v>5.75</v>
      </c>
      <c r="C5211" s="233">
        <v>5.18</v>
      </c>
      <c r="D5211" s="233">
        <v>6.07</v>
      </c>
      <c r="E5211" s="233">
        <v>5.7</v>
      </c>
      <c r="F5211" s="234"/>
      <c r="G5211" s="233">
        <v>4.1100000000000003</v>
      </c>
      <c r="H5211" s="233">
        <v>3.85</v>
      </c>
      <c r="I5211" s="233">
        <v>3.78</v>
      </c>
      <c r="J5211" s="233">
        <v>4.83</v>
      </c>
      <c r="K5211" s="233">
        <v>4.58</v>
      </c>
      <c r="L5211" s="234">
        <v>4.4000000000000004</v>
      </c>
      <c r="M5211" s="229"/>
      <c r="N5211" s="229"/>
      <c r="O5211" s="229"/>
      <c r="P5211" s="229"/>
      <c r="Q5211" s="229"/>
      <c r="U5211" s="229"/>
      <c r="V5211" s="229"/>
      <c r="W5211" s="229"/>
      <c r="X5211" s="229"/>
      <c r="Y5211" s="229"/>
      <c r="Z5211" s="229"/>
      <c r="AA5211" s="229"/>
      <c r="AB5211" s="229"/>
      <c r="AC5211" s="229"/>
    </row>
    <row r="5212" spans="1:32" s="221" customFormat="1" x14ac:dyDescent="0.2">
      <c r="A5212" s="232">
        <v>45216</v>
      </c>
      <c r="B5212" s="233">
        <v>5.88</v>
      </c>
      <c r="C5212" s="233">
        <v>5.28</v>
      </c>
      <c r="D5212" s="233">
        <v>6.18</v>
      </c>
      <c r="E5212" s="233">
        <v>5.78</v>
      </c>
      <c r="F5212" s="234"/>
      <c r="G5212" s="233">
        <v>4.2</v>
      </c>
      <c r="H5212" s="233">
        <v>3.97</v>
      </c>
      <c r="I5212" s="233">
        <v>3.89</v>
      </c>
      <c r="J5212" s="233">
        <v>4.8499999999999996</v>
      </c>
      <c r="K5212" s="233">
        <v>4.67</v>
      </c>
      <c r="L5212" s="234">
        <v>4.5</v>
      </c>
      <c r="M5212" s="229"/>
      <c r="N5212" s="229"/>
      <c r="O5212" s="229"/>
      <c r="P5212" s="229"/>
      <c r="Q5212" s="229"/>
      <c r="U5212" s="229"/>
      <c r="V5212" s="229"/>
      <c r="W5212" s="229"/>
      <c r="X5212" s="229"/>
      <c r="Y5212" s="229"/>
      <c r="Z5212" s="229"/>
      <c r="AA5212" s="229"/>
      <c r="AB5212" s="229"/>
      <c r="AC5212" s="229"/>
    </row>
    <row r="5213" spans="1:32" s="221" customFormat="1" x14ac:dyDescent="0.2">
      <c r="A5213" s="232">
        <v>45217</v>
      </c>
      <c r="B5213" s="233">
        <v>5.99</v>
      </c>
      <c r="C5213" s="233">
        <v>5.37</v>
      </c>
      <c r="D5213" s="233">
        <v>6.26</v>
      </c>
      <c r="E5213" s="233">
        <v>5.88</v>
      </c>
      <c r="F5213" s="234"/>
      <c r="G5213" s="233">
        <v>4.28</v>
      </c>
      <c r="H5213" s="233">
        <v>4.04</v>
      </c>
      <c r="I5213" s="233">
        <v>3.95</v>
      </c>
      <c r="J5213" s="233">
        <v>4.9800000000000004</v>
      </c>
      <c r="K5213" s="233">
        <v>4.74</v>
      </c>
      <c r="L5213" s="234">
        <v>4.59</v>
      </c>
      <c r="M5213" s="229"/>
      <c r="N5213" s="229"/>
      <c r="O5213" s="229"/>
      <c r="P5213" s="229"/>
      <c r="Q5213" s="229"/>
      <c r="U5213" s="229"/>
      <c r="V5213" s="229"/>
      <c r="W5213" s="229"/>
      <c r="X5213" s="229"/>
      <c r="Y5213" s="229"/>
      <c r="Z5213" s="229"/>
      <c r="AA5213" s="229"/>
      <c r="AB5213" s="229"/>
      <c r="AC5213" s="229"/>
    </row>
    <row r="5214" spans="1:32" s="221" customFormat="1" x14ac:dyDescent="0.2">
      <c r="A5214" s="232">
        <v>45218</v>
      </c>
      <c r="B5214" s="233">
        <v>6.08</v>
      </c>
      <c r="C5214" s="233">
        <v>5.46</v>
      </c>
      <c r="D5214" s="233">
        <v>6.38</v>
      </c>
      <c r="E5214" s="233">
        <v>5.97</v>
      </c>
      <c r="F5214" s="234"/>
      <c r="G5214" s="233">
        <v>4.3600000000000003</v>
      </c>
      <c r="H5214" s="233">
        <v>4.09</v>
      </c>
      <c r="I5214" s="233">
        <v>4</v>
      </c>
      <c r="J5214" s="233">
        <v>4.99</v>
      </c>
      <c r="K5214" s="233">
        <v>4.78</v>
      </c>
      <c r="L5214" s="234">
        <v>4.6500000000000004</v>
      </c>
      <c r="M5214" s="229"/>
      <c r="N5214" s="229"/>
      <c r="O5214" s="229"/>
      <c r="P5214" s="229"/>
      <c r="Q5214" s="229"/>
      <c r="U5214" s="229"/>
      <c r="V5214" s="229"/>
      <c r="W5214" s="229"/>
      <c r="X5214" s="229"/>
      <c r="Y5214" s="229"/>
      <c r="Z5214" s="229"/>
      <c r="AA5214" s="229"/>
      <c r="AB5214" s="229"/>
      <c r="AC5214" s="229"/>
    </row>
    <row r="5215" spans="1:32" s="221" customFormat="1" x14ac:dyDescent="0.2">
      <c r="A5215" s="232">
        <v>45219</v>
      </c>
      <c r="B5215" s="233">
        <v>6.01</v>
      </c>
      <c r="C5215" s="233">
        <v>5.41</v>
      </c>
      <c r="D5215" s="233">
        <v>6.35</v>
      </c>
      <c r="E5215" s="233">
        <v>5.92</v>
      </c>
      <c r="F5215" s="234"/>
      <c r="G5215" s="233">
        <v>4.41</v>
      </c>
      <c r="H5215" s="233">
        <v>4.1399999999999997</v>
      </c>
      <c r="I5215" s="233">
        <v>4</v>
      </c>
      <c r="J5215" s="233">
        <v>5.0599999999999996</v>
      </c>
      <c r="K5215" s="233">
        <v>4.75</v>
      </c>
      <c r="L5215" s="234">
        <v>4.6500000000000004</v>
      </c>
      <c r="M5215" s="229"/>
      <c r="N5215" s="229"/>
      <c r="O5215" s="229"/>
      <c r="P5215" s="229"/>
      <c r="Q5215" s="229"/>
      <c r="U5215" s="229"/>
      <c r="V5215" s="229"/>
      <c r="W5215" s="229"/>
      <c r="X5215" s="229"/>
      <c r="Y5215" s="229"/>
      <c r="Z5215" s="229"/>
      <c r="AA5215" s="229"/>
      <c r="AB5215" s="229"/>
      <c r="AC5215" s="229"/>
    </row>
    <row r="5216" spans="1:32" s="221" customFormat="1" x14ac:dyDescent="0.2">
      <c r="A5216" s="232">
        <v>45222</v>
      </c>
      <c r="B5216" s="233">
        <v>5.95</v>
      </c>
      <c r="C5216" s="233">
        <v>5.45</v>
      </c>
      <c r="D5216" s="233">
        <v>6.26</v>
      </c>
      <c r="E5216" s="233">
        <v>5.83</v>
      </c>
      <c r="F5216" s="234"/>
      <c r="G5216" s="233">
        <v>4.38</v>
      </c>
      <c r="H5216" s="233">
        <v>4.0999999999999996</v>
      </c>
      <c r="I5216" s="233">
        <v>4.01</v>
      </c>
      <c r="J5216" s="233">
        <v>5.05</v>
      </c>
      <c r="K5216" s="233">
        <v>4.79</v>
      </c>
      <c r="L5216" s="234">
        <v>4.7</v>
      </c>
      <c r="M5216" s="229"/>
      <c r="N5216" s="229"/>
      <c r="O5216" s="229"/>
      <c r="P5216" s="229"/>
      <c r="Q5216" s="229"/>
      <c r="U5216" s="229"/>
      <c r="V5216" s="229"/>
      <c r="W5216" s="229"/>
      <c r="X5216" s="229"/>
      <c r="Y5216" s="229"/>
      <c r="Z5216" s="229"/>
      <c r="AA5216" s="229"/>
      <c r="AB5216" s="229"/>
      <c r="AC5216" s="229"/>
    </row>
    <row r="5217" spans="1:43" s="221" customFormat="1" x14ac:dyDescent="0.2">
      <c r="A5217" s="232">
        <v>45223</v>
      </c>
      <c r="B5217" s="233">
        <v>5.9</v>
      </c>
      <c r="C5217" s="233">
        <v>5.42</v>
      </c>
      <c r="D5217" s="233">
        <v>6.21</v>
      </c>
      <c r="E5217" s="233">
        <v>5.8</v>
      </c>
      <c r="F5217" s="234"/>
      <c r="G5217" s="233">
        <v>4.33</v>
      </c>
      <c r="H5217" s="233">
        <v>4.08</v>
      </c>
      <c r="I5217" s="233">
        <v>3.98</v>
      </c>
      <c r="J5217" s="233">
        <v>5.05</v>
      </c>
      <c r="K5217" s="233">
        <v>4.75</v>
      </c>
      <c r="L5217" s="234">
        <v>4.8</v>
      </c>
      <c r="M5217" s="229"/>
      <c r="N5217" s="229"/>
      <c r="O5217" s="229"/>
      <c r="P5217" s="229"/>
      <c r="Q5217" s="229"/>
      <c r="U5217" s="229"/>
      <c r="V5217" s="229"/>
      <c r="W5217" s="229"/>
      <c r="X5217" s="229"/>
      <c r="Y5217" s="229"/>
      <c r="Z5217" s="229"/>
      <c r="AA5217" s="229"/>
      <c r="AB5217" s="229"/>
      <c r="AC5217" s="229"/>
    </row>
    <row r="5218" spans="1:43" s="221" customFormat="1" x14ac:dyDescent="0.2">
      <c r="A5218" s="232">
        <v>45224</v>
      </c>
      <c r="B5218" s="233">
        <v>6.03</v>
      </c>
      <c r="C5218" s="233">
        <v>5.53</v>
      </c>
      <c r="D5218" s="233">
        <v>6.33</v>
      </c>
      <c r="E5218" s="233">
        <v>5.91</v>
      </c>
      <c r="F5218" s="234"/>
      <c r="G5218" s="233">
        <v>4.45</v>
      </c>
      <c r="H5218" s="233">
        <v>4.17</v>
      </c>
      <c r="I5218" s="233">
        <v>4.07</v>
      </c>
      <c r="J5218" s="233">
        <v>5.05</v>
      </c>
      <c r="K5218" s="233">
        <v>4.84</v>
      </c>
      <c r="L5218" s="234">
        <v>4.6500000000000004</v>
      </c>
      <c r="M5218" s="229"/>
      <c r="N5218" s="229"/>
      <c r="O5218" s="229"/>
      <c r="P5218" s="229"/>
      <c r="Q5218" s="229"/>
      <c r="U5218" s="229"/>
      <c r="V5218" s="229"/>
      <c r="W5218" s="229"/>
      <c r="X5218" s="229"/>
      <c r="Y5218" s="229"/>
      <c r="Z5218" s="229"/>
      <c r="AA5218" s="229"/>
      <c r="AB5218" s="229"/>
      <c r="AC5218" s="229"/>
    </row>
    <row r="5219" spans="1:43" s="221" customFormat="1" x14ac:dyDescent="0.2">
      <c r="A5219" s="232">
        <v>45225</v>
      </c>
      <c r="B5219" s="233">
        <v>5.92</v>
      </c>
      <c r="C5219" s="233">
        <v>5.42</v>
      </c>
      <c r="D5219" s="233">
        <v>6.23</v>
      </c>
      <c r="E5219" s="233">
        <v>5.79</v>
      </c>
      <c r="F5219" s="234"/>
      <c r="G5219" s="233">
        <v>4.3600000000000003</v>
      </c>
      <c r="H5219" s="233">
        <v>4.1100000000000003</v>
      </c>
      <c r="I5219" s="233">
        <v>4.0199999999999996</v>
      </c>
      <c r="J5219" s="233">
        <v>5.15</v>
      </c>
      <c r="K5219" s="233">
        <v>4.78</v>
      </c>
      <c r="L5219" s="234">
        <v>4.75</v>
      </c>
      <c r="M5219" s="229"/>
      <c r="N5219" s="229"/>
      <c r="O5219" s="229"/>
      <c r="P5219" s="229"/>
      <c r="Q5219" s="229"/>
      <c r="U5219" s="229"/>
      <c r="V5219" s="229"/>
      <c r="W5219" s="229"/>
      <c r="X5219" s="229"/>
      <c r="Y5219" s="229"/>
      <c r="Z5219" s="229"/>
      <c r="AA5219" s="229"/>
      <c r="AB5219" s="229"/>
      <c r="AC5219" s="229"/>
    </row>
    <row r="5220" spans="1:43" s="221" customFormat="1" x14ac:dyDescent="0.2">
      <c r="A5220" s="232">
        <v>45226</v>
      </c>
      <c r="B5220" s="233">
        <v>5.93</v>
      </c>
      <c r="C5220" s="233">
        <v>5.41</v>
      </c>
      <c r="D5220" s="233">
        <v>6.24</v>
      </c>
      <c r="E5220" s="233">
        <v>5.83</v>
      </c>
      <c r="F5220" s="234"/>
      <c r="G5220" s="233">
        <v>4.51</v>
      </c>
      <c r="H5220" s="233">
        <v>4.22</v>
      </c>
      <c r="I5220" s="233">
        <v>4.0599999999999996</v>
      </c>
      <c r="J5220" s="233">
        <v>5.09</v>
      </c>
      <c r="K5220" s="233">
        <v>4.79</v>
      </c>
      <c r="L5220" s="234">
        <v>4.75</v>
      </c>
      <c r="M5220" s="229"/>
      <c r="N5220" s="229"/>
      <c r="O5220" s="229"/>
      <c r="P5220" s="229"/>
      <c r="Q5220" s="229"/>
      <c r="U5220" s="229"/>
      <c r="V5220" s="229"/>
      <c r="W5220" s="229"/>
      <c r="X5220" s="229"/>
      <c r="Y5220" s="229"/>
      <c r="Z5220" s="229"/>
      <c r="AA5220" s="229"/>
      <c r="AB5220" s="229"/>
      <c r="AC5220" s="229"/>
    </row>
    <row r="5221" spans="1:43" s="221" customFormat="1" x14ac:dyDescent="0.2">
      <c r="A5221" s="232">
        <v>45229</v>
      </c>
      <c r="B5221" s="233">
        <v>5.98</v>
      </c>
      <c r="C5221" s="233">
        <v>5.47</v>
      </c>
      <c r="D5221" s="233">
        <v>6.32</v>
      </c>
      <c r="E5221" s="233">
        <v>5.87</v>
      </c>
      <c r="F5221" s="234"/>
      <c r="G5221" s="233">
        <v>4.41</v>
      </c>
      <c r="H5221" s="233">
        <v>4.1500000000000004</v>
      </c>
      <c r="I5221" s="233">
        <v>4.05</v>
      </c>
      <c r="J5221" s="233">
        <v>5.05</v>
      </c>
      <c r="K5221" s="233">
        <v>4.79</v>
      </c>
      <c r="L5221" s="234">
        <v>4.66</v>
      </c>
      <c r="M5221" s="229"/>
      <c r="N5221" s="229"/>
      <c r="O5221" s="229"/>
      <c r="P5221" s="229"/>
      <c r="Q5221" s="229"/>
      <c r="U5221" s="229"/>
      <c r="V5221" s="229"/>
      <c r="W5221" s="229"/>
      <c r="X5221" s="229"/>
      <c r="Y5221" s="229"/>
      <c r="Z5221" s="229"/>
      <c r="AA5221" s="229"/>
      <c r="AB5221" s="229"/>
      <c r="AC5221" s="229"/>
    </row>
    <row r="5222" spans="1:43" s="221" customFormat="1" x14ac:dyDescent="0.2">
      <c r="A5222" s="232">
        <v>45230</v>
      </c>
      <c r="B5222" s="233">
        <v>6.02</v>
      </c>
      <c r="C5222" s="233">
        <v>5.53</v>
      </c>
      <c r="D5222" s="233">
        <v>6.34</v>
      </c>
      <c r="E5222" s="233">
        <v>5.9</v>
      </c>
      <c r="F5222" s="234"/>
      <c r="G5222" s="233">
        <v>4.41</v>
      </c>
      <c r="H5222" s="233">
        <v>4.17</v>
      </c>
      <c r="I5222" s="233">
        <v>4.03</v>
      </c>
      <c r="J5222" s="233">
        <v>5.2</v>
      </c>
      <c r="K5222" s="233">
        <v>4.75</v>
      </c>
      <c r="L5222" s="234">
        <v>4.6500000000000004</v>
      </c>
      <c r="M5222" s="229"/>
      <c r="N5222" s="229"/>
      <c r="O5222" s="229"/>
      <c r="P5222" s="229"/>
      <c r="Q5222" s="229"/>
      <c r="U5222" s="229"/>
      <c r="V5222" s="229"/>
      <c r="W5222" s="229"/>
      <c r="X5222" s="229"/>
      <c r="Y5222" s="229"/>
      <c r="Z5222" s="229"/>
      <c r="AA5222" s="229"/>
      <c r="AB5222" s="229"/>
      <c r="AC5222" s="229"/>
    </row>
    <row r="5223" spans="1:43" s="221" customFormat="1" x14ac:dyDescent="0.2">
      <c r="A5223" s="232"/>
      <c r="B5223" s="233"/>
      <c r="C5223" s="233"/>
      <c r="D5223" s="233"/>
      <c r="E5223" s="233"/>
      <c r="F5223" s="234"/>
      <c r="G5223" s="233"/>
      <c r="H5223" s="233"/>
      <c r="I5223" s="233"/>
      <c r="J5223" s="233"/>
      <c r="K5223" s="233"/>
      <c r="L5223" s="234"/>
      <c r="M5223" s="229"/>
      <c r="N5223" s="229"/>
      <c r="O5223" s="229"/>
      <c r="P5223" s="229"/>
      <c r="Q5223" s="229"/>
      <c r="U5223" s="229"/>
      <c r="V5223" s="229"/>
      <c r="W5223" s="229"/>
      <c r="X5223" s="229"/>
      <c r="Y5223" s="229"/>
      <c r="Z5223" s="229"/>
      <c r="AA5223" s="229"/>
      <c r="AB5223" s="229"/>
      <c r="AC5223" s="229"/>
    </row>
    <row r="5224" spans="1:43" s="221" customFormat="1" x14ac:dyDescent="0.2">
      <c r="A5224" s="228" t="s">
        <v>61</v>
      </c>
      <c r="B5224" s="229">
        <f>AVERAGE(B5202:B5222)</f>
        <v>5.8690476190476186</v>
      </c>
      <c r="C5224" s="229">
        <f>AVERAGE(C5202:C5222)</f>
        <v>5.2980952380952377</v>
      </c>
      <c r="D5224" s="229">
        <f>AVERAGE(D5202:D5222)</f>
        <v>6.1747619047619038</v>
      </c>
      <c r="E5224" s="229">
        <f>AVERAGE(E5202:E5222)</f>
        <v>5.7647619047619054</v>
      </c>
      <c r="F5224" s="229"/>
      <c r="G5224" s="229">
        <f>AVERAGE(G5202:G5222)</f>
        <v>4.2642857142857151</v>
      </c>
      <c r="H5224" s="229">
        <f>AVERAGE(H5202:H5222)</f>
        <v>4.0161904761904763</v>
      </c>
      <c r="I5224" s="229"/>
      <c r="J5224" s="229">
        <f>AVERAGE(J5202:J5222)</f>
        <v>4.949523809523809</v>
      </c>
      <c r="K5224" s="229">
        <f>AVERAGE(K5202:K5222)</f>
        <v>4.673809523809525</v>
      </c>
      <c r="L5224" s="229"/>
      <c r="M5224" s="229"/>
      <c r="N5224" s="229"/>
      <c r="O5224" s="229"/>
      <c r="P5224" s="229"/>
      <c r="Q5224" s="229"/>
      <c r="U5224" s="229"/>
      <c r="V5224" s="229"/>
      <c r="W5224" s="229"/>
      <c r="X5224" s="229"/>
      <c r="Y5224" s="229"/>
      <c r="Z5224" s="229"/>
      <c r="AA5224" s="229"/>
      <c r="AB5224" s="229"/>
      <c r="AC5224" s="229"/>
      <c r="AF5224" s="261"/>
      <c r="AG5224" s="262"/>
      <c r="AH5224" s="262"/>
      <c r="AI5224" s="262"/>
      <c r="AJ5224" s="262"/>
      <c r="AK5224" s="262"/>
      <c r="AL5224" s="262"/>
      <c r="AM5224" s="262"/>
      <c r="AN5224" s="262"/>
      <c r="AO5224" s="262"/>
      <c r="AP5224" s="262"/>
      <c r="AQ5224" s="262"/>
    </row>
    <row r="5225" spans="1:43" s="221" customFormat="1" x14ac:dyDescent="0.2">
      <c r="A5225" s="228" t="s">
        <v>62</v>
      </c>
      <c r="B5225" s="311">
        <f>AVERAGE(B5224:C5224)</f>
        <v>5.5835714285714282</v>
      </c>
      <c r="C5225" s="311"/>
      <c r="D5225" s="311">
        <f>AVERAGE(D5224:E5224)</f>
        <v>5.9697619047619046</v>
      </c>
      <c r="E5225" s="311"/>
      <c r="F5225" s="231"/>
      <c r="G5225" s="311">
        <f>AVERAGE(G5224:H5224)</f>
        <v>4.1402380952380957</v>
      </c>
      <c r="H5225" s="311"/>
      <c r="I5225" s="230"/>
      <c r="J5225" s="311">
        <f>AVERAGE(J5224:K5224)</f>
        <v>4.8116666666666674</v>
      </c>
      <c r="K5225" s="311"/>
      <c r="L5225" s="229"/>
      <c r="M5225" s="229"/>
      <c r="N5225" s="229"/>
      <c r="O5225" s="229"/>
      <c r="P5225" s="229"/>
      <c r="Q5225" s="229"/>
      <c r="U5225" s="229"/>
      <c r="V5225" s="229"/>
      <c r="W5225" s="229"/>
      <c r="X5225" s="229"/>
      <c r="Y5225" s="229"/>
      <c r="Z5225" s="229"/>
      <c r="AA5225" s="229"/>
      <c r="AB5225" s="229"/>
      <c r="AC5225" s="229"/>
      <c r="AF5225" s="261"/>
      <c r="AG5225" s="263"/>
      <c r="AH5225" s="263"/>
      <c r="AI5225" s="263"/>
      <c r="AJ5225" s="263"/>
      <c r="AK5225" s="262"/>
      <c r="AL5225" s="263"/>
      <c r="AM5225" s="263"/>
      <c r="AN5225" s="263"/>
      <c r="AO5225" s="263"/>
      <c r="AP5225" s="263"/>
      <c r="AQ5225" s="262"/>
    </row>
    <row r="5226" spans="1:43" s="221" customFormat="1" x14ac:dyDescent="0.2">
      <c r="A5226" s="228" t="s">
        <v>63</v>
      </c>
      <c r="B5226" s="311">
        <f>AVERAGE(B5173,B5199,B5225)</f>
        <v>5.3582448240165625</v>
      </c>
      <c r="C5226" s="311"/>
      <c r="D5226" s="311">
        <f>AVERAGE(D5173,D5199,D5225)</f>
        <v>5.6742467218771564</v>
      </c>
      <c r="E5226" s="311"/>
      <c r="F5226" s="231"/>
      <c r="G5226" s="311">
        <f>AVERAGE(G5173,G5199,G5225)</f>
        <v>3.6479706694271914</v>
      </c>
      <c r="H5226" s="311"/>
      <c r="I5226" s="230"/>
      <c r="J5226" s="311">
        <f>AVERAGE(J5173,J5199,J5225)</f>
        <v>4.4495410628019325</v>
      </c>
      <c r="K5226" s="311"/>
      <c r="L5226" s="229"/>
      <c r="M5226" s="229"/>
      <c r="N5226" s="229"/>
      <c r="O5226" s="229"/>
      <c r="P5226" s="229"/>
      <c r="Q5226" s="229"/>
      <c r="U5226" s="229"/>
      <c r="V5226" s="229"/>
      <c r="W5226" s="229"/>
      <c r="X5226" s="229"/>
      <c r="Y5226" s="229"/>
      <c r="Z5226" s="229"/>
      <c r="AA5226" s="229"/>
      <c r="AB5226" s="229"/>
      <c r="AC5226" s="229"/>
      <c r="AF5226" s="261"/>
      <c r="AG5226" s="263"/>
      <c r="AH5226" s="263"/>
      <c r="AI5226" s="263"/>
      <c r="AJ5226" s="263"/>
      <c r="AK5226" s="262"/>
      <c r="AL5226" s="263"/>
      <c r="AM5226" s="263"/>
      <c r="AN5226" s="263"/>
      <c r="AO5226" s="263"/>
      <c r="AP5226" s="263"/>
      <c r="AQ5226" s="262"/>
    </row>
    <row r="5227" spans="1:43" s="221" customFormat="1" x14ac:dyDescent="0.2">
      <c r="A5227" s="232"/>
      <c r="B5227" s="233"/>
      <c r="C5227" s="233"/>
      <c r="D5227" s="233"/>
      <c r="E5227" s="233"/>
      <c r="F5227" s="234"/>
      <c r="G5227" s="233"/>
      <c r="H5227" s="233"/>
      <c r="I5227" s="233"/>
      <c r="J5227" s="233"/>
      <c r="K5227" s="233"/>
      <c r="L5227" s="234"/>
      <c r="M5227" s="229"/>
      <c r="N5227" s="229"/>
      <c r="O5227" s="229"/>
      <c r="P5227" s="229"/>
      <c r="Q5227" s="229"/>
      <c r="U5227" s="229"/>
      <c r="V5227" s="229"/>
      <c r="W5227" s="229"/>
      <c r="X5227" s="229"/>
      <c r="Y5227" s="229"/>
      <c r="Z5227" s="229"/>
      <c r="AA5227" s="229"/>
      <c r="AB5227" s="229"/>
      <c r="AC5227" s="229"/>
    </row>
    <row r="5228" spans="1:43" s="221" customFormat="1" x14ac:dyDescent="0.2">
      <c r="A5228" s="232">
        <v>45231</v>
      </c>
      <c r="B5228" s="233">
        <v>5.87</v>
      </c>
      <c r="C5228" s="233">
        <v>5.18</v>
      </c>
      <c r="D5228" s="233">
        <v>6.17</v>
      </c>
      <c r="E5228" s="233">
        <v>5.72</v>
      </c>
      <c r="F5228" s="234"/>
      <c r="G5228" s="233">
        <v>4.3499999999999996</v>
      </c>
      <c r="H5228" s="233">
        <v>4.08</v>
      </c>
      <c r="I5228" s="233">
        <v>3.97</v>
      </c>
      <c r="J5228" s="233">
        <v>5.05</v>
      </c>
      <c r="K5228" s="233">
        <v>4.72</v>
      </c>
      <c r="L5228" s="234">
        <v>4.5999999999999996</v>
      </c>
      <c r="M5228" s="229"/>
      <c r="N5228" s="229"/>
      <c r="O5228" s="229"/>
      <c r="P5228" s="229"/>
      <c r="Q5228" s="229"/>
      <c r="U5228" s="229"/>
      <c r="V5228" s="229"/>
      <c r="W5228" s="229"/>
      <c r="X5228" s="229"/>
      <c r="Y5228" s="229"/>
      <c r="Z5228" s="229"/>
      <c r="AA5228" s="229"/>
      <c r="AB5228" s="229"/>
      <c r="AC5228" s="229"/>
    </row>
    <row r="5229" spans="1:43" s="221" customFormat="1" x14ac:dyDescent="0.2">
      <c r="A5229" s="232">
        <v>45232</v>
      </c>
      <c r="B5229" s="233">
        <v>5.71</v>
      </c>
      <c r="C5229" s="233">
        <v>5.01</v>
      </c>
      <c r="D5229" s="233">
        <v>6.03</v>
      </c>
      <c r="E5229" s="233">
        <v>5.6</v>
      </c>
      <c r="F5229" s="234"/>
      <c r="G5229" s="233">
        <v>4.22</v>
      </c>
      <c r="H5229" s="233">
        <v>3.96</v>
      </c>
      <c r="I5229" s="233">
        <v>3.82</v>
      </c>
      <c r="J5229" s="233">
        <v>5</v>
      </c>
      <c r="K5229" s="233">
        <v>4.5999999999999996</v>
      </c>
      <c r="L5229" s="234">
        <v>4.46</v>
      </c>
      <c r="M5229" s="229"/>
      <c r="N5229" s="229"/>
      <c r="O5229" s="229"/>
      <c r="P5229" s="229"/>
      <c r="Q5229" s="229"/>
      <c r="U5229" s="229"/>
      <c r="V5229" s="229"/>
      <c r="W5229" s="229"/>
      <c r="X5229" s="229"/>
      <c r="Y5229" s="229"/>
      <c r="Z5229" s="229"/>
      <c r="AA5229" s="229"/>
      <c r="AB5229" s="229"/>
      <c r="AC5229" s="229"/>
    </row>
    <row r="5230" spans="1:43" s="221" customFormat="1" x14ac:dyDescent="0.2">
      <c r="A5230" s="232">
        <v>45233</v>
      </c>
      <c r="B5230" s="233">
        <v>5.65</v>
      </c>
      <c r="C5230" s="233">
        <v>4.91</v>
      </c>
      <c r="D5230" s="233">
        <v>5.97</v>
      </c>
      <c r="E5230" s="233">
        <v>5.53</v>
      </c>
      <c r="F5230" s="234"/>
      <c r="G5230" s="233">
        <v>4.1500000000000004</v>
      </c>
      <c r="H5230" s="233">
        <v>3.92</v>
      </c>
      <c r="I5230" s="233">
        <v>3.7</v>
      </c>
      <c r="J5230" s="233">
        <v>4.9400000000000004</v>
      </c>
      <c r="K5230" s="233">
        <v>4.47</v>
      </c>
      <c r="L5230" s="234">
        <v>4.32</v>
      </c>
      <c r="M5230" s="229"/>
      <c r="N5230" s="229"/>
      <c r="O5230" s="229"/>
      <c r="P5230" s="229"/>
      <c r="Q5230" s="229"/>
      <c r="U5230" s="229"/>
      <c r="V5230" s="229"/>
      <c r="W5230" s="229"/>
      <c r="X5230" s="229"/>
      <c r="Y5230" s="229"/>
      <c r="Z5230" s="229"/>
      <c r="AA5230" s="229"/>
      <c r="AB5230" s="229"/>
      <c r="AC5230" s="229"/>
    </row>
    <row r="5231" spans="1:43" s="221" customFormat="1" x14ac:dyDescent="0.2">
      <c r="A5231" s="232">
        <v>45236</v>
      </c>
      <c r="B5231" s="233">
        <v>5.7</v>
      </c>
      <c r="C5231" s="233">
        <v>5.01</v>
      </c>
      <c r="D5231" s="233">
        <v>6</v>
      </c>
      <c r="E5231" s="233">
        <v>5.6</v>
      </c>
      <c r="F5231" s="234"/>
      <c r="G5231" s="233">
        <v>4.1100000000000003</v>
      </c>
      <c r="H5231" s="233">
        <v>3.85</v>
      </c>
      <c r="I5231" s="233">
        <v>3.71</v>
      </c>
      <c r="J5231" s="233">
        <v>4.8</v>
      </c>
      <c r="K5231" s="233">
        <v>4.5</v>
      </c>
      <c r="L5231" s="234">
        <v>4.29</v>
      </c>
      <c r="M5231" s="229"/>
      <c r="N5231" s="229"/>
      <c r="O5231" s="229"/>
      <c r="P5231" s="229"/>
      <c r="Q5231" s="229"/>
      <c r="U5231" s="229"/>
      <c r="V5231" s="229"/>
      <c r="W5231" s="229"/>
      <c r="X5231" s="229"/>
      <c r="Y5231" s="229"/>
      <c r="Z5231" s="229"/>
      <c r="AA5231" s="229"/>
      <c r="AB5231" s="229"/>
      <c r="AC5231" s="229"/>
    </row>
    <row r="5232" spans="1:43" s="221" customFormat="1" x14ac:dyDescent="0.2">
      <c r="A5232" s="232">
        <v>45237</v>
      </c>
      <c r="B5232" s="233">
        <v>5.65</v>
      </c>
      <c r="C5232" s="233">
        <v>4.8899999999999997</v>
      </c>
      <c r="D5232" s="233">
        <v>5.95</v>
      </c>
      <c r="E5232" s="233">
        <v>5.51</v>
      </c>
      <c r="F5232" s="234"/>
      <c r="G5232" s="233">
        <v>4.05</v>
      </c>
      <c r="H5232" s="233">
        <v>3.82</v>
      </c>
      <c r="I5232" s="233">
        <v>3.64</v>
      </c>
      <c r="J5232" s="233">
        <v>4.8</v>
      </c>
      <c r="K5232" s="233">
        <v>4.42</v>
      </c>
      <c r="L5232" s="234">
        <v>4.2300000000000004</v>
      </c>
      <c r="M5232" s="229"/>
      <c r="N5232" s="229"/>
      <c r="O5232" s="229"/>
      <c r="P5232" s="229"/>
      <c r="Q5232" s="229"/>
      <c r="U5232" s="229"/>
      <c r="V5232" s="229"/>
      <c r="W5232" s="229"/>
      <c r="X5232" s="229"/>
      <c r="Y5232" s="229"/>
      <c r="Z5232" s="229"/>
      <c r="AA5232" s="229"/>
      <c r="AB5232" s="229"/>
      <c r="AC5232" s="229"/>
    </row>
    <row r="5233" spans="1:32" s="221" customFormat="1" x14ac:dyDescent="0.2">
      <c r="A5233" s="232">
        <v>45238</v>
      </c>
      <c r="B5233" s="233">
        <v>5.56</v>
      </c>
      <c r="C5233" s="233">
        <v>4.82</v>
      </c>
      <c r="D5233" s="233">
        <v>5.86</v>
      </c>
      <c r="E5233" s="233">
        <v>5.42</v>
      </c>
      <c r="F5233" s="234"/>
      <c r="G5233" s="233">
        <v>4.04</v>
      </c>
      <c r="H5233" s="233">
        <v>3.76</v>
      </c>
      <c r="I5233" s="233">
        <v>3.58</v>
      </c>
      <c r="J5233" s="233">
        <v>4.8</v>
      </c>
      <c r="K5233" s="233">
        <v>4.3</v>
      </c>
      <c r="L5233" s="234">
        <v>4.13</v>
      </c>
      <c r="M5233" s="229"/>
      <c r="N5233" s="229"/>
      <c r="O5233" s="229"/>
      <c r="P5233" s="229"/>
      <c r="Q5233" s="229"/>
      <c r="U5233" s="229"/>
      <c r="V5233" s="229"/>
      <c r="W5233" s="229"/>
      <c r="X5233" s="229"/>
      <c r="Y5233" s="229"/>
      <c r="Z5233" s="229"/>
      <c r="AA5233" s="229"/>
      <c r="AB5233" s="229"/>
      <c r="AC5233" s="229"/>
    </row>
    <row r="5234" spans="1:32" s="221" customFormat="1" x14ac:dyDescent="0.2">
      <c r="A5234" s="232">
        <v>45239</v>
      </c>
      <c r="B5234" s="233">
        <v>5.69</v>
      </c>
      <c r="C5234" s="233">
        <v>4.95</v>
      </c>
      <c r="D5234" s="233">
        <v>5.97</v>
      </c>
      <c r="E5234" s="233">
        <v>5.55</v>
      </c>
      <c r="F5234" s="234"/>
      <c r="G5234" s="233">
        <v>4.09</v>
      </c>
      <c r="H5234" s="233">
        <v>3.85</v>
      </c>
      <c r="I5234" s="233">
        <v>3.67</v>
      </c>
      <c r="J5234" s="233">
        <v>4.8</v>
      </c>
      <c r="K5234" s="233">
        <v>4.34</v>
      </c>
      <c r="L5234" s="234">
        <v>4.21</v>
      </c>
      <c r="M5234" s="229"/>
      <c r="N5234" s="229"/>
      <c r="O5234" s="229"/>
      <c r="P5234" s="229"/>
      <c r="Q5234" s="229"/>
      <c r="U5234" s="229"/>
      <c r="V5234" s="229"/>
      <c r="W5234" s="229"/>
      <c r="X5234" s="229"/>
      <c r="Y5234" s="229"/>
      <c r="Z5234" s="229"/>
      <c r="AA5234" s="229"/>
      <c r="AB5234" s="229"/>
      <c r="AC5234" s="229"/>
    </row>
    <row r="5235" spans="1:32" s="221" customFormat="1" x14ac:dyDescent="0.2">
      <c r="A5235" s="232">
        <v>45240</v>
      </c>
      <c r="B5235" s="233">
        <v>5.68</v>
      </c>
      <c r="C5235" s="233">
        <v>5.19</v>
      </c>
      <c r="D5235" s="233">
        <v>5.97</v>
      </c>
      <c r="E5235" s="233">
        <v>5.53</v>
      </c>
      <c r="F5235" s="234"/>
      <c r="G5235" s="233">
        <v>4.03</v>
      </c>
      <c r="H5235" s="233">
        <v>3.8</v>
      </c>
      <c r="I5235" s="233">
        <v>3.69</v>
      </c>
      <c r="J5235" s="233">
        <v>4.75</v>
      </c>
      <c r="K5235" s="233">
        <v>4.3</v>
      </c>
      <c r="L5235" s="234">
        <v>4.16</v>
      </c>
      <c r="M5235" s="229"/>
      <c r="N5235" s="229"/>
      <c r="O5235" s="229"/>
      <c r="P5235" s="229"/>
      <c r="Q5235" s="229"/>
      <c r="U5235" s="229"/>
      <c r="V5235" s="229"/>
      <c r="W5235" s="229"/>
      <c r="X5235" s="229"/>
      <c r="Y5235" s="229"/>
      <c r="Z5235" s="229"/>
      <c r="AA5235" s="229"/>
      <c r="AB5235" s="229"/>
      <c r="AC5235" s="229"/>
    </row>
    <row r="5236" spans="1:32" s="221" customFormat="1" x14ac:dyDescent="0.2">
      <c r="A5236" s="232">
        <v>45243</v>
      </c>
      <c r="B5236" s="233">
        <v>5.67</v>
      </c>
      <c r="C5236" s="233">
        <v>4.95</v>
      </c>
      <c r="D5236" s="233">
        <v>5.97</v>
      </c>
      <c r="E5236" s="233">
        <v>5.54</v>
      </c>
      <c r="F5236" s="234"/>
      <c r="G5236" s="233">
        <v>4.09</v>
      </c>
      <c r="H5236" s="233">
        <v>3.83</v>
      </c>
      <c r="I5236" s="233">
        <v>3.66</v>
      </c>
      <c r="J5236" s="233">
        <v>4.75</v>
      </c>
      <c r="K5236" s="233">
        <v>4.34</v>
      </c>
      <c r="L5236" s="234">
        <v>4.16</v>
      </c>
      <c r="M5236" s="229"/>
      <c r="N5236" s="229"/>
      <c r="O5236" s="229"/>
      <c r="P5236" s="229"/>
      <c r="Q5236" s="229"/>
      <c r="U5236" s="229"/>
      <c r="V5236" s="229"/>
      <c r="W5236" s="229"/>
      <c r="X5236" s="229"/>
      <c r="Y5236" s="229"/>
      <c r="Z5236" s="229"/>
      <c r="AA5236" s="229"/>
      <c r="AB5236" s="229"/>
      <c r="AC5236" s="229"/>
    </row>
    <row r="5237" spans="1:32" s="221" customFormat="1" x14ac:dyDescent="0.2">
      <c r="A5237" s="232">
        <v>45244</v>
      </c>
      <c r="B5237" s="233">
        <v>5.47</v>
      </c>
      <c r="C5237" s="233">
        <v>4.7</v>
      </c>
      <c r="D5237" s="233">
        <v>5.82</v>
      </c>
      <c r="E5237" s="233">
        <v>5.37</v>
      </c>
      <c r="F5237" s="234"/>
      <c r="G5237" s="233">
        <v>3.9</v>
      </c>
      <c r="H5237" s="233">
        <v>3.68</v>
      </c>
      <c r="I5237" s="233">
        <v>3.54</v>
      </c>
      <c r="J5237" s="233">
        <v>4.62</v>
      </c>
      <c r="K5237" s="233">
        <v>4.22</v>
      </c>
      <c r="L5237" s="234">
        <v>4.0999999999999996</v>
      </c>
      <c r="M5237" s="229"/>
      <c r="N5237" s="229"/>
      <c r="O5237" s="229"/>
      <c r="P5237" s="229"/>
      <c r="Q5237" s="229"/>
      <c r="U5237" s="229"/>
      <c r="V5237" s="229"/>
      <c r="W5237" s="229"/>
      <c r="X5237" s="229"/>
      <c r="Y5237" s="229"/>
      <c r="Z5237" s="229"/>
      <c r="AA5237" s="229"/>
      <c r="AB5237" s="229"/>
      <c r="AC5237" s="229"/>
    </row>
    <row r="5238" spans="1:32" s="221" customFormat="1" x14ac:dyDescent="0.2">
      <c r="A5238" s="232">
        <v>45245</v>
      </c>
      <c r="B5238" s="233">
        <v>5.56</v>
      </c>
      <c r="C5238" s="233">
        <v>4.8</v>
      </c>
      <c r="D5238" s="233">
        <v>5.88</v>
      </c>
      <c r="E5238" s="233">
        <v>5.45</v>
      </c>
      <c r="F5238" s="234"/>
      <c r="G5238" s="233">
        <v>3.9</v>
      </c>
      <c r="H5238" s="233">
        <v>3.68</v>
      </c>
      <c r="I5238" s="233">
        <v>3.56</v>
      </c>
      <c r="J5238" s="233">
        <v>4.6500000000000004</v>
      </c>
      <c r="K5238" s="233">
        <v>4.2</v>
      </c>
      <c r="L5238" s="234">
        <v>4.0999999999999996</v>
      </c>
      <c r="M5238" s="229"/>
      <c r="N5238" s="229"/>
      <c r="O5238" s="229"/>
      <c r="P5238" s="229"/>
      <c r="Q5238" s="229"/>
      <c r="U5238" s="229"/>
      <c r="V5238" s="229"/>
      <c r="W5238" s="229"/>
      <c r="X5238" s="229"/>
      <c r="Y5238" s="229"/>
      <c r="Z5238" s="229"/>
      <c r="AA5238" s="229"/>
      <c r="AB5238" s="229"/>
      <c r="AC5238" s="229"/>
    </row>
    <row r="5239" spans="1:32" s="221" customFormat="1" x14ac:dyDescent="0.2">
      <c r="A5239" s="232">
        <v>45246</v>
      </c>
      <c r="B5239" s="233">
        <v>5.44</v>
      </c>
      <c r="C5239" s="233">
        <v>4.68</v>
      </c>
      <c r="D5239" s="233">
        <v>5.78</v>
      </c>
      <c r="E5239" s="233">
        <v>5.35</v>
      </c>
      <c r="F5239" s="234"/>
      <c r="G5239" s="233">
        <v>3.84</v>
      </c>
      <c r="H5239" s="233">
        <v>3.63</v>
      </c>
      <c r="I5239" s="233">
        <v>3.52</v>
      </c>
      <c r="J5239" s="233">
        <v>4.6100000000000003</v>
      </c>
      <c r="K5239" s="233">
        <v>4.17</v>
      </c>
      <c r="L5239" s="234">
        <v>4.05</v>
      </c>
      <c r="M5239" s="229"/>
      <c r="N5239" s="229"/>
      <c r="O5239" s="229"/>
      <c r="P5239" s="229"/>
      <c r="Q5239" s="229"/>
      <c r="U5239" s="229"/>
      <c r="V5239" s="229"/>
      <c r="W5239" s="229"/>
      <c r="X5239" s="229"/>
      <c r="Y5239" s="229"/>
      <c r="Z5239" s="229"/>
      <c r="AA5239" s="229"/>
      <c r="AB5239" s="229"/>
      <c r="AC5239" s="229"/>
    </row>
    <row r="5240" spans="1:32" s="221" customFormat="1" x14ac:dyDescent="0.2">
      <c r="A5240" s="232">
        <v>45247</v>
      </c>
      <c r="B5240" s="233">
        <v>5.4</v>
      </c>
      <c r="C5240" s="233">
        <v>4.66</v>
      </c>
      <c r="D5240" s="233">
        <v>5.78</v>
      </c>
      <c r="E5240" s="233">
        <v>5.34</v>
      </c>
      <c r="F5240" s="234"/>
      <c r="G5240" s="233">
        <v>3.79</v>
      </c>
      <c r="H5240" s="233">
        <v>3.59</v>
      </c>
      <c r="I5240" s="233">
        <v>3.48</v>
      </c>
      <c r="J5240" s="233">
        <v>4.5999999999999996</v>
      </c>
      <c r="K5240" s="233">
        <v>4.16</v>
      </c>
      <c r="L5240" s="234">
        <v>4.05</v>
      </c>
      <c r="M5240" s="229"/>
      <c r="N5240" s="229"/>
      <c r="O5240" s="229"/>
      <c r="P5240" s="229"/>
      <c r="Q5240" s="229"/>
      <c r="U5240" s="229"/>
      <c r="V5240" s="229"/>
      <c r="W5240" s="229"/>
      <c r="X5240" s="229"/>
      <c r="Y5240" s="229"/>
      <c r="Z5240" s="229"/>
      <c r="AA5240" s="229"/>
      <c r="AB5240" s="229"/>
      <c r="AC5240" s="229"/>
    </row>
    <row r="5241" spans="1:32" s="221" customFormat="1" x14ac:dyDescent="0.2">
      <c r="A5241" s="232">
        <v>45250</v>
      </c>
      <c r="B5241" s="233">
        <v>5.37</v>
      </c>
      <c r="C5241" s="233">
        <v>4.6500000000000004</v>
      </c>
      <c r="D5241" s="233">
        <v>5.75</v>
      </c>
      <c r="E5241" s="233">
        <v>5.31</v>
      </c>
      <c r="F5241" s="234"/>
      <c r="G5241" s="233">
        <v>3.77</v>
      </c>
      <c r="H5241" s="233">
        <v>3.55</v>
      </c>
      <c r="I5241" s="233">
        <v>3.47</v>
      </c>
      <c r="J5241" s="233">
        <v>4.55</v>
      </c>
      <c r="K5241" s="233">
        <v>4.1399999999999997</v>
      </c>
      <c r="L5241" s="234">
        <v>4.03</v>
      </c>
      <c r="M5241" s="229"/>
      <c r="N5241" s="229"/>
      <c r="O5241" s="229"/>
      <c r="P5241" s="229"/>
      <c r="Q5241" s="229"/>
      <c r="U5241" s="229"/>
      <c r="V5241" s="229"/>
      <c r="W5241" s="229"/>
      <c r="X5241" s="229"/>
      <c r="Y5241" s="229"/>
      <c r="Z5241" s="229"/>
      <c r="AA5241" s="229"/>
      <c r="AB5241" s="229"/>
      <c r="AC5241" s="229"/>
    </row>
    <row r="5242" spans="1:32" s="221" customFormat="1" x14ac:dyDescent="0.2">
      <c r="A5242" s="232">
        <v>45251</v>
      </c>
      <c r="B5242" s="233">
        <v>5.35</v>
      </c>
      <c r="C5242" s="233">
        <v>4.84</v>
      </c>
      <c r="D5242" s="233">
        <v>5.69</v>
      </c>
      <c r="E5242" s="233">
        <v>5.27</v>
      </c>
      <c r="F5242" s="234"/>
      <c r="G5242" s="233">
        <v>3.69</v>
      </c>
      <c r="H5242" s="233">
        <v>3.48</v>
      </c>
      <c r="I5242" s="233">
        <v>3.39</v>
      </c>
      <c r="J5242" s="233">
        <v>4.51</v>
      </c>
      <c r="K5242" s="233">
        <v>4.1500000000000004</v>
      </c>
      <c r="L5242" s="234">
        <v>4</v>
      </c>
      <c r="M5242" s="229"/>
      <c r="N5242" s="229"/>
      <c r="O5242" s="229"/>
      <c r="P5242" s="229"/>
      <c r="Q5242" s="229"/>
      <c r="U5242" s="229"/>
      <c r="V5242" s="229"/>
      <c r="W5242" s="229"/>
      <c r="X5242" s="229"/>
      <c r="Y5242" s="229"/>
      <c r="Z5242" s="229"/>
      <c r="AA5242" s="229"/>
      <c r="AB5242" s="229"/>
      <c r="AC5242" s="229"/>
    </row>
    <row r="5243" spans="1:32" s="221" customFormat="1" x14ac:dyDescent="0.2">
      <c r="A5243" s="232">
        <v>45252</v>
      </c>
      <c r="B5243" s="233">
        <v>5.33</v>
      </c>
      <c r="C5243" s="233">
        <v>4.83</v>
      </c>
      <c r="D5243" s="233">
        <v>5.65</v>
      </c>
      <c r="E5243" s="233">
        <v>5.21</v>
      </c>
      <c r="F5243" s="234"/>
      <c r="G5243" s="233">
        <v>3.73</v>
      </c>
      <c r="H5243" s="233">
        <v>3.5</v>
      </c>
      <c r="I5243" s="233">
        <v>3.35</v>
      </c>
      <c r="J5243" s="233">
        <v>4.41</v>
      </c>
      <c r="K5243" s="233">
        <v>4.1100000000000003</v>
      </c>
      <c r="L5243" s="234">
        <v>4</v>
      </c>
      <c r="M5243" s="229"/>
      <c r="N5243" s="229"/>
      <c r="O5243" s="229"/>
      <c r="P5243" s="229"/>
      <c r="Q5243" s="229"/>
      <c r="U5243" s="229"/>
      <c r="V5243" s="229"/>
      <c r="W5243" s="229"/>
      <c r="X5243" s="229"/>
      <c r="Y5243" s="229"/>
      <c r="Z5243" s="229"/>
      <c r="AA5243" s="229"/>
      <c r="AB5243" s="229"/>
      <c r="AC5243" s="229"/>
    </row>
    <row r="5244" spans="1:32" s="221" customFormat="1" x14ac:dyDescent="0.2">
      <c r="A5244" s="232">
        <v>45254</v>
      </c>
      <c r="B5244" s="233">
        <v>5.38</v>
      </c>
      <c r="C5244" s="233">
        <v>4.8600000000000003</v>
      </c>
      <c r="D5244" s="233">
        <v>5.75</v>
      </c>
      <c r="E5244" s="233">
        <v>5.28</v>
      </c>
      <c r="F5244" s="234"/>
      <c r="G5244" s="233">
        <v>3.7</v>
      </c>
      <c r="H5244" s="233">
        <v>3.46</v>
      </c>
      <c r="I5244" s="233">
        <v>3.33</v>
      </c>
      <c r="J5244" s="233">
        <v>4.4800000000000004</v>
      </c>
      <c r="K5244" s="233">
        <v>4.12</v>
      </c>
      <c r="L5244" s="234">
        <v>3.96</v>
      </c>
      <c r="M5244" s="229"/>
      <c r="N5244" s="229"/>
      <c r="O5244" s="229"/>
      <c r="P5244" s="229"/>
      <c r="Q5244" s="229"/>
      <c r="U5244" s="229"/>
      <c r="V5244" s="229"/>
      <c r="W5244" s="229"/>
      <c r="X5244" s="229"/>
      <c r="Y5244" s="229"/>
      <c r="Z5244" s="229"/>
      <c r="AA5244" s="229"/>
      <c r="AB5244" s="229"/>
      <c r="AC5244" s="229"/>
      <c r="AF5244" s="264" t="s">
        <v>891</v>
      </c>
    </row>
    <row r="5245" spans="1:32" s="221" customFormat="1" x14ac:dyDescent="0.2">
      <c r="A5245" s="232">
        <v>45257</v>
      </c>
      <c r="B5245" s="233">
        <v>5.32</v>
      </c>
      <c r="C5245" s="233">
        <v>4.5199999999999996</v>
      </c>
      <c r="D5245" s="233">
        <v>5.69</v>
      </c>
      <c r="E5245" s="233">
        <v>5.21</v>
      </c>
      <c r="F5245" s="234"/>
      <c r="G5245" s="233">
        <v>3.71</v>
      </c>
      <c r="H5245" s="233">
        <v>3.46</v>
      </c>
      <c r="I5245" s="233">
        <v>3.33</v>
      </c>
      <c r="J5245" s="233">
        <v>4.49</v>
      </c>
      <c r="K5245" s="233">
        <v>4.1100000000000003</v>
      </c>
      <c r="L5245" s="234">
        <v>3.94</v>
      </c>
      <c r="M5245" s="229"/>
      <c r="N5245" s="229"/>
      <c r="O5245" s="229"/>
      <c r="P5245" s="229"/>
      <c r="Q5245" s="229"/>
      <c r="U5245" s="229"/>
      <c r="V5245" s="229"/>
      <c r="W5245" s="229"/>
      <c r="X5245" s="229"/>
      <c r="Y5245" s="229"/>
      <c r="Z5245" s="229"/>
      <c r="AA5245" s="229"/>
      <c r="AB5245" s="229"/>
      <c r="AC5245" s="229"/>
    </row>
    <row r="5246" spans="1:32" s="221" customFormat="1" x14ac:dyDescent="0.2">
      <c r="A5246" s="232">
        <v>45258</v>
      </c>
      <c r="B5246" s="233">
        <v>5.24</v>
      </c>
      <c r="C5246" s="233">
        <v>4.5199999999999996</v>
      </c>
      <c r="D5246" s="233">
        <v>5.67</v>
      </c>
      <c r="E5246" s="233">
        <v>5.15</v>
      </c>
      <c r="F5246" s="234"/>
      <c r="G5246" s="233">
        <v>3.65</v>
      </c>
      <c r="H5246" s="233">
        <v>3.42</v>
      </c>
      <c r="I5246" s="233">
        <v>3.25</v>
      </c>
      <c r="J5246" s="233">
        <v>4.3600000000000003</v>
      </c>
      <c r="K5246" s="233">
        <v>4.07</v>
      </c>
      <c r="L5246" s="234">
        <v>3.83</v>
      </c>
      <c r="M5246" s="229"/>
      <c r="N5246" s="229"/>
      <c r="O5246" s="229"/>
      <c r="P5246" s="229"/>
      <c r="Q5246" s="229"/>
      <c r="U5246" s="229"/>
      <c r="V5246" s="229"/>
      <c r="W5246" s="229"/>
      <c r="X5246" s="229"/>
      <c r="Y5246" s="229"/>
      <c r="Z5246" s="229"/>
      <c r="AA5246" s="229"/>
      <c r="AB5246" s="229"/>
      <c r="AC5246" s="229"/>
    </row>
    <row r="5247" spans="1:32" s="221" customFormat="1" x14ac:dyDescent="0.2">
      <c r="A5247" s="232">
        <v>45259</v>
      </c>
      <c r="B5247" s="233">
        <v>5.12</v>
      </c>
      <c r="C5247" s="233">
        <v>4.55</v>
      </c>
      <c r="D5247" s="233">
        <v>5.55</v>
      </c>
      <c r="E5247" s="233">
        <v>5.04</v>
      </c>
      <c r="F5247" s="234"/>
      <c r="G5247" s="233">
        <v>3.44</v>
      </c>
      <c r="H5247" s="233">
        <v>3.21</v>
      </c>
      <c r="I5247" s="233">
        <v>3.11</v>
      </c>
      <c r="J5247" s="233">
        <v>4.16</v>
      </c>
      <c r="K5247" s="233">
        <v>3.95</v>
      </c>
      <c r="L5247" s="234">
        <v>3.78</v>
      </c>
      <c r="M5247" s="229"/>
      <c r="N5247" s="229"/>
      <c r="O5247" s="229"/>
      <c r="P5247" s="229"/>
      <c r="Q5247" s="229"/>
      <c r="U5247" s="229"/>
      <c r="V5247" s="229"/>
      <c r="W5247" s="229"/>
      <c r="X5247" s="229"/>
      <c r="Y5247" s="229"/>
      <c r="Z5247" s="229"/>
      <c r="AA5247" s="229"/>
      <c r="AB5247" s="229"/>
      <c r="AC5247" s="229"/>
    </row>
    <row r="5248" spans="1:32" s="221" customFormat="1" x14ac:dyDescent="0.2">
      <c r="A5248" s="232">
        <v>45260</v>
      </c>
      <c r="B5248" s="233">
        <v>5.26</v>
      </c>
      <c r="C5248" s="233">
        <v>4.7</v>
      </c>
      <c r="D5248" s="233">
        <v>5.57</v>
      </c>
      <c r="E5248" s="233">
        <v>5.12</v>
      </c>
      <c r="F5248" s="234"/>
      <c r="G5248" s="233">
        <v>3.45</v>
      </c>
      <c r="H5248" s="233">
        <v>3.23</v>
      </c>
      <c r="I5248" s="233">
        <v>3.1</v>
      </c>
      <c r="J5248" s="233">
        <v>4.01</v>
      </c>
      <c r="K5248" s="233">
        <v>3.91</v>
      </c>
      <c r="L5248" s="234">
        <v>3.71</v>
      </c>
      <c r="M5248" s="229"/>
      <c r="N5248" s="229"/>
      <c r="O5248" s="229"/>
      <c r="P5248" s="229"/>
      <c r="Q5248" s="229"/>
      <c r="U5248" s="229"/>
      <c r="V5248" s="229"/>
      <c r="W5248" s="229"/>
      <c r="X5248" s="229"/>
      <c r="Y5248" s="229"/>
      <c r="Z5248" s="229"/>
      <c r="AA5248" s="229"/>
      <c r="AB5248" s="229"/>
      <c r="AC5248" s="229"/>
    </row>
    <row r="5249" spans="1:43" s="221" customFormat="1" x14ac:dyDescent="0.2">
      <c r="A5249" s="232"/>
      <c r="B5249" s="233"/>
      <c r="C5249" s="233"/>
      <c r="D5249" s="233"/>
      <c r="E5249" s="233"/>
      <c r="F5249" s="234"/>
      <c r="G5249" s="233"/>
      <c r="H5249" s="233"/>
      <c r="I5249" s="233"/>
      <c r="J5249" s="233"/>
      <c r="K5249" s="233"/>
      <c r="L5249" s="234"/>
      <c r="M5249" s="229"/>
      <c r="N5249" s="229"/>
      <c r="O5249" s="229"/>
      <c r="P5249" s="229"/>
      <c r="Q5249" s="229"/>
      <c r="U5249" s="229"/>
      <c r="V5249" s="229"/>
      <c r="W5249" s="229"/>
      <c r="X5249" s="229"/>
      <c r="Y5249" s="229"/>
      <c r="Z5249" s="229"/>
      <c r="AA5249" s="229"/>
      <c r="AB5249" s="229"/>
      <c r="AC5249" s="229"/>
    </row>
    <row r="5250" spans="1:43" s="221" customFormat="1" x14ac:dyDescent="0.2">
      <c r="A5250" s="228" t="s">
        <v>61</v>
      </c>
      <c r="B5250" s="229">
        <f>AVERAGE(B5228:B5248)</f>
        <v>5.4961904761904767</v>
      </c>
      <c r="C5250" s="229">
        <f>AVERAGE(C5228:C5248)</f>
        <v>4.82</v>
      </c>
      <c r="D5250" s="229">
        <f>AVERAGE(D5228:D5248)</f>
        <v>5.8319047619047621</v>
      </c>
      <c r="E5250" s="229">
        <f>AVERAGE(E5228:E5248)</f>
        <v>5.3857142857142861</v>
      </c>
      <c r="F5250" s="229"/>
      <c r="G5250" s="229">
        <f>AVERAGE(G5228:G5248)</f>
        <v>3.89047619047619</v>
      </c>
      <c r="H5250" s="229">
        <f>AVERAGE(H5228:H5248)</f>
        <v>3.655238095238095</v>
      </c>
      <c r="I5250" s="229"/>
      <c r="J5250" s="229">
        <f>AVERAGE(J5228:J5248)</f>
        <v>4.6257142857142854</v>
      </c>
      <c r="K5250" s="229">
        <f>AVERAGE(K5228:K5248)</f>
        <v>4.2523809523809524</v>
      </c>
      <c r="L5250" s="229"/>
      <c r="M5250" s="229"/>
      <c r="N5250" s="229"/>
      <c r="O5250" s="229"/>
      <c r="P5250" s="229"/>
      <c r="Q5250" s="229"/>
      <c r="U5250" s="229"/>
      <c r="V5250" s="229"/>
      <c r="W5250" s="229"/>
      <c r="X5250" s="229"/>
      <c r="Y5250" s="229"/>
      <c r="Z5250" s="229"/>
      <c r="AA5250" s="229"/>
      <c r="AB5250" s="229"/>
      <c r="AC5250" s="229"/>
      <c r="AF5250" s="261"/>
      <c r="AG5250" s="262"/>
      <c r="AH5250" s="262"/>
      <c r="AI5250" s="262"/>
      <c r="AJ5250" s="262"/>
      <c r="AK5250" s="262"/>
      <c r="AL5250" s="262"/>
      <c r="AM5250" s="262"/>
      <c r="AN5250" s="262"/>
      <c r="AO5250" s="262"/>
      <c r="AP5250" s="262"/>
      <c r="AQ5250" s="262"/>
    </row>
    <row r="5251" spans="1:43" s="221" customFormat="1" x14ac:dyDescent="0.2">
      <c r="A5251" s="228" t="s">
        <v>62</v>
      </c>
      <c r="B5251" s="311">
        <f>AVERAGE(B5250:C5250)</f>
        <v>5.158095238095239</v>
      </c>
      <c r="C5251" s="311"/>
      <c r="D5251" s="311">
        <f>AVERAGE(D5250:E5250)</f>
        <v>5.6088095238095246</v>
      </c>
      <c r="E5251" s="311"/>
      <c r="F5251" s="231"/>
      <c r="G5251" s="311">
        <f>AVERAGE(G5250:H5250)</f>
        <v>3.7728571428571422</v>
      </c>
      <c r="H5251" s="311"/>
      <c r="I5251" s="230"/>
      <c r="J5251" s="311">
        <f>AVERAGE(J5250:K5250)</f>
        <v>4.4390476190476189</v>
      </c>
      <c r="K5251" s="311"/>
      <c r="L5251" s="229"/>
      <c r="M5251" s="229"/>
      <c r="N5251" s="229"/>
      <c r="O5251" s="229"/>
      <c r="P5251" s="229"/>
      <c r="Q5251" s="229"/>
      <c r="U5251" s="229"/>
      <c r="V5251" s="229"/>
      <c r="W5251" s="229"/>
      <c r="X5251" s="229"/>
      <c r="Y5251" s="229"/>
      <c r="Z5251" s="229"/>
      <c r="AA5251" s="229"/>
      <c r="AB5251" s="229"/>
      <c r="AC5251" s="229"/>
      <c r="AF5251" s="261"/>
      <c r="AG5251" s="263"/>
      <c r="AH5251" s="263"/>
      <c r="AI5251" s="263"/>
      <c r="AJ5251" s="263"/>
      <c r="AK5251" s="262"/>
      <c r="AL5251" s="263"/>
      <c r="AM5251" s="263"/>
      <c r="AN5251" s="263"/>
      <c r="AO5251" s="263"/>
      <c r="AP5251" s="263"/>
      <c r="AQ5251" s="262"/>
    </row>
    <row r="5252" spans="1:43" s="221" customFormat="1" x14ac:dyDescent="0.2">
      <c r="A5252" s="228" t="s">
        <v>63</v>
      </c>
      <c r="B5252" s="311">
        <f>AVERAGE(B5199,B5225,B5251)</f>
        <v>5.3396388888888886</v>
      </c>
      <c r="C5252" s="311"/>
      <c r="D5252" s="311">
        <f>AVERAGE(D5199,D5225,D5251)</f>
        <v>5.7260238095238094</v>
      </c>
      <c r="E5252" s="311"/>
      <c r="F5252" s="231"/>
      <c r="G5252" s="311">
        <f>AVERAGE(G5199,G5225,G5251)</f>
        <v>3.8140317460317461</v>
      </c>
      <c r="H5252" s="311"/>
      <c r="I5252" s="230"/>
      <c r="J5252" s="311">
        <f>AVERAGE(J5199,J5225,J5251)</f>
        <v>4.5427380952380956</v>
      </c>
      <c r="K5252" s="311"/>
      <c r="L5252" s="229"/>
      <c r="M5252" s="229"/>
      <c r="N5252" s="229"/>
      <c r="O5252" s="229"/>
      <c r="P5252" s="229"/>
      <c r="Q5252" s="229"/>
      <c r="U5252" s="229"/>
      <c r="V5252" s="229"/>
      <c r="W5252" s="229"/>
      <c r="X5252" s="229"/>
      <c r="Y5252" s="229"/>
      <c r="Z5252" s="229"/>
      <c r="AA5252" s="229"/>
      <c r="AB5252" s="229"/>
      <c r="AC5252" s="229"/>
      <c r="AF5252" s="261"/>
      <c r="AG5252" s="263"/>
      <c r="AH5252" s="263"/>
      <c r="AI5252" s="263"/>
      <c r="AJ5252" s="263"/>
      <c r="AK5252" s="262"/>
      <c r="AL5252" s="263"/>
      <c r="AM5252" s="263"/>
      <c r="AN5252" s="263"/>
      <c r="AO5252" s="263"/>
      <c r="AP5252" s="263"/>
      <c r="AQ5252" s="262"/>
    </row>
    <row r="5253" spans="1:43" s="264" customFormat="1" x14ac:dyDescent="0.2">
      <c r="A5253" s="265"/>
      <c r="B5253" s="266"/>
      <c r="C5253" s="266"/>
      <c r="D5253" s="266"/>
      <c r="E5253" s="266"/>
      <c r="F5253" s="267"/>
      <c r="G5253" s="266"/>
      <c r="H5253" s="266"/>
      <c r="I5253" s="266"/>
      <c r="J5253" s="266"/>
      <c r="K5253" s="266"/>
      <c r="L5253" s="267"/>
      <c r="M5253" s="267"/>
      <c r="N5253" s="267"/>
      <c r="O5253" s="267"/>
      <c r="P5253" s="267"/>
      <c r="Q5253" s="267"/>
      <c r="U5253" s="267"/>
      <c r="V5253" s="267"/>
      <c r="W5253" s="267"/>
      <c r="X5253" s="267"/>
      <c r="Y5253" s="267"/>
      <c r="Z5253" s="267"/>
      <c r="AA5253" s="267"/>
      <c r="AB5253" s="267"/>
      <c r="AC5253" s="267"/>
    </row>
    <row r="5254" spans="1:43" s="264" customFormat="1" x14ac:dyDescent="0.2">
      <c r="A5254" s="265">
        <v>45261</v>
      </c>
      <c r="B5254" s="266">
        <v>5.07</v>
      </c>
      <c r="C5254" s="266">
        <v>4.5599999999999996</v>
      </c>
      <c r="D5254" s="266">
        <v>5.45</v>
      </c>
      <c r="E5254" s="266">
        <v>4.99</v>
      </c>
      <c r="F5254" s="267"/>
      <c r="G5254" s="266">
        <v>3.46</v>
      </c>
      <c r="H5254" s="266">
        <v>3.24</v>
      </c>
      <c r="I5254" s="266">
        <v>3.06</v>
      </c>
      <c r="J5254" s="266">
        <v>4.0599999999999996</v>
      </c>
      <c r="K5254" s="266">
        <v>3.78</v>
      </c>
      <c r="L5254" s="267">
        <v>3.61</v>
      </c>
      <c r="M5254" s="267"/>
      <c r="N5254" s="267"/>
      <c r="O5254" s="267"/>
      <c r="P5254" s="267"/>
      <c r="Q5254" s="267"/>
      <c r="U5254" s="267"/>
      <c r="V5254" s="267"/>
      <c r="W5254" s="267"/>
      <c r="X5254" s="267"/>
      <c r="Y5254" s="267"/>
      <c r="Z5254" s="267"/>
      <c r="AA5254" s="267"/>
      <c r="AB5254" s="267"/>
      <c r="AC5254" s="267"/>
    </row>
    <row r="5255" spans="1:43" s="264" customFormat="1" x14ac:dyDescent="0.2">
      <c r="A5255" s="265">
        <v>45264</v>
      </c>
      <c r="B5255" s="266">
        <v>5.15</v>
      </c>
      <c r="C5255" s="266">
        <v>4.63</v>
      </c>
      <c r="D5255" s="266">
        <v>5.5</v>
      </c>
      <c r="E5255" s="266">
        <v>5.0199999999999996</v>
      </c>
      <c r="F5255" s="267"/>
      <c r="G5255" s="266">
        <v>3.43</v>
      </c>
      <c r="H5255" s="266">
        <v>3.21</v>
      </c>
      <c r="I5255" s="266">
        <v>3.08</v>
      </c>
      <c r="J5255" s="266">
        <v>4.07</v>
      </c>
      <c r="K5255" s="266">
        <v>3.8</v>
      </c>
      <c r="L5255" s="267">
        <v>3.65</v>
      </c>
      <c r="M5255" s="267"/>
      <c r="N5255" s="267"/>
      <c r="O5255" s="267"/>
      <c r="P5255" s="267"/>
      <c r="Q5255" s="267"/>
      <c r="U5255" s="267"/>
      <c r="V5255" s="267"/>
      <c r="W5255" s="267"/>
      <c r="X5255" s="267"/>
      <c r="Y5255" s="267"/>
      <c r="Z5255" s="267"/>
      <c r="AA5255" s="267"/>
      <c r="AB5255" s="267"/>
      <c r="AC5255" s="267"/>
    </row>
    <row r="5256" spans="1:43" s="264" customFormat="1" x14ac:dyDescent="0.2">
      <c r="A5256" s="265">
        <v>45265</v>
      </c>
      <c r="B5256" s="266">
        <v>5.07</v>
      </c>
      <c r="C5256" s="266">
        <v>4.3</v>
      </c>
      <c r="D5256" s="266">
        <v>5.39</v>
      </c>
      <c r="E5256" s="266">
        <v>4.96</v>
      </c>
      <c r="F5256" s="267"/>
      <c r="G5256" s="266">
        <v>3.38</v>
      </c>
      <c r="H5256" s="266">
        <v>3.18</v>
      </c>
      <c r="I5256" s="266">
        <v>3.04</v>
      </c>
      <c r="J5256" s="266">
        <v>4</v>
      </c>
      <c r="K5256" s="266">
        <v>3.75</v>
      </c>
      <c r="L5256" s="267">
        <v>3.63</v>
      </c>
      <c r="M5256" s="267"/>
      <c r="N5256" s="267"/>
      <c r="O5256" s="267"/>
      <c r="P5256" s="267"/>
      <c r="Q5256" s="267"/>
      <c r="U5256" s="267"/>
      <c r="V5256" s="267"/>
      <c r="W5256" s="267"/>
      <c r="X5256" s="267"/>
      <c r="Y5256" s="267"/>
      <c r="Z5256" s="267"/>
      <c r="AA5256" s="267"/>
      <c r="AB5256" s="267"/>
      <c r="AC5256" s="267"/>
    </row>
    <row r="5257" spans="1:43" s="264" customFormat="1" x14ac:dyDescent="0.2">
      <c r="A5257" s="265">
        <v>45266</v>
      </c>
      <c r="B5257" s="266">
        <v>5</v>
      </c>
      <c r="C5257" s="266">
        <v>4.24</v>
      </c>
      <c r="D5257" s="266">
        <v>5.3</v>
      </c>
      <c r="E5257" s="266">
        <v>4.88</v>
      </c>
      <c r="F5257" s="267"/>
      <c r="G5257" s="266">
        <v>3.36</v>
      </c>
      <c r="H5257" s="266">
        <v>3.14</v>
      </c>
      <c r="I5257" s="266">
        <v>3.03</v>
      </c>
      <c r="J5257" s="266">
        <v>4</v>
      </c>
      <c r="K5257" s="266">
        <v>3.74</v>
      </c>
      <c r="L5257" s="267">
        <v>3.73</v>
      </c>
      <c r="M5257" s="267"/>
      <c r="N5257" s="267"/>
      <c r="O5257" s="267"/>
      <c r="P5257" s="267"/>
      <c r="Q5257" s="267"/>
      <c r="U5257" s="267"/>
      <c r="V5257" s="267"/>
      <c r="W5257" s="267"/>
      <c r="X5257" s="267"/>
      <c r="Y5257" s="267"/>
      <c r="Z5257" s="267"/>
      <c r="AA5257" s="267"/>
      <c r="AB5257" s="267"/>
      <c r="AC5257" s="267"/>
    </row>
    <row r="5258" spans="1:43" s="264" customFormat="1" x14ac:dyDescent="0.2">
      <c r="A5258" s="265">
        <v>45267</v>
      </c>
      <c r="B5258" s="266">
        <v>5.0199999999999996</v>
      </c>
      <c r="C5258" s="266">
        <v>4.28</v>
      </c>
      <c r="D5258" s="266">
        <v>5.35</v>
      </c>
      <c r="E5258" s="266">
        <v>4.92</v>
      </c>
      <c r="F5258" s="267"/>
      <c r="G5258" s="266">
        <v>3.42</v>
      </c>
      <c r="H5258" s="266">
        <v>3.21</v>
      </c>
      <c r="I5258" s="266">
        <v>3.04</v>
      </c>
      <c r="J5258" s="266">
        <v>4.0999999999999996</v>
      </c>
      <c r="K5258" s="266">
        <v>3.75</v>
      </c>
      <c r="L5258" s="267">
        <v>3.64</v>
      </c>
      <c r="M5258" s="267"/>
      <c r="N5258" s="267"/>
      <c r="O5258" s="267"/>
      <c r="P5258" s="267"/>
      <c r="Q5258" s="267"/>
      <c r="U5258" s="267"/>
      <c r="V5258" s="267"/>
      <c r="W5258" s="267"/>
      <c r="X5258" s="267"/>
      <c r="Y5258" s="267"/>
      <c r="Z5258" s="267"/>
      <c r="AA5258" s="267"/>
      <c r="AB5258" s="267"/>
      <c r="AC5258" s="267"/>
    </row>
    <row r="5259" spans="1:43" s="264" customFormat="1" x14ac:dyDescent="0.2">
      <c r="A5259" s="265">
        <v>45268</v>
      </c>
      <c r="B5259" s="266">
        <v>5.07</v>
      </c>
      <c r="C5259" s="266">
        <v>4.37</v>
      </c>
      <c r="D5259" s="266">
        <v>5.38</v>
      </c>
      <c r="E5259" s="266">
        <v>4.95</v>
      </c>
      <c r="F5259" s="267"/>
      <c r="G5259" s="266">
        <v>3.38</v>
      </c>
      <c r="H5259" s="266">
        <v>3.18</v>
      </c>
      <c r="I5259" s="266">
        <v>3.04</v>
      </c>
      <c r="J5259" s="266">
        <v>4.05</v>
      </c>
      <c r="K5259" s="266">
        <v>3.74</v>
      </c>
      <c r="L5259" s="267">
        <v>3.6</v>
      </c>
      <c r="M5259" s="267"/>
      <c r="N5259" s="267"/>
      <c r="O5259" s="267"/>
      <c r="P5259" s="267"/>
      <c r="Q5259" s="267"/>
      <c r="U5259" s="267"/>
      <c r="V5259" s="267"/>
      <c r="W5259" s="267"/>
      <c r="X5259" s="267"/>
      <c r="Y5259" s="267"/>
      <c r="Z5259" s="267"/>
      <c r="AA5259" s="267"/>
      <c r="AB5259" s="267"/>
      <c r="AC5259" s="267"/>
    </row>
    <row r="5260" spans="1:43" s="264" customFormat="1" x14ac:dyDescent="0.2">
      <c r="A5260" s="265">
        <v>45271</v>
      </c>
      <c r="B5260" s="266">
        <v>5.0999999999999996</v>
      </c>
      <c r="C5260" s="266">
        <v>4.37</v>
      </c>
      <c r="D5260" s="266">
        <v>5.45</v>
      </c>
      <c r="E5260" s="266">
        <v>4.97</v>
      </c>
      <c r="F5260" s="267"/>
      <c r="G5260" s="266">
        <v>3.4</v>
      </c>
      <c r="H5260" s="266">
        <v>3.21</v>
      </c>
      <c r="I5260" s="266">
        <v>3.08</v>
      </c>
      <c r="J5260" s="266">
        <v>4.08</v>
      </c>
      <c r="K5260" s="266">
        <v>3.74</v>
      </c>
      <c r="L5260" s="267">
        <v>3.88</v>
      </c>
      <c r="M5260" s="267"/>
      <c r="N5260" s="267"/>
      <c r="O5260" s="267"/>
      <c r="P5260" s="267"/>
      <c r="Q5260" s="267"/>
      <c r="U5260" s="267"/>
      <c r="V5260" s="267"/>
      <c r="W5260" s="267"/>
      <c r="X5260" s="267"/>
      <c r="Y5260" s="267"/>
      <c r="Z5260" s="267"/>
      <c r="AA5260" s="267"/>
      <c r="AB5260" s="267"/>
      <c r="AC5260" s="267"/>
    </row>
    <row r="5261" spans="1:43" s="264" customFormat="1" x14ac:dyDescent="0.2">
      <c r="A5261" s="265">
        <v>45272</v>
      </c>
      <c r="B5261" s="266">
        <v>5.07</v>
      </c>
      <c r="C5261" s="266">
        <v>4.37</v>
      </c>
      <c r="D5261" s="266">
        <v>5.36</v>
      </c>
      <c r="E5261" s="266">
        <v>4.95</v>
      </c>
      <c r="F5261" s="267"/>
      <c r="G5261" s="266">
        <v>3.4</v>
      </c>
      <c r="H5261" s="266">
        <v>3.21</v>
      </c>
      <c r="I5261" s="266">
        <v>3.06</v>
      </c>
      <c r="J5261" s="266">
        <v>3.97</v>
      </c>
      <c r="K5261" s="266">
        <v>3.75</v>
      </c>
      <c r="L5261" s="267">
        <v>3.66</v>
      </c>
      <c r="M5261" s="267"/>
      <c r="N5261" s="267"/>
      <c r="O5261" s="267"/>
      <c r="P5261" s="267"/>
      <c r="Q5261" s="267"/>
      <c r="U5261" s="267"/>
      <c r="V5261" s="267"/>
      <c r="W5261" s="267"/>
      <c r="X5261" s="267"/>
      <c r="Y5261" s="267"/>
      <c r="Z5261" s="267"/>
      <c r="AA5261" s="267"/>
      <c r="AB5261" s="267"/>
      <c r="AC5261" s="267"/>
    </row>
    <row r="5262" spans="1:43" s="264" customFormat="1" x14ac:dyDescent="0.2">
      <c r="A5262" s="265">
        <v>45273</v>
      </c>
      <c r="B5262" s="266">
        <v>4.82</v>
      </c>
      <c r="C5262" s="266">
        <v>4.1500000000000004</v>
      </c>
      <c r="D5262" s="266">
        <v>5.1100000000000003</v>
      </c>
      <c r="E5262" s="266">
        <v>4.74</v>
      </c>
      <c r="F5262" s="267"/>
      <c r="G5262" s="266">
        <v>3.34</v>
      </c>
      <c r="H5262" s="266">
        <v>3.13</v>
      </c>
      <c r="I5262" s="266">
        <v>3</v>
      </c>
      <c r="J5262" s="266">
        <v>3.99</v>
      </c>
      <c r="K5262" s="266">
        <v>3.71</v>
      </c>
      <c r="L5262" s="267">
        <v>3.7</v>
      </c>
      <c r="M5262" s="267"/>
      <c r="N5262" s="267"/>
      <c r="O5262" s="267"/>
      <c r="P5262" s="267"/>
      <c r="Q5262" s="267"/>
      <c r="U5262" s="267"/>
      <c r="V5262" s="267"/>
      <c r="W5262" s="267"/>
      <c r="X5262" s="267"/>
      <c r="Y5262" s="267"/>
      <c r="Z5262" s="267"/>
      <c r="AA5262" s="267"/>
      <c r="AB5262" s="267"/>
      <c r="AC5262" s="267"/>
    </row>
    <row r="5263" spans="1:43" s="264" customFormat="1" x14ac:dyDescent="0.2">
      <c r="A5263" s="265">
        <v>45274</v>
      </c>
      <c r="B5263" s="266">
        <v>4.6900000000000004</v>
      </c>
      <c r="C5263" s="266">
        <v>4.04</v>
      </c>
      <c r="D5263" s="266">
        <v>4.99</v>
      </c>
      <c r="E5263" s="266">
        <v>4.6500000000000004</v>
      </c>
      <c r="F5263" s="267"/>
      <c r="G5263" s="266">
        <v>3.2</v>
      </c>
      <c r="H5263" s="266">
        <v>3.02</v>
      </c>
      <c r="I5263" s="266">
        <v>2.91</v>
      </c>
      <c r="J5263" s="266">
        <v>3.72</v>
      </c>
      <c r="K5263" s="266">
        <v>3.63</v>
      </c>
      <c r="L5263" s="267">
        <v>3.6</v>
      </c>
      <c r="M5263" s="267"/>
      <c r="N5263" s="267"/>
      <c r="O5263" s="267"/>
      <c r="P5263" s="267"/>
      <c r="Q5263" s="267"/>
      <c r="U5263" s="267"/>
      <c r="V5263" s="267"/>
      <c r="W5263" s="267"/>
      <c r="X5263" s="267"/>
      <c r="Y5263" s="267"/>
      <c r="Z5263" s="267"/>
      <c r="AA5263" s="267"/>
      <c r="AB5263" s="267"/>
      <c r="AC5263" s="267"/>
    </row>
    <row r="5264" spans="1:43" s="264" customFormat="1" x14ac:dyDescent="0.2">
      <c r="A5264" s="265">
        <v>45275</v>
      </c>
      <c r="B5264" s="266">
        <v>4.71</v>
      </c>
      <c r="C5264" s="266">
        <v>4.0599999999999996</v>
      </c>
      <c r="D5264" s="266">
        <v>5.01</v>
      </c>
      <c r="E5264" s="266">
        <v>4.67</v>
      </c>
      <c r="F5264" s="267"/>
      <c r="G5264" s="266">
        <v>3.21</v>
      </c>
      <c r="H5264" s="266">
        <v>3.03</v>
      </c>
      <c r="I5264" s="266">
        <v>2.9</v>
      </c>
      <c r="J5264" s="266">
        <v>3.67</v>
      </c>
      <c r="K5264" s="266">
        <v>3.59</v>
      </c>
      <c r="L5264" s="267">
        <v>3.44</v>
      </c>
      <c r="M5264" s="267"/>
      <c r="N5264" s="267"/>
      <c r="O5264" s="267"/>
      <c r="P5264" s="267"/>
      <c r="Q5264" s="267"/>
      <c r="U5264" s="267"/>
      <c r="V5264" s="267"/>
      <c r="W5264" s="267"/>
      <c r="X5264" s="267"/>
      <c r="Y5264" s="267"/>
      <c r="Z5264" s="267"/>
      <c r="AA5264" s="267"/>
      <c r="AB5264" s="267"/>
      <c r="AC5264" s="267"/>
    </row>
    <row r="5265" spans="1:43" s="264" customFormat="1" x14ac:dyDescent="0.2">
      <c r="A5265" s="265">
        <v>45278</v>
      </c>
      <c r="B5265" s="266">
        <v>4.76</v>
      </c>
      <c r="C5265" s="266">
        <v>4.55</v>
      </c>
      <c r="D5265" s="266">
        <v>5.0599999999999996</v>
      </c>
      <c r="E5265" s="266">
        <v>4.7300000000000004</v>
      </c>
      <c r="F5265" s="267"/>
      <c r="G5265" s="266">
        <v>3.2</v>
      </c>
      <c r="H5265" s="266">
        <v>3.02</v>
      </c>
      <c r="I5265" s="266">
        <v>2.9</v>
      </c>
      <c r="J5265" s="266">
        <v>3.7</v>
      </c>
      <c r="K5265" s="266">
        <v>3.61</v>
      </c>
      <c r="L5265" s="267">
        <v>3.52</v>
      </c>
      <c r="M5265" s="267"/>
      <c r="N5265" s="267"/>
      <c r="O5265" s="267"/>
      <c r="P5265" s="267"/>
      <c r="Q5265" s="267"/>
      <c r="U5265" s="267"/>
      <c r="V5265" s="267"/>
      <c r="W5265" s="267"/>
      <c r="X5265" s="267"/>
      <c r="Y5265" s="267"/>
      <c r="Z5265" s="267"/>
      <c r="AA5265" s="267"/>
      <c r="AB5265" s="267"/>
      <c r="AC5265" s="267"/>
    </row>
    <row r="5266" spans="1:43" s="264" customFormat="1" x14ac:dyDescent="0.2">
      <c r="A5266" s="265">
        <v>45279</v>
      </c>
      <c r="B5266" s="266">
        <v>4.75</v>
      </c>
      <c r="C5266" s="266">
        <v>4.13</v>
      </c>
      <c r="D5266" s="266">
        <v>5.07</v>
      </c>
      <c r="E5266" s="266">
        <v>4.75</v>
      </c>
      <c r="F5266" s="267"/>
      <c r="G5266" s="266">
        <v>3.18</v>
      </c>
      <c r="H5266" s="266">
        <v>3</v>
      </c>
      <c r="I5266" s="266">
        <v>2.88</v>
      </c>
      <c r="J5266" s="266">
        <v>3.74</v>
      </c>
      <c r="K5266" s="266">
        <v>3.58</v>
      </c>
      <c r="L5266" s="267">
        <v>3.4</v>
      </c>
      <c r="M5266" s="267"/>
      <c r="N5266" s="267"/>
      <c r="O5266" s="267"/>
      <c r="P5266" s="267"/>
      <c r="Q5266" s="267"/>
      <c r="U5266" s="267"/>
      <c r="V5266" s="267"/>
      <c r="W5266" s="267"/>
      <c r="X5266" s="267"/>
      <c r="Y5266" s="267"/>
      <c r="Z5266" s="267"/>
      <c r="AA5266" s="267"/>
      <c r="AB5266" s="267"/>
      <c r="AC5266" s="267"/>
    </row>
    <row r="5267" spans="1:43" s="264" customFormat="1" x14ac:dyDescent="0.2">
      <c r="A5267" s="265">
        <v>45280</v>
      </c>
      <c r="B5267" s="266">
        <v>4.67</v>
      </c>
      <c r="C5267" s="266">
        <v>4.05</v>
      </c>
      <c r="D5267" s="266">
        <v>5.03</v>
      </c>
      <c r="E5267" s="266">
        <v>4.67</v>
      </c>
      <c r="F5267" s="267"/>
      <c r="G5267" s="266">
        <v>3.2</v>
      </c>
      <c r="H5267" s="266">
        <v>3.01</v>
      </c>
      <c r="I5267" s="266">
        <v>2.91</v>
      </c>
      <c r="J5267" s="266">
        <v>3.75</v>
      </c>
      <c r="K5267" s="266">
        <v>3.52</v>
      </c>
      <c r="L5267" s="267">
        <v>3.5</v>
      </c>
      <c r="M5267" s="267"/>
      <c r="N5267" s="267"/>
      <c r="O5267" s="267"/>
      <c r="P5267" s="267"/>
      <c r="Q5267" s="267"/>
      <c r="U5267" s="267"/>
      <c r="V5267" s="267"/>
      <c r="W5267" s="267"/>
      <c r="X5267" s="267"/>
      <c r="Y5267" s="267"/>
      <c r="Z5267" s="267"/>
      <c r="AA5267" s="267"/>
      <c r="AB5267" s="267"/>
      <c r="AC5267" s="267"/>
    </row>
    <row r="5268" spans="1:43" s="264" customFormat="1" x14ac:dyDescent="0.2">
      <c r="A5268" s="265">
        <v>45281</v>
      </c>
      <c r="B5268" s="266">
        <v>4.6900000000000004</v>
      </c>
      <c r="C5268" s="266">
        <v>4.5</v>
      </c>
      <c r="D5268" s="266">
        <v>5.08</v>
      </c>
      <c r="E5268" s="266">
        <v>4.76</v>
      </c>
      <c r="F5268" s="267"/>
      <c r="G5268" s="266">
        <v>3.18</v>
      </c>
      <c r="H5268" s="266">
        <v>2.99</v>
      </c>
      <c r="I5268" s="266">
        <v>2.88</v>
      </c>
      <c r="J5268" s="266">
        <v>3.68</v>
      </c>
      <c r="K5268" s="266">
        <v>3.52</v>
      </c>
      <c r="L5268" s="267">
        <v>3.52</v>
      </c>
      <c r="M5268" s="267"/>
      <c r="N5268" s="267"/>
      <c r="O5268" s="267"/>
      <c r="P5268" s="267"/>
      <c r="Q5268" s="267"/>
      <c r="U5268" s="267"/>
      <c r="V5268" s="267"/>
      <c r="W5268" s="267"/>
      <c r="X5268" s="267"/>
      <c r="Y5268" s="267"/>
      <c r="Z5268" s="267"/>
      <c r="AA5268" s="267"/>
      <c r="AB5268" s="267"/>
      <c r="AC5268" s="267"/>
    </row>
    <row r="5269" spans="1:43" s="264" customFormat="1" x14ac:dyDescent="0.2">
      <c r="A5269" s="265">
        <v>45282</v>
      </c>
      <c r="B5269" s="266">
        <v>4.7</v>
      </c>
      <c r="C5269" s="266">
        <v>4.2</v>
      </c>
      <c r="D5269" s="266">
        <v>5.07</v>
      </c>
      <c r="E5269" s="266">
        <v>4.7699999999999996</v>
      </c>
      <c r="F5269" s="267"/>
      <c r="G5269" s="266">
        <v>3.18</v>
      </c>
      <c r="H5269" s="266">
        <v>3</v>
      </c>
      <c r="I5269" s="266">
        <v>2.89</v>
      </c>
      <c r="J5269" s="266">
        <v>3.78</v>
      </c>
      <c r="K5269" s="266">
        <v>3.51</v>
      </c>
      <c r="L5269" s="267">
        <v>3.52</v>
      </c>
      <c r="M5269" s="267"/>
      <c r="N5269" s="267"/>
      <c r="O5269" s="267"/>
      <c r="P5269" s="267"/>
      <c r="Q5269" s="267"/>
      <c r="U5269" s="267"/>
      <c r="V5269" s="267"/>
      <c r="W5269" s="267"/>
      <c r="X5269" s="267"/>
      <c r="Y5269" s="267"/>
      <c r="Z5269" s="267"/>
      <c r="AA5269" s="267"/>
      <c r="AB5269" s="267"/>
      <c r="AC5269" s="267"/>
    </row>
    <row r="5270" spans="1:43" s="264" customFormat="1" x14ac:dyDescent="0.2">
      <c r="A5270" s="265">
        <v>45286</v>
      </c>
      <c r="B5270" s="266">
        <v>4.7</v>
      </c>
      <c r="C5270" s="266">
        <v>4.08</v>
      </c>
      <c r="D5270" s="266">
        <v>5.0599999999999996</v>
      </c>
      <c r="E5270" s="266">
        <v>4.72</v>
      </c>
      <c r="F5270" s="267"/>
      <c r="G5270" s="266">
        <v>3.18</v>
      </c>
      <c r="H5270" s="266">
        <v>2.98</v>
      </c>
      <c r="I5270" s="266">
        <v>2.86</v>
      </c>
      <c r="J5270" s="266">
        <v>3.86</v>
      </c>
      <c r="K5270" s="266">
        <v>3.52</v>
      </c>
      <c r="L5270" s="267">
        <v>3.52</v>
      </c>
      <c r="M5270" s="267"/>
      <c r="N5270" s="267"/>
      <c r="O5270" s="267"/>
      <c r="P5270" s="267"/>
      <c r="Q5270" s="267"/>
      <c r="U5270" s="267"/>
      <c r="V5270" s="267"/>
      <c r="W5270" s="267"/>
      <c r="X5270" s="267"/>
      <c r="Y5270" s="267"/>
      <c r="Z5270" s="267"/>
      <c r="AA5270" s="267"/>
      <c r="AB5270" s="267"/>
      <c r="AC5270" s="267"/>
      <c r="AF5270" s="264" t="s">
        <v>894</v>
      </c>
    </row>
    <row r="5271" spans="1:43" s="264" customFormat="1" x14ac:dyDescent="0.2">
      <c r="A5271" s="265">
        <v>45287</v>
      </c>
      <c r="B5271" s="266">
        <v>4.59</v>
      </c>
      <c r="C5271" s="266">
        <v>4.4000000000000004</v>
      </c>
      <c r="D5271" s="266">
        <v>4.96</v>
      </c>
      <c r="E5271" s="266">
        <v>4.6500000000000004</v>
      </c>
      <c r="F5271" s="267"/>
      <c r="G5271" s="266">
        <v>3.09</v>
      </c>
      <c r="H5271" s="266">
        <v>2.92</v>
      </c>
      <c r="I5271" s="266">
        <v>2.78</v>
      </c>
      <c r="J5271" s="266">
        <v>3.71</v>
      </c>
      <c r="K5271" s="266">
        <v>3.49</v>
      </c>
      <c r="L5271" s="267">
        <v>3.5</v>
      </c>
      <c r="M5271" s="267"/>
      <c r="N5271" s="267"/>
      <c r="O5271" s="267"/>
      <c r="P5271" s="267"/>
      <c r="Q5271" s="267"/>
      <c r="U5271" s="267"/>
      <c r="V5271" s="267"/>
      <c r="W5271" s="267"/>
      <c r="X5271" s="267"/>
      <c r="Y5271" s="267"/>
      <c r="Z5271" s="267"/>
      <c r="AA5271" s="267"/>
      <c r="AB5271" s="267"/>
      <c r="AC5271" s="267"/>
    </row>
    <row r="5272" spans="1:43" s="264" customFormat="1" x14ac:dyDescent="0.2">
      <c r="A5272" s="265">
        <v>45288</v>
      </c>
      <c r="B5272" s="266">
        <v>4.63</v>
      </c>
      <c r="C5272" s="266">
        <v>4.0199999999999996</v>
      </c>
      <c r="D5272" s="266">
        <v>4.99</v>
      </c>
      <c r="E5272" s="266">
        <v>4.7</v>
      </c>
      <c r="F5272" s="267"/>
      <c r="G5272" s="266">
        <v>3.1</v>
      </c>
      <c r="H5272" s="266">
        <v>2.91</v>
      </c>
      <c r="I5272" s="266">
        <v>2.77</v>
      </c>
      <c r="J5272" s="266">
        <v>3.62</v>
      </c>
      <c r="K5272" s="266">
        <v>3.49</v>
      </c>
      <c r="L5272" s="267">
        <v>3.38</v>
      </c>
      <c r="M5272" s="267"/>
      <c r="N5272" s="267"/>
      <c r="O5272" s="267"/>
      <c r="P5272" s="267"/>
      <c r="Q5272" s="267"/>
      <c r="U5272" s="267"/>
      <c r="V5272" s="267"/>
      <c r="W5272" s="267"/>
      <c r="X5272" s="267"/>
      <c r="Y5272" s="267"/>
      <c r="Z5272" s="267"/>
      <c r="AA5272" s="267"/>
      <c r="AB5272" s="267"/>
      <c r="AC5272" s="267"/>
    </row>
    <row r="5273" spans="1:43" s="264" customFormat="1" x14ac:dyDescent="0.2">
      <c r="A5273" s="265">
        <v>45289</v>
      </c>
      <c r="B5273" s="266">
        <v>4.6399999999999997</v>
      </c>
      <c r="C5273" s="266">
        <v>4.46</v>
      </c>
      <c r="D5273" s="266">
        <v>5.03</v>
      </c>
      <c r="E5273" s="266">
        <v>4.74</v>
      </c>
      <c r="F5273" s="267"/>
      <c r="G5273" s="266">
        <v>3.15</v>
      </c>
      <c r="H5273" s="266">
        <v>2.94</v>
      </c>
      <c r="I5273" s="266">
        <v>2.79</v>
      </c>
      <c r="J5273" s="266">
        <v>3.7</v>
      </c>
      <c r="K5273" s="266">
        <v>3.49</v>
      </c>
      <c r="L5273" s="267">
        <v>3.42</v>
      </c>
      <c r="M5273" s="267"/>
      <c r="N5273" s="267"/>
      <c r="O5273" s="267"/>
      <c r="P5273" s="267"/>
      <c r="Q5273" s="267"/>
      <c r="U5273" s="267"/>
      <c r="V5273" s="267"/>
      <c r="W5273" s="267"/>
      <c r="X5273" s="267"/>
      <c r="Y5273" s="267"/>
      <c r="Z5273" s="267"/>
      <c r="AA5273" s="267"/>
      <c r="AB5273" s="267"/>
      <c r="AC5273" s="267"/>
    </row>
    <row r="5274" spans="1:43" s="264" customFormat="1" x14ac:dyDescent="0.2">
      <c r="A5274" s="265"/>
      <c r="B5274" s="266"/>
      <c r="C5274" s="266"/>
      <c r="D5274" s="266"/>
      <c r="E5274" s="266"/>
      <c r="F5274" s="267"/>
      <c r="G5274" s="266"/>
      <c r="H5274" s="266"/>
      <c r="I5274" s="266"/>
      <c r="J5274" s="266"/>
      <c r="K5274" s="266"/>
      <c r="L5274" s="267"/>
      <c r="M5274" s="267"/>
      <c r="N5274" s="267"/>
      <c r="O5274" s="267"/>
      <c r="P5274" s="267"/>
      <c r="Q5274" s="267"/>
      <c r="U5274" s="267"/>
      <c r="V5274" s="267"/>
      <c r="W5274" s="267"/>
      <c r="X5274" s="267"/>
      <c r="Y5274" s="267"/>
      <c r="Z5274" s="267"/>
      <c r="AA5274" s="267"/>
      <c r="AB5274" s="267"/>
      <c r="AC5274" s="267"/>
    </row>
    <row r="5275" spans="1:43" s="221" customFormat="1" x14ac:dyDescent="0.2">
      <c r="A5275" s="228" t="s">
        <v>61</v>
      </c>
      <c r="B5275" s="229">
        <f>AVERAGE(B5254:B5273)</f>
        <v>4.8450000000000006</v>
      </c>
      <c r="C5275" s="229">
        <f>AVERAGE(C5254:C5273)</f>
        <v>4.2879999999999994</v>
      </c>
      <c r="D5275" s="229">
        <f>AVERAGE(D5254:D5273)</f>
        <v>5.1820000000000004</v>
      </c>
      <c r="E5275" s="229">
        <f>AVERAGE(E5254:E5273)</f>
        <v>4.8095000000000008</v>
      </c>
      <c r="F5275" s="229"/>
      <c r="G5275" s="229">
        <f>AVERAGE(G5254:G5273)</f>
        <v>3.2719999999999998</v>
      </c>
      <c r="H5275" s="229">
        <f>AVERAGE(H5254:H5273)</f>
        <v>3.0765000000000002</v>
      </c>
      <c r="I5275" s="229"/>
      <c r="J5275" s="229">
        <f>AVERAGE(J5254:J5273)</f>
        <v>3.8625000000000007</v>
      </c>
      <c r="K5275" s="229">
        <f>AVERAGE(K5254:K5273)</f>
        <v>3.6354999999999995</v>
      </c>
      <c r="L5275" s="229"/>
      <c r="M5275" s="229"/>
      <c r="N5275" s="229"/>
      <c r="O5275" s="229"/>
      <c r="P5275" s="229"/>
      <c r="Q5275" s="229"/>
      <c r="U5275" s="229"/>
      <c r="V5275" s="229"/>
      <c r="W5275" s="229"/>
      <c r="X5275" s="229"/>
      <c r="Y5275" s="229"/>
      <c r="Z5275" s="229"/>
      <c r="AA5275" s="229"/>
      <c r="AB5275" s="229"/>
      <c r="AC5275" s="229"/>
      <c r="AF5275" s="261"/>
      <c r="AG5275" s="262"/>
      <c r="AH5275" s="262"/>
      <c r="AI5275" s="262"/>
      <c r="AJ5275" s="262"/>
      <c r="AK5275" s="262"/>
      <c r="AL5275" s="262"/>
      <c r="AM5275" s="262"/>
      <c r="AN5275" s="262"/>
      <c r="AO5275" s="262"/>
      <c r="AP5275" s="262"/>
      <c r="AQ5275" s="262"/>
    </row>
    <row r="5276" spans="1:43" s="221" customFormat="1" x14ac:dyDescent="0.2">
      <c r="A5276" s="228" t="s">
        <v>62</v>
      </c>
      <c r="B5276" s="311">
        <f>AVERAGE(B5275:C5275)</f>
        <v>4.5664999999999996</v>
      </c>
      <c r="C5276" s="311"/>
      <c r="D5276" s="311">
        <f>AVERAGE(D5275:E5275)</f>
        <v>4.995750000000001</v>
      </c>
      <c r="E5276" s="311"/>
      <c r="F5276" s="231"/>
      <c r="G5276" s="311">
        <f>AVERAGE(G5275:H5275)</f>
        <v>3.1742499999999998</v>
      </c>
      <c r="H5276" s="311"/>
      <c r="I5276" s="230"/>
      <c r="J5276" s="311">
        <f>AVERAGE(J5275:K5275)</f>
        <v>3.7490000000000001</v>
      </c>
      <c r="K5276" s="311"/>
      <c r="L5276" s="229"/>
      <c r="M5276" s="229"/>
      <c r="N5276" s="229"/>
      <c r="O5276" s="229"/>
      <c r="P5276" s="229"/>
      <c r="Q5276" s="229"/>
      <c r="U5276" s="229"/>
      <c r="V5276" s="229"/>
      <c r="W5276" s="229"/>
      <c r="X5276" s="229"/>
      <c r="Y5276" s="229"/>
      <c r="Z5276" s="229"/>
      <c r="AA5276" s="229"/>
      <c r="AB5276" s="229"/>
      <c r="AC5276" s="229"/>
      <c r="AF5276" s="261"/>
      <c r="AG5276" s="263"/>
      <c r="AH5276" s="263"/>
      <c r="AI5276" s="263"/>
      <c r="AJ5276" s="263"/>
      <c r="AK5276" s="262"/>
      <c r="AL5276" s="263"/>
      <c r="AM5276" s="263"/>
      <c r="AN5276" s="263"/>
      <c r="AO5276" s="263"/>
      <c r="AP5276" s="263"/>
      <c r="AQ5276" s="262"/>
    </row>
    <row r="5277" spans="1:43" s="221" customFormat="1" x14ac:dyDescent="0.2">
      <c r="A5277" s="228" t="s">
        <v>63</v>
      </c>
      <c r="B5277" s="311">
        <f>AVERAGE(B5225,B5251,B5276)</f>
        <v>5.1027222222222219</v>
      </c>
      <c r="C5277" s="311"/>
      <c r="D5277" s="311">
        <f>AVERAGE(D5225,D5251,D5276)</f>
        <v>5.5247738095238104</v>
      </c>
      <c r="E5277" s="311"/>
      <c r="F5277" s="231"/>
      <c r="G5277" s="311">
        <f>AVERAGE(G5225,G5251,G5276)</f>
        <v>3.6957817460317464</v>
      </c>
      <c r="H5277" s="311"/>
      <c r="I5277" s="230"/>
      <c r="J5277" s="311">
        <f>AVERAGE(J5225,J5251,J5276)</f>
        <v>4.3332380952380953</v>
      </c>
      <c r="K5277" s="311"/>
      <c r="L5277" s="229"/>
      <c r="M5277" s="229"/>
      <c r="N5277" s="229"/>
      <c r="O5277" s="229"/>
      <c r="P5277" s="229"/>
      <c r="Q5277" s="229"/>
      <c r="U5277" s="229"/>
      <c r="V5277" s="229"/>
      <c r="W5277" s="229"/>
      <c r="X5277" s="229"/>
      <c r="Y5277" s="229"/>
      <c r="Z5277" s="229"/>
      <c r="AA5277" s="229"/>
      <c r="AB5277" s="229"/>
      <c r="AC5277" s="229"/>
      <c r="AF5277" s="261"/>
      <c r="AG5277" s="263"/>
      <c r="AH5277" s="263"/>
      <c r="AI5277" s="263"/>
      <c r="AJ5277" s="263"/>
      <c r="AK5277" s="262"/>
      <c r="AL5277" s="263"/>
      <c r="AM5277" s="263"/>
      <c r="AN5277" s="263"/>
      <c r="AO5277" s="263"/>
      <c r="AP5277" s="263"/>
      <c r="AQ5277" s="262"/>
    </row>
    <row r="5278" spans="1:43" s="117" customFormat="1" x14ac:dyDescent="0.2">
      <c r="A5278" s="209"/>
      <c r="B5278" s="210"/>
      <c r="C5278" s="210"/>
      <c r="D5278" s="210"/>
      <c r="E5278" s="210"/>
      <c r="F5278" s="122"/>
      <c r="G5278" s="210"/>
      <c r="H5278" s="210"/>
      <c r="I5278" s="210"/>
      <c r="J5278" s="210"/>
      <c r="K5278" s="210"/>
      <c r="L5278" s="122"/>
      <c r="M5278" s="122"/>
      <c r="N5278" s="122"/>
      <c r="O5278" s="122"/>
      <c r="P5278" s="122"/>
      <c r="Q5278" s="122"/>
      <c r="U5278" s="122"/>
      <c r="V5278" s="122"/>
      <c r="W5278" s="122"/>
      <c r="X5278" s="122"/>
      <c r="Y5278" s="122"/>
      <c r="Z5278" s="122"/>
      <c r="AA5278" s="122"/>
      <c r="AB5278" s="122"/>
      <c r="AC5278" s="122"/>
    </row>
    <row r="5279" spans="1:43" s="117" customFormat="1" x14ac:dyDescent="0.2">
      <c r="A5279" s="209">
        <v>45293</v>
      </c>
      <c r="B5279" s="210">
        <v>4.78</v>
      </c>
      <c r="C5279" s="210">
        <v>4.24</v>
      </c>
      <c r="D5279" s="210">
        <v>5.16</v>
      </c>
      <c r="E5279" s="210">
        <v>4.79</v>
      </c>
      <c r="F5279" s="122"/>
      <c r="G5279" s="210">
        <v>3.12</v>
      </c>
      <c r="H5279" s="210">
        <v>2.92</v>
      </c>
      <c r="I5279" s="210">
        <v>2.79</v>
      </c>
      <c r="J5279" s="210">
        <v>3.72</v>
      </c>
      <c r="K5279" s="210">
        <v>3.53</v>
      </c>
      <c r="L5279" s="122">
        <v>3.55</v>
      </c>
      <c r="M5279" s="122"/>
      <c r="N5279" s="122"/>
      <c r="O5279" s="122"/>
      <c r="P5279" s="122"/>
      <c r="Q5279" s="122"/>
      <c r="U5279" s="122"/>
      <c r="V5279" s="122"/>
      <c r="W5279" s="122"/>
      <c r="X5279" s="122"/>
      <c r="Y5279" s="122"/>
      <c r="Z5279" s="122"/>
      <c r="AA5279" s="122"/>
      <c r="AB5279" s="122"/>
      <c r="AC5279" s="122"/>
      <c r="AF5279" s="264" t="s">
        <v>899</v>
      </c>
    </row>
    <row r="5280" spans="1:43" s="117" customFormat="1" x14ac:dyDescent="0.2">
      <c r="A5280" s="209">
        <v>45294</v>
      </c>
      <c r="B5280" s="210">
        <v>4.8099999999999996</v>
      </c>
      <c r="C5280" s="210">
        <v>4.22</v>
      </c>
      <c r="D5280" s="210">
        <v>5.17</v>
      </c>
      <c r="E5280" s="210">
        <v>4.82</v>
      </c>
      <c r="F5280" s="122"/>
      <c r="G5280" s="210">
        <v>3.13</v>
      </c>
      <c r="H5280" s="210">
        <v>2.95</v>
      </c>
      <c r="I5280" s="210">
        <v>2.82</v>
      </c>
      <c r="J5280" s="210">
        <v>3.68</v>
      </c>
      <c r="K5280" s="210">
        <v>3.54</v>
      </c>
      <c r="L5280" s="122">
        <v>3.55</v>
      </c>
      <c r="M5280" s="122"/>
      <c r="N5280" s="122"/>
      <c r="O5280" s="122"/>
      <c r="P5280" s="122"/>
      <c r="Q5280" s="122"/>
      <c r="U5280" s="122"/>
      <c r="V5280" s="122"/>
      <c r="W5280" s="122"/>
      <c r="X5280" s="122"/>
      <c r="Y5280" s="122"/>
      <c r="Z5280" s="122"/>
      <c r="AA5280" s="122"/>
      <c r="AB5280" s="122"/>
      <c r="AC5280" s="122"/>
    </row>
    <row r="5281" spans="1:32" s="117" customFormat="1" x14ac:dyDescent="0.2">
      <c r="A5281" s="209">
        <v>45295</v>
      </c>
      <c r="B5281" s="210">
        <v>4.88</v>
      </c>
      <c r="C5281" s="210">
        <v>4.59</v>
      </c>
      <c r="D5281" s="210">
        <v>5.23</v>
      </c>
      <c r="E5281" s="210">
        <v>4.8899999999999997</v>
      </c>
      <c r="F5281" s="122"/>
      <c r="G5281" s="210">
        <v>3.13</v>
      </c>
      <c r="H5281" s="210">
        <v>2.94</v>
      </c>
      <c r="I5281" s="210">
        <v>2.78</v>
      </c>
      <c r="J5281" s="210">
        <v>3.74</v>
      </c>
      <c r="K5281" s="210">
        <v>3.54</v>
      </c>
      <c r="L5281" s="122">
        <v>3.55</v>
      </c>
      <c r="M5281" s="122"/>
      <c r="N5281" s="122"/>
      <c r="O5281" s="122"/>
      <c r="P5281" s="122"/>
      <c r="Q5281" s="122"/>
      <c r="U5281" s="122"/>
      <c r="V5281" s="122"/>
      <c r="W5281" s="122"/>
      <c r="X5281" s="122"/>
      <c r="Y5281" s="122"/>
      <c r="Z5281" s="122"/>
      <c r="AA5281" s="122"/>
      <c r="AB5281" s="122"/>
      <c r="AC5281" s="122"/>
    </row>
    <row r="5282" spans="1:32" s="117" customFormat="1" x14ac:dyDescent="0.2">
      <c r="A5282" s="209">
        <v>45296</v>
      </c>
      <c r="B5282" s="210">
        <v>4.9400000000000004</v>
      </c>
      <c r="C5282" s="210">
        <v>4.63</v>
      </c>
      <c r="D5282" s="210">
        <v>5.28</v>
      </c>
      <c r="E5282" s="210">
        <v>4.95</v>
      </c>
      <c r="F5282" s="122"/>
      <c r="G5282" s="210">
        <v>3.15</v>
      </c>
      <c r="H5282" s="210">
        <v>2.97</v>
      </c>
      <c r="I5282" s="210">
        <v>2.83</v>
      </c>
      <c r="J5282" s="210">
        <v>3.83</v>
      </c>
      <c r="K5282" s="210">
        <v>3.59</v>
      </c>
      <c r="L5282" s="122">
        <v>3.67</v>
      </c>
      <c r="M5282" s="122"/>
      <c r="N5282" s="122"/>
      <c r="O5282" s="122"/>
      <c r="P5282" s="122"/>
      <c r="Q5282" s="122"/>
      <c r="U5282" s="122"/>
      <c r="V5282" s="122"/>
      <c r="W5282" s="122"/>
      <c r="X5282" s="122"/>
      <c r="Y5282" s="122"/>
      <c r="Z5282" s="122"/>
      <c r="AA5282" s="122"/>
      <c r="AB5282" s="122"/>
      <c r="AC5282" s="122"/>
    </row>
    <row r="5283" spans="1:32" s="117" customFormat="1" x14ac:dyDescent="0.2">
      <c r="A5283" s="209">
        <v>45299</v>
      </c>
      <c r="B5283" s="210">
        <v>4.9400000000000004</v>
      </c>
      <c r="C5283" s="210">
        <v>4.62</v>
      </c>
      <c r="D5283" s="210">
        <v>5.26</v>
      </c>
      <c r="E5283" s="210">
        <v>4.87</v>
      </c>
      <c r="F5283" s="122"/>
      <c r="G5283" s="210">
        <v>3.12</v>
      </c>
      <c r="H5283" s="210">
        <v>2.95</v>
      </c>
      <c r="I5283" s="210">
        <v>2.79</v>
      </c>
      <c r="J5283" s="210">
        <v>3.77</v>
      </c>
      <c r="K5283" s="210">
        <v>3.57</v>
      </c>
      <c r="L5283" s="122">
        <v>3.56</v>
      </c>
      <c r="M5283" s="122"/>
      <c r="N5283" s="122"/>
      <c r="O5283" s="122"/>
      <c r="P5283" s="122"/>
      <c r="Q5283" s="122"/>
      <c r="U5283" s="122"/>
      <c r="V5283" s="122"/>
      <c r="W5283" s="122"/>
      <c r="X5283" s="122"/>
      <c r="Y5283" s="122"/>
      <c r="Z5283" s="122"/>
      <c r="AA5283" s="122"/>
      <c r="AB5283" s="122"/>
      <c r="AC5283" s="122"/>
    </row>
    <row r="5284" spans="1:32" s="117" customFormat="1" x14ac:dyDescent="0.2">
      <c r="A5284" s="209">
        <v>45300</v>
      </c>
      <c r="B5284" s="210">
        <v>4.88</v>
      </c>
      <c r="C5284" s="210">
        <v>4.5999999999999996</v>
      </c>
      <c r="D5284" s="210">
        <v>5.21</v>
      </c>
      <c r="E5284" s="210">
        <v>4.8499999999999996</v>
      </c>
      <c r="F5284" s="122"/>
      <c r="G5284" s="210">
        <v>3.17</v>
      </c>
      <c r="H5284" s="210">
        <v>2.96</v>
      </c>
      <c r="I5284" s="210">
        <v>2.81</v>
      </c>
      <c r="J5284" s="210">
        <v>3.75</v>
      </c>
      <c r="K5284" s="210">
        <v>3.57</v>
      </c>
      <c r="L5284" s="122">
        <v>3.47</v>
      </c>
      <c r="M5284" s="122"/>
      <c r="N5284" s="122"/>
      <c r="O5284" s="122"/>
      <c r="P5284" s="122"/>
      <c r="Q5284" s="122"/>
      <c r="U5284" s="122"/>
      <c r="V5284" s="122"/>
      <c r="W5284" s="122"/>
      <c r="X5284" s="122"/>
      <c r="Y5284" s="122"/>
      <c r="Z5284" s="122"/>
      <c r="AA5284" s="122"/>
      <c r="AB5284" s="122"/>
      <c r="AC5284" s="122"/>
    </row>
    <row r="5285" spans="1:32" s="117" customFormat="1" x14ac:dyDescent="0.2">
      <c r="A5285" s="209">
        <v>45301</v>
      </c>
      <c r="B5285" s="210">
        <v>4.92</v>
      </c>
      <c r="C5285" s="210">
        <v>4.6100000000000003</v>
      </c>
      <c r="D5285" s="210">
        <v>5.2</v>
      </c>
      <c r="E5285" s="210">
        <v>4.84</v>
      </c>
      <c r="F5285" s="122"/>
      <c r="G5285" s="210">
        <v>3.18</v>
      </c>
      <c r="H5285" s="210">
        <v>2.97</v>
      </c>
      <c r="I5285" s="210">
        <v>2.85</v>
      </c>
      <c r="J5285" s="210">
        <v>3.88</v>
      </c>
      <c r="K5285" s="210">
        <v>3.57</v>
      </c>
      <c r="L5285" s="122">
        <v>3.6</v>
      </c>
      <c r="M5285" s="122"/>
      <c r="N5285" s="122"/>
      <c r="O5285" s="122"/>
      <c r="P5285" s="122"/>
      <c r="Q5285" s="122"/>
      <c r="U5285" s="122"/>
      <c r="V5285" s="122"/>
      <c r="W5285" s="122"/>
      <c r="X5285" s="122"/>
      <c r="Y5285" s="122"/>
      <c r="Z5285" s="122"/>
      <c r="AA5285" s="122"/>
      <c r="AB5285" s="122"/>
      <c r="AC5285" s="122"/>
    </row>
    <row r="5286" spans="1:32" s="117" customFormat="1" x14ac:dyDescent="0.2">
      <c r="A5286" s="209">
        <v>45302</v>
      </c>
      <c r="B5286" s="210">
        <v>4.84</v>
      </c>
      <c r="C5286" s="210">
        <v>4.5599999999999996</v>
      </c>
      <c r="D5286" s="210">
        <v>5.15</v>
      </c>
      <c r="E5286" s="210">
        <v>4.79</v>
      </c>
      <c r="F5286" s="122"/>
      <c r="G5286" s="210">
        <v>3.16</v>
      </c>
      <c r="H5286" s="210">
        <v>2.97</v>
      </c>
      <c r="I5286" s="210">
        <v>2.81</v>
      </c>
      <c r="J5286" s="210">
        <v>3.83</v>
      </c>
      <c r="K5286" s="210">
        <v>3.56</v>
      </c>
      <c r="L5286" s="122">
        <v>3.3</v>
      </c>
      <c r="M5286" s="122"/>
      <c r="N5286" s="122"/>
      <c r="O5286" s="122"/>
      <c r="P5286" s="122"/>
      <c r="Q5286" s="122"/>
      <c r="U5286" s="122"/>
      <c r="V5286" s="122"/>
      <c r="W5286" s="122"/>
      <c r="X5286" s="122"/>
      <c r="Y5286" s="122"/>
      <c r="Z5286" s="122"/>
      <c r="AA5286" s="122"/>
      <c r="AB5286" s="122"/>
      <c r="AC5286" s="122"/>
    </row>
    <row r="5287" spans="1:32" s="117" customFormat="1" x14ac:dyDescent="0.2">
      <c r="A5287" s="209">
        <v>45303</v>
      </c>
      <c r="B5287" s="210">
        <v>4.82</v>
      </c>
      <c r="C5287" s="210">
        <v>4.53</v>
      </c>
      <c r="D5287" s="210">
        <v>5.0999999999999996</v>
      </c>
      <c r="E5287" s="210">
        <v>4.75</v>
      </c>
      <c r="F5287" s="122"/>
      <c r="G5287" s="210">
        <v>3.11</v>
      </c>
      <c r="H5287" s="210">
        <v>2.91</v>
      </c>
      <c r="I5287" s="210">
        <v>2.79</v>
      </c>
      <c r="J5287" s="210">
        <v>3.83</v>
      </c>
      <c r="K5287" s="210">
        <v>3.57</v>
      </c>
      <c r="L5287" s="122">
        <v>3.6</v>
      </c>
      <c r="M5287" s="122"/>
      <c r="N5287" s="122"/>
      <c r="O5287" s="122"/>
      <c r="P5287" s="122"/>
      <c r="Q5287" s="122"/>
      <c r="U5287" s="122"/>
      <c r="V5287" s="122"/>
      <c r="W5287" s="122"/>
      <c r="X5287" s="122"/>
      <c r="Y5287" s="122"/>
      <c r="Z5287" s="122"/>
      <c r="AA5287" s="122"/>
      <c r="AB5287" s="122"/>
      <c r="AC5287" s="122"/>
    </row>
    <row r="5288" spans="1:32" s="117" customFormat="1" x14ac:dyDescent="0.2">
      <c r="A5288" s="209">
        <v>45307</v>
      </c>
      <c r="B5288" s="210">
        <v>4.9400000000000004</v>
      </c>
      <c r="C5288" s="210">
        <v>4.45</v>
      </c>
      <c r="D5288" s="210">
        <v>5.23</v>
      </c>
      <c r="E5288" s="210">
        <v>4.8899999999999997</v>
      </c>
      <c r="F5288" s="122"/>
      <c r="G5288" s="210">
        <v>3.19</v>
      </c>
      <c r="H5288" s="210">
        <v>2.99</v>
      </c>
      <c r="I5288" s="210">
        <v>2.88</v>
      </c>
      <c r="J5288" s="210">
        <v>3.89</v>
      </c>
      <c r="K5288" s="210">
        <v>3.62</v>
      </c>
      <c r="L5288" s="122">
        <v>3.67</v>
      </c>
      <c r="M5288" s="122"/>
      <c r="N5288" s="122"/>
      <c r="O5288" s="122"/>
      <c r="P5288" s="122"/>
      <c r="Q5288" s="122"/>
      <c r="U5288" s="122"/>
      <c r="V5288" s="122"/>
      <c r="W5288" s="122"/>
      <c r="X5288" s="122"/>
      <c r="Y5288" s="122"/>
      <c r="Z5288" s="122"/>
      <c r="AA5288" s="122"/>
      <c r="AB5288" s="122"/>
      <c r="AC5288" s="122"/>
      <c r="AF5288" s="264" t="s">
        <v>900</v>
      </c>
    </row>
    <row r="5289" spans="1:32" s="117" customFormat="1" x14ac:dyDescent="0.2">
      <c r="A5289" s="209">
        <v>45308</v>
      </c>
      <c r="B5289" s="210">
        <v>4.99</v>
      </c>
      <c r="C5289" s="210">
        <v>4.5</v>
      </c>
      <c r="D5289" s="210">
        <v>5.21</v>
      </c>
      <c r="E5289" s="210">
        <v>4.91</v>
      </c>
      <c r="F5289" s="122"/>
      <c r="G5289" s="210">
        <v>3.2</v>
      </c>
      <c r="H5289" s="210">
        <v>2.98</v>
      </c>
      <c r="I5289" s="210">
        <v>2.86</v>
      </c>
      <c r="J5289" s="210">
        <v>3.87</v>
      </c>
      <c r="K5289" s="210">
        <v>3.66</v>
      </c>
      <c r="L5289" s="122">
        <v>3.65</v>
      </c>
      <c r="M5289" s="122"/>
      <c r="N5289" s="122"/>
      <c r="O5289" s="122"/>
      <c r="P5289" s="122"/>
      <c r="Q5289" s="122"/>
      <c r="U5289" s="122"/>
      <c r="V5289" s="122"/>
      <c r="W5289" s="122"/>
      <c r="X5289" s="122"/>
      <c r="Y5289" s="122"/>
      <c r="Z5289" s="122"/>
      <c r="AA5289" s="122"/>
      <c r="AB5289" s="122"/>
      <c r="AC5289" s="122"/>
    </row>
    <row r="5290" spans="1:32" s="117" customFormat="1" x14ac:dyDescent="0.2">
      <c r="A5290" s="209">
        <v>45309</v>
      </c>
      <c r="B5290" s="210">
        <v>5.0199999999999996</v>
      </c>
      <c r="C5290" s="210">
        <v>4.54</v>
      </c>
      <c r="D5290" s="210">
        <v>5.3</v>
      </c>
      <c r="E5290" s="210">
        <v>4.95</v>
      </c>
      <c r="F5290" s="122"/>
      <c r="G5290" s="210">
        <v>3.28</v>
      </c>
      <c r="H5290" s="210">
        <v>3.04</v>
      </c>
      <c r="I5290" s="210">
        <v>2.95</v>
      </c>
      <c r="J5290" s="210">
        <v>3.77</v>
      </c>
      <c r="K5290" s="210">
        <v>3.69</v>
      </c>
      <c r="L5290" s="122">
        <v>3.46</v>
      </c>
      <c r="M5290" s="122"/>
      <c r="N5290" s="122"/>
      <c r="O5290" s="122"/>
      <c r="P5290" s="122"/>
      <c r="Q5290" s="122"/>
      <c r="U5290" s="122"/>
      <c r="V5290" s="122"/>
      <c r="W5290" s="122"/>
      <c r="X5290" s="122"/>
      <c r="Y5290" s="122"/>
      <c r="Z5290" s="122"/>
      <c r="AA5290" s="122"/>
      <c r="AB5290" s="122"/>
      <c r="AC5290" s="122"/>
    </row>
    <row r="5291" spans="1:32" s="117" customFormat="1" x14ac:dyDescent="0.2">
      <c r="A5291" s="209">
        <v>45310</v>
      </c>
      <c r="B5291" s="210">
        <v>5</v>
      </c>
      <c r="C5291" s="210">
        <v>4.4400000000000004</v>
      </c>
      <c r="D5291" s="210">
        <v>5.27</v>
      </c>
      <c r="E5291" s="210">
        <v>4.92</v>
      </c>
      <c r="F5291" s="122"/>
      <c r="G5291" s="210">
        <v>3.3</v>
      </c>
      <c r="H5291" s="210">
        <v>3.04</v>
      </c>
      <c r="I5291" s="210">
        <v>2.95</v>
      </c>
      <c r="J5291" s="210">
        <v>3.8</v>
      </c>
      <c r="K5291" s="210">
        <v>3.71</v>
      </c>
      <c r="L5291" s="122">
        <v>3.46</v>
      </c>
      <c r="M5291" s="122"/>
      <c r="N5291" s="122"/>
      <c r="O5291" s="122"/>
      <c r="P5291" s="122"/>
      <c r="Q5291" s="122"/>
      <c r="U5291" s="122"/>
      <c r="V5291" s="122"/>
      <c r="W5291" s="122"/>
      <c r="X5291" s="122"/>
      <c r="Y5291" s="122"/>
      <c r="Z5291" s="122"/>
      <c r="AA5291" s="122"/>
      <c r="AB5291" s="122"/>
      <c r="AC5291" s="122"/>
    </row>
    <row r="5292" spans="1:32" s="117" customFormat="1" x14ac:dyDescent="0.2">
      <c r="A5292" s="209">
        <v>45313</v>
      </c>
      <c r="B5292" s="210">
        <v>4.99</v>
      </c>
      <c r="C5292" s="210">
        <v>4.68</v>
      </c>
      <c r="D5292" s="210">
        <v>5.28</v>
      </c>
      <c r="E5292" s="210">
        <v>4.91</v>
      </c>
      <c r="F5292" s="122"/>
      <c r="G5292" s="210">
        <v>3.27</v>
      </c>
      <c r="H5292" s="210">
        <v>3.02</v>
      </c>
      <c r="I5292" s="210">
        <v>2.91</v>
      </c>
      <c r="J5292" s="210">
        <v>3.75</v>
      </c>
      <c r="K5292" s="210">
        <v>3.68</v>
      </c>
      <c r="L5292" s="122">
        <v>3.43</v>
      </c>
      <c r="M5292" s="122"/>
      <c r="N5292" s="122"/>
      <c r="O5292" s="122"/>
      <c r="P5292" s="122"/>
      <c r="Q5292" s="122"/>
      <c r="U5292" s="122"/>
      <c r="V5292" s="122"/>
      <c r="W5292" s="122"/>
      <c r="X5292" s="122"/>
      <c r="Y5292" s="122"/>
      <c r="Z5292" s="122"/>
      <c r="AA5292" s="122"/>
      <c r="AB5292" s="122"/>
      <c r="AC5292" s="122"/>
    </row>
    <row r="5293" spans="1:32" s="117" customFormat="1" x14ac:dyDescent="0.2">
      <c r="A5293" s="209">
        <v>45314</v>
      </c>
      <c r="B5293" s="210">
        <v>5.03</v>
      </c>
      <c r="C5293" s="210">
        <v>4.71</v>
      </c>
      <c r="D5293" s="210">
        <v>5.33</v>
      </c>
      <c r="E5293" s="210">
        <v>4.95</v>
      </c>
      <c r="F5293" s="122"/>
      <c r="G5293" s="210">
        <v>3.28</v>
      </c>
      <c r="H5293" s="210">
        <v>3.04</v>
      </c>
      <c r="I5293" s="210">
        <v>2.9</v>
      </c>
      <c r="J5293" s="210">
        <v>3.8</v>
      </c>
      <c r="K5293" s="210">
        <v>3.68</v>
      </c>
      <c r="L5293" s="122">
        <v>3.44</v>
      </c>
      <c r="M5293" s="122"/>
      <c r="N5293" s="122"/>
      <c r="O5293" s="122"/>
      <c r="P5293" s="122"/>
      <c r="Q5293" s="122"/>
      <c r="U5293" s="122"/>
      <c r="V5293" s="122"/>
      <c r="W5293" s="122"/>
      <c r="X5293" s="122"/>
      <c r="Y5293" s="122"/>
      <c r="Z5293" s="122"/>
      <c r="AA5293" s="122"/>
      <c r="AB5293" s="122"/>
      <c r="AC5293" s="122"/>
    </row>
    <row r="5294" spans="1:32" s="117" customFormat="1" x14ac:dyDescent="0.2">
      <c r="A5294" s="209">
        <v>45315</v>
      </c>
      <c r="B5294" s="210">
        <v>5.07</v>
      </c>
      <c r="C5294" s="210">
        <v>4.75</v>
      </c>
      <c r="D5294" s="210">
        <v>5.36</v>
      </c>
      <c r="E5294" s="210">
        <v>4.9800000000000004</v>
      </c>
      <c r="F5294" s="122"/>
      <c r="G5294" s="210">
        <v>3.29</v>
      </c>
      <c r="H5294" s="210">
        <v>3.02</v>
      </c>
      <c r="I5294" s="210">
        <v>2.89</v>
      </c>
      <c r="J5294" s="210">
        <v>3.84</v>
      </c>
      <c r="K5294" s="210">
        <v>3.66</v>
      </c>
      <c r="L5294" s="122">
        <v>3.56</v>
      </c>
      <c r="M5294" s="122"/>
      <c r="N5294" s="122"/>
      <c r="O5294" s="122"/>
      <c r="P5294" s="122"/>
      <c r="Q5294" s="122"/>
      <c r="U5294" s="122"/>
      <c r="V5294" s="122"/>
      <c r="W5294" s="122"/>
      <c r="X5294" s="122"/>
      <c r="Y5294" s="122"/>
      <c r="Z5294" s="122"/>
      <c r="AA5294" s="122"/>
      <c r="AB5294" s="122"/>
      <c r="AC5294" s="122"/>
    </row>
    <row r="5295" spans="1:32" s="117" customFormat="1" x14ac:dyDescent="0.2">
      <c r="A5295" s="209">
        <v>45316</v>
      </c>
      <c r="B5295" s="210">
        <v>4.99</v>
      </c>
      <c r="C5295" s="210">
        <v>4.6900000000000004</v>
      </c>
      <c r="D5295" s="210">
        <v>5.28</v>
      </c>
      <c r="E5295" s="210">
        <v>4.93</v>
      </c>
      <c r="F5295" s="122"/>
      <c r="G5295" s="210">
        <v>3.3</v>
      </c>
      <c r="H5295" s="210">
        <v>3.04</v>
      </c>
      <c r="I5295" s="210">
        <v>2.91</v>
      </c>
      <c r="J5295" s="210">
        <v>3.9</v>
      </c>
      <c r="K5295" s="210">
        <v>3.63</v>
      </c>
      <c r="L5295" s="122">
        <v>3.45</v>
      </c>
      <c r="M5295" s="122"/>
      <c r="N5295" s="122"/>
      <c r="O5295" s="122"/>
      <c r="P5295" s="122"/>
      <c r="Q5295" s="122"/>
      <c r="U5295" s="122"/>
      <c r="V5295" s="122"/>
      <c r="W5295" s="122"/>
      <c r="X5295" s="122"/>
      <c r="Y5295" s="122"/>
      <c r="Z5295" s="122"/>
      <c r="AA5295" s="122"/>
      <c r="AB5295" s="122"/>
      <c r="AC5295" s="122"/>
    </row>
    <row r="5296" spans="1:32" s="117" customFormat="1" x14ac:dyDescent="0.2">
      <c r="A5296" s="209">
        <v>45317</v>
      </c>
      <c r="B5296" s="210">
        <v>5.03</v>
      </c>
      <c r="C5296" s="210">
        <v>4.71</v>
      </c>
      <c r="D5296" s="210">
        <v>5.27</v>
      </c>
      <c r="E5296" s="210">
        <v>5.09</v>
      </c>
      <c r="F5296" s="122"/>
      <c r="G5296" s="210">
        <v>3.28</v>
      </c>
      <c r="H5296" s="210">
        <v>3.01</v>
      </c>
      <c r="I5296" s="210">
        <v>2.88</v>
      </c>
      <c r="J5296" s="210">
        <v>3.84</v>
      </c>
      <c r="K5296" s="210">
        <v>3.53</v>
      </c>
      <c r="L5296" s="122">
        <v>3.5</v>
      </c>
      <c r="M5296" s="122"/>
      <c r="N5296" s="122"/>
      <c r="O5296" s="122"/>
      <c r="P5296" s="122"/>
      <c r="Q5296" s="122"/>
      <c r="U5296" s="122"/>
      <c r="V5296" s="122"/>
      <c r="W5296" s="122"/>
      <c r="X5296" s="122"/>
      <c r="Y5296" s="122"/>
      <c r="Z5296" s="122"/>
      <c r="AA5296" s="122"/>
      <c r="AB5296" s="122"/>
      <c r="AC5296" s="122"/>
    </row>
    <row r="5297" spans="1:43" s="117" customFormat="1" x14ac:dyDescent="0.2">
      <c r="A5297" s="209">
        <v>45320</v>
      </c>
      <c r="B5297" s="210">
        <v>4.96</v>
      </c>
      <c r="C5297" s="210">
        <v>4.38</v>
      </c>
      <c r="D5297" s="210">
        <v>5.23</v>
      </c>
      <c r="E5297" s="210">
        <v>4.8899999999999997</v>
      </c>
      <c r="F5297" s="122"/>
      <c r="G5297" s="210">
        <v>3.25</v>
      </c>
      <c r="H5297" s="210">
        <v>2.98</v>
      </c>
      <c r="I5297" s="210">
        <v>2.87</v>
      </c>
      <c r="J5297" s="210">
        <v>3.84</v>
      </c>
      <c r="K5297" s="210">
        <v>3.61</v>
      </c>
      <c r="L5297" s="122">
        <v>3.45</v>
      </c>
      <c r="M5297" s="122"/>
      <c r="N5297" s="122"/>
      <c r="O5297" s="122"/>
      <c r="P5297" s="122"/>
      <c r="Q5297" s="122"/>
      <c r="U5297" s="122"/>
      <c r="V5297" s="122"/>
      <c r="W5297" s="122"/>
      <c r="X5297" s="122"/>
      <c r="Y5297" s="122"/>
      <c r="Z5297" s="122"/>
      <c r="AA5297" s="122"/>
      <c r="AB5297" s="122"/>
      <c r="AC5297" s="122"/>
    </row>
    <row r="5298" spans="1:43" s="117" customFormat="1" x14ac:dyDescent="0.2">
      <c r="A5298" s="209">
        <v>45321</v>
      </c>
      <c r="B5298" s="210">
        <v>4.93</v>
      </c>
      <c r="C5298" s="210">
        <v>4.4400000000000004</v>
      </c>
      <c r="D5298" s="210">
        <v>5.17</v>
      </c>
      <c r="E5298" s="210">
        <v>4.87</v>
      </c>
      <c r="F5298" s="122"/>
      <c r="G5298" s="210">
        <v>3.2</v>
      </c>
      <c r="H5298" s="210">
        <v>2.93</v>
      </c>
      <c r="I5298" s="210">
        <v>2.8</v>
      </c>
      <c r="J5298" s="210">
        <v>3.82</v>
      </c>
      <c r="K5298" s="210">
        <v>3.61</v>
      </c>
      <c r="L5298" s="122">
        <v>3.45</v>
      </c>
      <c r="M5298" s="122"/>
      <c r="N5298" s="122"/>
      <c r="O5298" s="122"/>
      <c r="P5298" s="122"/>
      <c r="Q5298" s="122"/>
      <c r="U5298" s="122"/>
      <c r="V5298" s="122"/>
      <c r="W5298" s="122"/>
      <c r="X5298" s="122"/>
      <c r="Y5298" s="122"/>
      <c r="Z5298" s="122"/>
      <c r="AA5298" s="122"/>
      <c r="AB5298" s="122"/>
      <c r="AC5298" s="122"/>
    </row>
    <row r="5299" spans="1:43" s="117" customFormat="1" x14ac:dyDescent="0.2">
      <c r="A5299" s="209">
        <v>45322</v>
      </c>
      <c r="B5299" s="210">
        <v>4.8499999999999996</v>
      </c>
      <c r="C5299" s="210">
        <v>4.3499999999999996</v>
      </c>
      <c r="D5299" s="210">
        <v>5.1100000000000003</v>
      </c>
      <c r="E5299" s="210">
        <v>4.82</v>
      </c>
      <c r="F5299" s="122"/>
      <c r="G5299" s="210">
        <v>3.14</v>
      </c>
      <c r="H5299" s="210">
        <v>2.88</v>
      </c>
      <c r="I5299" s="210">
        <v>2.75</v>
      </c>
      <c r="J5299" s="210">
        <v>3.82</v>
      </c>
      <c r="K5299" s="210">
        <v>3.6</v>
      </c>
      <c r="L5299" s="122">
        <v>3.42</v>
      </c>
      <c r="M5299" s="122"/>
      <c r="N5299" s="122"/>
      <c r="O5299" s="122"/>
      <c r="P5299" s="122"/>
      <c r="Q5299" s="122"/>
      <c r="U5299" s="122"/>
      <c r="V5299" s="122"/>
      <c r="W5299" s="122"/>
      <c r="X5299" s="122"/>
      <c r="Y5299" s="122"/>
      <c r="Z5299" s="122"/>
      <c r="AA5299" s="122"/>
      <c r="AB5299" s="122"/>
      <c r="AC5299" s="122"/>
    </row>
    <row r="5300" spans="1:43" s="117" customFormat="1" x14ac:dyDescent="0.2">
      <c r="A5300" s="209"/>
      <c r="B5300" s="210"/>
      <c r="C5300" s="210"/>
      <c r="D5300" s="210"/>
      <c r="E5300" s="210"/>
      <c r="F5300" s="122"/>
      <c r="G5300" s="210"/>
      <c r="H5300" s="210"/>
      <c r="I5300" s="210"/>
      <c r="J5300" s="210"/>
      <c r="K5300" s="210"/>
      <c r="L5300" s="122"/>
      <c r="M5300" s="122"/>
      <c r="N5300" s="122"/>
      <c r="O5300" s="122"/>
      <c r="P5300" s="122"/>
      <c r="Q5300" s="122"/>
      <c r="U5300" s="122"/>
      <c r="V5300" s="122"/>
      <c r="W5300" s="122"/>
      <c r="X5300" s="122"/>
      <c r="Y5300" s="122"/>
      <c r="Z5300" s="122"/>
      <c r="AA5300" s="122"/>
      <c r="AB5300" s="122"/>
      <c r="AC5300" s="122"/>
    </row>
    <row r="5301" spans="1:43" s="221" customFormat="1" x14ac:dyDescent="0.2">
      <c r="A5301" s="228" t="s">
        <v>61</v>
      </c>
      <c r="B5301" s="229">
        <f>AVERAGE(B5279:B5299)</f>
        <v>4.933809523809523</v>
      </c>
      <c r="C5301" s="229">
        <f>AVERAGE(C5279:C5299)</f>
        <v>4.5352380952380944</v>
      </c>
      <c r="D5301" s="229">
        <f>AVERAGE(D5279:D5299)</f>
        <v>5.2285714285714295</v>
      </c>
      <c r="E5301" s="229">
        <f>AVERAGE(E5279:E5299)</f>
        <v>4.8885714285714297</v>
      </c>
      <c r="F5301" s="229"/>
      <c r="G5301" s="229">
        <f>AVERAGE(G5279:G5299)</f>
        <v>3.2023809523809526</v>
      </c>
      <c r="H5301" s="229">
        <f>AVERAGE(H5279:H5299)</f>
        <v>2.9766666666666666</v>
      </c>
      <c r="I5301" s="229"/>
      <c r="J5301" s="229">
        <f>AVERAGE(J5279:J5299)</f>
        <v>3.808095238095238</v>
      </c>
      <c r="K5301" s="229">
        <f>AVERAGE(K5279:K5299)</f>
        <v>3.605714285714285</v>
      </c>
      <c r="L5301" s="229"/>
      <c r="M5301" s="229"/>
      <c r="N5301" s="229"/>
      <c r="O5301" s="229"/>
      <c r="P5301" s="229"/>
      <c r="Q5301" s="229"/>
      <c r="U5301" s="229"/>
      <c r="V5301" s="229"/>
      <c r="W5301" s="229"/>
      <c r="X5301" s="229"/>
      <c r="Y5301" s="229"/>
      <c r="Z5301" s="229"/>
      <c r="AA5301" s="229"/>
      <c r="AB5301" s="229"/>
      <c r="AC5301" s="229"/>
      <c r="AF5301" s="261"/>
      <c r="AG5301" s="262"/>
      <c r="AH5301" s="262"/>
      <c r="AI5301" s="262"/>
      <c r="AJ5301" s="262"/>
      <c r="AK5301" s="262"/>
      <c r="AL5301" s="262"/>
      <c r="AM5301" s="262"/>
      <c r="AN5301" s="262"/>
      <c r="AO5301" s="262"/>
      <c r="AP5301" s="262"/>
      <c r="AQ5301" s="262"/>
    </row>
    <row r="5302" spans="1:43" s="221" customFormat="1" x14ac:dyDescent="0.2">
      <c r="A5302" s="228" t="s">
        <v>62</v>
      </c>
      <c r="B5302" s="311">
        <f>AVERAGE(B5301:C5301)</f>
        <v>4.7345238095238091</v>
      </c>
      <c r="C5302" s="311"/>
      <c r="D5302" s="311">
        <f>AVERAGE(D5301:E5301)</f>
        <v>5.0585714285714296</v>
      </c>
      <c r="E5302" s="311"/>
      <c r="F5302" s="231"/>
      <c r="G5302" s="311">
        <f>AVERAGE(G5301:H5301)</f>
        <v>3.0895238095238096</v>
      </c>
      <c r="H5302" s="311"/>
      <c r="I5302" s="230"/>
      <c r="J5302" s="311">
        <f>AVERAGE(J5301:K5301)</f>
        <v>3.7069047619047613</v>
      </c>
      <c r="K5302" s="311"/>
      <c r="L5302" s="229"/>
      <c r="M5302" s="229"/>
      <c r="N5302" s="229"/>
      <c r="O5302" s="229"/>
      <c r="P5302" s="229"/>
      <c r="Q5302" s="229"/>
      <c r="U5302" s="229"/>
      <c r="V5302" s="229"/>
      <c r="W5302" s="229"/>
      <c r="X5302" s="229"/>
      <c r="Y5302" s="229"/>
      <c r="Z5302" s="229"/>
      <c r="AA5302" s="229"/>
      <c r="AB5302" s="229"/>
      <c r="AC5302" s="229"/>
      <c r="AF5302" s="261"/>
      <c r="AG5302" s="263"/>
      <c r="AH5302" s="263"/>
      <c r="AI5302" s="263"/>
      <c r="AJ5302" s="263"/>
      <c r="AK5302" s="262"/>
      <c r="AL5302" s="263"/>
      <c r="AM5302" s="263"/>
      <c r="AN5302" s="263"/>
      <c r="AO5302" s="263"/>
      <c r="AP5302" s="263"/>
      <c r="AQ5302" s="262"/>
    </row>
    <row r="5303" spans="1:43" s="221" customFormat="1" x14ac:dyDescent="0.2">
      <c r="A5303" s="228" t="s">
        <v>63</v>
      </c>
      <c r="B5303" s="311">
        <f>AVERAGE(B5251,B5276,B5302)</f>
        <v>4.8197063492063492</v>
      </c>
      <c r="C5303" s="311"/>
      <c r="D5303" s="311">
        <f>AVERAGE(D5251,D5276,D5302)</f>
        <v>5.2210436507936517</v>
      </c>
      <c r="E5303" s="311"/>
      <c r="F5303" s="231"/>
      <c r="G5303" s="311">
        <f>AVERAGE(G5251,G5276,G5302)</f>
        <v>3.3455436507936507</v>
      </c>
      <c r="H5303" s="311"/>
      <c r="I5303" s="230"/>
      <c r="J5303" s="311">
        <f>AVERAGE(J5251,J5276,J5302)</f>
        <v>3.9649841269841271</v>
      </c>
      <c r="K5303" s="311"/>
      <c r="L5303" s="229"/>
      <c r="M5303" s="229"/>
      <c r="N5303" s="229"/>
      <c r="O5303" s="229"/>
      <c r="P5303" s="229"/>
      <c r="Q5303" s="229"/>
      <c r="U5303" s="229"/>
      <c r="V5303" s="229"/>
      <c r="W5303" s="229"/>
      <c r="X5303" s="229"/>
      <c r="Y5303" s="229"/>
      <c r="Z5303" s="229"/>
      <c r="AA5303" s="229"/>
      <c r="AB5303" s="229"/>
      <c r="AC5303" s="229"/>
      <c r="AF5303" s="261"/>
      <c r="AG5303" s="263"/>
      <c r="AH5303" s="263"/>
      <c r="AI5303" s="263"/>
      <c r="AJ5303" s="263"/>
      <c r="AK5303" s="262"/>
      <c r="AL5303" s="263"/>
      <c r="AM5303" s="263"/>
      <c r="AN5303" s="263"/>
      <c r="AO5303" s="263"/>
      <c r="AP5303" s="263"/>
      <c r="AQ5303" s="262"/>
    </row>
    <row r="5304" spans="1:43" s="117" customFormat="1" x14ac:dyDescent="0.2">
      <c r="A5304" s="209"/>
      <c r="B5304" s="210"/>
      <c r="C5304" s="210"/>
      <c r="D5304" s="210"/>
      <c r="E5304" s="210"/>
      <c r="F5304" s="122"/>
      <c r="G5304" s="210"/>
      <c r="H5304" s="210"/>
      <c r="I5304" s="210"/>
      <c r="J5304" s="210"/>
      <c r="K5304" s="210"/>
      <c r="L5304" s="122"/>
      <c r="M5304" s="122"/>
      <c r="N5304" s="122"/>
      <c r="O5304" s="122"/>
      <c r="P5304" s="122"/>
      <c r="Q5304" s="122"/>
      <c r="U5304" s="122"/>
      <c r="V5304" s="122"/>
      <c r="W5304" s="122"/>
      <c r="X5304" s="122"/>
      <c r="Y5304" s="122"/>
      <c r="Z5304" s="122"/>
      <c r="AA5304" s="122"/>
      <c r="AB5304" s="122"/>
      <c r="AC5304" s="122"/>
    </row>
    <row r="5305" spans="1:43" s="117" customFormat="1" x14ac:dyDescent="0.2">
      <c r="A5305" s="209">
        <v>45323</v>
      </c>
      <c r="B5305" s="210">
        <v>4.83</v>
      </c>
      <c r="C5305" s="210">
        <v>4.32</v>
      </c>
      <c r="D5305" s="210">
        <v>5.07</v>
      </c>
      <c r="E5305" s="210">
        <v>4.8</v>
      </c>
      <c r="F5305" s="122"/>
      <c r="G5305" s="210">
        <v>3.06</v>
      </c>
      <c r="H5305" s="210">
        <v>2.78</v>
      </c>
      <c r="I5305" s="210">
        <v>2.68</v>
      </c>
      <c r="J5305" s="210">
        <v>3.7</v>
      </c>
      <c r="K5305" s="210">
        <v>3.48</v>
      </c>
      <c r="L5305" s="122">
        <v>3.4</v>
      </c>
      <c r="M5305" s="122"/>
      <c r="N5305" s="122"/>
      <c r="O5305" s="122"/>
      <c r="P5305" s="122"/>
      <c r="Q5305" s="122"/>
      <c r="U5305" s="122"/>
      <c r="V5305" s="122"/>
      <c r="W5305" s="122"/>
      <c r="X5305" s="122"/>
      <c r="Y5305" s="122"/>
      <c r="Z5305" s="122"/>
      <c r="AA5305" s="122"/>
      <c r="AB5305" s="122"/>
      <c r="AC5305" s="122"/>
    </row>
    <row r="5306" spans="1:43" s="117" customFormat="1" x14ac:dyDescent="0.2">
      <c r="A5306" s="209">
        <v>45324</v>
      </c>
      <c r="B5306" s="210">
        <v>4.96</v>
      </c>
      <c r="C5306" s="210">
        <v>4.4400000000000004</v>
      </c>
      <c r="D5306" s="210">
        <v>5.17</v>
      </c>
      <c r="E5306" s="210">
        <v>4.9000000000000004</v>
      </c>
      <c r="F5306" s="122"/>
      <c r="G5306" s="210">
        <v>3.13</v>
      </c>
      <c r="H5306" s="210">
        <v>2.82</v>
      </c>
      <c r="I5306" s="210">
        <v>2.71</v>
      </c>
      <c r="J5306" s="210">
        <v>4.0199999999999996</v>
      </c>
      <c r="K5306" s="210">
        <v>3.4</v>
      </c>
      <c r="L5306" s="122">
        <v>3.37</v>
      </c>
      <c r="M5306" s="122"/>
      <c r="N5306" s="122"/>
      <c r="O5306" s="122"/>
      <c r="P5306" s="122"/>
      <c r="Q5306" s="122"/>
      <c r="U5306" s="122"/>
      <c r="V5306" s="122"/>
      <c r="W5306" s="122"/>
      <c r="X5306" s="122"/>
      <c r="Y5306" s="122"/>
      <c r="Z5306" s="122"/>
      <c r="AA5306" s="122"/>
      <c r="AB5306" s="122"/>
      <c r="AC5306" s="122"/>
    </row>
    <row r="5307" spans="1:43" s="117" customFormat="1" x14ac:dyDescent="0.2">
      <c r="A5307" s="209">
        <v>45327</v>
      </c>
      <c r="B5307" s="210">
        <v>5.07</v>
      </c>
      <c r="C5307" s="210">
        <v>4.57</v>
      </c>
      <c r="D5307" s="210">
        <v>5.28</v>
      </c>
      <c r="E5307" s="210">
        <v>5.03</v>
      </c>
      <c r="F5307" s="122"/>
      <c r="G5307" s="210">
        <v>3.2</v>
      </c>
      <c r="H5307" s="210">
        <v>2.91</v>
      </c>
      <c r="I5307" s="210">
        <v>2.8</v>
      </c>
      <c r="J5307" s="210">
        <v>3.78</v>
      </c>
      <c r="K5307" s="210">
        <v>3.54</v>
      </c>
      <c r="L5307" s="122">
        <v>3.41</v>
      </c>
      <c r="M5307" s="122"/>
      <c r="N5307" s="122"/>
      <c r="O5307" s="122"/>
      <c r="P5307" s="122"/>
      <c r="Q5307" s="122"/>
      <c r="U5307" s="122"/>
      <c r="V5307" s="122"/>
      <c r="W5307" s="122"/>
      <c r="X5307" s="122"/>
      <c r="Y5307" s="122"/>
      <c r="Z5307" s="122"/>
      <c r="AA5307" s="122"/>
      <c r="AB5307" s="122"/>
      <c r="AC5307" s="122"/>
    </row>
    <row r="5308" spans="1:43" s="117" customFormat="1" x14ac:dyDescent="0.2">
      <c r="A5308" s="209">
        <v>45328</v>
      </c>
      <c r="B5308" s="210">
        <v>4.99</v>
      </c>
      <c r="C5308" s="210">
        <v>4.5</v>
      </c>
      <c r="D5308" s="210">
        <v>5.23</v>
      </c>
      <c r="E5308" s="210">
        <v>4.96</v>
      </c>
      <c r="F5308" s="122"/>
      <c r="G5308" s="210">
        <v>3.23</v>
      </c>
      <c r="H5308" s="210">
        <v>2.94</v>
      </c>
      <c r="I5308" s="210">
        <v>2.8</v>
      </c>
      <c r="J5308" s="210">
        <v>3.78</v>
      </c>
      <c r="K5308" s="210">
        <v>3.57</v>
      </c>
      <c r="L5308" s="122">
        <v>3.37</v>
      </c>
      <c r="M5308" s="122"/>
      <c r="N5308" s="122"/>
      <c r="O5308" s="122"/>
      <c r="P5308" s="122"/>
      <c r="Q5308" s="122"/>
      <c r="U5308" s="122"/>
      <c r="V5308" s="122"/>
      <c r="W5308" s="122"/>
      <c r="X5308" s="122"/>
      <c r="Y5308" s="122"/>
      <c r="Z5308" s="122"/>
      <c r="AA5308" s="122"/>
      <c r="AB5308" s="122"/>
      <c r="AC5308" s="122"/>
    </row>
    <row r="5309" spans="1:43" s="117" customFormat="1" x14ac:dyDescent="0.2">
      <c r="A5309" s="209">
        <v>45329</v>
      </c>
      <c r="B5309" s="210">
        <v>5.01</v>
      </c>
      <c r="C5309" s="210">
        <v>4.5199999999999996</v>
      </c>
      <c r="D5309" s="210">
        <v>5.26</v>
      </c>
      <c r="E5309" s="210">
        <v>4.97</v>
      </c>
      <c r="F5309" s="122"/>
      <c r="G5309" s="210">
        <v>3.16</v>
      </c>
      <c r="H5309" s="210">
        <v>2.88</v>
      </c>
      <c r="I5309" s="210">
        <v>2.76</v>
      </c>
      <c r="J5309" s="210">
        <v>3.8</v>
      </c>
      <c r="K5309" s="210">
        <v>3.45</v>
      </c>
      <c r="L5309" s="122">
        <v>3.31</v>
      </c>
      <c r="M5309" s="122"/>
      <c r="N5309" s="122"/>
      <c r="O5309" s="122"/>
      <c r="P5309" s="122"/>
      <c r="Q5309" s="122"/>
      <c r="U5309" s="122"/>
      <c r="V5309" s="122"/>
      <c r="W5309" s="122"/>
      <c r="X5309" s="122"/>
      <c r="Y5309" s="122"/>
      <c r="Z5309" s="122"/>
      <c r="AA5309" s="122"/>
      <c r="AB5309" s="122"/>
      <c r="AC5309" s="122"/>
    </row>
    <row r="5310" spans="1:43" s="117" customFormat="1" x14ac:dyDescent="0.2">
      <c r="A5310" s="209">
        <v>45330</v>
      </c>
      <c r="B5310" s="210">
        <v>5.0599999999999996</v>
      </c>
      <c r="C5310" s="210">
        <v>4.58</v>
      </c>
      <c r="D5310" s="210">
        <v>5.3</v>
      </c>
      <c r="E5310" s="210">
        <v>5.03</v>
      </c>
      <c r="F5310" s="122"/>
      <c r="G5310" s="210">
        <v>3.16</v>
      </c>
      <c r="H5310" s="210">
        <v>2.88</v>
      </c>
      <c r="I5310" s="210">
        <v>2.75</v>
      </c>
      <c r="J5310" s="210">
        <v>3.85</v>
      </c>
      <c r="K5310" s="210">
        <v>3.42</v>
      </c>
      <c r="L5310" s="122">
        <v>3.41</v>
      </c>
      <c r="M5310" s="122"/>
      <c r="N5310" s="122"/>
      <c r="O5310" s="122"/>
      <c r="P5310" s="122"/>
      <c r="Q5310" s="122"/>
      <c r="U5310" s="122"/>
      <c r="V5310" s="122"/>
      <c r="W5310" s="122"/>
      <c r="X5310" s="122"/>
      <c r="Y5310" s="122"/>
      <c r="Z5310" s="122"/>
      <c r="AA5310" s="122"/>
      <c r="AB5310" s="122"/>
      <c r="AC5310" s="122"/>
    </row>
    <row r="5311" spans="1:43" s="117" customFormat="1" x14ac:dyDescent="0.2">
      <c r="A5311" s="209">
        <v>45331</v>
      </c>
      <c r="B5311" s="210">
        <v>5.09</v>
      </c>
      <c r="C5311" s="210">
        <v>4.5999999999999996</v>
      </c>
      <c r="D5311" s="210">
        <v>5.33</v>
      </c>
      <c r="E5311" s="210">
        <v>5.0599999999999996</v>
      </c>
      <c r="F5311" s="122"/>
      <c r="G5311" s="210">
        <v>3.19</v>
      </c>
      <c r="H5311" s="210">
        <v>2.89</v>
      </c>
      <c r="I5311" s="210">
        <v>2.74</v>
      </c>
      <c r="J5311" s="210">
        <v>3.82</v>
      </c>
      <c r="K5311" s="210">
        <v>3.39</v>
      </c>
      <c r="L5311" s="122">
        <v>3.39</v>
      </c>
      <c r="M5311" s="122"/>
      <c r="N5311" s="122"/>
      <c r="O5311" s="122"/>
      <c r="P5311" s="122"/>
      <c r="Q5311" s="122"/>
      <c r="U5311" s="122"/>
      <c r="V5311" s="122"/>
      <c r="W5311" s="122"/>
      <c r="X5311" s="122"/>
      <c r="Y5311" s="122"/>
      <c r="Z5311" s="122"/>
      <c r="AA5311" s="122"/>
      <c r="AB5311" s="122"/>
      <c r="AC5311" s="122"/>
    </row>
    <row r="5312" spans="1:43" s="117" customFormat="1" x14ac:dyDescent="0.2">
      <c r="A5312" s="209">
        <v>45334</v>
      </c>
      <c r="B5312" s="210">
        <v>5.09</v>
      </c>
      <c r="C5312" s="210">
        <v>4.46</v>
      </c>
      <c r="D5312" s="210">
        <v>5.37</v>
      </c>
      <c r="E5312" s="210">
        <v>5.09</v>
      </c>
      <c r="F5312" s="122"/>
      <c r="G5312" s="210">
        <v>3.15</v>
      </c>
      <c r="H5312" s="210">
        <v>2.87</v>
      </c>
      <c r="I5312" s="210">
        <v>2.75</v>
      </c>
      <c r="J5312" s="210">
        <v>3.75</v>
      </c>
      <c r="K5312" s="210">
        <v>3.4</v>
      </c>
      <c r="L5312" s="122">
        <v>3.4</v>
      </c>
      <c r="M5312" s="122"/>
      <c r="N5312" s="122"/>
      <c r="O5312" s="122"/>
      <c r="P5312" s="122"/>
      <c r="Q5312" s="122"/>
      <c r="U5312" s="122"/>
      <c r="V5312" s="122"/>
      <c r="W5312" s="122"/>
      <c r="X5312" s="122"/>
      <c r="Y5312" s="122"/>
      <c r="Z5312" s="122"/>
      <c r="AA5312" s="122"/>
      <c r="AB5312" s="122"/>
      <c r="AC5312" s="122"/>
    </row>
    <row r="5313" spans="1:43" s="117" customFormat="1" x14ac:dyDescent="0.2">
      <c r="A5313" s="209">
        <v>45335</v>
      </c>
      <c r="B5313" s="210">
        <v>5.19</v>
      </c>
      <c r="C5313" s="210">
        <v>4.74</v>
      </c>
      <c r="D5313" s="210">
        <v>5.47</v>
      </c>
      <c r="E5313" s="210">
        <v>5.1100000000000003</v>
      </c>
      <c r="F5313" s="122"/>
      <c r="G5313" s="210">
        <v>3.24</v>
      </c>
      <c r="H5313" s="210">
        <v>2.93</v>
      </c>
      <c r="I5313" s="210">
        <v>2.8</v>
      </c>
      <c r="J5313" s="210">
        <v>3.7</v>
      </c>
      <c r="K5313" s="210">
        <v>3.53</v>
      </c>
      <c r="L5313" s="122">
        <v>3.41</v>
      </c>
      <c r="M5313" s="122"/>
      <c r="N5313" s="122"/>
      <c r="O5313" s="122"/>
      <c r="P5313" s="122"/>
      <c r="Q5313" s="122"/>
      <c r="U5313" s="122"/>
      <c r="V5313" s="122"/>
      <c r="W5313" s="122"/>
      <c r="X5313" s="122"/>
      <c r="Y5313" s="122"/>
      <c r="Z5313" s="122"/>
      <c r="AA5313" s="122"/>
      <c r="AB5313" s="122"/>
      <c r="AC5313" s="122"/>
    </row>
    <row r="5314" spans="1:43" s="117" customFormat="1" x14ac:dyDescent="0.2">
      <c r="A5314" s="209">
        <v>45336</v>
      </c>
      <c r="B5314" s="210">
        <v>5.14</v>
      </c>
      <c r="C5314" s="210">
        <v>4.68</v>
      </c>
      <c r="D5314" s="210">
        <v>5.44</v>
      </c>
      <c r="E5314" s="210">
        <v>5.14</v>
      </c>
      <c r="F5314" s="122"/>
      <c r="G5314" s="210">
        <v>3.21</v>
      </c>
      <c r="H5314" s="210">
        <v>2.9</v>
      </c>
      <c r="I5314" s="210">
        <v>2.81</v>
      </c>
      <c r="J5314" s="210">
        <v>3.85</v>
      </c>
      <c r="K5314" s="210">
        <v>3.52</v>
      </c>
      <c r="L5314" s="122">
        <v>3.42</v>
      </c>
      <c r="M5314" s="122"/>
      <c r="N5314" s="122"/>
      <c r="O5314" s="122"/>
      <c r="P5314" s="122"/>
      <c r="Q5314" s="122"/>
      <c r="U5314" s="122"/>
      <c r="V5314" s="122"/>
      <c r="W5314" s="122"/>
      <c r="X5314" s="122"/>
      <c r="Y5314" s="122"/>
      <c r="Z5314" s="122"/>
      <c r="AA5314" s="122"/>
      <c r="AB5314" s="122"/>
      <c r="AC5314" s="122"/>
    </row>
    <row r="5315" spans="1:43" s="117" customFormat="1" x14ac:dyDescent="0.2">
      <c r="A5315" s="209">
        <v>45337</v>
      </c>
      <c r="B5315" s="210">
        <v>5.1100000000000003</v>
      </c>
      <c r="C5315" s="210">
        <v>4.6399999999999997</v>
      </c>
      <c r="D5315" s="210">
        <v>5.4</v>
      </c>
      <c r="E5315" s="210">
        <v>5.13</v>
      </c>
      <c r="F5315" s="122"/>
      <c r="G5315" s="210">
        <v>3.15</v>
      </c>
      <c r="H5315" s="210">
        <v>2.85</v>
      </c>
      <c r="I5315" s="210">
        <v>2.75</v>
      </c>
      <c r="J5315" s="210">
        <v>3.85</v>
      </c>
      <c r="K5315" s="210">
        <v>3.44</v>
      </c>
      <c r="L5315" s="122">
        <v>3.36</v>
      </c>
      <c r="M5315" s="122"/>
      <c r="N5315" s="122"/>
      <c r="O5315" s="122"/>
      <c r="P5315" s="122"/>
      <c r="Q5315" s="122"/>
      <c r="U5315" s="122"/>
      <c r="V5315" s="122"/>
      <c r="W5315" s="122"/>
      <c r="X5315" s="122"/>
      <c r="Y5315" s="122"/>
      <c r="Z5315" s="122"/>
      <c r="AA5315" s="122"/>
      <c r="AB5315" s="122"/>
      <c r="AC5315" s="122"/>
    </row>
    <row r="5316" spans="1:43" s="117" customFormat="1" x14ac:dyDescent="0.2">
      <c r="A5316" s="209">
        <v>45338</v>
      </c>
      <c r="B5316" s="210">
        <v>5.15</v>
      </c>
      <c r="C5316" s="210">
        <v>4.68</v>
      </c>
      <c r="D5316" s="210">
        <v>5.4</v>
      </c>
      <c r="E5316" s="210">
        <v>5.17</v>
      </c>
      <c r="F5316" s="122"/>
      <c r="G5316" s="210">
        <v>3.18</v>
      </c>
      <c r="H5316" s="210">
        <v>2.89</v>
      </c>
      <c r="I5316" s="210">
        <v>2.76</v>
      </c>
      <c r="J5316" s="210">
        <v>3.9</v>
      </c>
      <c r="K5316" s="210">
        <v>3.44</v>
      </c>
      <c r="L5316" s="122">
        <v>3.4</v>
      </c>
      <c r="M5316" s="122"/>
      <c r="N5316" s="122"/>
      <c r="O5316" s="122"/>
      <c r="P5316" s="122"/>
      <c r="Q5316" s="122"/>
      <c r="U5316" s="122"/>
      <c r="V5316" s="122"/>
      <c r="W5316" s="122"/>
      <c r="X5316" s="122"/>
      <c r="Y5316" s="122"/>
      <c r="Z5316" s="122"/>
      <c r="AA5316" s="122"/>
      <c r="AB5316" s="122"/>
      <c r="AC5316" s="122"/>
    </row>
    <row r="5317" spans="1:43" s="117" customFormat="1" x14ac:dyDescent="0.2">
      <c r="A5317" s="209">
        <v>45342</v>
      </c>
      <c r="B5317" s="210">
        <v>5.13</v>
      </c>
      <c r="C5317" s="210">
        <v>4.67</v>
      </c>
      <c r="D5317" s="210">
        <v>5.41</v>
      </c>
      <c r="E5317" s="210">
        <v>5.23</v>
      </c>
      <c r="F5317" s="122"/>
      <c r="G5317" s="210">
        <v>3.17</v>
      </c>
      <c r="H5317" s="210">
        <v>2.89</v>
      </c>
      <c r="I5317" s="210">
        <v>2.77</v>
      </c>
      <c r="J5317" s="210">
        <v>3.61</v>
      </c>
      <c r="K5317" s="210">
        <v>3.44</v>
      </c>
      <c r="L5317" s="122">
        <v>3.4</v>
      </c>
      <c r="M5317" s="122"/>
      <c r="N5317" s="122"/>
      <c r="O5317" s="122"/>
      <c r="P5317" s="122"/>
      <c r="Q5317" s="122"/>
      <c r="U5317" s="122"/>
      <c r="V5317" s="122"/>
      <c r="W5317" s="122"/>
      <c r="X5317" s="122"/>
      <c r="Y5317" s="122"/>
      <c r="Z5317" s="122"/>
      <c r="AA5317" s="122"/>
      <c r="AB5317" s="122"/>
      <c r="AC5317" s="122"/>
      <c r="AF5317" s="264" t="s">
        <v>906</v>
      </c>
    </row>
    <row r="5318" spans="1:43" s="117" customFormat="1" x14ac:dyDescent="0.2">
      <c r="A5318" s="209">
        <v>45343</v>
      </c>
      <c r="B5318" s="210">
        <v>5.17</v>
      </c>
      <c r="C5318" s="210">
        <v>4.6900000000000004</v>
      </c>
      <c r="D5318" s="210">
        <v>5.43</v>
      </c>
      <c r="E5318" s="210">
        <v>5.13</v>
      </c>
      <c r="F5318" s="122"/>
      <c r="G5318" s="210">
        <v>3.19</v>
      </c>
      <c r="H5318" s="210">
        <v>2.89</v>
      </c>
      <c r="I5318" s="210">
        <v>2.79</v>
      </c>
      <c r="J5318" s="210">
        <v>3.69</v>
      </c>
      <c r="K5318" s="210">
        <v>3.44</v>
      </c>
      <c r="L5318" s="122">
        <v>3.4</v>
      </c>
      <c r="M5318" s="122"/>
      <c r="N5318" s="122"/>
      <c r="O5318" s="122"/>
      <c r="P5318" s="122"/>
      <c r="Q5318" s="122"/>
      <c r="U5318" s="122"/>
      <c r="V5318" s="122"/>
      <c r="W5318" s="122"/>
      <c r="X5318" s="122"/>
      <c r="Y5318" s="122"/>
      <c r="Z5318" s="122"/>
      <c r="AA5318" s="122"/>
      <c r="AB5318" s="122"/>
      <c r="AC5318" s="122"/>
    </row>
    <row r="5319" spans="1:43" s="117" customFormat="1" x14ac:dyDescent="0.2">
      <c r="A5319" s="209">
        <v>45344</v>
      </c>
      <c r="B5319" s="210">
        <v>5.17</v>
      </c>
      <c r="C5319" s="210">
        <v>4.6900000000000004</v>
      </c>
      <c r="D5319" s="210">
        <v>5.47</v>
      </c>
      <c r="E5319" s="210">
        <v>5.14</v>
      </c>
      <c r="F5319" s="122"/>
      <c r="G5319" s="210">
        <v>3.19</v>
      </c>
      <c r="H5319" s="210">
        <v>2.89</v>
      </c>
      <c r="I5319" s="210">
        <v>2.79</v>
      </c>
      <c r="J5319" s="210">
        <v>3.65</v>
      </c>
      <c r="K5319" s="210">
        <v>3.45</v>
      </c>
      <c r="L5319" s="122">
        <v>3.42</v>
      </c>
      <c r="M5319" s="122"/>
      <c r="N5319" s="122"/>
      <c r="O5319" s="122"/>
      <c r="P5319" s="122"/>
      <c r="Q5319" s="122"/>
      <c r="U5319" s="122"/>
      <c r="V5319" s="122"/>
      <c r="W5319" s="122"/>
      <c r="X5319" s="122"/>
      <c r="Y5319" s="122"/>
      <c r="Z5319" s="122"/>
      <c r="AA5319" s="122"/>
      <c r="AB5319" s="122"/>
      <c r="AC5319" s="122"/>
    </row>
    <row r="5320" spans="1:43" s="117" customFormat="1" x14ac:dyDescent="0.2">
      <c r="A5320" s="209">
        <v>45345</v>
      </c>
      <c r="B5320" s="210">
        <v>5.12</v>
      </c>
      <c r="C5320" s="210">
        <v>4.49</v>
      </c>
      <c r="D5320" s="210">
        <v>5.42</v>
      </c>
      <c r="E5320" s="210">
        <v>5.07</v>
      </c>
      <c r="F5320" s="122"/>
      <c r="G5320" s="210">
        <v>3.21</v>
      </c>
      <c r="H5320" s="210">
        <v>2.91</v>
      </c>
      <c r="I5320" s="210">
        <v>2.8</v>
      </c>
      <c r="J5320" s="210">
        <v>3.68</v>
      </c>
      <c r="K5320" s="210">
        <v>3.43</v>
      </c>
      <c r="L5320" s="122">
        <v>3.4</v>
      </c>
      <c r="M5320" s="122"/>
      <c r="N5320" s="122"/>
      <c r="O5320" s="122"/>
      <c r="P5320" s="122"/>
      <c r="Q5320" s="122"/>
      <c r="U5320" s="122"/>
      <c r="V5320" s="122"/>
      <c r="W5320" s="122"/>
      <c r="X5320" s="122"/>
      <c r="Y5320" s="122"/>
      <c r="Z5320" s="122"/>
      <c r="AA5320" s="122"/>
      <c r="AB5320" s="122"/>
      <c r="AC5320" s="122"/>
    </row>
    <row r="5321" spans="1:43" s="117" customFormat="1" x14ac:dyDescent="0.2">
      <c r="A5321" s="209">
        <v>45348</v>
      </c>
      <c r="B5321" s="210">
        <v>5.17</v>
      </c>
      <c r="C5321" s="210">
        <v>4.59</v>
      </c>
      <c r="D5321" s="210">
        <v>5.45</v>
      </c>
      <c r="E5321" s="210">
        <v>5.07</v>
      </c>
      <c r="F5321" s="122"/>
      <c r="G5321" s="210">
        <v>3.17</v>
      </c>
      <c r="H5321" s="210">
        <v>2.9</v>
      </c>
      <c r="I5321" s="210">
        <v>2.79</v>
      </c>
      <c r="J5321" s="210">
        <v>3.66</v>
      </c>
      <c r="K5321" s="210">
        <v>3.49</v>
      </c>
      <c r="L5321" s="122">
        <v>3.4</v>
      </c>
      <c r="M5321" s="122"/>
      <c r="N5321" s="122"/>
      <c r="O5321" s="122"/>
      <c r="P5321" s="122"/>
      <c r="Q5321" s="122"/>
      <c r="U5321" s="122"/>
      <c r="V5321" s="122"/>
      <c r="W5321" s="122"/>
      <c r="X5321" s="122"/>
      <c r="Y5321" s="122"/>
      <c r="Z5321" s="122"/>
      <c r="AA5321" s="122"/>
      <c r="AB5321" s="122"/>
      <c r="AC5321" s="122"/>
    </row>
    <row r="5322" spans="1:43" s="117" customFormat="1" x14ac:dyDescent="0.2">
      <c r="A5322" s="209">
        <v>45349</v>
      </c>
      <c r="B5322" s="210">
        <v>5.2</v>
      </c>
      <c r="C5322" s="210">
        <v>4.55</v>
      </c>
      <c r="D5322" s="210">
        <v>5.46</v>
      </c>
      <c r="E5322" s="210">
        <v>5.12</v>
      </c>
      <c r="F5322" s="122"/>
      <c r="G5322" s="210">
        <v>3.16</v>
      </c>
      <c r="H5322" s="210">
        <v>2.88</v>
      </c>
      <c r="I5322" s="210">
        <v>2.79</v>
      </c>
      <c r="J5322" s="210">
        <v>3.67</v>
      </c>
      <c r="K5322" s="210">
        <v>3.48</v>
      </c>
      <c r="L5322" s="122">
        <v>3.4</v>
      </c>
      <c r="M5322" s="122"/>
      <c r="N5322" s="122"/>
      <c r="O5322" s="122"/>
      <c r="P5322" s="122"/>
      <c r="Q5322" s="122"/>
      <c r="U5322" s="122"/>
      <c r="V5322" s="122"/>
      <c r="W5322" s="122"/>
      <c r="X5322" s="122"/>
      <c r="Y5322" s="122"/>
      <c r="Z5322" s="122"/>
      <c r="AA5322" s="122"/>
      <c r="AB5322" s="122"/>
      <c r="AC5322" s="122"/>
    </row>
    <row r="5323" spans="1:43" s="117" customFormat="1" x14ac:dyDescent="0.2">
      <c r="A5323" s="209">
        <v>45350</v>
      </c>
      <c r="B5323" s="210">
        <v>5.18</v>
      </c>
      <c r="C5323" s="210">
        <v>4.5199999999999996</v>
      </c>
      <c r="D5323" s="210">
        <v>5.48</v>
      </c>
      <c r="E5323" s="210">
        <v>5.12</v>
      </c>
      <c r="F5323" s="122"/>
      <c r="G5323" s="210">
        <v>3.18</v>
      </c>
      <c r="H5323" s="210">
        <v>2.91</v>
      </c>
      <c r="I5323" s="210">
        <v>2.8</v>
      </c>
      <c r="J5323" s="210">
        <v>3.65</v>
      </c>
      <c r="K5323" s="210">
        <v>3.5</v>
      </c>
      <c r="L5323" s="122">
        <v>3.45</v>
      </c>
      <c r="M5323" s="122"/>
      <c r="N5323" s="122"/>
      <c r="O5323" s="122"/>
      <c r="P5323" s="122"/>
      <c r="Q5323" s="122"/>
      <c r="U5323" s="122"/>
      <c r="V5323" s="122"/>
      <c r="W5323" s="122"/>
      <c r="X5323" s="122"/>
      <c r="Y5323" s="122"/>
      <c r="Z5323" s="122"/>
      <c r="AA5323" s="122"/>
      <c r="AB5323" s="122"/>
      <c r="AC5323" s="122"/>
    </row>
    <row r="5324" spans="1:43" s="117" customFormat="1" x14ac:dyDescent="0.2">
      <c r="A5324" s="209">
        <v>45351</v>
      </c>
      <c r="B5324" s="210">
        <v>5.17</v>
      </c>
      <c r="C5324" s="210">
        <v>4.53</v>
      </c>
      <c r="D5324" s="210">
        <v>5.47</v>
      </c>
      <c r="E5324" s="210">
        <v>5.1100000000000003</v>
      </c>
      <c r="F5324" s="122"/>
      <c r="G5324" s="210">
        <v>3.12</v>
      </c>
      <c r="H5324" s="210">
        <v>2.88</v>
      </c>
      <c r="I5324" s="210">
        <v>2.78</v>
      </c>
      <c r="J5324" s="210">
        <v>3.68</v>
      </c>
      <c r="K5324" s="210">
        <v>3.55</v>
      </c>
      <c r="L5324" s="122">
        <v>3.47</v>
      </c>
      <c r="M5324" s="122"/>
      <c r="N5324" s="122"/>
      <c r="O5324" s="122"/>
      <c r="P5324" s="122"/>
      <c r="Q5324" s="122"/>
      <c r="U5324" s="122"/>
      <c r="V5324" s="122"/>
      <c r="W5324" s="122"/>
      <c r="X5324" s="122"/>
      <c r="Y5324" s="122"/>
      <c r="Z5324" s="122"/>
      <c r="AA5324" s="122"/>
      <c r="AB5324" s="122"/>
      <c r="AC5324" s="122"/>
    </row>
    <row r="5325" spans="1:43" s="117" customFormat="1" x14ac:dyDescent="0.2">
      <c r="A5325" s="209"/>
      <c r="B5325" s="210"/>
      <c r="C5325" s="210"/>
      <c r="D5325" s="210"/>
      <c r="E5325" s="210"/>
      <c r="F5325" s="122"/>
      <c r="G5325" s="210"/>
      <c r="H5325" s="210"/>
      <c r="I5325" s="210"/>
      <c r="J5325" s="210"/>
      <c r="K5325" s="210"/>
      <c r="L5325" s="122"/>
      <c r="M5325" s="122"/>
      <c r="N5325" s="122"/>
      <c r="O5325" s="122"/>
      <c r="P5325" s="122"/>
      <c r="Q5325" s="122"/>
      <c r="U5325" s="122"/>
      <c r="V5325" s="122"/>
      <c r="W5325" s="122"/>
      <c r="X5325" s="122"/>
      <c r="Y5325" s="122"/>
      <c r="Z5325" s="122"/>
      <c r="AA5325" s="122"/>
      <c r="AB5325" s="122"/>
      <c r="AC5325" s="122"/>
    </row>
    <row r="5326" spans="1:43" s="221" customFormat="1" x14ac:dyDescent="0.2">
      <c r="A5326" s="228" t="s">
        <v>61</v>
      </c>
      <c r="B5326" s="229">
        <f>AVERAGE(B5305:B5324)</f>
        <v>5.1000000000000005</v>
      </c>
      <c r="C5326" s="229">
        <f>AVERAGE(C5305:C5324)</f>
        <v>4.5729999999999995</v>
      </c>
      <c r="D5326" s="229">
        <f>AVERAGE(D5305:D5324)</f>
        <v>5.3654999999999999</v>
      </c>
      <c r="E5326" s="229">
        <f>AVERAGE(E5305:E5324)</f>
        <v>5.0690000000000008</v>
      </c>
      <c r="F5326" s="229"/>
      <c r="G5326" s="229">
        <f>AVERAGE(G5305:G5324)</f>
        <v>3.1725000000000003</v>
      </c>
      <c r="H5326" s="229">
        <f>AVERAGE(H5305:H5324)</f>
        <v>2.8845000000000001</v>
      </c>
      <c r="I5326" s="229"/>
      <c r="J5326" s="229">
        <f>AVERAGE(J5305:J5324)</f>
        <v>3.7545000000000011</v>
      </c>
      <c r="K5326" s="229">
        <f>AVERAGE(K5305:K5324)</f>
        <v>3.468</v>
      </c>
      <c r="L5326" s="229"/>
      <c r="M5326" s="229"/>
      <c r="N5326" s="229"/>
      <c r="O5326" s="229"/>
      <c r="P5326" s="229"/>
      <c r="Q5326" s="229"/>
      <c r="U5326" s="229"/>
      <c r="V5326" s="229"/>
      <c r="W5326" s="229"/>
      <c r="X5326" s="229"/>
      <c r="Y5326" s="229"/>
      <c r="Z5326" s="229"/>
      <c r="AA5326" s="229"/>
      <c r="AB5326" s="229"/>
      <c r="AC5326" s="229"/>
      <c r="AF5326" s="261"/>
      <c r="AG5326" s="262"/>
      <c r="AH5326" s="262"/>
      <c r="AI5326" s="262"/>
      <c r="AJ5326" s="262"/>
      <c r="AK5326" s="262"/>
      <c r="AL5326" s="262"/>
      <c r="AM5326" s="262"/>
      <c r="AN5326" s="262"/>
      <c r="AO5326" s="262"/>
      <c r="AP5326" s="262"/>
      <c r="AQ5326" s="262"/>
    </row>
    <row r="5327" spans="1:43" s="221" customFormat="1" x14ac:dyDescent="0.2">
      <c r="A5327" s="228" t="s">
        <v>62</v>
      </c>
      <c r="B5327" s="311">
        <f>AVERAGE(B5326:C5326)</f>
        <v>4.8365</v>
      </c>
      <c r="C5327" s="311"/>
      <c r="D5327" s="311">
        <f>AVERAGE(D5326:E5326)</f>
        <v>5.2172499999999999</v>
      </c>
      <c r="E5327" s="311"/>
      <c r="F5327" s="231"/>
      <c r="G5327" s="311">
        <f>AVERAGE(G5326:H5326)</f>
        <v>3.0285000000000002</v>
      </c>
      <c r="H5327" s="311"/>
      <c r="I5327" s="230"/>
      <c r="J5327" s="311">
        <f>AVERAGE(J5326:K5326)</f>
        <v>3.6112500000000005</v>
      </c>
      <c r="K5327" s="311"/>
      <c r="L5327" s="229"/>
      <c r="M5327" s="229"/>
      <c r="N5327" s="229"/>
      <c r="O5327" s="229"/>
      <c r="P5327" s="229"/>
      <c r="Q5327" s="229"/>
      <c r="U5327" s="229"/>
      <c r="V5327" s="229"/>
      <c r="W5327" s="229"/>
      <c r="X5327" s="229"/>
      <c r="Y5327" s="229"/>
      <c r="Z5327" s="229"/>
      <c r="AA5327" s="229"/>
      <c r="AB5327" s="229"/>
      <c r="AC5327" s="229"/>
      <c r="AF5327" s="261"/>
      <c r="AG5327" s="263"/>
      <c r="AH5327" s="263"/>
      <c r="AI5327" s="263"/>
      <c r="AJ5327" s="263"/>
      <c r="AK5327" s="262"/>
      <c r="AL5327" s="263"/>
      <c r="AM5327" s="263"/>
      <c r="AN5327" s="263"/>
      <c r="AO5327" s="263"/>
      <c r="AP5327" s="263"/>
      <c r="AQ5327" s="262"/>
    </row>
    <row r="5328" spans="1:43" s="221" customFormat="1" x14ac:dyDescent="0.2">
      <c r="A5328" s="228" t="s">
        <v>63</v>
      </c>
      <c r="B5328" s="311">
        <f>AVERAGE(B5276,B5302,B5327)</f>
        <v>4.7125079365079365</v>
      </c>
      <c r="C5328" s="311"/>
      <c r="D5328" s="311">
        <f>AVERAGE(D5276,D5302,D5327)</f>
        <v>5.0905238095238099</v>
      </c>
      <c r="E5328" s="311"/>
      <c r="F5328" s="231"/>
      <c r="G5328" s="311">
        <f>AVERAGE(G5276,G5302,G5327)</f>
        <v>3.0974246031746033</v>
      </c>
      <c r="H5328" s="311"/>
      <c r="I5328" s="230"/>
      <c r="J5328" s="311">
        <f>AVERAGE(J5276,J5302,J5327)</f>
        <v>3.6890515873015874</v>
      </c>
      <c r="K5328" s="311"/>
      <c r="L5328" s="229"/>
      <c r="M5328" s="229"/>
      <c r="N5328" s="229"/>
      <c r="O5328" s="229"/>
      <c r="P5328" s="229"/>
      <c r="Q5328" s="229"/>
      <c r="U5328" s="229"/>
      <c r="V5328" s="229"/>
      <c r="W5328" s="229"/>
      <c r="X5328" s="229"/>
      <c r="Y5328" s="229"/>
      <c r="Z5328" s="229"/>
      <c r="AA5328" s="229"/>
      <c r="AB5328" s="229"/>
      <c r="AC5328" s="229"/>
      <c r="AF5328" s="261"/>
      <c r="AG5328" s="263"/>
      <c r="AH5328" s="263"/>
      <c r="AI5328" s="263"/>
      <c r="AJ5328" s="263"/>
      <c r="AK5328" s="262"/>
      <c r="AL5328" s="263"/>
      <c r="AM5328" s="263"/>
      <c r="AN5328" s="263"/>
      <c r="AO5328" s="263"/>
      <c r="AP5328" s="263"/>
      <c r="AQ5328" s="262"/>
    </row>
    <row r="5329" spans="1:29" s="117" customFormat="1" x14ac:dyDescent="0.2">
      <c r="A5329" s="209"/>
      <c r="B5329" s="210"/>
      <c r="C5329" s="210"/>
      <c r="D5329" s="210"/>
      <c r="E5329" s="210"/>
      <c r="F5329" s="122"/>
      <c r="G5329" s="210"/>
      <c r="H5329" s="210"/>
      <c r="I5329" s="210"/>
      <c r="J5329" s="210"/>
      <c r="K5329" s="210"/>
      <c r="L5329" s="122"/>
      <c r="M5329" s="122"/>
      <c r="N5329" s="122"/>
      <c r="O5329" s="122"/>
      <c r="P5329" s="122"/>
      <c r="Q5329" s="122"/>
      <c r="U5329" s="122"/>
      <c r="V5329" s="122"/>
      <c r="W5329" s="122"/>
      <c r="X5329" s="122"/>
      <c r="Y5329" s="122"/>
      <c r="Z5329" s="122"/>
      <c r="AA5329" s="122"/>
      <c r="AB5329" s="122"/>
      <c r="AC5329" s="122"/>
    </row>
    <row r="5330" spans="1:29" s="117" customFormat="1" x14ac:dyDescent="0.2">
      <c r="A5330" s="209">
        <v>45352</v>
      </c>
      <c r="B5330" s="210">
        <v>5.1100000000000003</v>
      </c>
      <c r="C5330" s="210">
        <v>4.43</v>
      </c>
      <c r="D5330" s="210">
        <v>5.36</v>
      </c>
      <c r="E5330" s="210">
        <v>5.04</v>
      </c>
      <c r="F5330" s="122"/>
      <c r="G5330" s="210">
        <v>3.18</v>
      </c>
      <c r="H5330" s="210">
        <v>2.94</v>
      </c>
      <c r="I5330" s="210">
        <v>2.81</v>
      </c>
      <c r="J5330" s="210">
        <v>3.7</v>
      </c>
      <c r="K5330" s="210">
        <v>3.5</v>
      </c>
      <c r="L5330" s="122">
        <v>3.47</v>
      </c>
      <c r="M5330" s="122"/>
      <c r="N5330" s="122"/>
      <c r="O5330" s="122"/>
      <c r="P5330" s="122"/>
      <c r="Q5330" s="122"/>
      <c r="U5330" s="122"/>
      <c r="V5330" s="122"/>
      <c r="W5330" s="122"/>
      <c r="X5330" s="122"/>
      <c r="Y5330" s="122"/>
      <c r="Z5330" s="122"/>
      <c r="AA5330" s="122"/>
      <c r="AB5330" s="122"/>
      <c r="AC5330" s="122"/>
    </row>
    <row r="5331" spans="1:29" s="117" customFormat="1" x14ac:dyDescent="0.2">
      <c r="A5331" s="209">
        <v>45355</v>
      </c>
      <c r="B5331" s="210">
        <v>5.15</v>
      </c>
      <c r="C5331" s="210">
        <v>4.46</v>
      </c>
      <c r="D5331" s="210">
        <v>5.41</v>
      </c>
      <c r="E5331" s="210">
        <v>5.05</v>
      </c>
      <c r="F5331" s="122"/>
      <c r="G5331" s="210">
        <v>3.13</v>
      </c>
      <c r="H5331" s="210">
        <v>2.89</v>
      </c>
      <c r="I5331" s="210">
        <v>2.79</v>
      </c>
      <c r="J5331" s="210">
        <v>3.7</v>
      </c>
      <c r="K5331" s="210">
        <v>3.5</v>
      </c>
      <c r="L5331" s="122">
        <v>3.45</v>
      </c>
      <c r="M5331" s="122"/>
      <c r="N5331" s="122"/>
      <c r="O5331" s="122"/>
      <c r="P5331" s="122"/>
      <c r="Q5331" s="122"/>
      <c r="U5331" s="122"/>
      <c r="V5331" s="122"/>
      <c r="W5331" s="122"/>
      <c r="X5331" s="122"/>
      <c r="Y5331" s="122"/>
      <c r="Z5331" s="122"/>
      <c r="AA5331" s="122"/>
      <c r="AB5331" s="122"/>
      <c r="AC5331" s="122"/>
    </row>
    <row r="5332" spans="1:29" s="117" customFormat="1" x14ac:dyDescent="0.2">
      <c r="A5332" s="209">
        <v>45356</v>
      </c>
      <c r="B5332" s="210">
        <v>5.07</v>
      </c>
      <c r="C5332" s="210">
        <v>4.3</v>
      </c>
      <c r="D5332" s="210">
        <v>5.38</v>
      </c>
      <c r="E5332" s="210">
        <v>4.99</v>
      </c>
      <c r="F5332" s="122"/>
      <c r="G5332" s="210">
        <v>3.12</v>
      </c>
      <c r="H5332" s="210">
        <v>2.84</v>
      </c>
      <c r="I5332" s="210">
        <v>2.74</v>
      </c>
      <c r="J5332" s="210">
        <v>3.65</v>
      </c>
      <c r="K5332" s="210">
        <v>3.44</v>
      </c>
      <c r="L5332" s="122">
        <v>3.42</v>
      </c>
      <c r="M5332" s="122"/>
      <c r="N5332" s="122"/>
      <c r="O5332" s="122"/>
      <c r="P5332" s="122"/>
      <c r="Q5332" s="122"/>
      <c r="U5332" s="122"/>
      <c r="V5332" s="122"/>
      <c r="W5332" s="122"/>
      <c r="X5332" s="122"/>
      <c r="Y5332" s="122"/>
      <c r="Z5332" s="122"/>
      <c r="AA5332" s="122"/>
      <c r="AB5332" s="122"/>
      <c r="AC5332" s="122"/>
    </row>
    <row r="5333" spans="1:29" s="117" customFormat="1" x14ac:dyDescent="0.2">
      <c r="A5333" s="209">
        <v>45357</v>
      </c>
      <c r="B5333" s="210">
        <v>5.0199999999999996</v>
      </c>
      <c r="C5333" s="210">
        <v>4.38</v>
      </c>
      <c r="D5333" s="210">
        <v>5.3</v>
      </c>
      <c r="E5333" s="210">
        <v>4.93</v>
      </c>
      <c r="F5333" s="122"/>
      <c r="G5333" s="210">
        <v>3.07</v>
      </c>
      <c r="H5333" s="210">
        <v>2.81</v>
      </c>
      <c r="I5333" s="210">
        <v>2.73</v>
      </c>
      <c r="J5333" s="210">
        <v>3.6</v>
      </c>
      <c r="K5333" s="210">
        <v>3.43</v>
      </c>
      <c r="L5333" s="122">
        <v>3.36</v>
      </c>
      <c r="M5333" s="122"/>
      <c r="N5333" s="122"/>
      <c r="O5333" s="122"/>
      <c r="P5333" s="122"/>
      <c r="Q5333" s="122"/>
      <c r="U5333" s="122"/>
      <c r="V5333" s="122"/>
      <c r="W5333" s="122"/>
      <c r="X5333" s="122"/>
      <c r="Y5333" s="122"/>
      <c r="Z5333" s="122"/>
      <c r="AA5333" s="122"/>
      <c r="AB5333" s="122"/>
      <c r="AC5333" s="122"/>
    </row>
    <row r="5334" spans="1:29" s="117" customFormat="1" x14ac:dyDescent="0.2">
      <c r="A5334" s="209">
        <v>45358</v>
      </c>
      <c r="B5334" s="210">
        <v>5.0199999999999996</v>
      </c>
      <c r="C5334" s="210">
        <v>4.2300000000000004</v>
      </c>
      <c r="D5334" s="210">
        <v>5.29</v>
      </c>
      <c r="E5334" s="210">
        <v>4.91</v>
      </c>
      <c r="F5334" s="122"/>
      <c r="G5334" s="210">
        <v>3.13</v>
      </c>
      <c r="H5334" s="210">
        <v>2.87</v>
      </c>
      <c r="I5334" s="210">
        <v>2.77</v>
      </c>
      <c r="J5334" s="210">
        <v>3.63</v>
      </c>
      <c r="K5334" s="210">
        <v>3.52</v>
      </c>
      <c r="L5334" s="122">
        <v>3.35</v>
      </c>
      <c r="M5334" s="122"/>
      <c r="N5334" s="122"/>
      <c r="O5334" s="122"/>
      <c r="P5334" s="122"/>
      <c r="Q5334" s="122"/>
      <c r="U5334" s="122"/>
      <c r="V5334" s="122"/>
      <c r="W5334" s="122"/>
      <c r="X5334" s="122"/>
      <c r="Y5334" s="122"/>
      <c r="Z5334" s="122"/>
      <c r="AA5334" s="122"/>
      <c r="AB5334" s="122"/>
      <c r="AC5334" s="122"/>
    </row>
    <row r="5335" spans="1:29" s="117" customFormat="1" x14ac:dyDescent="0.2">
      <c r="A5335" s="209">
        <v>45359</v>
      </c>
      <c r="B5335" s="210">
        <v>5</v>
      </c>
      <c r="C5335" s="210">
        <v>4.54</v>
      </c>
      <c r="D5335" s="210">
        <v>5.29</v>
      </c>
      <c r="E5335" s="210">
        <v>4.91</v>
      </c>
      <c r="F5335" s="122"/>
      <c r="G5335" s="210">
        <v>3.15</v>
      </c>
      <c r="H5335" s="210">
        <v>2.89</v>
      </c>
      <c r="I5335" s="210">
        <v>2.77</v>
      </c>
      <c r="J5335" s="210">
        <v>3.65</v>
      </c>
      <c r="K5335" s="210">
        <v>3.49</v>
      </c>
      <c r="L5335" s="122">
        <v>3.36</v>
      </c>
      <c r="M5335" s="122"/>
      <c r="N5335" s="122"/>
      <c r="O5335" s="122"/>
      <c r="P5335" s="122"/>
      <c r="Q5335" s="122"/>
      <c r="U5335" s="122"/>
      <c r="V5335" s="122"/>
      <c r="W5335" s="122"/>
      <c r="X5335" s="122"/>
      <c r="Y5335" s="122"/>
      <c r="Z5335" s="122"/>
      <c r="AA5335" s="122"/>
      <c r="AB5335" s="122"/>
      <c r="AC5335" s="122"/>
    </row>
    <row r="5336" spans="1:29" s="117" customFormat="1" x14ac:dyDescent="0.2">
      <c r="A5336" s="209">
        <v>45362</v>
      </c>
      <c r="B5336" s="210">
        <v>5.03</v>
      </c>
      <c r="C5336" s="210">
        <v>4.38</v>
      </c>
      <c r="D5336" s="210">
        <v>5.28</v>
      </c>
      <c r="E5336" s="210">
        <v>4.92</v>
      </c>
      <c r="F5336" s="122"/>
      <c r="G5336" s="210">
        <v>3.13</v>
      </c>
      <c r="H5336" s="210">
        <v>2.86</v>
      </c>
      <c r="I5336" s="210">
        <v>2.77</v>
      </c>
      <c r="J5336" s="210">
        <v>3.65</v>
      </c>
      <c r="K5336" s="210">
        <v>3.46</v>
      </c>
      <c r="L5336" s="122">
        <v>3.4</v>
      </c>
      <c r="M5336" s="122"/>
      <c r="N5336" s="122"/>
      <c r="O5336" s="122"/>
      <c r="P5336" s="122"/>
      <c r="Q5336" s="122"/>
      <c r="U5336" s="122"/>
      <c r="V5336" s="122"/>
      <c r="W5336" s="122"/>
      <c r="X5336" s="122"/>
      <c r="Y5336" s="122"/>
      <c r="Z5336" s="122"/>
      <c r="AA5336" s="122"/>
      <c r="AB5336" s="122"/>
      <c r="AC5336" s="122"/>
    </row>
    <row r="5337" spans="1:29" s="117" customFormat="1" x14ac:dyDescent="0.2">
      <c r="A5337" s="209">
        <v>45363</v>
      </c>
      <c r="B5337" s="210">
        <v>5.07</v>
      </c>
      <c r="C5337" s="210">
        <v>4.3</v>
      </c>
      <c r="D5337" s="210">
        <v>5.31</v>
      </c>
      <c r="E5337" s="210">
        <v>4.95</v>
      </c>
      <c r="F5337" s="122"/>
      <c r="G5337" s="210">
        <v>3.14</v>
      </c>
      <c r="H5337" s="210">
        <v>2.89</v>
      </c>
      <c r="I5337" s="210">
        <v>2.79</v>
      </c>
      <c r="J5337" s="210">
        <v>3.88</v>
      </c>
      <c r="K5337" s="210">
        <v>3.46</v>
      </c>
      <c r="L5337" s="122">
        <v>3.47</v>
      </c>
      <c r="M5337" s="122"/>
      <c r="N5337" s="122"/>
      <c r="O5337" s="122"/>
      <c r="P5337" s="122"/>
      <c r="Q5337" s="122"/>
      <c r="U5337" s="122"/>
      <c r="V5337" s="122"/>
      <c r="W5337" s="122"/>
      <c r="X5337" s="122"/>
      <c r="Y5337" s="122"/>
      <c r="Z5337" s="122"/>
      <c r="AA5337" s="122"/>
      <c r="AB5337" s="122"/>
      <c r="AC5337" s="122"/>
    </row>
    <row r="5338" spans="1:29" s="117" customFormat="1" x14ac:dyDescent="0.2">
      <c r="A5338" s="209">
        <v>45364</v>
      </c>
      <c r="B5338" s="210">
        <v>5.09</v>
      </c>
      <c r="C5338" s="210">
        <v>4.34</v>
      </c>
      <c r="D5338" s="210">
        <v>5.34</v>
      </c>
      <c r="E5338" s="210">
        <v>4.99</v>
      </c>
      <c r="F5338" s="122"/>
      <c r="G5338" s="210">
        <v>3.14</v>
      </c>
      <c r="H5338" s="210">
        <v>2.89</v>
      </c>
      <c r="I5338" s="210">
        <v>2.8</v>
      </c>
      <c r="J5338" s="210">
        <v>3.67</v>
      </c>
      <c r="K5338" s="210">
        <v>3.54</v>
      </c>
      <c r="L5338" s="122">
        <v>3.43</v>
      </c>
      <c r="M5338" s="122"/>
      <c r="N5338" s="122"/>
      <c r="O5338" s="122"/>
      <c r="P5338" s="122"/>
      <c r="Q5338" s="122"/>
      <c r="U5338" s="122"/>
      <c r="V5338" s="122"/>
      <c r="W5338" s="122"/>
      <c r="X5338" s="122"/>
      <c r="Y5338" s="122"/>
      <c r="Z5338" s="122"/>
      <c r="AA5338" s="122"/>
      <c r="AB5338" s="122"/>
      <c r="AC5338" s="122"/>
    </row>
    <row r="5339" spans="1:29" s="117" customFormat="1" x14ac:dyDescent="0.2">
      <c r="A5339" s="209">
        <v>45365</v>
      </c>
      <c r="B5339" s="210">
        <v>5.19</v>
      </c>
      <c r="C5339" s="210">
        <v>4.6900000000000004</v>
      </c>
      <c r="D5339" s="210">
        <v>5.44</v>
      </c>
      <c r="E5339" s="210">
        <v>5.09</v>
      </c>
      <c r="F5339" s="122"/>
      <c r="G5339" s="210">
        <v>3.22</v>
      </c>
      <c r="H5339" s="210">
        <v>2.98</v>
      </c>
      <c r="I5339" s="210">
        <v>2.87</v>
      </c>
      <c r="J5339" s="210">
        <v>3.77</v>
      </c>
      <c r="K5339" s="210">
        <v>3.62</v>
      </c>
      <c r="L5339" s="122">
        <v>3.57</v>
      </c>
      <c r="M5339" s="122"/>
      <c r="N5339" s="122"/>
      <c r="O5339" s="122"/>
      <c r="P5339" s="122"/>
      <c r="Q5339" s="122"/>
      <c r="U5339" s="122"/>
      <c r="V5339" s="122"/>
      <c r="W5339" s="122"/>
      <c r="X5339" s="122"/>
      <c r="Y5339" s="122"/>
      <c r="Z5339" s="122"/>
      <c r="AA5339" s="122"/>
      <c r="AB5339" s="122"/>
      <c r="AC5339" s="122"/>
    </row>
    <row r="5340" spans="1:29" s="117" customFormat="1" x14ac:dyDescent="0.2">
      <c r="A5340" s="209">
        <v>45366</v>
      </c>
      <c r="B5340" s="210">
        <v>5.18</v>
      </c>
      <c r="C5340" s="210">
        <v>4.6900000000000004</v>
      </c>
      <c r="D5340" s="210">
        <v>5.44</v>
      </c>
      <c r="E5340" s="210">
        <v>5.0999999999999996</v>
      </c>
      <c r="F5340" s="122"/>
      <c r="G5340" s="210">
        <v>3.22</v>
      </c>
      <c r="H5340" s="210">
        <v>2.99</v>
      </c>
      <c r="I5340" s="210">
        <v>2.89</v>
      </c>
      <c r="J5340" s="210">
        <v>3.78</v>
      </c>
      <c r="K5340" s="210">
        <v>3.46</v>
      </c>
      <c r="L5340" s="122">
        <v>3.45</v>
      </c>
      <c r="M5340" s="122"/>
      <c r="N5340" s="122"/>
      <c r="O5340" s="122"/>
      <c r="P5340" s="122"/>
      <c r="Q5340" s="122"/>
      <c r="U5340" s="122"/>
      <c r="V5340" s="122"/>
      <c r="W5340" s="122"/>
      <c r="X5340" s="122"/>
      <c r="Y5340" s="122"/>
      <c r="Z5340" s="122"/>
      <c r="AA5340" s="122"/>
      <c r="AB5340" s="122"/>
      <c r="AC5340" s="122"/>
    </row>
    <row r="5341" spans="1:29" s="117" customFormat="1" x14ac:dyDescent="0.2">
      <c r="A5341" s="209">
        <v>45369</v>
      </c>
      <c r="B5341" s="210">
        <v>5.19</v>
      </c>
      <c r="C5341" s="210">
        <v>4.7300000000000004</v>
      </c>
      <c r="D5341" s="210">
        <v>5.44</v>
      </c>
      <c r="E5341" s="210">
        <v>5.12</v>
      </c>
      <c r="F5341" s="122"/>
      <c r="G5341" s="210">
        <v>3.22</v>
      </c>
      <c r="H5341" s="210">
        <v>2.97</v>
      </c>
      <c r="I5341" s="210">
        <v>2.9</v>
      </c>
      <c r="J5341" s="210">
        <v>3.81</v>
      </c>
      <c r="K5341" s="210">
        <v>3.49</v>
      </c>
      <c r="L5341" s="122">
        <v>3.48</v>
      </c>
      <c r="M5341" s="122"/>
      <c r="N5341" s="122"/>
      <c r="O5341" s="122"/>
      <c r="P5341" s="122"/>
      <c r="Q5341" s="122"/>
      <c r="U5341" s="122"/>
      <c r="V5341" s="122"/>
      <c r="W5341" s="122"/>
      <c r="X5341" s="122"/>
      <c r="Y5341" s="122"/>
      <c r="Z5341" s="122"/>
      <c r="AA5341" s="122"/>
      <c r="AB5341" s="122"/>
      <c r="AC5341" s="122"/>
    </row>
    <row r="5342" spans="1:29" s="117" customFormat="1" x14ac:dyDescent="0.2">
      <c r="A5342" s="209">
        <v>45370</v>
      </c>
      <c r="B5342" s="210">
        <v>5.17</v>
      </c>
      <c r="C5342" s="210">
        <v>4.6900000000000004</v>
      </c>
      <c r="D5342" s="210">
        <v>5.43</v>
      </c>
      <c r="E5342" s="210">
        <v>5.1100000000000003</v>
      </c>
      <c r="F5342" s="122"/>
      <c r="G5342" s="210">
        <v>3.19</v>
      </c>
      <c r="H5342" s="210">
        <v>2.95</v>
      </c>
      <c r="I5342" s="210">
        <v>2.85</v>
      </c>
      <c r="J5342" s="210">
        <v>3.92</v>
      </c>
      <c r="K5342" s="210">
        <v>3.48</v>
      </c>
      <c r="L5342" s="122">
        <v>3.48</v>
      </c>
      <c r="M5342" s="122"/>
      <c r="N5342" s="122"/>
      <c r="O5342" s="122"/>
      <c r="P5342" s="122"/>
      <c r="Q5342" s="122"/>
      <c r="U5342" s="122"/>
      <c r="V5342" s="122"/>
      <c r="W5342" s="122"/>
      <c r="X5342" s="122"/>
      <c r="Y5342" s="122"/>
      <c r="Z5342" s="122"/>
      <c r="AA5342" s="122"/>
      <c r="AB5342" s="122"/>
      <c r="AC5342" s="122"/>
    </row>
    <row r="5343" spans="1:29" s="117" customFormat="1" x14ac:dyDescent="0.2">
      <c r="A5343" s="209">
        <v>45371</v>
      </c>
      <c r="B5343" s="210">
        <v>5.14</v>
      </c>
      <c r="C5343" s="210">
        <v>4.68</v>
      </c>
      <c r="D5343" s="210">
        <v>5.43</v>
      </c>
      <c r="E5343" s="210">
        <v>5.1100000000000003</v>
      </c>
      <c r="F5343" s="122"/>
      <c r="G5343" s="210">
        <v>3.25</v>
      </c>
      <c r="H5343" s="210">
        <v>2.99</v>
      </c>
      <c r="I5343" s="210">
        <v>2.86</v>
      </c>
      <c r="J5343" s="210">
        <v>3.68</v>
      </c>
      <c r="K5343" s="210">
        <v>3.24</v>
      </c>
      <c r="L5343" s="122">
        <v>3.3</v>
      </c>
      <c r="M5343" s="122"/>
      <c r="N5343" s="122"/>
      <c r="O5343" s="122"/>
      <c r="P5343" s="122"/>
      <c r="Q5343" s="122"/>
      <c r="U5343" s="122"/>
      <c r="V5343" s="122"/>
      <c r="W5343" s="122"/>
      <c r="X5343" s="122"/>
      <c r="Y5343" s="122"/>
      <c r="Z5343" s="122"/>
      <c r="AA5343" s="122"/>
      <c r="AB5343" s="122"/>
      <c r="AC5343" s="122"/>
    </row>
    <row r="5344" spans="1:29" s="117" customFormat="1" x14ac:dyDescent="0.2">
      <c r="A5344" s="209">
        <v>45372</v>
      </c>
      <c r="B5344" s="210">
        <v>5.12</v>
      </c>
      <c r="C5344" s="210">
        <v>4.6500000000000004</v>
      </c>
      <c r="D5344" s="210">
        <v>5.38</v>
      </c>
      <c r="E5344" s="210">
        <v>5.07</v>
      </c>
      <c r="F5344" s="122"/>
      <c r="G5344" s="210">
        <v>3.19</v>
      </c>
      <c r="H5344" s="210">
        <v>2.95</v>
      </c>
      <c r="I5344" s="210">
        <v>2.87</v>
      </c>
      <c r="J5344" s="210">
        <v>3.68</v>
      </c>
      <c r="K5344" s="210">
        <v>3.52</v>
      </c>
      <c r="L5344" s="122">
        <v>3.45</v>
      </c>
      <c r="M5344" s="122"/>
      <c r="N5344" s="122"/>
      <c r="O5344" s="122"/>
      <c r="P5344" s="122"/>
      <c r="Q5344" s="122"/>
      <c r="U5344" s="122"/>
      <c r="V5344" s="122"/>
      <c r="W5344" s="122"/>
      <c r="X5344" s="122"/>
      <c r="Y5344" s="122"/>
      <c r="Z5344" s="122"/>
      <c r="AA5344" s="122"/>
      <c r="AB5344" s="122"/>
      <c r="AC5344" s="122"/>
    </row>
    <row r="5345" spans="1:43" s="117" customFormat="1" x14ac:dyDescent="0.2">
      <c r="A5345" s="209">
        <v>45373</v>
      </c>
      <c r="B5345" s="210">
        <v>5.05</v>
      </c>
      <c r="C5345" s="210">
        <v>4.59</v>
      </c>
      <c r="D5345" s="210">
        <v>5.34</v>
      </c>
      <c r="E5345" s="210">
        <v>5.0199999999999996</v>
      </c>
      <c r="F5345" s="122"/>
      <c r="G5345" s="210">
        <v>3.23</v>
      </c>
      <c r="H5345" s="210">
        <v>3.04</v>
      </c>
      <c r="I5345" s="210">
        <v>2.89</v>
      </c>
      <c r="J5345" s="210">
        <v>3.73</v>
      </c>
      <c r="K5345" s="210">
        <v>3.53</v>
      </c>
      <c r="L5345" s="122">
        <v>3.41</v>
      </c>
      <c r="M5345" s="122"/>
      <c r="N5345" s="122"/>
      <c r="O5345" s="122"/>
      <c r="P5345" s="122"/>
      <c r="Q5345" s="122"/>
      <c r="U5345" s="122"/>
      <c r="V5345" s="122"/>
      <c r="W5345" s="122"/>
      <c r="X5345" s="122"/>
      <c r="Y5345" s="122"/>
      <c r="Z5345" s="122"/>
      <c r="AA5345" s="122"/>
      <c r="AB5345" s="122"/>
      <c r="AC5345" s="122"/>
    </row>
    <row r="5346" spans="1:43" s="117" customFormat="1" x14ac:dyDescent="0.2">
      <c r="A5346" s="209">
        <v>45376</v>
      </c>
      <c r="B5346" s="210">
        <v>5.1100000000000003</v>
      </c>
      <c r="C5346" s="210">
        <v>4.66</v>
      </c>
      <c r="D5346" s="210">
        <v>5.38</v>
      </c>
      <c r="E5346" s="210">
        <v>5</v>
      </c>
      <c r="F5346" s="122"/>
      <c r="G5346" s="210">
        <v>3.28</v>
      </c>
      <c r="H5346" s="210">
        <v>3.1</v>
      </c>
      <c r="I5346" s="210">
        <v>2.94</v>
      </c>
      <c r="J5346" s="210">
        <v>3.68</v>
      </c>
      <c r="K5346" s="210">
        <v>3.55</v>
      </c>
      <c r="L5346" s="122">
        <v>3.45</v>
      </c>
      <c r="M5346" s="122"/>
      <c r="N5346" s="122"/>
      <c r="O5346" s="122"/>
      <c r="P5346" s="122"/>
      <c r="Q5346" s="122"/>
      <c r="U5346" s="122"/>
      <c r="V5346" s="122"/>
      <c r="W5346" s="122"/>
      <c r="X5346" s="122"/>
      <c r="Y5346" s="122"/>
      <c r="Z5346" s="122"/>
      <c r="AA5346" s="122"/>
      <c r="AB5346" s="122"/>
      <c r="AC5346" s="122"/>
    </row>
    <row r="5347" spans="1:43" s="117" customFormat="1" x14ac:dyDescent="0.2">
      <c r="A5347" s="209">
        <v>45377</v>
      </c>
      <c r="B5347" s="210">
        <v>5.12</v>
      </c>
      <c r="C5347" s="210">
        <v>4.67</v>
      </c>
      <c r="D5347" s="210">
        <v>5.37</v>
      </c>
      <c r="E5347" s="210">
        <v>5.07</v>
      </c>
      <c r="F5347" s="122"/>
      <c r="G5347" s="210">
        <v>3.28</v>
      </c>
      <c r="H5347" s="210">
        <v>3.09</v>
      </c>
      <c r="I5347" s="210">
        <v>2.93</v>
      </c>
      <c r="J5347" s="210">
        <v>3.94</v>
      </c>
      <c r="K5347" s="210">
        <v>3.55</v>
      </c>
      <c r="L5347" s="122">
        <v>3.48</v>
      </c>
      <c r="M5347" s="122"/>
      <c r="N5347" s="122"/>
      <c r="O5347" s="122"/>
      <c r="P5347" s="122"/>
      <c r="Q5347" s="122"/>
      <c r="U5347" s="122"/>
      <c r="V5347" s="122"/>
      <c r="W5347" s="122"/>
      <c r="X5347" s="122"/>
      <c r="Y5347" s="122"/>
      <c r="Z5347" s="122"/>
      <c r="AA5347" s="122"/>
      <c r="AB5347" s="122"/>
      <c r="AC5347" s="122"/>
    </row>
    <row r="5348" spans="1:43" s="117" customFormat="1" x14ac:dyDescent="0.2">
      <c r="A5348" s="209">
        <v>45378</v>
      </c>
      <c r="B5348" s="210">
        <v>5.05</v>
      </c>
      <c r="C5348" s="210">
        <v>4.5999999999999996</v>
      </c>
      <c r="D5348" s="210">
        <v>5.31</v>
      </c>
      <c r="E5348" s="210">
        <v>5</v>
      </c>
      <c r="F5348" s="122"/>
      <c r="G5348" s="210">
        <v>3.26</v>
      </c>
      <c r="H5348" s="210">
        <v>3.05</v>
      </c>
      <c r="I5348" s="210">
        <v>2.89</v>
      </c>
      <c r="J5348" s="210">
        <v>3.75</v>
      </c>
      <c r="K5348" s="210">
        <v>3.37</v>
      </c>
      <c r="L5348" s="122">
        <v>3.33</v>
      </c>
      <c r="M5348" s="122"/>
      <c r="N5348" s="122"/>
      <c r="O5348" s="122"/>
      <c r="P5348" s="122"/>
      <c r="Q5348" s="122"/>
      <c r="U5348" s="122"/>
      <c r="V5348" s="122"/>
      <c r="W5348" s="122"/>
      <c r="X5348" s="122"/>
      <c r="Y5348" s="122"/>
      <c r="Z5348" s="122"/>
      <c r="AA5348" s="122"/>
      <c r="AB5348" s="122"/>
      <c r="AC5348" s="122"/>
    </row>
    <row r="5349" spans="1:43" s="117" customFormat="1" x14ac:dyDescent="0.2">
      <c r="A5349" s="209">
        <v>45379</v>
      </c>
      <c r="B5349" s="210">
        <v>5.05</v>
      </c>
      <c r="C5349" s="210">
        <v>4.6100000000000003</v>
      </c>
      <c r="D5349" s="210">
        <v>5.31</v>
      </c>
      <c r="E5349" s="210">
        <v>5</v>
      </c>
      <c r="F5349" s="122"/>
      <c r="G5349" s="210">
        <v>3.22</v>
      </c>
      <c r="H5349" s="210">
        <v>3.03</v>
      </c>
      <c r="I5349" s="210">
        <v>2.89</v>
      </c>
      <c r="J5349" s="210">
        <v>3.51</v>
      </c>
      <c r="K5349" s="210">
        <v>3.41</v>
      </c>
      <c r="L5349" s="122">
        <v>3.3</v>
      </c>
      <c r="M5349" s="122"/>
      <c r="N5349" s="122"/>
      <c r="O5349" s="122"/>
      <c r="P5349" s="122"/>
      <c r="Q5349" s="122"/>
      <c r="U5349" s="122"/>
      <c r="V5349" s="122"/>
      <c r="W5349" s="122"/>
      <c r="X5349" s="122"/>
      <c r="Y5349" s="122"/>
      <c r="Z5349" s="122"/>
      <c r="AA5349" s="122"/>
      <c r="AB5349" s="122"/>
      <c r="AC5349" s="122"/>
      <c r="AF5349" s="264" t="s">
        <v>910</v>
      </c>
    </row>
    <row r="5350" spans="1:43" s="117" customFormat="1" x14ac:dyDescent="0.2">
      <c r="A5350" s="209"/>
      <c r="B5350" s="210"/>
      <c r="C5350" s="210"/>
      <c r="D5350" s="210"/>
      <c r="E5350" s="210"/>
      <c r="F5350" s="122"/>
      <c r="G5350" s="210"/>
      <c r="H5350" s="210"/>
      <c r="I5350" s="210"/>
      <c r="J5350" s="210"/>
      <c r="K5350" s="210"/>
      <c r="L5350" s="122"/>
      <c r="M5350" s="122"/>
      <c r="N5350" s="122"/>
      <c r="O5350" s="122"/>
      <c r="P5350" s="122"/>
      <c r="Q5350" s="122"/>
      <c r="U5350" s="122"/>
      <c r="V5350" s="122"/>
      <c r="W5350" s="122"/>
      <c r="X5350" s="122"/>
      <c r="Y5350" s="122"/>
      <c r="Z5350" s="122"/>
      <c r="AA5350" s="122"/>
      <c r="AB5350" s="122"/>
      <c r="AC5350" s="122"/>
    </row>
    <row r="5351" spans="1:43" s="221" customFormat="1" x14ac:dyDescent="0.2">
      <c r="A5351" s="228" t="s">
        <v>61</v>
      </c>
      <c r="B5351" s="229">
        <f>AVERAGE(B5330:B5349)</f>
        <v>5.0964999999999998</v>
      </c>
      <c r="C5351" s="229">
        <f>AVERAGE(C5330:C5349)</f>
        <v>4.5309999999999997</v>
      </c>
      <c r="D5351" s="229">
        <f>AVERAGE(D5330:D5349)</f>
        <v>5.3615000000000013</v>
      </c>
      <c r="E5351" s="229">
        <f>AVERAGE(E5330:E5349)</f>
        <v>5.0190000000000001</v>
      </c>
      <c r="F5351" s="229"/>
      <c r="G5351" s="229">
        <f>AVERAGE(G5330:G5349)</f>
        <v>3.1874999999999991</v>
      </c>
      <c r="H5351" s="229">
        <f>AVERAGE(H5330:H5349)</f>
        <v>2.9510000000000005</v>
      </c>
      <c r="I5351" s="229"/>
      <c r="J5351" s="229">
        <f>AVERAGE(J5330:J5349)</f>
        <v>3.7190000000000003</v>
      </c>
      <c r="K5351" s="229">
        <f>AVERAGE(K5330:K5349)</f>
        <v>3.4780000000000002</v>
      </c>
      <c r="L5351" s="229"/>
      <c r="M5351" s="229"/>
      <c r="N5351" s="229"/>
      <c r="O5351" s="229"/>
      <c r="P5351" s="229"/>
      <c r="Q5351" s="229"/>
      <c r="U5351" s="229"/>
      <c r="V5351" s="229"/>
      <c r="W5351" s="229"/>
      <c r="X5351" s="229"/>
      <c r="Y5351" s="229"/>
      <c r="Z5351" s="229"/>
      <c r="AA5351" s="229"/>
      <c r="AB5351" s="229"/>
      <c r="AC5351" s="229"/>
      <c r="AF5351" s="261"/>
      <c r="AG5351" s="262"/>
      <c r="AH5351" s="262"/>
      <c r="AI5351" s="262"/>
      <c r="AJ5351" s="262"/>
      <c r="AK5351" s="262"/>
      <c r="AL5351" s="262"/>
      <c r="AM5351" s="262"/>
      <c r="AN5351" s="262"/>
      <c r="AO5351" s="262"/>
      <c r="AP5351" s="262"/>
      <c r="AQ5351" s="262"/>
    </row>
    <row r="5352" spans="1:43" s="221" customFormat="1" x14ac:dyDescent="0.2">
      <c r="A5352" s="228" t="s">
        <v>62</v>
      </c>
      <c r="B5352" s="311">
        <f>AVERAGE(B5351:C5351)</f>
        <v>4.8137499999999998</v>
      </c>
      <c r="C5352" s="311"/>
      <c r="D5352" s="311">
        <f>AVERAGE(D5351:E5351)</f>
        <v>5.1902500000000007</v>
      </c>
      <c r="E5352" s="311"/>
      <c r="F5352" s="231"/>
      <c r="G5352" s="311">
        <f>AVERAGE(G5351:H5351)</f>
        <v>3.0692499999999998</v>
      </c>
      <c r="H5352" s="311"/>
      <c r="I5352" s="230"/>
      <c r="J5352" s="311">
        <f>AVERAGE(J5351:K5351)</f>
        <v>3.5985000000000005</v>
      </c>
      <c r="K5352" s="311"/>
      <c r="L5352" s="229"/>
      <c r="M5352" s="229"/>
      <c r="N5352" s="229"/>
      <c r="O5352" s="229"/>
      <c r="P5352" s="229"/>
      <c r="Q5352" s="229"/>
      <c r="U5352" s="229"/>
      <c r="V5352" s="229"/>
      <c r="W5352" s="229"/>
      <c r="X5352" s="229"/>
      <c r="Y5352" s="229"/>
      <c r="Z5352" s="229"/>
      <c r="AA5352" s="229"/>
      <c r="AB5352" s="229"/>
      <c r="AC5352" s="229"/>
      <c r="AF5352" s="261"/>
      <c r="AG5352" s="263"/>
      <c r="AH5352" s="263"/>
      <c r="AI5352" s="263"/>
      <c r="AJ5352" s="263"/>
      <c r="AK5352" s="262"/>
      <c r="AL5352" s="263"/>
      <c r="AM5352" s="263"/>
      <c r="AN5352" s="263"/>
      <c r="AO5352" s="263"/>
      <c r="AP5352" s="263"/>
      <c r="AQ5352" s="262"/>
    </row>
    <row r="5353" spans="1:43" s="221" customFormat="1" x14ac:dyDescent="0.2">
      <c r="A5353" s="228" t="s">
        <v>63</v>
      </c>
      <c r="B5353" s="311">
        <f>AVERAGE(B5302,B5327,B5352)</f>
        <v>4.7949246031746027</v>
      </c>
      <c r="C5353" s="311"/>
      <c r="D5353" s="311">
        <f>AVERAGE(D5302,D5327,D5352)</f>
        <v>5.1553571428571434</v>
      </c>
      <c r="E5353" s="311"/>
      <c r="F5353" s="231"/>
      <c r="G5353" s="311">
        <f>AVERAGE(G5302,G5327,G5352)</f>
        <v>3.0624246031746032</v>
      </c>
      <c r="H5353" s="311"/>
      <c r="I5353" s="230"/>
      <c r="J5353" s="311">
        <f>AVERAGE(J5302,J5327,J5352)</f>
        <v>3.6388849206349207</v>
      </c>
      <c r="K5353" s="311"/>
      <c r="L5353" s="229"/>
      <c r="M5353" s="229"/>
      <c r="N5353" s="229"/>
      <c r="O5353" s="229"/>
      <c r="P5353" s="229"/>
      <c r="Q5353" s="229"/>
      <c r="U5353" s="229"/>
      <c r="V5353" s="229"/>
      <c r="W5353" s="229"/>
      <c r="X5353" s="229"/>
      <c r="Y5353" s="229"/>
      <c r="Z5353" s="229"/>
      <c r="AA5353" s="229"/>
      <c r="AB5353" s="229"/>
      <c r="AC5353" s="229"/>
      <c r="AF5353" s="261"/>
      <c r="AG5353" s="263"/>
      <c r="AH5353" s="263"/>
      <c r="AI5353" s="263"/>
      <c r="AJ5353" s="263"/>
      <c r="AK5353" s="262"/>
      <c r="AL5353" s="263"/>
      <c r="AM5353" s="263"/>
      <c r="AN5353" s="263"/>
      <c r="AO5353" s="263"/>
      <c r="AP5353" s="263"/>
      <c r="AQ5353" s="262"/>
    </row>
    <row r="5354" spans="1:43" s="117" customFormat="1" x14ac:dyDescent="0.2">
      <c r="A5354" s="209"/>
      <c r="B5354" s="210"/>
      <c r="C5354" s="210"/>
      <c r="D5354" s="210"/>
      <c r="E5354" s="210"/>
      <c r="F5354" s="122"/>
      <c r="G5354" s="210"/>
      <c r="H5354" s="210"/>
      <c r="I5354" s="210"/>
      <c r="J5354" s="210"/>
      <c r="K5354" s="210"/>
      <c r="L5354" s="122"/>
      <c r="M5354" s="122"/>
      <c r="N5354" s="122"/>
      <c r="O5354" s="122"/>
      <c r="P5354" s="122"/>
      <c r="Q5354" s="122"/>
      <c r="U5354" s="122"/>
      <c r="V5354" s="122"/>
      <c r="W5354" s="122"/>
      <c r="X5354" s="122"/>
      <c r="Y5354" s="122"/>
      <c r="Z5354" s="122"/>
      <c r="AA5354" s="122"/>
      <c r="AB5354" s="122"/>
      <c r="AC5354" s="122"/>
    </row>
    <row r="5355" spans="1:43" s="117" customFormat="1" x14ac:dyDescent="0.2">
      <c r="A5355" s="209">
        <v>45383</v>
      </c>
      <c r="B5355" s="210">
        <v>5.16</v>
      </c>
      <c r="C5355" s="210">
        <v>4.71</v>
      </c>
      <c r="D5355" s="210">
        <v>5.4</v>
      </c>
      <c r="E5355" s="210">
        <v>5.0999999999999996</v>
      </c>
      <c r="F5355" s="122"/>
      <c r="G5355" s="210">
        <v>3.27</v>
      </c>
      <c r="H5355" s="210">
        <v>3.05</v>
      </c>
      <c r="I5355" s="210">
        <v>2.95</v>
      </c>
      <c r="J5355" s="210">
        <v>3.86</v>
      </c>
      <c r="K5355" s="210">
        <v>3.61</v>
      </c>
      <c r="L5355" s="122">
        <v>3.51</v>
      </c>
      <c r="M5355" s="122"/>
      <c r="N5355" s="122"/>
      <c r="O5355" s="122"/>
      <c r="P5355" s="122"/>
      <c r="Q5355" s="122"/>
      <c r="U5355" s="122"/>
      <c r="V5355" s="122"/>
      <c r="W5355" s="122"/>
      <c r="X5355" s="122"/>
      <c r="Y5355" s="122"/>
      <c r="Z5355" s="122"/>
      <c r="AA5355" s="122"/>
      <c r="AB5355" s="122"/>
      <c r="AC5355" s="122"/>
    </row>
    <row r="5356" spans="1:43" s="117" customFormat="1" x14ac:dyDescent="0.2">
      <c r="A5356" s="209">
        <v>45384</v>
      </c>
      <c r="B5356" s="210">
        <v>5.2</v>
      </c>
      <c r="C5356" s="210">
        <v>4.74</v>
      </c>
      <c r="D5356" s="210">
        <v>5.48</v>
      </c>
      <c r="E5356" s="210">
        <v>5.14</v>
      </c>
      <c r="F5356" s="122"/>
      <c r="G5356" s="210">
        <v>3.3</v>
      </c>
      <c r="H5356" s="210">
        <v>3.09</v>
      </c>
      <c r="I5356" s="210">
        <v>2.99</v>
      </c>
      <c r="J5356" s="210">
        <v>4</v>
      </c>
      <c r="K5356" s="210">
        <v>3.65</v>
      </c>
      <c r="L5356" s="122">
        <v>3.55</v>
      </c>
      <c r="M5356" s="122"/>
      <c r="N5356" s="122"/>
      <c r="O5356" s="122"/>
      <c r="P5356" s="122"/>
      <c r="Q5356" s="122"/>
      <c r="U5356" s="122"/>
      <c r="V5356" s="122"/>
      <c r="W5356" s="122"/>
      <c r="X5356" s="122"/>
      <c r="Y5356" s="122"/>
      <c r="Z5356" s="122"/>
      <c r="AA5356" s="122"/>
      <c r="AB5356" s="122"/>
      <c r="AC5356" s="122"/>
    </row>
    <row r="5357" spans="1:43" s="117" customFormat="1" x14ac:dyDescent="0.2">
      <c r="A5357" s="209">
        <v>45385</v>
      </c>
      <c r="B5357" s="210">
        <v>5.19</v>
      </c>
      <c r="C5357" s="210">
        <v>4.7300000000000004</v>
      </c>
      <c r="D5357" s="210">
        <v>5.47</v>
      </c>
      <c r="E5357" s="210">
        <v>5.14</v>
      </c>
      <c r="F5357" s="122"/>
      <c r="G5357" s="210">
        <v>3.32</v>
      </c>
      <c r="H5357" s="210">
        <v>3.1</v>
      </c>
      <c r="I5357" s="210">
        <v>3</v>
      </c>
      <c r="J5357" s="210">
        <v>3.96</v>
      </c>
      <c r="K5357" s="210">
        <v>3.63</v>
      </c>
      <c r="L5357" s="122">
        <v>3.55</v>
      </c>
      <c r="M5357" s="122"/>
      <c r="N5357" s="122"/>
      <c r="O5357" s="122"/>
      <c r="P5357" s="122"/>
      <c r="Q5357" s="122"/>
      <c r="U5357" s="122"/>
      <c r="V5357" s="122"/>
      <c r="W5357" s="122"/>
      <c r="X5357" s="122"/>
      <c r="Y5357" s="122"/>
      <c r="Z5357" s="122"/>
      <c r="AA5357" s="122"/>
      <c r="AB5357" s="122"/>
      <c r="AC5357" s="122"/>
    </row>
    <row r="5358" spans="1:43" s="117" customFormat="1" x14ac:dyDescent="0.2">
      <c r="A5358" s="209">
        <v>45386</v>
      </c>
      <c r="B5358" s="210">
        <v>5.17</v>
      </c>
      <c r="C5358" s="210">
        <v>4.71</v>
      </c>
      <c r="D5358" s="210">
        <v>5.46</v>
      </c>
      <c r="E5358" s="210">
        <v>5.12</v>
      </c>
      <c r="F5358" s="122"/>
      <c r="G5358" s="210">
        <v>3.34</v>
      </c>
      <c r="H5358" s="210">
        <v>3.13</v>
      </c>
      <c r="I5358" s="210">
        <v>3</v>
      </c>
      <c r="J5358" s="210">
        <v>3.96</v>
      </c>
      <c r="K5358" s="210">
        <v>3.63</v>
      </c>
      <c r="L5358" s="122">
        <v>3.57</v>
      </c>
      <c r="M5358" s="122"/>
      <c r="N5358" s="122"/>
      <c r="O5358" s="122"/>
      <c r="P5358" s="122"/>
      <c r="Q5358" s="122"/>
      <c r="U5358" s="122"/>
      <c r="V5358" s="122"/>
      <c r="W5358" s="122"/>
      <c r="X5358" s="122"/>
      <c r="Y5358" s="122"/>
      <c r="Z5358" s="122"/>
      <c r="AA5358" s="122"/>
      <c r="AB5358" s="122"/>
      <c r="AC5358" s="122"/>
    </row>
    <row r="5359" spans="1:43" s="117" customFormat="1" x14ac:dyDescent="0.2">
      <c r="A5359" s="209">
        <v>45387</v>
      </c>
      <c r="B5359" s="210">
        <v>5.23</v>
      </c>
      <c r="C5359" s="210">
        <v>4.8</v>
      </c>
      <c r="D5359" s="210">
        <v>5.51</v>
      </c>
      <c r="E5359" s="210">
        <v>5.21</v>
      </c>
      <c r="F5359" s="122"/>
      <c r="G5359" s="210">
        <v>3.22</v>
      </c>
      <c r="H5359" s="210">
        <v>3.02</v>
      </c>
      <c r="I5359" s="210">
        <v>2.93</v>
      </c>
      <c r="J5359" s="210">
        <v>3.9</v>
      </c>
      <c r="K5359" s="210">
        <v>3.63</v>
      </c>
      <c r="L5359" s="122">
        <v>3.58</v>
      </c>
      <c r="M5359" s="122"/>
      <c r="N5359" s="122"/>
      <c r="O5359" s="122"/>
      <c r="P5359" s="122"/>
      <c r="Q5359" s="122"/>
      <c r="U5359" s="122"/>
      <c r="V5359" s="122"/>
      <c r="W5359" s="122"/>
      <c r="X5359" s="122"/>
      <c r="Y5359" s="122"/>
      <c r="Z5359" s="122"/>
      <c r="AA5359" s="122"/>
      <c r="AB5359" s="122"/>
      <c r="AC5359" s="122"/>
    </row>
    <row r="5360" spans="1:43" s="117" customFormat="1" x14ac:dyDescent="0.2">
      <c r="A5360" s="209">
        <v>45390</v>
      </c>
      <c r="B5360" s="210">
        <v>5.25</v>
      </c>
      <c r="C5360" s="210">
        <v>4.8099999999999996</v>
      </c>
      <c r="D5360" s="210">
        <v>5.49</v>
      </c>
      <c r="E5360" s="210">
        <v>5.18</v>
      </c>
      <c r="F5360" s="122"/>
      <c r="G5360" s="210">
        <v>3.36</v>
      </c>
      <c r="H5360" s="210">
        <v>3.17</v>
      </c>
      <c r="I5360" s="210">
        <v>3</v>
      </c>
      <c r="J5360" s="210">
        <v>3.88</v>
      </c>
      <c r="K5360" s="210">
        <v>3.65</v>
      </c>
      <c r="L5360" s="122">
        <v>3.61</v>
      </c>
      <c r="M5360" s="122"/>
      <c r="N5360" s="122"/>
      <c r="O5360" s="122"/>
      <c r="P5360" s="122"/>
      <c r="Q5360" s="122"/>
      <c r="U5360" s="122"/>
      <c r="V5360" s="122"/>
      <c r="W5360" s="122"/>
      <c r="X5360" s="122"/>
      <c r="Y5360" s="122"/>
      <c r="Z5360" s="122"/>
      <c r="AA5360" s="122"/>
      <c r="AB5360" s="122"/>
      <c r="AC5360" s="122"/>
    </row>
    <row r="5361" spans="1:29" s="117" customFormat="1" x14ac:dyDescent="0.2">
      <c r="A5361" s="209">
        <v>45391</v>
      </c>
      <c r="B5361" s="210">
        <v>5.19</v>
      </c>
      <c r="C5361" s="210">
        <v>4.62</v>
      </c>
      <c r="D5361" s="210">
        <v>5.43</v>
      </c>
      <c r="E5361" s="210">
        <v>5.15</v>
      </c>
      <c r="F5361" s="122"/>
      <c r="G5361" s="210">
        <v>3.36</v>
      </c>
      <c r="H5361" s="210">
        <v>3.16</v>
      </c>
      <c r="I5361" s="210">
        <v>3</v>
      </c>
      <c r="J5361" s="210">
        <v>3.82</v>
      </c>
      <c r="K5361" s="210">
        <v>3.64</v>
      </c>
      <c r="L5361" s="122">
        <v>3.6</v>
      </c>
      <c r="M5361" s="122"/>
      <c r="N5361" s="122"/>
      <c r="O5361" s="122"/>
      <c r="P5361" s="122"/>
      <c r="Q5361" s="122"/>
      <c r="U5361" s="122"/>
      <c r="V5361" s="122"/>
      <c r="W5361" s="122"/>
      <c r="X5361" s="122"/>
      <c r="Y5361" s="122"/>
      <c r="Z5361" s="122"/>
      <c r="AA5361" s="122"/>
      <c r="AB5361" s="122"/>
      <c r="AC5361" s="122"/>
    </row>
    <row r="5362" spans="1:29" s="117" customFormat="1" x14ac:dyDescent="0.2">
      <c r="A5362" s="209">
        <v>45392</v>
      </c>
      <c r="B5362" s="210">
        <v>5.35</v>
      </c>
      <c r="C5362" s="210">
        <v>4.9400000000000004</v>
      </c>
      <c r="D5362" s="210">
        <v>5.57</v>
      </c>
      <c r="E5362" s="210">
        <v>5.29</v>
      </c>
      <c r="F5362" s="122"/>
      <c r="G5362" s="210">
        <v>3.34</v>
      </c>
      <c r="H5362" s="210">
        <v>3.13</v>
      </c>
      <c r="I5362" s="210">
        <v>3.04</v>
      </c>
      <c r="J5362" s="210">
        <v>3.88</v>
      </c>
      <c r="K5362" s="210">
        <v>3.73</v>
      </c>
      <c r="L5362" s="122">
        <v>3.66</v>
      </c>
      <c r="M5362" s="122"/>
      <c r="N5362" s="122"/>
      <c r="O5362" s="122"/>
      <c r="P5362" s="122"/>
      <c r="Q5362" s="122"/>
      <c r="U5362" s="122"/>
      <c r="V5362" s="122"/>
      <c r="W5362" s="122"/>
      <c r="X5362" s="122"/>
      <c r="Y5362" s="122"/>
      <c r="Z5362" s="122"/>
      <c r="AA5362" s="122"/>
      <c r="AB5362" s="122"/>
      <c r="AC5362" s="122"/>
    </row>
    <row r="5363" spans="1:29" s="117" customFormat="1" x14ac:dyDescent="0.2">
      <c r="A5363" s="209">
        <v>45393</v>
      </c>
      <c r="B5363" s="210">
        <v>5.4</v>
      </c>
      <c r="C5363" s="210">
        <v>4.88</v>
      </c>
      <c r="D5363" s="210">
        <v>5.61</v>
      </c>
      <c r="E5363" s="210">
        <v>5.34</v>
      </c>
      <c r="F5363" s="122"/>
      <c r="G5363" s="210">
        <v>3.44</v>
      </c>
      <c r="H5363" s="210">
        <v>3.24</v>
      </c>
      <c r="I5363" s="210">
        <v>3.11</v>
      </c>
      <c r="J5363" s="210">
        <v>3.93</v>
      </c>
      <c r="K5363" s="210">
        <v>3.75</v>
      </c>
      <c r="L5363" s="122">
        <v>3.67</v>
      </c>
      <c r="M5363" s="122"/>
      <c r="N5363" s="122"/>
      <c r="O5363" s="122"/>
      <c r="P5363" s="122"/>
      <c r="Q5363" s="122"/>
      <c r="U5363" s="122"/>
      <c r="V5363" s="122"/>
      <c r="W5363" s="122"/>
      <c r="X5363" s="122"/>
      <c r="Y5363" s="122"/>
      <c r="Z5363" s="122"/>
      <c r="AA5363" s="122"/>
      <c r="AB5363" s="122"/>
      <c r="AC5363" s="122"/>
    </row>
    <row r="5364" spans="1:29" s="117" customFormat="1" x14ac:dyDescent="0.2">
      <c r="A5364" s="209">
        <v>45394</v>
      </c>
      <c r="B5364" s="210">
        <v>5.35</v>
      </c>
      <c r="C5364" s="210">
        <v>4.83</v>
      </c>
      <c r="D5364" s="210">
        <v>5.58</v>
      </c>
      <c r="E5364" s="210">
        <v>5.31</v>
      </c>
      <c r="F5364" s="122"/>
      <c r="G5364" s="210">
        <v>3.4</v>
      </c>
      <c r="H5364" s="210">
        <v>3.2</v>
      </c>
      <c r="I5364" s="210">
        <v>3.06</v>
      </c>
      <c r="J5364" s="210">
        <v>3.87</v>
      </c>
      <c r="K5364" s="210">
        <v>3.72</v>
      </c>
      <c r="L5364" s="122">
        <v>3.61</v>
      </c>
      <c r="M5364" s="122"/>
      <c r="N5364" s="122"/>
      <c r="O5364" s="122"/>
      <c r="P5364" s="122"/>
      <c r="Q5364" s="122"/>
      <c r="U5364" s="122"/>
      <c r="V5364" s="122"/>
      <c r="W5364" s="122"/>
      <c r="X5364" s="122"/>
      <c r="Y5364" s="122"/>
      <c r="Z5364" s="122"/>
      <c r="AA5364" s="122"/>
      <c r="AB5364" s="122"/>
      <c r="AC5364" s="122"/>
    </row>
    <row r="5365" spans="1:29" s="117" customFormat="1" x14ac:dyDescent="0.2">
      <c r="A5365" s="209">
        <v>45397</v>
      </c>
      <c r="B5365" s="210">
        <v>5.44</v>
      </c>
      <c r="C5365" s="210">
        <v>4.95</v>
      </c>
      <c r="D5365" s="210">
        <v>5.69</v>
      </c>
      <c r="E5365" s="210">
        <v>5.43</v>
      </c>
      <c r="F5365" s="122"/>
      <c r="G5365" s="210">
        <v>3.45</v>
      </c>
      <c r="H5365" s="210">
        <v>3.22</v>
      </c>
      <c r="I5365" s="210">
        <v>3.11</v>
      </c>
      <c r="J5365" s="210">
        <v>3.91</v>
      </c>
      <c r="K5365" s="210">
        <v>3.77</v>
      </c>
      <c r="L5365" s="122">
        <v>3.69</v>
      </c>
      <c r="M5365" s="122"/>
      <c r="N5365" s="122"/>
      <c r="O5365" s="122"/>
      <c r="P5365" s="122"/>
      <c r="Q5365" s="122"/>
      <c r="U5365" s="122"/>
      <c r="V5365" s="122"/>
      <c r="W5365" s="122"/>
      <c r="X5365" s="122"/>
      <c r="Y5365" s="122"/>
      <c r="Z5365" s="122"/>
      <c r="AA5365" s="122"/>
      <c r="AB5365" s="122"/>
      <c r="AC5365" s="122"/>
    </row>
    <row r="5366" spans="1:29" s="117" customFormat="1" x14ac:dyDescent="0.2">
      <c r="A5366" s="209">
        <v>45398</v>
      </c>
      <c r="B5366" s="210">
        <v>5.5</v>
      </c>
      <c r="C5366" s="210">
        <v>4.97</v>
      </c>
      <c r="D5366" s="210">
        <v>5.73</v>
      </c>
      <c r="E5366" s="210">
        <v>5.45</v>
      </c>
      <c r="F5366" s="122"/>
      <c r="G5366" s="210">
        <v>3.41</v>
      </c>
      <c r="H5366" s="210">
        <v>3.17</v>
      </c>
      <c r="I5366" s="210">
        <v>3.12</v>
      </c>
      <c r="J5366" s="210">
        <v>3.92</v>
      </c>
      <c r="K5366" s="210">
        <v>3.81</v>
      </c>
      <c r="L5366" s="122">
        <v>3.71</v>
      </c>
      <c r="M5366" s="122"/>
      <c r="N5366" s="122"/>
      <c r="O5366" s="122"/>
      <c r="P5366" s="122"/>
      <c r="Q5366" s="122"/>
      <c r="U5366" s="122"/>
      <c r="V5366" s="122"/>
      <c r="W5366" s="122"/>
      <c r="X5366" s="122"/>
      <c r="Y5366" s="122"/>
      <c r="Z5366" s="122"/>
      <c r="AA5366" s="122"/>
      <c r="AB5366" s="122"/>
      <c r="AC5366" s="122"/>
    </row>
    <row r="5367" spans="1:29" s="117" customFormat="1" x14ac:dyDescent="0.2">
      <c r="A5367" s="209">
        <v>45399</v>
      </c>
      <c r="B5367" s="210">
        <v>5.44</v>
      </c>
      <c r="C5367" s="210">
        <v>4.91</v>
      </c>
      <c r="D5367" s="210">
        <v>5.68</v>
      </c>
      <c r="E5367" s="210">
        <v>5.39</v>
      </c>
      <c r="F5367" s="122"/>
      <c r="G5367" s="210">
        <v>3.48</v>
      </c>
      <c r="H5367" s="210">
        <v>3.25</v>
      </c>
      <c r="I5367" s="210">
        <v>3.13</v>
      </c>
      <c r="J5367" s="210">
        <v>3.97</v>
      </c>
      <c r="K5367" s="210">
        <v>3.79</v>
      </c>
      <c r="L5367" s="122">
        <v>3.71</v>
      </c>
      <c r="M5367" s="122"/>
      <c r="N5367" s="122"/>
      <c r="O5367" s="122"/>
      <c r="P5367" s="122"/>
      <c r="Q5367" s="122"/>
      <c r="U5367" s="122"/>
      <c r="V5367" s="122"/>
      <c r="W5367" s="122"/>
      <c r="X5367" s="122"/>
      <c r="Y5367" s="122"/>
      <c r="Z5367" s="122"/>
      <c r="AA5367" s="122"/>
      <c r="AB5367" s="122"/>
      <c r="AC5367" s="122"/>
    </row>
    <row r="5368" spans="1:29" s="117" customFormat="1" x14ac:dyDescent="0.2">
      <c r="A5368" s="209">
        <v>45400</v>
      </c>
      <c r="B5368" s="210">
        <v>5.49</v>
      </c>
      <c r="C5368" s="210">
        <v>4.96</v>
      </c>
      <c r="D5368" s="210">
        <v>5.71</v>
      </c>
      <c r="E5368" s="210">
        <v>5.36</v>
      </c>
      <c r="F5368" s="122"/>
      <c r="G5368" s="210">
        <v>3.5</v>
      </c>
      <c r="H5368" s="210">
        <v>3.28</v>
      </c>
      <c r="I5368" s="210">
        <v>3.14</v>
      </c>
      <c r="J5368" s="210">
        <v>4.01</v>
      </c>
      <c r="K5368" s="210">
        <v>3.8</v>
      </c>
      <c r="L5368" s="122">
        <v>3.76</v>
      </c>
      <c r="M5368" s="122"/>
      <c r="N5368" s="122"/>
      <c r="O5368" s="122"/>
      <c r="P5368" s="122"/>
      <c r="Q5368" s="122"/>
      <c r="U5368" s="122"/>
      <c r="V5368" s="122"/>
      <c r="W5368" s="122"/>
      <c r="X5368" s="122"/>
      <c r="Y5368" s="122"/>
      <c r="Z5368" s="122"/>
      <c r="AA5368" s="122"/>
      <c r="AB5368" s="122"/>
      <c r="AC5368" s="122"/>
    </row>
    <row r="5369" spans="1:29" s="117" customFormat="1" x14ac:dyDescent="0.2">
      <c r="A5369" s="209">
        <v>45401</v>
      </c>
      <c r="B5369" s="210">
        <v>5.47</v>
      </c>
      <c r="C5369" s="210">
        <v>4.95</v>
      </c>
      <c r="D5369" s="210">
        <v>5.69</v>
      </c>
      <c r="E5369" s="210">
        <v>5.4</v>
      </c>
      <c r="F5369" s="122"/>
      <c r="G5369" s="210">
        <v>3.46</v>
      </c>
      <c r="H5369" s="210">
        <v>3.26</v>
      </c>
      <c r="I5369" s="210">
        <v>3.12</v>
      </c>
      <c r="J5369" s="210">
        <v>3.99</v>
      </c>
      <c r="K5369" s="210">
        <v>3.8</v>
      </c>
      <c r="L5369" s="122">
        <v>3.71</v>
      </c>
      <c r="M5369" s="122"/>
      <c r="N5369" s="122"/>
      <c r="O5369" s="122"/>
      <c r="P5369" s="122"/>
      <c r="Q5369" s="122"/>
      <c r="U5369" s="122"/>
      <c r="V5369" s="122"/>
      <c r="W5369" s="122"/>
      <c r="X5369" s="122"/>
      <c r="Y5369" s="122"/>
      <c r="Z5369" s="122"/>
      <c r="AA5369" s="122"/>
      <c r="AB5369" s="122"/>
      <c r="AC5369" s="122"/>
    </row>
    <row r="5370" spans="1:29" s="117" customFormat="1" x14ac:dyDescent="0.2">
      <c r="A5370" s="209">
        <v>45404</v>
      </c>
      <c r="B5370" s="210">
        <v>5.44</v>
      </c>
      <c r="C5370" s="210">
        <v>4.93</v>
      </c>
      <c r="D5370" s="210">
        <v>5.68</v>
      </c>
      <c r="E5370" s="210">
        <v>5.39</v>
      </c>
      <c r="F5370" s="122"/>
      <c r="G5370" s="210">
        <v>3.45</v>
      </c>
      <c r="H5370" s="210">
        <v>3.21</v>
      </c>
      <c r="I5370" s="210">
        <v>3.13</v>
      </c>
      <c r="J5370" s="210">
        <v>4</v>
      </c>
      <c r="K5370" s="210">
        <v>3.82</v>
      </c>
      <c r="L5370" s="122">
        <v>3.71</v>
      </c>
      <c r="M5370" s="122"/>
      <c r="N5370" s="122"/>
      <c r="O5370" s="122"/>
      <c r="P5370" s="122"/>
      <c r="Q5370" s="122"/>
      <c r="U5370" s="122"/>
      <c r="V5370" s="122"/>
      <c r="W5370" s="122"/>
      <c r="X5370" s="122"/>
      <c r="Y5370" s="122"/>
      <c r="Z5370" s="122"/>
      <c r="AA5370" s="122"/>
      <c r="AB5370" s="122"/>
      <c r="AC5370" s="122"/>
    </row>
    <row r="5371" spans="1:29" s="117" customFormat="1" x14ac:dyDescent="0.2">
      <c r="A5371" s="209">
        <v>45405</v>
      </c>
      <c r="B5371" s="210">
        <v>5.44</v>
      </c>
      <c r="C5371" s="210">
        <v>4.91</v>
      </c>
      <c r="D5371" s="210">
        <v>5.69</v>
      </c>
      <c r="E5371" s="210">
        <v>5.38</v>
      </c>
      <c r="F5371" s="122"/>
      <c r="G5371" s="210">
        <v>3.44</v>
      </c>
      <c r="H5371" s="210">
        <v>3.22</v>
      </c>
      <c r="I5371" s="210">
        <v>3.15</v>
      </c>
      <c r="J5371" s="210">
        <v>4.01</v>
      </c>
      <c r="K5371" s="210">
        <v>3.81</v>
      </c>
      <c r="L5371" s="122">
        <v>3.74</v>
      </c>
      <c r="M5371" s="122"/>
      <c r="N5371" s="122"/>
      <c r="O5371" s="122"/>
      <c r="P5371" s="122"/>
      <c r="Q5371" s="122"/>
      <c r="U5371" s="122"/>
      <c r="V5371" s="122"/>
      <c r="W5371" s="122"/>
      <c r="X5371" s="122"/>
      <c r="Y5371" s="122"/>
      <c r="Z5371" s="122"/>
      <c r="AA5371" s="122"/>
      <c r="AB5371" s="122"/>
      <c r="AC5371" s="122"/>
    </row>
    <row r="5372" spans="1:29" s="117" customFormat="1" x14ac:dyDescent="0.2">
      <c r="A5372" s="209">
        <v>45406</v>
      </c>
      <c r="B5372" s="210">
        <v>5.47</v>
      </c>
      <c r="C5372" s="210">
        <v>4.93</v>
      </c>
      <c r="D5372" s="210">
        <v>5.75</v>
      </c>
      <c r="E5372" s="210">
        <v>5.4</v>
      </c>
      <c r="F5372" s="122"/>
      <c r="G5372" s="210">
        <v>3.54</v>
      </c>
      <c r="H5372" s="210">
        <v>3.32</v>
      </c>
      <c r="I5372" s="210">
        <v>3.19</v>
      </c>
      <c r="J5372" s="210">
        <v>4.04</v>
      </c>
      <c r="K5372" s="210">
        <v>3.84</v>
      </c>
      <c r="L5372" s="122">
        <v>3.79</v>
      </c>
      <c r="M5372" s="122"/>
      <c r="N5372" s="122"/>
      <c r="O5372" s="122"/>
      <c r="P5372" s="122"/>
      <c r="Q5372" s="122"/>
      <c r="U5372" s="122"/>
      <c r="V5372" s="122"/>
      <c r="W5372" s="122"/>
      <c r="X5372" s="122"/>
      <c r="Y5372" s="122"/>
      <c r="Z5372" s="122"/>
      <c r="AA5372" s="122"/>
      <c r="AB5372" s="122"/>
      <c r="AC5372" s="122"/>
    </row>
    <row r="5373" spans="1:29" s="117" customFormat="1" x14ac:dyDescent="0.2">
      <c r="A5373" s="209">
        <v>45407</v>
      </c>
      <c r="B5373" s="210">
        <v>5.52</v>
      </c>
      <c r="C5373" s="210">
        <v>5</v>
      </c>
      <c r="D5373" s="210">
        <v>5.77</v>
      </c>
      <c r="E5373" s="210">
        <v>5.43</v>
      </c>
      <c r="F5373" s="122"/>
      <c r="G5373" s="210">
        <v>3.51</v>
      </c>
      <c r="H5373" s="210">
        <v>3.29</v>
      </c>
      <c r="I5373" s="210">
        <v>3.22</v>
      </c>
      <c r="J5373" s="210">
        <v>4.07</v>
      </c>
      <c r="K5373" s="210">
        <v>3.89</v>
      </c>
      <c r="L5373" s="122">
        <v>3.84</v>
      </c>
      <c r="M5373" s="122"/>
      <c r="N5373" s="122"/>
      <c r="O5373" s="122"/>
      <c r="P5373" s="122"/>
      <c r="Q5373" s="122"/>
      <c r="U5373" s="122"/>
      <c r="V5373" s="122"/>
      <c r="W5373" s="122"/>
      <c r="X5373" s="122"/>
      <c r="Y5373" s="122"/>
      <c r="Z5373" s="122"/>
      <c r="AA5373" s="122"/>
      <c r="AB5373" s="122"/>
      <c r="AC5373" s="122"/>
    </row>
    <row r="5374" spans="1:29" s="117" customFormat="1" x14ac:dyDescent="0.2">
      <c r="A5374" s="209">
        <v>45408</v>
      </c>
      <c r="B5374" s="210">
        <v>5.47</v>
      </c>
      <c r="C5374" s="210">
        <v>4.95</v>
      </c>
      <c r="D5374" s="210">
        <v>5.75</v>
      </c>
      <c r="E5374" s="210">
        <v>5.39</v>
      </c>
      <c r="F5374" s="122"/>
      <c r="G5374" s="210">
        <v>3.57</v>
      </c>
      <c r="H5374" s="210">
        <v>3.36</v>
      </c>
      <c r="I5374" s="210">
        <v>3.23</v>
      </c>
      <c r="J5374" s="210">
        <v>4.0599999999999996</v>
      </c>
      <c r="K5374" s="210">
        <v>3.9</v>
      </c>
      <c r="L5374" s="122">
        <v>3.81</v>
      </c>
      <c r="M5374" s="122"/>
      <c r="N5374" s="122"/>
      <c r="O5374" s="122"/>
      <c r="P5374" s="122"/>
      <c r="Q5374" s="122"/>
      <c r="U5374" s="122"/>
      <c r="V5374" s="122"/>
      <c r="W5374" s="122"/>
      <c r="X5374" s="122"/>
      <c r="Y5374" s="122"/>
      <c r="Z5374" s="122"/>
      <c r="AA5374" s="122"/>
      <c r="AB5374" s="122"/>
      <c r="AC5374" s="122"/>
    </row>
    <row r="5375" spans="1:29" s="117" customFormat="1" x14ac:dyDescent="0.2">
      <c r="A5375" s="209">
        <v>45411</v>
      </c>
      <c r="B5375" s="210">
        <v>5.43</v>
      </c>
      <c r="C5375" s="210">
        <v>4.8899999999999997</v>
      </c>
      <c r="D5375" s="210">
        <v>5.7</v>
      </c>
      <c r="E5375" s="210">
        <v>5.33</v>
      </c>
      <c r="F5375" s="122"/>
      <c r="G5375" s="210">
        <v>3.46</v>
      </c>
      <c r="H5375" s="210">
        <v>3.24</v>
      </c>
      <c r="I5375" s="210">
        <v>3.16</v>
      </c>
      <c r="J5375" s="210">
        <v>4.01</v>
      </c>
      <c r="K5375" s="210">
        <v>3.82</v>
      </c>
      <c r="L5375" s="122">
        <v>3.81</v>
      </c>
      <c r="M5375" s="122"/>
      <c r="N5375" s="122"/>
      <c r="O5375" s="122"/>
      <c r="P5375" s="122"/>
      <c r="Q5375" s="122"/>
      <c r="U5375" s="122"/>
      <c r="V5375" s="122"/>
      <c r="W5375" s="122"/>
      <c r="X5375" s="122"/>
      <c r="Y5375" s="122"/>
      <c r="Z5375" s="122"/>
      <c r="AA5375" s="122"/>
      <c r="AB5375" s="122"/>
      <c r="AC5375" s="122"/>
    </row>
    <row r="5376" spans="1:29" s="117" customFormat="1" x14ac:dyDescent="0.2">
      <c r="A5376" s="209">
        <v>45412</v>
      </c>
      <c r="B5376" s="210">
        <v>5.51</v>
      </c>
      <c r="C5376" s="210">
        <v>5.08</v>
      </c>
      <c r="D5376" s="210">
        <v>5.78</v>
      </c>
      <c r="E5376" s="210">
        <v>5.4</v>
      </c>
      <c r="F5376" s="122"/>
      <c r="G5376" s="210">
        <v>3.48</v>
      </c>
      <c r="H5376" s="210">
        <v>3.27</v>
      </c>
      <c r="I5376" s="210">
        <v>3.18</v>
      </c>
      <c r="J5376" s="210">
        <v>4.0599999999999996</v>
      </c>
      <c r="K5376" s="210">
        <v>3.85</v>
      </c>
      <c r="L5376" s="122">
        <v>3.8</v>
      </c>
      <c r="M5376" s="122"/>
      <c r="N5376" s="122"/>
      <c r="O5376" s="122"/>
      <c r="P5376" s="122"/>
      <c r="Q5376" s="122"/>
      <c r="U5376" s="122"/>
      <c r="V5376" s="122"/>
      <c r="W5376" s="122"/>
      <c r="X5376" s="122"/>
      <c r="Y5376" s="122"/>
      <c r="Z5376" s="122"/>
      <c r="AA5376" s="122"/>
      <c r="AB5376" s="122"/>
      <c r="AC5376" s="122"/>
    </row>
    <row r="5377" spans="1:43" s="117" customFormat="1" x14ac:dyDescent="0.2">
      <c r="A5377" s="209"/>
      <c r="B5377" s="210"/>
      <c r="C5377" s="210"/>
      <c r="D5377" s="210"/>
      <c r="E5377" s="210"/>
      <c r="F5377" s="122"/>
      <c r="G5377" s="210"/>
      <c r="H5377" s="210"/>
      <c r="I5377" s="210"/>
      <c r="J5377" s="210"/>
      <c r="K5377" s="210"/>
      <c r="L5377" s="122"/>
      <c r="M5377" s="122"/>
      <c r="N5377" s="122"/>
      <c r="O5377" s="122"/>
      <c r="P5377" s="122"/>
      <c r="Q5377" s="122"/>
      <c r="U5377" s="122"/>
      <c r="V5377" s="122"/>
      <c r="W5377" s="122"/>
      <c r="X5377" s="122"/>
      <c r="Y5377" s="122"/>
      <c r="Z5377" s="122"/>
      <c r="AA5377" s="122"/>
      <c r="AB5377" s="122"/>
      <c r="AC5377" s="122"/>
    </row>
    <row r="5378" spans="1:43" s="221" customFormat="1" x14ac:dyDescent="0.2">
      <c r="A5378" s="228" t="s">
        <v>61</v>
      </c>
      <c r="B5378" s="229">
        <f>AVERAGE(B5355:B5376)</f>
        <v>5.3686363636363632</v>
      </c>
      <c r="C5378" s="229">
        <f>AVERAGE(C5355:C5376)</f>
        <v>4.872727272727273</v>
      </c>
      <c r="D5378" s="229">
        <f>AVERAGE(D5355:D5376)</f>
        <v>5.6190909090909082</v>
      </c>
      <c r="E5378" s="229">
        <f>AVERAGE(E5355:E5376)</f>
        <v>5.3059090909090916</v>
      </c>
      <c r="F5378" s="229"/>
      <c r="G5378" s="229">
        <f>AVERAGE(G5355:G5376)</f>
        <v>3.4136363636363636</v>
      </c>
      <c r="H5378" s="229">
        <f>AVERAGE(H5355:H5376)</f>
        <v>3.1990909090909088</v>
      </c>
      <c r="I5378" s="229"/>
      <c r="J5378" s="229">
        <f>AVERAGE(J5355:J5376)</f>
        <v>3.9595454545454558</v>
      </c>
      <c r="K5378" s="229">
        <f>AVERAGE(K5355:K5376)</f>
        <v>3.7518181818181815</v>
      </c>
      <c r="L5378" s="229"/>
      <c r="M5378" s="229"/>
      <c r="N5378" s="229"/>
      <c r="O5378" s="229"/>
      <c r="P5378" s="229"/>
      <c r="Q5378" s="229"/>
      <c r="U5378" s="229"/>
      <c r="V5378" s="229"/>
      <c r="W5378" s="229"/>
      <c r="X5378" s="229"/>
      <c r="Y5378" s="229"/>
      <c r="Z5378" s="229"/>
      <c r="AA5378" s="229"/>
      <c r="AB5378" s="229"/>
      <c r="AC5378" s="229"/>
      <c r="AF5378" s="261"/>
      <c r="AG5378" s="262"/>
      <c r="AH5378" s="262"/>
      <c r="AI5378" s="262"/>
      <c r="AJ5378" s="262"/>
      <c r="AK5378" s="262"/>
      <c r="AL5378" s="262"/>
      <c r="AM5378" s="262"/>
      <c r="AN5378" s="262"/>
      <c r="AO5378" s="262"/>
      <c r="AP5378" s="262"/>
      <c r="AQ5378" s="262"/>
    </row>
    <row r="5379" spans="1:43" s="221" customFormat="1" x14ac:dyDescent="0.2">
      <c r="A5379" s="228" t="s">
        <v>62</v>
      </c>
      <c r="B5379" s="311">
        <f>AVERAGE(B5378:C5378)</f>
        <v>5.1206818181818186</v>
      </c>
      <c r="C5379" s="311"/>
      <c r="D5379" s="311">
        <f>AVERAGE(D5378:E5378)</f>
        <v>5.4625000000000004</v>
      </c>
      <c r="E5379" s="311"/>
      <c r="F5379" s="231"/>
      <c r="G5379" s="311">
        <f>AVERAGE(G5378:H5378)</f>
        <v>3.3063636363636362</v>
      </c>
      <c r="H5379" s="311"/>
      <c r="I5379" s="230"/>
      <c r="J5379" s="311">
        <f>AVERAGE(J5378:K5378)</f>
        <v>3.8556818181818189</v>
      </c>
      <c r="K5379" s="311"/>
      <c r="L5379" s="229"/>
      <c r="M5379" s="229"/>
      <c r="N5379" s="229"/>
      <c r="O5379" s="229"/>
      <c r="P5379" s="229"/>
      <c r="Q5379" s="229"/>
      <c r="U5379" s="229"/>
      <c r="V5379" s="229"/>
      <c r="W5379" s="229"/>
      <c r="X5379" s="229"/>
      <c r="Y5379" s="229"/>
      <c r="Z5379" s="229"/>
      <c r="AA5379" s="229"/>
      <c r="AB5379" s="229"/>
      <c r="AC5379" s="229"/>
      <c r="AF5379" s="261"/>
      <c r="AG5379" s="263"/>
      <c r="AH5379" s="263"/>
      <c r="AI5379" s="263"/>
      <c r="AJ5379" s="263"/>
      <c r="AK5379" s="262"/>
      <c r="AL5379" s="263"/>
      <c r="AM5379" s="263"/>
      <c r="AN5379" s="263"/>
      <c r="AO5379" s="263"/>
      <c r="AP5379" s="263"/>
      <c r="AQ5379" s="262"/>
    </row>
    <row r="5380" spans="1:43" s="221" customFormat="1" x14ac:dyDescent="0.2">
      <c r="A5380" s="228" t="s">
        <v>63</v>
      </c>
      <c r="B5380" s="311">
        <f>AVERAGE(B5327,B5352,B5379)</f>
        <v>4.9236439393939397</v>
      </c>
      <c r="C5380" s="311"/>
      <c r="D5380" s="311">
        <f>AVERAGE(D5327,D5352,D5379)</f>
        <v>5.29</v>
      </c>
      <c r="E5380" s="311"/>
      <c r="F5380" s="231"/>
      <c r="G5380" s="311">
        <f>AVERAGE(G5327,G5352,G5379)</f>
        <v>3.1347045454545452</v>
      </c>
      <c r="H5380" s="311"/>
      <c r="I5380" s="230"/>
      <c r="J5380" s="311">
        <f>AVERAGE(J5327,J5352,J5379)</f>
        <v>3.6884772727272739</v>
      </c>
      <c r="K5380" s="311"/>
      <c r="L5380" s="229"/>
      <c r="M5380" s="229"/>
      <c r="N5380" s="229"/>
      <c r="O5380" s="229"/>
      <c r="P5380" s="229"/>
      <c r="Q5380" s="229"/>
      <c r="U5380" s="229"/>
      <c r="V5380" s="229"/>
      <c r="W5380" s="229"/>
      <c r="X5380" s="229"/>
      <c r="Y5380" s="229"/>
      <c r="Z5380" s="229"/>
      <c r="AA5380" s="229"/>
      <c r="AB5380" s="229"/>
      <c r="AC5380" s="229"/>
      <c r="AF5380" s="261"/>
      <c r="AG5380" s="263"/>
      <c r="AH5380" s="263"/>
      <c r="AI5380" s="263"/>
      <c r="AJ5380" s="263"/>
      <c r="AK5380" s="262"/>
      <c r="AL5380" s="263"/>
      <c r="AM5380" s="263"/>
      <c r="AN5380" s="263"/>
      <c r="AO5380" s="263"/>
      <c r="AP5380" s="263"/>
      <c r="AQ5380" s="262"/>
    </row>
    <row r="5381" spans="1:43" s="117" customFormat="1" x14ac:dyDescent="0.2">
      <c r="A5381" s="209"/>
      <c r="B5381" s="210"/>
      <c r="C5381" s="210"/>
      <c r="D5381" s="210"/>
      <c r="E5381" s="210"/>
      <c r="F5381" s="122"/>
      <c r="G5381" s="210"/>
      <c r="H5381" s="210"/>
      <c r="I5381" s="210"/>
      <c r="J5381" s="210"/>
      <c r="K5381" s="210"/>
      <c r="L5381" s="122"/>
      <c r="M5381" s="122"/>
      <c r="N5381" s="122"/>
      <c r="O5381" s="122"/>
      <c r="P5381" s="122"/>
      <c r="Q5381" s="122"/>
      <c r="U5381" s="122"/>
      <c r="V5381" s="122"/>
      <c r="W5381" s="122"/>
      <c r="X5381" s="122"/>
      <c r="Y5381" s="122"/>
      <c r="Z5381" s="122"/>
      <c r="AA5381" s="122"/>
      <c r="AB5381" s="122"/>
      <c r="AC5381" s="122"/>
    </row>
    <row r="5382" spans="1:43" s="117" customFormat="1" x14ac:dyDescent="0.2">
      <c r="A5382" s="209">
        <v>45413</v>
      </c>
      <c r="B5382" s="210">
        <v>5.46</v>
      </c>
      <c r="C5382" s="210">
        <v>5</v>
      </c>
      <c r="D5382" s="210">
        <v>5.72</v>
      </c>
      <c r="E5382" s="210">
        <v>5.4</v>
      </c>
      <c r="F5382" s="122"/>
      <c r="G5382" s="210">
        <v>3.46</v>
      </c>
      <c r="H5382" s="210">
        <v>3.24</v>
      </c>
      <c r="I5382" s="210">
        <v>3.15</v>
      </c>
      <c r="J5382" s="210">
        <v>4.03</v>
      </c>
      <c r="K5382" s="210">
        <v>3.8</v>
      </c>
      <c r="L5382" s="122">
        <v>3.76</v>
      </c>
      <c r="M5382" s="122"/>
      <c r="N5382" s="122"/>
      <c r="O5382" s="122"/>
      <c r="P5382" s="122"/>
      <c r="Q5382" s="122"/>
      <c r="U5382" s="122"/>
      <c r="V5382" s="122"/>
      <c r="W5382" s="122"/>
      <c r="X5382" s="122"/>
      <c r="Y5382" s="122"/>
      <c r="Z5382" s="122"/>
      <c r="AA5382" s="122"/>
      <c r="AB5382" s="122"/>
      <c r="AC5382" s="122"/>
    </row>
    <row r="5383" spans="1:43" s="117" customFormat="1" x14ac:dyDescent="0.2">
      <c r="A5383" s="209">
        <v>45414</v>
      </c>
      <c r="B5383" s="210">
        <v>5.4</v>
      </c>
      <c r="C5383" s="210">
        <v>4.96</v>
      </c>
      <c r="D5383" s="210">
        <v>5.66</v>
      </c>
      <c r="E5383" s="210">
        <v>5.25</v>
      </c>
      <c r="F5383" s="122"/>
      <c r="G5383" s="210">
        <v>3.5</v>
      </c>
      <c r="H5383" s="210">
        <v>3.29</v>
      </c>
      <c r="I5383" s="210">
        <v>3.15</v>
      </c>
      <c r="J5383" s="210">
        <v>4.05</v>
      </c>
      <c r="K5383" s="210">
        <v>3.78</v>
      </c>
      <c r="L5383" s="122">
        <v>3.78</v>
      </c>
      <c r="M5383" s="122"/>
      <c r="N5383" s="122"/>
      <c r="O5383" s="122"/>
      <c r="P5383" s="122"/>
      <c r="Q5383" s="122"/>
      <c r="U5383" s="122"/>
      <c r="V5383" s="122"/>
      <c r="W5383" s="122"/>
      <c r="X5383" s="122"/>
      <c r="Y5383" s="122"/>
      <c r="Z5383" s="122"/>
      <c r="AA5383" s="122"/>
      <c r="AB5383" s="122"/>
      <c r="AC5383" s="122"/>
    </row>
    <row r="5384" spans="1:43" s="117" customFormat="1" x14ac:dyDescent="0.2">
      <c r="A5384" s="209">
        <v>45415</v>
      </c>
      <c r="B5384" s="210">
        <v>5.3</v>
      </c>
      <c r="C5384" s="210">
        <v>4.8899999999999997</v>
      </c>
      <c r="D5384" s="210">
        <v>5.57</v>
      </c>
      <c r="E5384" s="210">
        <v>5.2</v>
      </c>
      <c r="F5384" s="122"/>
      <c r="G5384" s="210">
        <v>3.45</v>
      </c>
      <c r="H5384" s="210">
        <v>3.25</v>
      </c>
      <c r="I5384" s="210">
        <v>3.11</v>
      </c>
      <c r="J5384" s="210">
        <v>3.93</v>
      </c>
      <c r="K5384" s="210">
        <v>3.76</v>
      </c>
      <c r="L5384" s="122">
        <v>3.76</v>
      </c>
      <c r="M5384" s="122"/>
      <c r="N5384" s="122"/>
      <c r="O5384" s="122"/>
      <c r="P5384" s="122"/>
      <c r="Q5384" s="122"/>
      <c r="U5384" s="122"/>
      <c r="V5384" s="122"/>
      <c r="W5384" s="122"/>
      <c r="X5384" s="122"/>
      <c r="Y5384" s="122"/>
      <c r="Z5384" s="122"/>
      <c r="AA5384" s="122"/>
      <c r="AB5384" s="122"/>
      <c r="AC5384" s="122"/>
    </row>
    <row r="5385" spans="1:43" s="117" customFormat="1" x14ac:dyDescent="0.2">
      <c r="A5385" s="209">
        <v>45418</v>
      </c>
      <c r="B5385" s="210">
        <v>5.3</v>
      </c>
      <c r="C5385" s="210">
        <v>4.8499999999999996</v>
      </c>
      <c r="D5385" s="210">
        <v>5.56</v>
      </c>
      <c r="E5385" s="210">
        <v>5.26</v>
      </c>
      <c r="F5385" s="122"/>
      <c r="G5385" s="210">
        <v>3.44</v>
      </c>
      <c r="H5385" s="210">
        <v>3.24</v>
      </c>
      <c r="I5385" s="210">
        <v>3.08</v>
      </c>
      <c r="J5385" s="210">
        <v>3.94</v>
      </c>
      <c r="K5385" s="210">
        <v>3.72</v>
      </c>
      <c r="L5385" s="122">
        <v>3.7</v>
      </c>
      <c r="M5385" s="122"/>
      <c r="N5385" s="122"/>
      <c r="O5385" s="122"/>
      <c r="P5385" s="122"/>
      <c r="Q5385" s="122"/>
      <c r="U5385" s="122"/>
      <c r="V5385" s="122"/>
      <c r="W5385" s="122"/>
      <c r="X5385" s="122"/>
      <c r="Y5385" s="122"/>
      <c r="Z5385" s="122"/>
      <c r="AA5385" s="122"/>
      <c r="AB5385" s="122"/>
      <c r="AC5385" s="122"/>
    </row>
    <row r="5386" spans="1:43" s="117" customFormat="1" x14ac:dyDescent="0.2">
      <c r="A5386" s="209">
        <v>45419</v>
      </c>
      <c r="B5386" s="210">
        <v>5.28</v>
      </c>
      <c r="C5386" s="210">
        <v>4.8600000000000003</v>
      </c>
      <c r="D5386" s="210">
        <v>5.56</v>
      </c>
      <c r="E5386" s="210">
        <v>5.19</v>
      </c>
      <c r="F5386" s="122"/>
      <c r="G5386" s="210">
        <v>3.44</v>
      </c>
      <c r="H5386" s="210">
        <v>3.24</v>
      </c>
      <c r="I5386" s="210">
        <v>3.05</v>
      </c>
      <c r="J5386" s="210">
        <v>3.91</v>
      </c>
      <c r="K5386" s="210">
        <v>3.73</v>
      </c>
      <c r="L5386" s="122">
        <v>3.72</v>
      </c>
      <c r="M5386" s="122"/>
      <c r="N5386" s="122"/>
      <c r="O5386" s="122"/>
      <c r="P5386" s="122"/>
      <c r="Q5386" s="122"/>
      <c r="U5386" s="122"/>
      <c r="V5386" s="122"/>
      <c r="W5386" s="122"/>
      <c r="X5386" s="122"/>
      <c r="Y5386" s="122"/>
      <c r="Z5386" s="122"/>
      <c r="AA5386" s="122"/>
      <c r="AB5386" s="122"/>
      <c r="AC5386" s="122"/>
    </row>
    <row r="5387" spans="1:43" s="117" customFormat="1" x14ac:dyDescent="0.2">
      <c r="A5387" s="209">
        <v>45420</v>
      </c>
      <c r="B5387" s="210">
        <v>5.31</v>
      </c>
      <c r="C5387" s="210">
        <v>4.91</v>
      </c>
      <c r="D5387" s="210">
        <v>5.6</v>
      </c>
      <c r="E5387" s="210">
        <v>5.23</v>
      </c>
      <c r="F5387" s="122"/>
      <c r="G5387" s="210">
        <v>3.45</v>
      </c>
      <c r="H5387" s="210">
        <v>3.25</v>
      </c>
      <c r="I5387" s="210">
        <v>3.06</v>
      </c>
      <c r="J5387" s="210">
        <v>3.73</v>
      </c>
      <c r="K5387" s="210">
        <v>3.72</v>
      </c>
      <c r="L5387" s="122">
        <v>4</v>
      </c>
      <c r="M5387" s="122"/>
      <c r="N5387" s="122"/>
      <c r="O5387" s="122"/>
      <c r="P5387" s="122"/>
      <c r="Q5387" s="122"/>
      <c r="U5387" s="122"/>
      <c r="V5387" s="122"/>
      <c r="W5387" s="122"/>
      <c r="X5387" s="122"/>
      <c r="Y5387" s="122"/>
      <c r="Z5387" s="122"/>
      <c r="AA5387" s="122"/>
      <c r="AB5387" s="122"/>
      <c r="AC5387" s="122"/>
    </row>
    <row r="5388" spans="1:43" s="117" customFormat="1" x14ac:dyDescent="0.2">
      <c r="A5388" s="209">
        <v>45421</v>
      </c>
      <c r="B5388" s="210">
        <v>5.31</v>
      </c>
      <c r="C5388" s="210">
        <v>4.9000000000000004</v>
      </c>
      <c r="D5388" s="210">
        <v>5.57</v>
      </c>
      <c r="E5388" s="210">
        <v>5.2</v>
      </c>
      <c r="F5388" s="122"/>
      <c r="G5388" s="210">
        <v>3.4</v>
      </c>
      <c r="H5388" s="210">
        <v>3.18</v>
      </c>
      <c r="I5388" s="210">
        <v>3.07</v>
      </c>
      <c r="J5388" s="210">
        <v>3.94</v>
      </c>
      <c r="K5388" s="210">
        <v>3.72</v>
      </c>
      <c r="L5388" s="122">
        <v>3.67</v>
      </c>
      <c r="M5388" s="122"/>
      <c r="N5388" s="122"/>
      <c r="O5388" s="122"/>
      <c r="P5388" s="122"/>
      <c r="Q5388" s="122"/>
      <c r="U5388" s="122"/>
      <c r="V5388" s="122"/>
      <c r="W5388" s="122"/>
      <c r="X5388" s="122"/>
      <c r="Y5388" s="122"/>
      <c r="Z5388" s="122"/>
      <c r="AA5388" s="122"/>
      <c r="AB5388" s="122"/>
      <c r="AC5388" s="122"/>
    </row>
    <row r="5389" spans="1:43" s="117" customFormat="1" x14ac:dyDescent="0.2">
      <c r="A5389" s="209">
        <v>45422</v>
      </c>
      <c r="B5389" s="210">
        <v>5.34</v>
      </c>
      <c r="C5389" s="210">
        <v>4.96</v>
      </c>
      <c r="D5389" s="210">
        <v>5.62</v>
      </c>
      <c r="E5389" s="210">
        <v>5.27</v>
      </c>
      <c r="F5389" s="122"/>
      <c r="G5389" s="210">
        <v>3.38</v>
      </c>
      <c r="H5389" s="210">
        <v>3.17</v>
      </c>
      <c r="I5389" s="210">
        <v>3.07</v>
      </c>
      <c r="J5389" s="210">
        <v>3.91</v>
      </c>
      <c r="K5389" s="210">
        <v>3.7</v>
      </c>
      <c r="L5389" s="122">
        <v>3.75</v>
      </c>
      <c r="M5389" s="122"/>
      <c r="N5389" s="122"/>
      <c r="O5389" s="122"/>
      <c r="P5389" s="122"/>
      <c r="Q5389" s="122"/>
      <c r="U5389" s="122"/>
      <c r="V5389" s="122"/>
      <c r="W5389" s="122"/>
      <c r="X5389" s="122"/>
      <c r="Y5389" s="122"/>
      <c r="Z5389" s="122"/>
      <c r="AA5389" s="122"/>
      <c r="AB5389" s="122"/>
      <c r="AC5389" s="122"/>
    </row>
    <row r="5390" spans="1:43" s="117" customFormat="1" x14ac:dyDescent="0.2">
      <c r="A5390" s="209">
        <v>45425</v>
      </c>
      <c r="B5390" s="210">
        <v>5.32</v>
      </c>
      <c r="C5390" s="210">
        <v>4.8099999999999996</v>
      </c>
      <c r="D5390" s="210">
        <v>5.61</v>
      </c>
      <c r="E5390" s="210">
        <v>5.23</v>
      </c>
      <c r="F5390" s="122"/>
      <c r="G5390" s="210">
        <v>3.46</v>
      </c>
      <c r="H5390" s="210">
        <v>3.28</v>
      </c>
      <c r="I5390" s="210">
        <v>3.12</v>
      </c>
      <c r="J5390" s="210">
        <v>4</v>
      </c>
      <c r="K5390" s="210">
        <v>3.74</v>
      </c>
      <c r="L5390" s="122">
        <v>3.71</v>
      </c>
      <c r="M5390" s="122"/>
      <c r="N5390" s="122"/>
      <c r="O5390" s="122"/>
      <c r="P5390" s="122"/>
      <c r="Q5390" s="122"/>
      <c r="U5390" s="122"/>
      <c r="V5390" s="122"/>
      <c r="W5390" s="122"/>
      <c r="X5390" s="122"/>
      <c r="Y5390" s="122"/>
      <c r="Z5390" s="122"/>
      <c r="AA5390" s="122"/>
      <c r="AB5390" s="122"/>
      <c r="AC5390" s="122"/>
    </row>
    <row r="5391" spans="1:43" s="117" customFormat="1" x14ac:dyDescent="0.2">
      <c r="A5391" s="209">
        <v>45426</v>
      </c>
      <c r="B5391" s="210">
        <v>5.29</v>
      </c>
      <c r="C5391" s="210">
        <v>4.76</v>
      </c>
      <c r="D5391" s="210">
        <v>5.57</v>
      </c>
      <c r="E5391" s="210">
        <v>5.22</v>
      </c>
      <c r="F5391" s="122"/>
      <c r="G5391" s="210">
        <v>3.41</v>
      </c>
      <c r="H5391" s="210">
        <v>3.21</v>
      </c>
      <c r="I5391" s="210">
        <v>3.1</v>
      </c>
      <c r="J5391" s="210">
        <v>4</v>
      </c>
      <c r="K5391" s="210">
        <v>3.78</v>
      </c>
      <c r="L5391" s="122">
        <v>3.7</v>
      </c>
      <c r="M5391" s="122"/>
      <c r="N5391" s="122"/>
      <c r="O5391" s="122"/>
      <c r="P5391" s="122"/>
      <c r="Q5391" s="122"/>
      <c r="U5391" s="122"/>
      <c r="V5391" s="122"/>
      <c r="W5391" s="122"/>
      <c r="X5391" s="122"/>
      <c r="Y5391" s="122"/>
      <c r="Z5391" s="122"/>
      <c r="AA5391" s="122"/>
      <c r="AB5391" s="122"/>
      <c r="AC5391" s="122"/>
    </row>
    <row r="5392" spans="1:43" s="117" customFormat="1" x14ac:dyDescent="0.2">
      <c r="A5392" s="209">
        <v>45427</v>
      </c>
      <c r="B5392" s="210">
        <v>5.16</v>
      </c>
      <c r="C5392" s="210">
        <v>4.7699999999999996</v>
      </c>
      <c r="D5392" s="210">
        <v>5.45</v>
      </c>
      <c r="E5392" s="210">
        <v>5.13</v>
      </c>
      <c r="F5392" s="122"/>
      <c r="G5392" s="210">
        <v>3.38</v>
      </c>
      <c r="H5392" s="210">
        <v>3.15</v>
      </c>
      <c r="I5392" s="210">
        <v>3.05</v>
      </c>
      <c r="J5392" s="210">
        <v>3.9</v>
      </c>
      <c r="K5392" s="210">
        <v>3.71</v>
      </c>
      <c r="L5392" s="122">
        <v>3.69</v>
      </c>
      <c r="M5392" s="122"/>
      <c r="N5392" s="122"/>
      <c r="O5392" s="122"/>
      <c r="P5392" s="122"/>
      <c r="Q5392" s="122"/>
      <c r="U5392" s="122"/>
      <c r="V5392" s="122"/>
      <c r="W5392" s="122"/>
      <c r="X5392" s="122"/>
      <c r="Y5392" s="122"/>
      <c r="Z5392" s="122"/>
      <c r="AA5392" s="122"/>
      <c r="AB5392" s="122"/>
      <c r="AC5392" s="122"/>
    </row>
    <row r="5393" spans="1:43" s="117" customFormat="1" x14ac:dyDescent="0.2">
      <c r="A5393" s="209">
        <v>45428</v>
      </c>
      <c r="B5393" s="210">
        <v>5.2</v>
      </c>
      <c r="C5393" s="210">
        <v>4.79</v>
      </c>
      <c r="D5393" s="210">
        <v>5.47</v>
      </c>
      <c r="E5393" s="210">
        <v>5.15</v>
      </c>
      <c r="F5393" s="122"/>
      <c r="G5393" s="210">
        <v>3.4</v>
      </c>
      <c r="H5393" s="210">
        <v>3.18</v>
      </c>
      <c r="I5393" s="210">
        <v>3.08</v>
      </c>
      <c r="J5393" s="210">
        <v>3.88</v>
      </c>
      <c r="K5393" s="210">
        <v>3.75</v>
      </c>
      <c r="L5393" s="122">
        <v>3.71</v>
      </c>
      <c r="M5393" s="122"/>
      <c r="N5393" s="122"/>
      <c r="O5393" s="122"/>
      <c r="P5393" s="122"/>
      <c r="Q5393" s="122"/>
      <c r="U5393" s="122"/>
      <c r="V5393" s="122"/>
      <c r="W5393" s="122"/>
      <c r="X5393" s="122"/>
      <c r="Y5393" s="122"/>
      <c r="Z5393" s="122"/>
      <c r="AA5393" s="122"/>
      <c r="AB5393" s="122"/>
      <c r="AC5393" s="122"/>
    </row>
    <row r="5394" spans="1:43" s="117" customFormat="1" x14ac:dyDescent="0.2">
      <c r="A5394" s="209">
        <v>45429</v>
      </c>
      <c r="B5394" s="210">
        <v>5.23</v>
      </c>
      <c r="C5394" s="210">
        <v>4.83</v>
      </c>
      <c r="D5394" s="210">
        <v>5.52</v>
      </c>
      <c r="E5394" s="210">
        <v>5.14</v>
      </c>
      <c r="F5394" s="122"/>
      <c r="G5394" s="210">
        <v>3.52</v>
      </c>
      <c r="H5394" s="210">
        <v>3.34</v>
      </c>
      <c r="I5394" s="210">
        <v>3.14</v>
      </c>
      <c r="J5394" s="210">
        <v>3.84</v>
      </c>
      <c r="K5394" s="210">
        <v>3.76</v>
      </c>
      <c r="L5394" s="122">
        <v>3.67</v>
      </c>
      <c r="M5394" s="122"/>
      <c r="N5394" s="122"/>
      <c r="O5394" s="122"/>
      <c r="P5394" s="122"/>
      <c r="Q5394" s="122"/>
      <c r="U5394" s="122"/>
      <c r="V5394" s="122"/>
      <c r="W5394" s="122"/>
      <c r="X5394" s="122"/>
      <c r="Y5394" s="122"/>
      <c r="Z5394" s="122"/>
      <c r="AA5394" s="122"/>
      <c r="AB5394" s="122"/>
      <c r="AC5394" s="122"/>
    </row>
    <row r="5395" spans="1:43" s="117" customFormat="1" x14ac:dyDescent="0.2">
      <c r="A5395" s="209">
        <v>45432</v>
      </c>
      <c r="B5395" s="210">
        <v>5.25</v>
      </c>
      <c r="C5395" s="210">
        <v>4.8600000000000003</v>
      </c>
      <c r="D5395" s="210">
        <v>5.54</v>
      </c>
      <c r="E5395" s="210">
        <v>5.13</v>
      </c>
      <c r="F5395" s="122"/>
      <c r="G5395" s="210">
        <v>3.52</v>
      </c>
      <c r="H5395" s="210">
        <v>3.3</v>
      </c>
      <c r="I5395" s="210">
        <v>3.18</v>
      </c>
      <c r="J5395" s="210">
        <v>3.91</v>
      </c>
      <c r="K5395" s="210">
        <v>3.81</v>
      </c>
      <c r="L5395" s="122">
        <v>3.78</v>
      </c>
      <c r="M5395" s="122"/>
      <c r="N5395" s="122"/>
      <c r="O5395" s="122"/>
      <c r="P5395" s="122"/>
      <c r="Q5395" s="122"/>
      <c r="U5395" s="122"/>
      <c r="V5395" s="122"/>
      <c r="W5395" s="122"/>
      <c r="X5395" s="122"/>
      <c r="Y5395" s="122"/>
      <c r="Z5395" s="122"/>
      <c r="AA5395" s="122"/>
      <c r="AB5395" s="122"/>
      <c r="AC5395" s="122"/>
    </row>
    <row r="5396" spans="1:43" s="117" customFormat="1" x14ac:dyDescent="0.2">
      <c r="A5396" s="209">
        <v>45433</v>
      </c>
      <c r="B5396" s="210">
        <v>5.23</v>
      </c>
      <c r="C5396" s="210">
        <v>4.8499999999999996</v>
      </c>
      <c r="D5396" s="210">
        <v>5.54</v>
      </c>
      <c r="E5396" s="210">
        <v>5.15</v>
      </c>
      <c r="F5396" s="122"/>
      <c r="G5396" s="210">
        <v>3.52</v>
      </c>
      <c r="H5396" s="210">
        <v>3.3</v>
      </c>
      <c r="I5396" s="210">
        <v>3.2</v>
      </c>
      <c r="J5396" s="210">
        <v>3.95</v>
      </c>
      <c r="K5396" s="210">
        <v>3.76</v>
      </c>
      <c r="L5396" s="122">
        <v>3.63</v>
      </c>
      <c r="M5396" s="122"/>
      <c r="N5396" s="122"/>
      <c r="O5396" s="122"/>
      <c r="P5396" s="122"/>
      <c r="Q5396" s="122"/>
      <c r="U5396" s="122"/>
      <c r="V5396" s="122"/>
      <c r="W5396" s="122"/>
      <c r="X5396" s="122"/>
      <c r="Y5396" s="122"/>
      <c r="Z5396" s="122"/>
      <c r="AA5396" s="122"/>
      <c r="AB5396" s="122"/>
      <c r="AC5396" s="122"/>
    </row>
    <row r="5397" spans="1:43" s="117" customFormat="1" x14ac:dyDescent="0.2">
      <c r="A5397" s="209">
        <v>45434</v>
      </c>
      <c r="B5397" s="210">
        <v>5.26</v>
      </c>
      <c r="C5397" s="210">
        <v>4.8600000000000003</v>
      </c>
      <c r="D5397" s="210">
        <v>5.56</v>
      </c>
      <c r="E5397" s="210">
        <v>5.2</v>
      </c>
      <c r="F5397" s="122"/>
      <c r="G5397" s="210">
        <v>3.68</v>
      </c>
      <c r="H5397" s="210">
        <v>3.5</v>
      </c>
      <c r="I5397" s="210">
        <v>3.32</v>
      </c>
      <c r="J5397" s="210">
        <v>4.01</v>
      </c>
      <c r="K5397" s="210">
        <v>3.87</v>
      </c>
      <c r="L5397" s="122">
        <v>3.71</v>
      </c>
      <c r="M5397" s="122"/>
      <c r="N5397" s="122"/>
      <c r="O5397" s="122"/>
      <c r="P5397" s="122"/>
      <c r="Q5397" s="122"/>
      <c r="U5397" s="122"/>
      <c r="V5397" s="122"/>
      <c r="W5397" s="122"/>
      <c r="X5397" s="122"/>
      <c r="Y5397" s="122"/>
      <c r="Z5397" s="122"/>
      <c r="AA5397" s="122"/>
      <c r="AB5397" s="122"/>
      <c r="AC5397" s="122"/>
    </row>
    <row r="5398" spans="1:43" s="117" customFormat="1" x14ac:dyDescent="0.2">
      <c r="A5398" s="209">
        <v>45435</v>
      </c>
      <c r="B5398" s="210">
        <v>5.31</v>
      </c>
      <c r="C5398" s="210">
        <v>4.9000000000000004</v>
      </c>
      <c r="D5398" s="210">
        <v>5.6</v>
      </c>
      <c r="E5398" s="210">
        <v>5.17</v>
      </c>
      <c r="F5398" s="122"/>
      <c r="G5398" s="210">
        <v>3.7</v>
      </c>
      <c r="H5398" s="210">
        <v>3.49</v>
      </c>
      <c r="I5398" s="210">
        <v>3.36</v>
      </c>
      <c r="J5398" s="210">
        <v>4.08</v>
      </c>
      <c r="K5398" s="210">
        <v>3.93</v>
      </c>
      <c r="L5398" s="122">
        <v>3.76</v>
      </c>
      <c r="M5398" s="122"/>
      <c r="N5398" s="122"/>
      <c r="O5398" s="122"/>
      <c r="P5398" s="122"/>
      <c r="Q5398" s="122"/>
      <c r="U5398" s="122"/>
      <c r="V5398" s="122"/>
      <c r="W5398" s="122"/>
      <c r="X5398" s="122"/>
      <c r="Y5398" s="122"/>
      <c r="Z5398" s="122"/>
      <c r="AA5398" s="122"/>
      <c r="AB5398" s="122"/>
      <c r="AC5398" s="122"/>
    </row>
    <row r="5399" spans="1:43" s="117" customFormat="1" x14ac:dyDescent="0.2">
      <c r="A5399" s="209">
        <v>45436</v>
      </c>
      <c r="B5399" s="210">
        <v>5.28</v>
      </c>
      <c r="C5399" s="210">
        <v>4.87</v>
      </c>
      <c r="D5399" s="210">
        <v>5.57</v>
      </c>
      <c r="E5399" s="210">
        <v>5.17</v>
      </c>
      <c r="F5399" s="122"/>
      <c r="G5399" s="210">
        <v>3.73</v>
      </c>
      <c r="H5399" s="210">
        <v>3.55</v>
      </c>
      <c r="I5399" s="210">
        <v>3.4</v>
      </c>
      <c r="J5399" s="210">
        <v>4.08</v>
      </c>
      <c r="K5399" s="210">
        <v>3.89</v>
      </c>
      <c r="L5399" s="122">
        <v>3.74</v>
      </c>
      <c r="M5399" s="122"/>
      <c r="N5399" s="122"/>
      <c r="O5399" s="122"/>
      <c r="P5399" s="122"/>
      <c r="Q5399" s="122"/>
      <c r="U5399" s="122"/>
      <c r="V5399" s="122"/>
      <c r="W5399" s="122"/>
      <c r="X5399" s="122"/>
      <c r="Y5399" s="122"/>
      <c r="Z5399" s="122"/>
      <c r="AA5399" s="122"/>
      <c r="AB5399" s="122"/>
      <c r="AC5399" s="122"/>
    </row>
    <row r="5400" spans="1:43" s="117" customFormat="1" x14ac:dyDescent="0.2">
      <c r="A5400" s="209">
        <v>45440</v>
      </c>
      <c r="B5400" s="210">
        <v>5.38</v>
      </c>
      <c r="C5400" s="210">
        <v>4.99</v>
      </c>
      <c r="D5400" s="210">
        <v>5.66</v>
      </c>
      <c r="E5400" s="210">
        <v>5.25</v>
      </c>
      <c r="F5400" s="122"/>
      <c r="G5400" s="210">
        <v>3.72</v>
      </c>
      <c r="H5400" s="210">
        <v>3.51</v>
      </c>
      <c r="I5400" s="210">
        <v>3.37</v>
      </c>
      <c r="J5400" s="210">
        <v>4.09</v>
      </c>
      <c r="K5400" s="210">
        <v>3.95</v>
      </c>
      <c r="L5400" s="122">
        <v>3.93</v>
      </c>
      <c r="M5400" s="122"/>
      <c r="N5400" s="122"/>
      <c r="O5400" s="122"/>
      <c r="P5400" s="122"/>
      <c r="Q5400" s="122"/>
      <c r="U5400" s="122"/>
      <c r="V5400" s="122"/>
      <c r="W5400" s="122"/>
      <c r="X5400" s="122"/>
      <c r="Y5400" s="122"/>
      <c r="Z5400" s="122"/>
      <c r="AA5400" s="122"/>
      <c r="AB5400" s="122"/>
      <c r="AC5400" s="122"/>
      <c r="AF5400" s="264" t="s">
        <v>917</v>
      </c>
    </row>
    <row r="5401" spans="1:43" s="117" customFormat="1" x14ac:dyDescent="0.2">
      <c r="A5401" s="209">
        <v>45441</v>
      </c>
      <c r="B5401" s="210">
        <v>5.44</v>
      </c>
      <c r="C5401" s="210">
        <v>5.0199999999999996</v>
      </c>
      <c r="D5401" s="210">
        <v>5.71</v>
      </c>
      <c r="E5401" s="210">
        <v>5.32</v>
      </c>
      <c r="F5401" s="122"/>
      <c r="G5401" s="210">
        <v>3.85</v>
      </c>
      <c r="H5401" s="210">
        <v>3.64</v>
      </c>
      <c r="I5401" s="210">
        <v>3.46</v>
      </c>
      <c r="J5401" s="210">
        <v>4.16</v>
      </c>
      <c r="K5401" s="210">
        <v>4.01</v>
      </c>
      <c r="L5401" s="122">
        <v>4.03</v>
      </c>
      <c r="M5401" s="122"/>
      <c r="N5401" s="122"/>
      <c r="O5401" s="122"/>
      <c r="P5401" s="122"/>
      <c r="Q5401" s="122"/>
      <c r="U5401" s="122"/>
      <c r="V5401" s="122"/>
      <c r="W5401" s="122"/>
      <c r="X5401" s="122"/>
      <c r="Y5401" s="122"/>
      <c r="Z5401" s="122"/>
      <c r="AA5401" s="122"/>
      <c r="AB5401" s="122"/>
      <c r="AC5401" s="122"/>
    </row>
    <row r="5402" spans="1:43" s="117" customFormat="1" x14ac:dyDescent="0.2">
      <c r="A5402" s="209">
        <v>45442</v>
      </c>
      <c r="B5402" s="210">
        <v>5.37</v>
      </c>
      <c r="C5402" s="210">
        <v>4.97</v>
      </c>
      <c r="D5402" s="210">
        <v>5.62</v>
      </c>
      <c r="E5402" s="210">
        <v>5.26</v>
      </c>
      <c r="F5402" s="122"/>
      <c r="G5402" s="210">
        <v>3.85</v>
      </c>
      <c r="H5402" s="210">
        <v>3.64</v>
      </c>
      <c r="I5402" s="210">
        <v>3.46</v>
      </c>
      <c r="J5402" s="210">
        <v>4.1500000000000004</v>
      </c>
      <c r="K5402" s="210">
        <v>4.05</v>
      </c>
      <c r="L5402" s="122">
        <v>4</v>
      </c>
      <c r="M5402" s="122"/>
      <c r="N5402" s="122"/>
      <c r="O5402" s="122"/>
      <c r="P5402" s="122"/>
      <c r="Q5402" s="122"/>
      <c r="U5402" s="122"/>
      <c r="V5402" s="122"/>
      <c r="W5402" s="122"/>
      <c r="X5402" s="122"/>
      <c r="Y5402" s="122"/>
      <c r="Z5402" s="122"/>
      <c r="AA5402" s="122"/>
      <c r="AB5402" s="122"/>
      <c r="AC5402" s="122"/>
    </row>
    <row r="5403" spans="1:43" s="117" customFormat="1" x14ac:dyDescent="0.2">
      <c r="A5403" s="209">
        <v>45443</v>
      </c>
      <c r="B5403" s="210">
        <v>5.32</v>
      </c>
      <c r="C5403" s="210">
        <v>4.8899999999999997</v>
      </c>
      <c r="D5403" s="210">
        <v>5.6</v>
      </c>
      <c r="E5403" s="210">
        <v>5.27</v>
      </c>
      <c r="F5403" s="122"/>
      <c r="G5403" s="210">
        <v>3.79</v>
      </c>
      <c r="H5403" s="210">
        <v>3.57</v>
      </c>
      <c r="I5403" s="210">
        <v>3.44</v>
      </c>
      <c r="J5403" s="210">
        <v>4.1500000000000004</v>
      </c>
      <c r="K5403" s="210">
        <v>4.01</v>
      </c>
      <c r="L5403" s="122">
        <v>3.96</v>
      </c>
      <c r="M5403" s="122"/>
      <c r="N5403" s="122"/>
      <c r="O5403" s="122"/>
      <c r="P5403" s="122"/>
      <c r="Q5403" s="122"/>
      <c r="U5403" s="122"/>
      <c r="V5403" s="122"/>
      <c r="W5403" s="122"/>
      <c r="X5403" s="122"/>
      <c r="Y5403" s="122"/>
      <c r="Z5403" s="122"/>
      <c r="AA5403" s="122"/>
      <c r="AB5403" s="122"/>
      <c r="AC5403" s="122"/>
    </row>
    <row r="5404" spans="1:43" s="117" customFormat="1" x14ac:dyDescent="0.2">
      <c r="A5404" s="209"/>
      <c r="B5404" s="210"/>
      <c r="C5404" s="210"/>
      <c r="D5404" s="210"/>
      <c r="E5404" s="210"/>
      <c r="F5404" s="122"/>
      <c r="G5404" s="210"/>
      <c r="H5404" s="210"/>
      <c r="I5404" s="210"/>
      <c r="J5404" s="210"/>
      <c r="K5404" s="210"/>
      <c r="L5404" s="122"/>
      <c r="M5404" s="122"/>
      <c r="N5404" s="122"/>
      <c r="O5404" s="122"/>
      <c r="P5404" s="122"/>
      <c r="Q5404" s="122"/>
      <c r="U5404" s="122"/>
      <c r="V5404" s="122"/>
      <c r="W5404" s="122"/>
      <c r="X5404" s="122"/>
      <c r="Y5404" s="122"/>
      <c r="Z5404" s="122"/>
      <c r="AA5404" s="122"/>
      <c r="AB5404" s="122"/>
      <c r="AC5404" s="122"/>
    </row>
    <row r="5405" spans="1:43" s="221" customFormat="1" x14ac:dyDescent="0.2">
      <c r="A5405" s="228" t="s">
        <v>61</v>
      </c>
      <c r="B5405" s="229">
        <f>AVERAGE(B5382:B5403)</f>
        <v>5.3063636363636366</v>
      </c>
      <c r="C5405" s="229">
        <f>AVERAGE(C5382:C5403)</f>
        <v>4.8863636363636367</v>
      </c>
      <c r="D5405" s="229">
        <f>AVERAGE(D5382:D5403)</f>
        <v>5.585454545454545</v>
      </c>
      <c r="E5405" s="229">
        <f>AVERAGE(E5382:E5403)</f>
        <v>5.2177272727272737</v>
      </c>
      <c r="F5405" s="229"/>
      <c r="G5405" s="229">
        <f>AVERAGE(G5382:G5403)</f>
        <v>3.5477272727272733</v>
      </c>
      <c r="H5405" s="229">
        <f>AVERAGE(H5382:H5403)</f>
        <v>3.3418181818181809</v>
      </c>
      <c r="I5405" s="229"/>
      <c r="J5405" s="229">
        <f>AVERAGE(J5382:J5403)</f>
        <v>3.9836363636363643</v>
      </c>
      <c r="K5405" s="229">
        <f>AVERAGE(K5382:K5403)</f>
        <v>3.8159090909090909</v>
      </c>
      <c r="L5405" s="229"/>
      <c r="M5405" s="229"/>
      <c r="N5405" s="229"/>
      <c r="O5405" s="229"/>
      <c r="P5405" s="229"/>
      <c r="Q5405" s="229"/>
      <c r="U5405" s="229"/>
      <c r="V5405" s="229"/>
      <c r="W5405" s="229"/>
      <c r="X5405" s="229"/>
      <c r="Y5405" s="229"/>
      <c r="Z5405" s="229"/>
      <c r="AA5405" s="229"/>
      <c r="AB5405" s="229"/>
      <c r="AC5405" s="229"/>
      <c r="AF5405" s="261"/>
      <c r="AG5405" s="262"/>
      <c r="AH5405" s="262"/>
      <c r="AI5405" s="262"/>
      <c r="AJ5405" s="262"/>
      <c r="AK5405" s="262"/>
      <c r="AL5405" s="262"/>
      <c r="AM5405" s="262"/>
      <c r="AN5405" s="262"/>
      <c r="AO5405" s="262"/>
      <c r="AP5405" s="262"/>
      <c r="AQ5405" s="262"/>
    </row>
    <row r="5406" spans="1:43" s="221" customFormat="1" x14ac:dyDescent="0.2">
      <c r="A5406" s="228" t="s">
        <v>62</v>
      </c>
      <c r="B5406" s="311">
        <f>AVERAGE(B5405:C5405)</f>
        <v>5.0963636363636367</v>
      </c>
      <c r="C5406" s="311"/>
      <c r="D5406" s="311">
        <f>AVERAGE(D5405:E5405)</f>
        <v>5.4015909090909098</v>
      </c>
      <c r="E5406" s="311"/>
      <c r="F5406" s="231"/>
      <c r="G5406" s="311">
        <f>AVERAGE(G5405:H5405)</f>
        <v>3.4447727272727269</v>
      </c>
      <c r="H5406" s="311"/>
      <c r="I5406" s="230"/>
      <c r="J5406" s="311">
        <f>AVERAGE(J5405:K5405)</f>
        <v>3.8997727272727278</v>
      </c>
      <c r="K5406" s="311"/>
      <c r="L5406" s="229"/>
      <c r="M5406" s="229"/>
      <c r="N5406" s="229"/>
      <c r="O5406" s="229"/>
      <c r="P5406" s="229"/>
      <c r="Q5406" s="229"/>
      <c r="U5406" s="229"/>
      <c r="V5406" s="229"/>
      <c r="W5406" s="229"/>
      <c r="X5406" s="229"/>
      <c r="Y5406" s="229"/>
      <c r="Z5406" s="229"/>
      <c r="AA5406" s="229"/>
      <c r="AB5406" s="229"/>
      <c r="AC5406" s="229"/>
      <c r="AF5406" s="261"/>
      <c r="AG5406" s="263"/>
      <c r="AH5406" s="263"/>
      <c r="AI5406" s="263"/>
      <c r="AJ5406" s="263"/>
      <c r="AK5406" s="262"/>
      <c r="AL5406" s="263"/>
      <c r="AM5406" s="263"/>
      <c r="AN5406" s="263"/>
      <c r="AO5406" s="263"/>
      <c r="AP5406" s="263"/>
      <c r="AQ5406" s="262"/>
    </row>
    <row r="5407" spans="1:43" s="221" customFormat="1" x14ac:dyDescent="0.2">
      <c r="A5407" s="228" t="s">
        <v>63</v>
      </c>
      <c r="B5407" s="311">
        <f>AVERAGE(B5352,B5379,B5406)</f>
        <v>5.0102651515151519</v>
      </c>
      <c r="C5407" s="311"/>
      <c r="D5407" s="311">
        <f>AVERAGE(D5352,D5379,D5406)</f>
        <v>5.35144696969697</v>
      </c>
      <c r="E5407" s="311"/>
      <c r="F5407" s="231"/>
      <c r="G5407" s="311">
        <f>AVERAGE(G5352,G5379,G5406)</f>
        <v>3.2734621212121211</v>
      </c>
      <c r="H5407" s="311"/>
      <c r="I5407" s="230"/>
      <c r="J5407" s="311">
        <f>AVERAGE(J5352,J5379,J5406)</f>
        <v>3.7846515151515159</v>
      </c>
      <c r="K5407" s="311"/>
      <c r="L5407" s="229"/>
      <c r="M5407" s="229"/>
      <c r="N5407" s="229"/>
      <c r="O5407" s="229"/>
      <c r="P5407" s="229"/>
      <c r="Q5407" s="229"/>
      <c r="U5407" s="229"/>
      <c r="V5407" s="229"/>
      <c r="W5407" s="229"/>
      <c r="X5407" s="229"/>
      <c r="Y5407" s="229"/>
      <c r="Z5407" s="229"/>
      <c r="AA5407" s="229"/>
      <c r="AB5407" s="229"/>
      <c r="AC5407" s="229"/>
      <c r="AF5407" s="261"/>
      <c r="AG5407" s="263"/>
      <c r="AH5407" s="263"/>
      <c r="AI5407" s="263"/>
      <c r="AJ5407" s="263"/>
      <c r="AK5407" s="262"/>
      <c r="AL5407" s="263"/>
      <c r="AM5407" s="263"/>
      <c r="AN5407" s="263"/>
      <c r="AO5407" s="263"/>
      <c r="AP5407" s="263"/>
      <c r="AQ5407" s="262"/>
    </row>
    <row r="5408" spans="1:43" s="117" customFormat="1" x14ac:dyDescent="0.2">
      <c r="A5408" s="209"/>
      <c r="B5408" s="210"/>
      <c r="C5408" s="210"/>
      <c r="D5408" s="210"/>
      <c r="E5408" s="210"/>
      <c r="F5408" s="122"/>
      <c r="G5408" s="210"/>
      <c r="H5408" s="210"/>
      <c r="I5408" s="210"/>
      <c r="J5408" s="210"/>
      <c r="K5408" s="210"/>
      <c r="L5408" s="122"/>
      <c r="M5408" s="122"/>
      <c r="N5408" s="122"/>
      <c r="O5408" s="122"/>
      <c r="P5408" s="122"/>
      <c r="Q5408" s="122"/>
      <c r="U5408" s="122"/>
      <c r="V5408" s="122"/>
      <c r="W5408" s="122"/>
      <c r="X5408" s="122"/>
      <c r="Y5408" s="122"/>
      <c r="Z5408" s="122"/>
      <c r="AA5408" s="122"/>
      <c r="AB5408" s="122"/>
      <c r="AC5408" s="122"/>
    </row>
    <row r="5409" spans="1:32" s="117" customFormat="1" x14ac:dyDescent="0.2">
      <c r="A5409" s="209">
        <v>45446</v>
      </c>
      <c r="B5409" s="210">
        <v>5.22</v>
      </c>
      <c r="C5409" s="210">
        <v>4.8099999999999996</v>
      </c>
      <c r="D5409" s="210">
        <v>5.51</v>
      </c>
      <c r="E5409" s="210">
        <v>5.12</v>
      </c>
      <c r="F5409" s="122"/>
      <c r="G5409" s="210">
        <v>3.73</v>
      </c>
      <c r="H5409" s="210">
        <v>3.51</v>
      </c>
      <c r="I5409" s="210">
        <v>3.37</v>
      </c>
      <c r="J5409" s="210">
        <v>4.08</v>
      </c>
      <c r="K5409" s="210">
        <v>3.94</v>
      </c>
      <c r="L5409" s="122">
        <v>3.87</v>
      </c>
      <c r="M5409" s="122"/>
      <c r="N5409" s="122"/>
      <c r="O5409" s="122"/>
      <c r="P5409" s="122"/>
      <c r="Q5409" s="122"/>
      <c r="U5409" s="122"/>
      <c r="V5409" s="122"/>
      <c r="W5409" s="122"/>
      <c r="X5409" s="122"/>
      <c r="Y5409" s="122"/>
      <c r="Z5409" s="122"/>
      <c r="AA5409" s="122"/>
      <c r="AB5409" s="122"/>
      <c r="AC5409" s="122"/>
    </row>
    <row r="5410" spans="1:32" s="117" customFormat="1" x14ac:dyDescent="0.2">
      <c r="A5410" s="209">
        <v>45447</v>
      </c>
      <c r="B5410" s="210">
        <v>5.17</v>
      </c>
      <c r="C5410" s="210">
        <v>4.7699999999999996</v>
      </c>
      <c r="D5410" s="210">
        <v>5.46</v>
      </c>
      <c r="E5410" s="210">
        <v>5.14</v>
      </c>
      <c r="F5410" s="122"/>
      <c r="G5410" s="210">
        <v>3.68</v>
      </c>
      <c r="H5410" s="210">
        <v>3.45</v>
      </c>
      <c r="I5410" s="210">
        <v>3.33</v>
      </c>
      <c r="J5410" s="210">
        <v>4.03</v>
      </c>
      <c r="K5410" s="210">
        <v>3.89</v>
      </c>
      <c r="L5410" s="122">
        <v>3.85</v>
      </c>
      <c r="M5410" s="122"/>
      <c r="N5410" s="122"/>
      <c r="O5410" s="122"/>
      <c r="P5410" s="122"/>
      <c r="Q5410" s="122"/>
      <c r="U5410" s="122"/>
      <c r="V5410" s="122"/>
      <c r="W5410" s="122"/>
      <c r="X5410" s="122"/>
      <c r="Y5410" s="122"/>
      <c r="Z5410" s="122"/>
      <c r="AA5410" s="122"/>
      <c r="AB5410" s="122"/>
      <c r="AC5410" s="122"/>
    </row>
    <row r="5411" spans="1:32" s="117" customFormat="1" x14ac:dyDescent="0.2">
      <c r="A5411" s="209">
        <v>45448</v>
      </c>
      <c r="B5411" s="210">
        <v>5.14</v>
      </c>
      <c r="C5411" s="210">
        <v>4.72</v>
      </c>
      <c r="D5411" s="210">
        <v>5.41</v>
      </c>
      <c r="E5411" s="210">
        <v>5.0999999999999996</v>
      </c>
      <c r="F5411" s="122"/>
      <c r="G5411" s="210">
        <v>3.62</v>
      </c>
      <c r="H5411" s="210">
        <v>3.4</v>
      </c>
      <c r="I5411" s="210">
        <v>3.26</v>
      </c>
      <c r="J5411" s="210">
        <v>3.96</v>
      </c>
      <c r="K5411" s="210">
        <v>3.83</v>
      </c>
      <c r="L5411" s="122">
        <v>3.78</v>
      </c>
      <c r="M5411" s="122"/>
      <c r="N5411" s="122"/>
      <c r="O5411" s="122"/>
      <c r="P5411" s="122"/>
      <c r="Q5411" s="122"/>
      <c r="U5411" s="122"/>
      <c r="V5411" s="122"/>
      <c r="W5411" s="122"/>
      <c r="X5411" s="122"/>
      <c r="Y5411" s="122"/>
      <c r="Z5411" s="122"/>
      <c r="AA5411" s="122"/>
      <c r="AB5411" s="122"/>
      <c r="AC5411" s="122"/>
    </row>
    <row r="5412" spans="1:32" s="117" customFormat="1" x14ac:dyDescent="0.2">
      <c r="A5412" s="209">
        <v>45449</v>
      </c>
      <c r="B5412" s="210">
        <v>5.16</v>
      </c>
      <c r="C5412" s="210">
        <v>4.72</v>
      </c>
      <c r="D5412" s="210">
        <v>5.42</v>
      </c>
      <c r="E5412" s="210">
        <v>5.1100000000000003</v>
      </c>
      <c r="F5412" s="122"/>
      <c r="G5412" s="210">
        <v>3.62</v>
      </c>
      <c r="H5412" s="210">
        <v>3.39</v>
      </c>
      <c r="I5412" s="210">
        <v>3.26</v>
      </c>
      <c r="J5412" s="210">
        <v>3.98</v>
      </c>
      <c r="K5412" s="210">
        <v>3.79</v>
      </c>
      <c r="L5412" s="122">
        <v>3.76</v>
      </c>
      <c r="M5412" s="122"/>
      <c r="N5412" s="122"/>
      <c r="O5412" s="122"/>
      <c r="P5412" s="122"/>
      <c r="Q5412" s="122"/>
      <c r="U5412" s="122"/>
      <c r="V5412" s="122"/>
      <c r="W5412" s="122"/>
      <c r="X5412" s="122"/>
      <c r="Y5412" s="122"/>
      <c r="Z5412" s="122"/>
      <c r="AA5412" s="122"/>
      <c r="AB5412" s="122"/>
      <c r="AC5412" s="122"/>
    </row>
    <row r="5413" spans="1:32" s="117" customFormat="1" x14ac:dyDescent="0.2">
      <c r="A5413" s="209">
        <v>45450</v>
      </c>
      <c r="B5413" s="210">
        <v>5.29</v>
      </c>
      <c r="C5413" s="210">
        <v>4.84</v>
      </c>
      <c r="D5413" s="210">
        <v>5.52</v>
      </c>
      <c r="E5413" s="210">
        <v>5.22</v>
      </c>
      <c r="F5413" s="122"/>
      <c r="G5413" s="210">
        <v>3.65</v>
      </c>
      <c r="H5413" s="210">
        <v>3.45</v>
      </c>
      <c r="I5413" s="210">
        <v>3.27</v>
      </c>
      <c r="J5413" s="210">
        <v>3.99</v>
      </c>
      <c r="K5413" s="210">
        <v>3.8</v>
      </c>
      <c r="L5413" s="122">
        <v>3.72</v>
      </c>
      <c r="M5413" s="122"/>
      <c r="N5413" s="122"/>
      <c r="O5413" s="122"/>
      <c r="P5413" s="122"/>
      <c r="Q5413" s="122"/>
      <c r="U5413" s="122"/>
      <c r="V5413" s="122"/>
      <c r="W5413" s="122"/>
      <c r="X5413" s="122"/>
      <c r="Y5413" s="122"/>
      <c r="Z5413" s="122"/>
      <c r="AA5413" s="122"/>
      <c r="AB5413" s="122"/>
      <c r="AC5413" s="122"/>
    </row>
    <row r="5414" spans="1:32" s="117" customFormat="1" x14ac:dyDescent="0.2">
      <c r="A5414" s="209">
        <v>45453</v>
      </c>
      <c r="B5414" s="210">
        <v>5.31</v>
      </c>
      <c r="C5414" s="210">
        <v>4.8499999999999996</v>
      </c>
      <c r="D5414" s="210">
        <v>5.58</v>
      </c>
      <c r="E5414" s="210">
        <v>5.2</v>
      </c>
      <c r="F5414" s="122"/>
      <c r="G5414" s="210">
        <v>3.64</v>
      </c>
      <c r="H5414" s="210">
        <v>3.42</v>
      </c>
      <c r="I5414" s="210">
        <v>3.27</v>
      </c>
      <c r="J5414" s="210">
        <v>4.01</v>
      </c>
      <c r="K5414" s="210">
        <v>3.83</v>
      </c>
      <c r="L5414" s="122">
        <v>3.77</v>
      </c>
      <c r="M5414" s="122"/>
      <c r="N5414" s="122"/>
      <c r="O5414" s="122"/>
      <c r="P5414" s="122"/>
      <c r="Q5414" s="122"/>
      <c r="U5414" s="122"/>
      <c r="V5414" s="122"/>
      <c r="W5414" s="122"/>
      <c r="X5414" s="122"/>
      <c r="Y5414" s="122"/>
      <c r="Z5414" s="122"/>
      <c r="AA5414" s="122"/>
      <c r="AB5414" s="122"/>
      <c r="AC5414" s="122"/>
    </row>
    <row r="5415" spans="1:32" s="117" customFormat="1" x14ac:dyDescent="0.2">
      <c r="A5415" s="209">
        <v>45454</v>
      </c>
      <c r="B5415" s="210">
        <v>5.25</v>
      </c>
      <c r="C5415" s="210">
        <v>4.83</v>
      </c>
      <c r="D5415" s="210">
        <v>5.53</v>
      </c>
      <c r="E5415" s="210">
        <v>5.14</v>
      </c>
      <c r="F5415" s="122"/>
      <c r="G5415" s="210">
        <v>3.63</v>
      </c>
      <c r="H5415" s="210">
        <v>3.41</v>
      </c>
      <c r="I5415" s="210">
        <v>3.28</v>
      </c>
      <c r="J5415" s="210">
        <v>3.97</v>
      </c>
      <c r="K5415" s="210">
        <v>3.82</v>
      </c>
      <c r="L5415" s="122">
        <v>3.72</v>
      </c>
      <c r="M5415" s="122"/>
      <c r="N5415" s="122"/>
      <c r="O5415" s="122"/>
      <c r="P5415" s="122"/>
      <c r="Q5415" s="122"/>
      <c r="U5415" s="122"/>
      <c r="V5415" s="122"/>
      <c r="W5415" s="122"/>
      <c r="X5415" s="122"/>
      <c r="Y5415" s="122"/>
      <c r="Z5415" s="122"/>
      <c r="AA5415" s="122"/>
      <c r="AB5415" s="122"/>
      <c r="AC5415" s="122"/>
    </row>
    <row r="5416" spans="1:32" s="117" customFormat="1" x14ac:dyDescent="0.2">
      <c r="A5416" s="209">
        <v>45455</v>
      </c>
      <c r="B5416" s="210">
        <v>5.15</v>
      </c>
      <c r="C5416" s="210">
        <v>4.7</v>
      </c>
      <c r="D5416" s="210">
        <v>5.46</v>
      </c>
      <c r="E5416" s="210">
        <v>5.07</v>
      </c>
      <c r="F5416" s="122"/>
      <c r="G5416" s="210">
        <v>3.63</v>
      </c>
      <c r="H5416" s="210">
        <v>3.42</v>
      </c>
      <c r="I5416" s="210">
        <v>3.23</v>
      </c>
      <c r="J5416" s="210">
        <v>3.92</v>
      </c>
      <c r="K5416" s="210">
        <v>3.75</v>
      </c>
      <c r="L5416" s="122">
        <v>3.71</v>
      </c>
      <c r="M5416" s="122"/>
      <c r="N5416" s="122"/>
      <c r="O5416" s="122"/>
      <c r="P5416" s="122"/>
      <c r="Q5416" s="122"/>
      <c r="U5416" s="122"/>
      <c r="V5416" s="122"/>
      <c r="W5416" s="122"/>
      <c r="X5416" s="122"/>
      <c r="Y5416" s="122"/>
      <c r="Z5416" s="122"/>
      <c r="AA5416" s="122"/>
      <c r="AB5416" s="122"/>
      <c r="AC5416" s="122"/>
    </row>
    <row r="5417" spans="1:32" s="117" customFormat="1" x14ac:dyDescent="0.2">
      <c r="A5417" s="209">
        <v>45456</v>
      </c>
      <c r="B5417" s="210">
        <v>5.0999999999999996</v>
      </c>
      <c r="C5417" s="210">
        <v>4.57</v>
      </c>
      <c r="D5417" s="210">
        <v>5.41</v>
      </c>
      <c r="E5417" s="210">
        <v>5.07</v>
      </c>
      <c r="F5417" s="122"/>
      <c r="G5417" s="210">
        <v>3.6</v>
      </c>
      <c r="H5417" s="210">
        <v>3.4</v>
      </c>
      <c r="I5417" s="210">
        <v>3.21</v>
      </c>
      <c r="J5417" s="210">
        <v>3.99</v>
      </c>
      <c r="K5417" s="210">
        <v>3.8</v>
      </c>
      <c r="L5417" s="122">
        <v>3.66</v>
      </c>
      <c r="M5417" s="122"/>
      <c r="N5417" s="122"/>
      <c r="O5417" s="122"/>
      <c r="P5417" s="122"/>
      <c r="Q5417" s="122"/>
      <c r="U5417" s="122"/>
      <c r="V5417" s="122"/>
      <c r="W5417" s="122"/>
      <c r="X5417" s="122"/>
      <c r="Y5417" s="122"/>
      <c r="Z5417" s="122"/>
      <c r="AA5417" s="122"/>
      <c r="AB5417" s="122"/>
      <c r="AC5417" s="122"/>
    </row>
    <row r="5418" spans="1:32" s="117" customFormat="1" x14ac:dyDescent="0.2">
      <c r="A5418" s="209">
        <v>45457</v>
      </c>
      <c r="B5418" s="210">
        <v>5.0999999999999996</v>
      </c>
      <c r="C5418" s="210">
        <v>4.6500000000000004</v>
      </c>
      <c r="D5418" s="210">
        <v>5.39</v>
      </c>
      <c r="E5418" s="210">
        <v>5.01</v>
      </c>
      <c r="F5418" s="122"/>
      <c r="G5418" s="210">
        <v>3.55</v>
      </c>
      <c r="H5418" s="210">
        <v>3.36</v>
      </c>
      <c r="I5418" s="210">
        <v>3.18</v>
      </c>
      <c r="J5418" s="210">
        <v>3.93</v>
      </c>
      <c r="K5418" s="210">
        <v>3.74</v>
      </c>
      <c r="L5418" s="122">
        <v>3.67</v>
      </c>
      <c r="M5418" s="122"/>
      <c r="N5418" s="122"/>
      <c r="O5418" s="122"/>
      <c r="P5418" s="122"/>
      <c r="Q5418" s="122"/>
      <c r="U5418" s="122"/>
      <c r="V5418" s="122"/>
      <c r="W5418" s="122"/>
      <c r="X5418" s="122"/>
      <c r="Y5418" s="122"/>
      <c r="Z5418" s="122"/>
      <c r="AA5418" s="122"/>
      <c r="AB5418" s="122"/>
      <c r="AC5418" s="122"/>
    </row>
    <row r="5419" spans="1:32" s="117" customFormat="1" x14ac:dyDescent="0.2">
      <c r="A5419" s="209">
        <v>45460</v>
      </c>
      <c r="B5419" s="210">
        <v>5.16</v>
      </c>
      <c r="C5419" s="210">
        <v>4.71</v>
      </c>
      <c r="D5419" s="210">
        <v>5.45</v>
      </c>
      <c r="E5419" s="210">
        <v>5.09</v>
      </c>
      <c r="F5419" s="122"/>
      <c r="G5419" s="210">
        <v>3.53</v>
      </c>
      <c r="H5419" s="210">
        <v>3.35</v>
      </c>
      <c r="I5419" s="210">
        <v>3.16</v>
      </c>
      <c r="J5419" s="210">
        <v>3.93</v>
      </c>
      <c r="K5419" s="210">
        <v>3.74</v>
      </c>
      <c r="L5419" s="122">
        <v>3.66</v>
      </c>
      <c r="M5419" s="122"/>
      <c r="N5419" s="122"/>
      <c r="O5419" s="122"/>
      <c r="P5419" s="122"/>
      <c r="Q5419" s="122"/>
      <c r="U5419" s="122"/>
      <c r="V5419" s="122"/>
      <c r="W5419" s="122"/>
      <c r="X5419" s="122"/>
      <c r="Y5419" s="122"/>
      <c r="Z5419" s="122"/>
      <c r="AA5419" s="122"/>
      <c r="AB5419" s="122"/>
      <c r="AC5419" s="122"/>
    </row>
    <row r="5420" spans="1:32" s="117" customFormat="1" x14ac:dyDescent="0.2">
      <c r="A5420" s="209">
        <v>45461</v>
      </c>
      <c r="B5420" s="210">
        <v>5.08</v>
      </c>
      <c r="C5420" s="210">
        <v>4.54</v>
      </c>
      <c r="D5420" s="210">
        <v>5.38</v>
      </c>
      <c r="E5420" s="210">
        <v>5.04</v>
      </c>
      <c r="F5420" s="122"/>
      <c r="G5420" s="210">
        <v>3.48</v>
      </c>
      <c r="H5420" s="210">
        <v>3.3</v>
      </c>
      <c r="I5420" s="210">
        <v>3.16</v>
      </c>
      <c r="J5420" s="210">
        <v>3.91</v>
      </c>
      <c r="K5420" s="210">
        <v>3.8</v>
      </c>
      <c r="L5420" s="122">
        <v>3.61</v>
      </c>
      <c r="M5420" s="122"/>
      <c r="N5420" s="122"/>
      <c r="O5420" s="122"/>
      <c r="P5420" s="122"/>
      <c r="Q5420" s="122"/>
      <c r="U5420" s="122"/>
      <c r="V5420" s="122"/>
      <c r="W5420" s="122"/>
      <c r="X5420" s="122"/>
      <c r="Y5420" s="122"/>
      <c r="Z5420" s="122"/>
      <c r="AA5420" s="122"/>
      <c r="AB5420" s="122"/>
      <c r="AC5420" s="122"/>
    </row>
    <row r="5421" spans="1:32" s="117" customFormat="1" x14ac:dyDescent="0.2">
      <c r="A5421" s="209">
        <v>45463</v>
      </c>
      <c r="B5421" s="210">
        <v>5.14</v>
      </c>
      <c r="C5421" s="210">
        <v>4.58</v>
      </c>
      <c r="D5421" s="210">
        <v>5.43</v>
      </c>
      <c r="E5421" s="210">
        <v>5.08</v>
      </c>
      <c r="F5421" s="122"/>
      <c r="G5421" s="210">
        <v>3.55</v>
      </c>
      <c r="H5421" s="210">
        <v>3.36</v>
      </c>
      <c r="I5421" s="210">
        <v>3.19</v>
      </c>
      <c r="J5421" s="210">
        <v>3.96</v>
      </c>
      <c r="K5421" s="210">
        <v>3.8</v>
      </c>
      <c r="L5421" s="122">
        <v>3.64</v>
      </c>
      <c r="M5421" s="122"/>
      <c r="N5421" s="122"/>
      <c r="O5421" s="122"/>
      <c r="P5421" s="122"/>
      <c r="Q5421" s="122"/>
      <c r="U5421" s="122"/>
      <c r="V5421" s="122"/>
      <c r="W5421" s="122"/>
      <c r="X5421" s="122"/>
      <c r="Y5421" s="122"/>
      <c r="Z5421" s="122"/>
      <c r="AA5421" s="122"/>
      <c r="AB5421" s="122"/>
      <c r="AC5421" s="122"/>
      <c r="AF5421" s="264" t="s">
        <v>921</v>
      </c>
    </row>
    <row r="5422" spans="1:32" s="117" customFormat="1" x14ac:dyDescent="0.2">
      <c r="A5422" s="209">
        <v>45464</v>
      </c>
      <c r="B5422" s="210">
        <v>5.15</v>
      </c>
      <c r="C5422" s="210">
        <v>4.5999999999999996</v>
      </c>
      <c r="D5422" s="210">
        <v>5.45</v>
      </c>
      <c r="E5422" s="210">
        <v>5.08</v>
      </c>
      <c r="F5422" s="122"/>
      <c r="G5422" s="210">
        <v>3.57</v>
      </c>
      <c r="H5422" s="210">
        <v>3.39</v>
      </c>
      <c r="I5422" s="210">
        <v>3.2</v>
      </c>
      <c r="J5422" s="210">
        <v>3.94</v>
      </c>
      <c r="K5422" s="210">
        <v>3.77</v>
      </c>
      <c r="L5422" s="122">
        <v>3.62</v>
      </c>
      <c r="M5422" s="122"/>
      <c r="N5422" s="122"/>
      <c r="O5422" s="122"/>
      <c r="P5422" s="122"/>
      <c r="Q5422" s="122"/>
      <c r="U5422" s="122"/>
      <c r="V5422" s="122"/>
      <c r="W5422" s="122"/>
      <c r="X5422" s="122"/>
      <c r="Y5422" s="122"/>
      <c r="Z5422" s="122"/>
      <c r="AA5422" s="122"/>
      <c r="AB5422" s="122"/>
      <c r="AC5422" s="122"/>
    </row>
    <row r="5423" spans="1:32" s="117" customFormat="1" x14ac:dyDescent="0.2">
      <c r="A5423" s="209">
        <v>45467</v>
      </c>
      <c r="B5423" s="210">
        <v>5.12</v>
      </c>
      <c r="C5423" s="210">
        <v>4.6500000000000004</v>
      </c>
      <c r="D5423" s="210">
        <v>5.43</v>
      </c>
      <c r="E5423" s="210">
        <v>5.0999999999999996</v>
      </c>
      <c r="F5423" s="122"/>
      <c r="G5423" s="210">
        <v>3.54</v>
      </c>
      <c r="H5423" s="210">
        <v>3.35</v>
      </c>
      <c r="I5423" s="210">
        <v>3.19</v>
      </c>
      <c r="J5423" s="210">
        <v>3.93</v>
      </c>
      <c r="K5423" s="210">
        <v>3.8</v>
      </c>
      <c r="L5423" s="122">
        <v>3.61</v>
      </c>
      <c r="M5423" s="122"/>
      <c r="N5423" s="122"/>
      <c r="O5423" s="122"/>
      <c r="P5423" s="122"/>
      <c r="Q5423" s="122"/>
      <c r="U5423" s="122"/>
      <c r="V5423" s="122"/>
      <c r="W5423" s="122"/>
      <c r="X5423" s="122"/>
      <c r="Y5423" s="122"/>
      <c r="Z5423" s="122"/>
      <c r="AA5423" s="122"/>
      <c r="AB5423" s="122"/>
      <c r="AC5423" s="122"/>
    </row>
    <row r="5424" spans="1:32" s="117" customFormat="1" x14ac:dyDescent="0.2">
      <c r="A5424" s="209">
        <v>45468</v>
      </c>
      <c r="B5424" s="210">
        <v>5.15</v>
      </c>
      <c r="C5424" s="210">
        <v>4.57</v>
      </c>
      <c r="D5424" s="210">
        <v>5.46</v>
      </c>
      <c r="E5424" s="210">
        <v>5.12</v>
      </c>
      <c r="F5424" s="122"/>
      <c r="G5424" s="210">
        <v>3.58</v>
      </c>
      <c r="H5424" s="210">
        <v>3.39</v>
      </c>
      <c r="I5424" s="210">
        <v>3.21</v>
      </c>
      <c r="J5424" s="210">
        <v>3.93</v>
      </c>
      <c r="K5424" s="210">
        <v>3.79</v>
      </c>
      <c r="L5424" s="122">
        <v>3.65</v>
      </c>
      <c r="M5424" s="122"/>
      <c r="N5424" s="122"/>
      <c r="O5424" s="122"/>
      <c r="P5424" s="122"/>
      <c r="Q5424" s="122"/>
      <c r="U5424" s="122"/>
      <c r="V5424" s="122"/>
      <c r="W5424" s="122"/>
      <c r="X5424" s="122"/>
      <c r="Y5424" s="122"/>
      <c r="Z5424" s="122"/>
      <c r="AA5424" s="122"/>
      <c r="AB5424" s="122"/>
      <c r="AC5424" s="122"/>
    </row>
    <row r="5425" spans="1:43" s="117" customFormat="1" x14ac:dyDescent="0.2">
      <c r="A5425" s="209">
        <v>45469</v>
      </c>
      <c r="B5425" s="210">
        <v>5.22</v>
      </c>
      <c r="C5425" s="210">
        <v>4.7300000000000004</v>
      </c>
      <c r="D5425" s="210">
        <v>5.52</v>
      </c>
      <c r="E5425" s="210">
        <v>5.2</v>
      </c>
      <c r="F5425" s="122"/>
      <c r="G5425" s="210">
        <v>3.59</v>
      </c>
      <c r="H5425" s="210">
        <v>3.39</v>
      </c>
      <c r="I5425" s="210">
        <v>3.24</v>
      </c>
      <c r="J5425" s="210">
        <v>3.93</v>
      </c>
      <c r="K5425" s="210">
        <v>3.83</v>
      </c>
      <c r="L5425" s="122">
        <v>3.66</v>
      </c>
      <c r="M5425" s="122"/>
      <c r="N5425" s="122"/>
      <c r="O5425" s="122"/>
      <c r="P5425" s="122"/>
      <c r="Q5425" s="122"/>
      <c r="U5425" s="122"/>
      <c r="V5425" s="122"/>
      <c r="W5425" s="122"/>
      <c r="X5425" s="122"/>
      <c r="Y5425" s="122"/>
      <c r="Z5425" s="122"/>
      <c r="AA5425" s="122"/>
      <c r="AB5425" s="122"/>
      <c r="AC5425" s="122"/>
    </row>
    <row r="5426" spans="1:43" s="117" customFormat="1" x14ac:dyDescent="0.2">
      <c r="A5426" s="209">
        <v>45470</v>
      </c>
      <c r="B5426" s="210">
        <v>5.17</v>
      </c>
      <c r="C5426" s="210">
        <v>4.6900000000000004</v>
      </c>
      <c r="D5426" s="210">
        <v>5.49</v>
      </c>
      <c r="E5426" s="210">
        <v>5.0999999999999996</v>
      </c>
      <c r="F5426" s="122"/>
      <c r="G5426" s="210">
        <v>3.6</v>
      </c>
      <c r="H5426" s="210">
        <v>3.39</v>
      </c>
      <c r="I5426" s="210">
        <v>3.25</v>
      </c>
      <c r="J5426" s="210">
        <v>3.97</v>
      </c>
      <c r="K5426" s="210">
        <v>3.8</v>
      </c>
      <c r="L5426" s="122">
        <v>3.67</v>
      </c>
      <c r="M5426" s="122"/>
      <c r="N5426" s="122"/>
      <c r="O5426" s="122"/>
      <c r="P5426" s="122"/>
      <c r="Q5426" s="122"/>
      <c r="U5426" s="122"/>
      <c r="V5426" s="122"/>
      <c r="W5426" s="122"/>
      <c r="X5426" s="122"/>
      <c r="Y5426" s="122"/>
      <c r="Z5426" s="122"/>
      <c r="AA5426" s="122"/>
      <c r="AB5426" s="122"/>
      <c r="AC5426" s="122"/>
    </row>
    <row r="5427" spans="1:43" s="117" customFormat="1" x14ac:dyDescent="0.2">
      <c r="A5427" s="209">
        <v>45471</v>
      </c>
      <c r="B5427" s="210">
        <v>5.27</v>
      </c>
      <c r="C5427" s="210">
        <v>4.79</v>
      </c>
      <c r="D5427" s="210">
        <v>5.62</v>
      </c>
      <c r="E5427" s="210">
        <v>5.22</v>
      </c>
      <c r="F5427" s="122"/>
      <c r="G5427" s="210">
        <v>3.62</v>
      </c>
      <c r="H5427" s="210">
        <v>3.44</v>
      </c>
      <c r="I5427" s="210">
        <v>3.26</v>
      </c>
      <c r="J5427" s="210">
        <v>3.97</v>
      </c>
      <c r="K5427" s="210">
        <v>3.81</v>
      </c>
      <c r="L5427" s="122">
        <v>3.69</v>
      </c>
      <c r="M5427" s="122"/>
      <c r="N5427" s="122"/>
      <c r="O5427" s="122"/>
      <c r="P5427" s="122"/>
      <c r="Q5427" s="122"/>
      <c r="U5427" s="122"/>
      <c r="V5427" s="122"/>
      <c r="W5427" s="122"/>
      <c r="X5427" s="122"/>
      <c r="Y5427" s="122"/>
      <c r="Z5427" s="122"/>
      <c r="AA5427" s="122"/>
      <c r="AB5427" s="122"/>
      <c r="AC5427" s="122"/>
    </row>
    <row r="5428" spans="1:43" s="117" customFormat="1" x14ac:dyDescent="0.2">
      <c r="A5428" s="209"/>
      <c r="B5428" s="210"/>
      <c r="C5428" s="210"/>
      <c r="D5428" s="210"/>
      <c r="E5428" s="210"/>
      <c r="F5428" s="122"/>
      <c r="G5428" s="210"/>
      <c r="H5428" s="210"/>
      <c r="I5428" s="210"/>
      <c r="J5428" s="210"/>
      <c r="K5428" s="210"/>
      <c r="L5428" s="122"/>
      <c r="M5428" s="122"/>
      <c r="N5428" s="122"/>
      <c r="O5428" s="122"/>
      <c r="P5428" s="122"/>
      <c r="Q5428" s="122"/>
      <c r="U5428" s="122"/>
      <c r="V5428" s="122"/>
      <c r="W5428" s="122"/>
      <c r="X5428" s="122"/>
      <c r="Y5428" s="122"/>
      <c r="Z5428" s="122"/>
      <c r="AA5428" s="122"/>
      <c r="AB5428" s="122"/>
      <c r="AC5428" s="122"/>
    </row>
    <row r="5429" spans="1:43" s="221" customFormat="1" x14ac:dyDescent="0.2">
      <c r="A5429" s="228" t="s">
        <v>61</v>
      </c>
      <c r="B5429" s="229">
        <f>AVERAGE(B5409:B5427)</f>
        <v>5.1763157894736844</v>
      </c>
      <c r="C5429" s="229">
        <f>AVERAGE(C5409:C5427)</f>
        <v>4.7010526315789471</v>
      </c>
      <c r="D5429" s="229">
        <f>AVERAGE(D5409:D5427)</f>
        <v>5.4694736842105245</v>
      </c>
      <c r="E5429" s="229">
        <f>AVERAGE(E5409:E5427)</f>
        <v>5.1163157894736839</v>
      </c>
      <c r="F5429" s="229"/>
      <c r="G5429" s="229">
        <f>AVERAGE(G5409:G5427)</f>
        <v>3.6005263157894727</v>
      </c>
      <c r="H5429" s="229">
        <f>AVERAGE(H5409:H5427)</f>
        <v>3.3984210526315786</v>
      </c>
      <c r="I5429" s="229"/>
      <c r="J5429" s="229">
        <f>AVERAGE(J5409:J5427)</f>
        <v>3.9647368421052631</v>
      </c>
      <c r="K5429" s="229">
        <f>AVERAGE(K5409:K5427)</f>
        <v>3.8068421052631578</v>
      </c>
      <c r="L5429" s="229"/>
      <c r="M5429" s="229"/>
      <c r="N5429" s="229"/>
      <c r="O5429" s="229"/>
      <c r="P5429" s="229"/>
      <c r="Q5429" s="229"/>
      <c r="U5429" s="229"/>
      <c r="V5429" s="229"/>
      <c r="W5429" s="229"/>
      <c r="X5429" s="229"/>
      <c r="Y5429" s="229"/>
      <c r="Z5429" s="229"/>
      <c r="AA5429" s="229"/>
      <c r="AB5429" s="229"/>
      <c r="AC5429" s="229"/>
      <c r="AF5429" s="261"/>
      <c r="AG5429" s="262"/>
      <c r="AH5429" s="262"/>
      <c r="AI5429" s="262"/>
      <c r="AJ5429" s="262"/>
      <c r="AK5429" s="262"/>
      <c r="AL5429" s="262"/>
      <c r="AM5429" s="262"/>
      <c r="AN5429" s="262"/>
      <c r="AO5429" s="262"/>
      <c r="AP5429" s="262"/>
      <c r="AQ5429" s="262"/>
    </row>
    <row r="5430" spans="1:43" s="221" customFormat="1" x14ac:dyDescent="0.2">
      <c r="A5430" s="228" t="s">
        <v>62</v>
      </c>
      <c r="B5430" s="311">
        <f>AVERAGE(B5429:C5429)</f>
        <v>4.9386842105263158</v>
      </c>
      <c r="C5430" s="311"/>
      <c r="D5430" s="311">
        <f>AVERAGE(D5429:E5429)</f>
        <v>5.2928947368421042</v>
      </c>
      <c r="E5430" s="311"/>
      <c r="F5430" s="231"/>
      <c r="G5430" s="311">
        <f>AVERAGE(G5429:H5429)</f>
        <v>3.4994736842105256</v>
      </c>
      <c r="H5430" s="311"/>
      <c r="I5430" s="230"/>
      <c r="J5430" s="311">
        <f>AVERAGE(J5429:K5429)</f>
        <v>3.8857894736842105</v>
      </c>
      <c r="K5430" s="311"/>
      <c r="L5430" s="229"/>
      <c r="M5430" s="229"/>
      <c r="N5430" s="229"/>
      <c r="O5430" s="229"/>
      <c r="P5430" s="229"/>
      <c r="Q5430" s="229"/>
      <c r="U5430" s="229"/>
      <c r="V5430" s="229"/>
      <c r="W5430" s="229"/>
      <c r="X5430" s="229"/>
      <c r="Y5430" s="229"/>
      <c r="Z5430" s="229"/>
      <c r="AA5430" s="229"/>
      <c r="AB5430" s="229"/>
      <c r="AC5430" s="229"/>
      <c r="AF5430" s="261"/>
      <c r="AG5430" s="263"/>
      <c r="AH5430" s="263"/>
      <c r="AI5430" s="263"/>
      <c r="AJ5430" s="263"/>
      <c r="AK5430" s="262"/>
      <c r="AL5430" s="263"/>
      <c r="AM5430" s="263"/>
      <c r="AN5430" s="263"/>
      <c r="AO5430" s="263"/>
      <c r="AP5430" s="263"/>
      <c r="AQ5430" s="262"/>
    </row>
    <row r="5431" spans="1:43" s="221" customFormat="1" x14ac:dyDescent="0.2">
      <c r="A5431" s="228" t="s">
        <v>63</v>
      </c>
      <c r="B5431" s="311">
        <f>AVERAGE(B5379,B5406,B5430)</f>
        <v>5.0519098883572573</v>
      </c>
      <c r="C5431" s="311"/>
      <c r="D5431" s="311">
        <f>AVERAGE(D5379,D5406,D5430)</f>
        <v>5.3856618819776712</v>
      </c>
      <c r="E5431" s="311"/>
      <c r="F5431" s="231"/>
      <c r="G5431" s="311">
        <f>AVERAGE(G5379,G5406,G5430)</f>
        <v>3.4168700159489624</v>
      </c>
      <c r="H5431" s="311"/>
      <c r="I5431" s="230"/>
      <c r="J5431" s="311">
        <f>AVERAGE(J5379,J5406,J5430)</f>
        <v>3.8804146730462521</v>
      </c>
      <c r="K5431" s="311"/>
      <c r="L5431" s="229"/>
      <c r="M5431" s="229"/>
      <c r="N5431" s="229"/>
      <c r="O5431" s="229"/>
      <c r="P5431" s="229"/>
      <c r="Q5431" s="229"/>
      <c r="U5431" s="229"/>
      <c r="V5431" s="229"/>
      <c r="W5431" s="229"/>
      <c r="X5431" s="229"/>
      <c r="Y5431" s="229"/>
      <c r="Z5431" s="229"/>
      <c r="AA5431" s="229"/>
      <c r="AB5431" s="229"/>
      <c r="AC5431" s="229"/>
      <c r="AF5431" s="261"/>
      <c r="AG5431" s="263"/>
      <c r="AH5431" s="263"/>
      <c r="AI5431" s="263"/>
      <c r="AJ5431" s="263"/>
      <c r="AK5431" s="262"/>
      <c r="AL5431" s="263"/>
      <c r="AM5431" s="263"/>
      <c r="AN5431" s="263"/>
      <c r="AO5431" s="263"/>
      <c r="AP5431" s="263"/>
      <c r="AQ5431" s="262"/>
    </row>
    <row r="5432" spans="1:43" s="117" customFormat="1" x14ac:dyDescent="0.2">
      <c r="A5432" s="209"/>
      <c r="B5432" s="210"/>
      <c r="C5432" s="210"/>
      <c r="D5432" s="210"/>
      <c r="E5432" s="210"/>
      <c r="F5432" s="122"/>
      <c r="G5432" s="210"/>
      <c r="H5432" s="210"/>
      <c r="I5432" s="210"/>
      <c r="J5432" s="210"/>
      <c r="K5432" s="210"/>
      <c r="L5432" s="122"/>
      <c r="M5432" s="122"/>
      <c r="N5432" s="122"/>
      <c r="O5432" s="122"/>
      <c r="P5432" s="122"/>
      <c r="Q5432" s="122"/>
      <c r="U5432" s="122"/>
      <c r="V5432" s="122"/>
      <c r="W5432" s="122"/>
      <c r="X5432" s="122"/>
      <c r="Y5432" s="122"/>
      <c r="Z5432" s="122"/>
      <c r="AA5432" s="122"/>
      <c r="AB5432" s="122"/>
      <c r="AC5432" s="122"/>
    </row>
    <row r="5433" spans="1:43" s="117" customFormat="1" x14ac:dyDescent="0.2">
      <c r="A5433" s="209">
        <v>45474</v>
      </c>
      <c r="B5433" s="210">
        <v>5.34</v>
      </c>
      <c r="C5433" s="210">
        <v>4.8499999999999996</v>
      </c>
      <c r="D5433" s="210">
        <v>5.69</v>
      </c>
      <c r="E5433" s="210">
        <v>5.3</v>
      </c>
      <c r="F5433" s="122"/>
      <c r="G5433" s="210">
        <v>3.59</v>
      </c>
      <c r="H5433" s="210">
        <v>3.33</v>
      </c>
      <c r="I5433" s="210">
        <v>3.21</v>
      </c>
      <c r="J5433" s="210">
        <v>3.91</v>
      </c>
      <c r="K5433" s="210">
        <v>3.56</v>
      </c>
      <c r="L5433" s="122">
        <v>3.45</v>
      </c>
      <c r="M5433" s="122"/>
      <c r="N5433" s="122"/>
      <c r="O5433" s="122"/>
      <c r="P5433" s="122"/>
      <c r="Q5433" s="122"/>
      <c r="U5433" s="122"/>
      <c r="V5433" s="122"/>
      <c r="W5433" s="122"/>
      <c r="X5433" s="122"/>
      <c r="Y5433" s="122"/>
      <c r="Z5433" s="122"/>
      <c r="AA5433" s="122"/>
      <c r="AB5433" s="122"/>
      <c r="AC5433" s="122"/>
    </row>
    <row r="5434" spans="1:43" s="117" customFormat="1" x14ac:dyDescent="0.2">
      <c r="A5434" s="209">
        <v>45475</v>
      </c>
      <c r="B5434" s="210">
        <v>5.28</v>
      </c>
      <c r="C5434" s="210">
        <v>4.8</v>
      </c>
      <c r="D5434" s="210">
        <v>5.63</v>
      </c>
      <c r="E5434" s="210">
        <v>5.3</v>
      </c>
      <c r="F5434" s="122"/>
      <c r="G5434" s="210">
        <v>3.58</v>
      </c>
      <c r="H5434" s="210">
        <v>3.36</v>
      </c>
      <c r="I5434" s="210">
        <v>3.25</v>
      </c>
      <c r="J5434" s="210">
        <v>3.91</v>
      </c>
      <c r="K5434" s="210">
        <v>3.8</v>
      </c>
      <c r="L5434" s="122">
        <v>3.73</v>
      </c>
      <c r="M5434" s="122"/>
      <c r="N5434" s="122"/>
      <c r="O5434" s="122"/>
      <c r="P5434" s="122"/>
      <c r="Q5434" s="122"/>
      <c r="U5434" s="122"/>
      <c r="V5434" s="122"/>
      <c r="W5434" s="122"/>
      <c r="X5434" s="122"/>
      <c r="Y5434" s="122"/>
      <c r="Z5434" s="122"/>
      <c r="AA5434" s="122"/>
      <c r="AB5434" s="122"/>
      <c r="AC5434" s="122"/>
    </row>
    <row r="5435" spans="1:43" s="117" customFormat="1" x14ac:dyDescent="0.2">
      <c r="A5435" s="209">
        <v>45476</v>
      </c>
      <c r="B5435" s="210">
        <v>5.19</v>
      </c>
      <c r="C5435" s="210">
        <v>4.7300000000000004</v>
      </c>
      <c r="D5435" s="210">
        <v>5.54</v>
      </c>
      <c r="E5435" s="210">
        <v>5.22</v>
      </c>
      <c r="F5435" s="122"/>
      <c r="G5435" s="210">
        <v>3.53</v>
      </c>
      <c r="H5435" s="210">
        <v>3.36</v>
      </c>
      <c r="I5435" s="210">
        <v>3.2</v>
      </c>
      <c r="J5435" s="210">
        <v>3.91</v>
      </c>
      <c r="K5435" s="210">
        <v>3.73</v>
      </c>
      <c r="L5435" s="122">
        <v>3.66</v>
      </c>
      <c r="M5435" s="122"/>
      <c r="N5435" s="122"/>
      <c r="O5435" s="122"/>
      <c r="P5435" s="122"/>
      <c r="Q5435" s="122"/>
      <c r="U5435" s="122"/>
      <c r="V5435" s="122"/>
      <c r="W5435" s="122"/>
      <c r="X5435" s="122"/>
      <c r="Y5435" s="122"/>
      <c r="Z5435" s="122"/>
      <c r="AA5435" s="122"/>
      <c r="AB5435" s="122"/>
      <c r="AC5435" s="122"/>
    </row>
    <row r="5436" spans="1:43" s="117" customFormat="1" x14ac:dyDescent="0.2">
      <c r="A5436" s="209">
        <v>45478</v>
      </c>
      <c r="B5436" s="210">
        <v>5.12</v>
      </c>
      <c r="C5436" s="210">
        <v>4.6500000000000004</v>
      </c>
      <c r="D5436" s="210">
        <v>5.5</v>
      </c>
      <c r="E5436" s="210">
        <v>5.0999999999999996</v>
      </c>
      <c r="F5436" s="122"/>
      <c r="G5436" s="210">
        <v>3.47</v>
      </c>
      <c r="H5436" s="210">
        <v>3.26</v>
      </c>
      <c r="I5436" s="210">
        <v>3.16</v>
      </c>
      <c r="J5436" s="210">
        <v>3.9</v>
      </c>
      <c r="K5436" s="210">
        <v>3.76</v>
      </c>
      <c r="L5436" s="122">
        <v>3.63</v>
      </c>
      <c r="M5436" s="122"/>
      <c r="N5436" s="122"/>
      <c r="O5436" s="122"/>
      <c r="P5436" s="122"/>
      <c r="Q5436" s="122"/>
      <c r="U5436" s="122"/>
      <c r="V5436" s="122"/>
      <c r="W5436" s="122"/>
      <c r="X5436" s="122"/>
      <c r="Y5436" s="122"/>
      <c r="Z5436" s="122"/>
      <c r="AA5436" s="122"/>
      <c r="AB5436" s="122"/>
      <c r="AC5436" s="122"/>
      <c r="AF5436" s="264" t="s">
        <v>925</v>
      </c>
    </row>
    <row r="5437" spans="1:43" s="117" customFormat="1" x14ac:dyDescent="0.2">
      <c r="A5437" s="209">
        <v>45481</v>
      </c>
      <c r="B5437" s="210">
        <v>5.12</v>
      </c>
      <c r="C5437" s="210">
        <v>4.66</v>
      </c>
      <c r="D5437" s="210">
        <v>5.51</v>
      </c>
      <c r="E5437" s="210">
        <v>5.16</v>
      </c>
      <c r="F5437" s="122"/>
      <c r="G5437" s="210">
        <v>3.48</v>
      </c>
      <c r="H5437" s="210">
        <v>3.28</v>
      </c>
      <c r="I5437" s="210">
        <v>3.17</v>
      </c>
      <c r="J5437" s="210">
        <v>3.93</v>
      </c>
      <c r="K5437" s="210">
        <v>3.73</v>
      </c>
      <c r="L5437" s="122">
        <v>3.65</v>
      </c>
      <c r="M5437" s="122"/>
      <c r="N5437" s="122"/>
      <c r="O5437" s="122"/>
      <c r="P5437" s="122"/>
      <c r="Q5437" s="122"/>
      <c r="U5437" s="122"/>
      <c r="V5437" s="122"/>
      <c r="W5437" s="122"/>
      <c r="X5437" s="122"/>
      <c r="Y5437" s="122"/>
      <c r="Z5437" s="122"/>
      <c r="AA5437" s="122"/>
      <c r="AB5437" s="122"/>
      <c r="AC5437" s="122"/>
    </row>
    <row r="5438" spans="1:43" s="117" customFormat="1" x14ac:dyDescent="0.2">
      <c r="A5438" s="209">
        <v>45482</v>
      </c>
      <c r="B5438" s="210">
        <v>5.13</v>
      </c>
      <c r="C5438" s="210">
        <v>4.67</v>
      </c>
      <c r="D5438" s="210">
        <v>5.52</v>
      </c>
      <c r="E5438" s="210">
        <v>5.16</v>
      </c>
      <c r="F5438" s="122"/>
      <c r="G5438" s="210">
        <v>3.47</v>
      </c>
      <c r="H5438" s="210">
        <v>3.26</v>
      </c>
      <c r="I5438" s="210">
        <v>3.15</v>
      </c>
      <c r="J5438" s="210">
        <v>3.95</v>
      </c>
      <c r="K5438" s="210">
        <v>3.75</v>
      </c>
      <c r="L5438" s="122">
        <v>3.64</v>
      </c>
      <c r="M5438" s="122"/>
      <c r="N5438" s="122"/>
      <c r="O5438" s="122"/>
      <c r="P5438" s="122"/>
      <c r="Q5438" s="122"/>
      <c r="U5438" s="122"/>
      <c r="V5438" s="122"/>
      <c r="W5438" s="122"/>
      <c r="X5438" s="122"/>
      <c r="Y5438" s="122"/>
      <c r="Z5438" s="122"/>
      <c r="AA5438" s="122"/>
      <c r="AB5438" s="122"/>
      <c r="AC5438" s="122"/>
    </row>
    <row r="5439" spans="1:43" s="117" customFormat="1" x14ac:dyDescent="0.2">
      <c r="A5439" s="209">
        <v>45483</v>
      </c>
      <c r="B5439" s="210">
        <v>5.12</v>
      </c>
      <c r="C5439" s="210">
        <v>4.66</v>
      </c>
      <c r="D5439" s="210">
        <v>5.53</v>
      </c>
      <c r="E5439" s="210">
        <v>5.17</v>
      </c>
      <c r="F5439" s="122"/>
      <c r="G5439" s="210">
        <v>3.48</v>
      </c>
      <c r="H5439" s="210">
        <v>3.27</v>
      </c>
      <c r="I5439" s="210">
        <v>3.15</v>
      </c>
      <c r="J5439" s="210">
        <v>3.92</v>
      </c>
      <c r="K5439" s="210">
        <v>3.77</v>
      </c>
      <c r="L5439" s="122">
        <v>3.64</v>
      </c>
      <c r="M5439" s="122"/>
      <c r="N5439" s="122"/>
      <c r="O5439" s="122"/>
      <c r="P5439" s="122"/>
      <c r="Q5439" s="122"/>
      <c r="U5439" s="122"/>
      <c r="V5439" s="122"/>
      <c r="W5439" s="122"/>
      <c r="X5439" s="122"/>
      <c r="Y5439" s="122"/>
      <c r="Z5439" s="122"/>
      <c r="AA5439" s="122"/>
      <c r="AB5439" s="122"/>
      <c r="AC5439" s="122"/>
    </row>
    <row r="5440" spans="1:43" s="117" customFormat="1" x14ac:dyDescent="0.2">
      <c r="A5440" s="209">
        <v>45484</v>
      </c>
      <c r="B5440" s="210">
        <v>5.03</v>
      </c>
      <c r="C5440" s="210">
        <v>4.59</v>
      </c>
      <c r="D5440" s="210">
        <v>5.46</v>
      </c>
      <c r="E5440" s="210">
        <v>5.03</v>
      </c>
      <c r="F5440" s="122"/>
      <c r="G5440" s="210">
        <v>3.4</v>
      </c>
      <c r="H5440" s="210">
        <v>3.2</v>
      </c>
      <c r="I5440" s="210">
        <v>3.09</v>
      </c>
      <c r="J5440" s="210">
        <v>3.93</v>
      </c>
      <c r="K5440" s="210">
        <v>3.74</v>
      </c>
      <c r="L5440" s="122">
        <v>3.59</v>
      </c>
      <c r="M5440" s="122"/>
      <c r="N5440" s="122"/>
      <c r="O5440" s="122"/>
      <c r="P5440" s="122"/>
      <c r="Q5440" s="122"/>
      <c r="U5440" s="122"/>
      <c r="V5440" s="122"/>
      <c r="W5440" s="122"/>
      <c r="X5440" s="122"/>
      <c r="Y5440" s="122"/>
      <c r="Z5440" s="122"/>
      <c r="AA5440" s="122"/>
      <c r="AB5440" s="122"/>
      <c r="AC5440" s="122"/>
    </row>
    <row r="5441" spans="1:43" s="117" customFormat="1" x14ac:dyDescent="0.2">
      <c r="A5441" s="209">
        <v>45485</v>
      </c>
      <c r="B5441" s="210">
        <v>4.99</v>
      </c>
      <c r="C5441" s="210">
        <v>4.54</v>
      </c>
      <c r="D5441" s="210">
        <v>5.43</v>
      </c>
      <c r="E5441" s="210">
        <v>4.97</v>
      </c>
      <c r="F5441" s="122"/>
      <c r="G5441" s="210">
        <v>3.44</v>
      </c>
      <c r="H5441" s="210">
        <v>3.24</v>
      </c>
      <c r="I5441" s="210">
        <v>3.06</v>
      </c>
      <c r="J5441" s="210">
        <v>3.9</v>
      </c>
      <c r="K5441" s="210">
        <v>3.66</v>
      </c>
      <c r="L5441" s="122">
        <v>3.58</v>
      </c>
      <c r="M5441" s="122"/>
      <c r="N5441" s="122"/>
      <c r="O5441" s="122"/>
      <c r="P5441" s="122"/>
      <c r="Q5441" s="122"/>
      <c r="U5441" s="122"/>
      <c r="V5441" s="122"/>
      <c r="W5441" s="122"/>
      <c r="X5441" s="122"/>
      <c r="Y5441" s="122"/>
      <c r="Z5441" s="122"/>
      <c r="AA5441" s="122"/>
      <c r="AB5441" s="122"/>
      <c r="AC5441" s="122"/>
    </row>
    <row r="5442" spans="1:43" s="117" customFormat="1" x14ac:dyDescent="0.2">
      <c r="A5442" s="209">
        <v>45488</v>
      </c>
      <c r="B5442" s="210">
        <v>5.04</v>
      </c>
      <c r="C5442" s="210">
        <v>4.59</v>
      </c>
      <c r="D5442" s="210">
        <v>5.49</v>
      </c>
      <c r="E5442" s="210">
        <v>5.15</v>
      </c>
      <c r="F5442" s="122"/>
      <c r="G5442" s="210">
        <v>3.42</v>
      </c>
      <c r="H5442" s="210">
        <v>3.2</v>
      </c>
      <c r="I5442" s="210">
        <v>3.08</v>
      </c>
      <c r="J5442" s="210">
        <v>3.9</v>
      </c>
      <c r="K5442" s="210">
        <v>3.72</v>
      </c>
      <c r="L5442" s="122">
        <v>3.59</v>
      </c>
      <c r="M5442" s="122"/>
      <c r="N5442" s="122"/>
      <c r="O5442" s="122"/>
      <c r="P5442" s="122"/>
      <c r="Q5442" s="122"/>
      <c r="U5442" s="122"/>
      <c r="V5442" s="122"/>
      <c r="W5442" s="122"/>
      <c r="X5442" s="122"/>
      <c r="Y5442" s="122"/>
      <c r="Z5442" s="122"/>
      <c r="AA5442" s="122"/>
      <c r="AB5442" s="122"/>
      <c r="AC5442" s="122"/>
    </row>
    <row r="5443" spans="1:43" s="117" customFormat="1" x14ac:dyDescent="0.2">
      <c r="A5443" s="209">
        <v>45489</v>
      </c>
      <c r="B5443" s="210">
        <v>4.99</v>
      </c>
      <c r="C5443" s="210">
        <v>4.53</v>
      </c>
      <c r="D5443" s="210">
        <v>5.41</v>
      </c>
      <c r="E5443" s="210">
        <v>5.0599999999999996</v>
      </c>
      <c r="F5443" s="122"/>
      <c r="G5443" s="210">
        <v>3.4</v>
      </c>
      <c r="H5443" s="210">
        <v>3.18</v>
      </c>
      <c r="I5443" s="210">
        <v>3.05</v>
      </c>
      <c r="J5443" s="210">
        <v>3.93</v>
      </c>
      <c r="K5443" s="210">
        <v>3.72</v>
      </c>
      <c r="L5443" s="122">
        <v>3.59</v>
      </c>
      <c r="M5443" s="122"/>
      <c r="N5443" s="122"/>
      <c r="O5443" s="122"/>
      <c r="P5443" s="122"/>
      <c r="Q5443" s="122"/>
      <c r="U5443" s="122"/>
      <c r="V5443" s="122"/>
      <c r="W5443" s="122"/>
      <c r="X5443" s="122"/>
      <c r="Y5443" s="122"/>
      <c r="Z5443" s="122"/>
      <c r="AA5443" s="122"/>
      <c r="AB5443" s="122"/>
      <c r="AC5443" s="122"/>
    </row>
    <row r="5444" spans="1:43" s="117" customFormat="1" x14ac:dyDescent="0.2">
      <c r="A5444" s="209">
        <v>45490</v>
      </c>
      <c r="B5444" s="210">
        <v>4.99</v>
      </c>
      <c r="C5444" s="210">
        <v>4.53</v>
      </c>
      <c r="D5444" s="210">
        <v>5.42</v>
      </c>
      <c r="E5444" s="210">
        <v>5.07</v>
      </c>
      <c r="F5444" s="122"/>
      <c r="G5444" s="210">
        <v>3.44</v>
      </c>
      <c r="H5444" s="210">
        <v>3.18</v>
      </c>
      <c r="I5444" s="210">
        <v>3.04</v>
      </c>
      <c r="J5444" s="210">
        <v>3.91</v>
      </c>
      <c r="K5444" s="210">
        <v>3.59</v>
      </c>
      <c r="L5444" s="122">
        <v>3.52</v>
      </c>
      <c r="M5444" s="122"/>
      <c r="N5444" s="122"/>
      <c r="O5444" s="122"/>
      <c r="P5444" s="122"/>
      <c r="Q5444" s="122"/>
      <c r="U5444" s="122"/>
      <c r="V5444" s="122"/>
      <c r="W5444" s="122"/>
      <c r="X5444" s="122"/>
      <c r="Y5444" s="122"/>
      <c r="Z5444" s="122"/>
      <c r="AA5444" s="122"/>
      <c r="AB5444" s="122"/>
      <c r="AC5444" s="122"/>
    </row>
    <row r="5445" spans="1:43" s="117" customFormat="1" x14ac:dyDescent="0.2">
      <c r="A5445" s="209">
        <v>45491</v>
      </c>
      <c r="B5445" s="210">
        <v>5.03</v>
      </c>
      <c r="C5445" s="210">
        <v>4.58</v>
      </c>
      <c r="D5445" s="210">
        <v>5.46</v>
      </c>
      <c r="E5445" s="210">
        <v>5.1100000000000003</v>
      </c>
      <c r="F5445" s="122"/>
      <c r="G5445" s="210">
        <v>3.45</v>
      </c>
      <c r="H5445" s="210">
        <v>3.24</v>
      </c>
      <c r="I5445" s="210">
        <v>3.1</v>
      </c>
      <c r="J5445" s="210">
        <v>3.96</v>
      </c>
      <c r="K5445" s="210">
        <v>3.72</v>
      </c>
      <c r="L5445" s="122">
        <v>3.63</v>
      </c>
      <c r="M5445" s="122"/>
      <c r="N5445" s="122"/>
      <c r="O5445" s="122"/>
      <c r="P5445" s="122"/>
      <c r="Q5445" s="122"/>
      <c r="U5445" s="122"/>
      <c r="V5445" s="122"/>
      <c r="W5445" s="122"/>
      <c r="X5445" s="122"/>
      <c r="Y5445" s="122"/>
      <c r="Z5445" s="122"/>
      <c r="AA5445" s="122"/>
      <c r="AB5445" s="122"/>
      <c r="AC5445" s="122"/>
    </row>
    <row r="5446" spans="1:43" s="117" customFormat="1" x14ac:dyDescent="0.2">
      <c r="A5446" s="209">
        <v>45492</v>
      </c>
      <c r="B5446" s="210">
        <v>5.07</v>
      </c>
      <c r="C5446" s="210">
        <v>4.6100000000000003</v>
      </c>
      <c r="D5446" s="210">
        <v>5.49</v>
      </c>
      <c r="E5446" s="210">
        <v>5.15</v>
      </c>
      <c r="F5446" s="122"/>
      <c r="G5446" s="210">
        <v>3.38</v>
      </c>
      <c r="H5446" s="210">
        <v>3.19</v>
      </c>
      <c r="I5446" s="210">
        <v>3.09</v>
      </c>
      <c r="J5446" s="210">
        <v>3.97</v>
      </c>
      <c r="K5446" s="210">
        <v>3.7</v>
      </c>
      <c r="L5446" s="122">
        <v>3.64</v>
      </c>
      <c r="M5446" s="122"/>
      <c r="N5446" s="122"/>
      <c r="O5446" s="122"/>
      <c r="P5446" s="122"/>
      <c r="Q5446" s="122"/>
      <c r="U5446" s="122"/>
      <c r="V5446" s="122"/>
      <c r="W5446" s="122"/>
      <c r="X5446" s="122"/>
      <c r="Y5446" s="122"/>
      <c r="Z5446" s="122"/>
      <c r="AA5446" s="122"/>
      <c r="AB5446" s="122"/>
      <c r="AC5446" s="122"/>
    </row>
    <row r="5447" spans="1:43" s="117" customFormat="1" x14ac:dyDescent="0.2">
      <c r="A5447" s="209">
        <v>45495</v>
      </c>
      <c r="B5447" s="210">
        <v>5.08</v>
      </c>
      <c r="C5447" s="210">
        <v>4.62</v>
      </c>
      <c r="D5447" s="210">
        <v>5.5</v>
      </c>
      <c r="E5447" s="210">
        <v>5.01</v>
      </c>
      <c r="F5447" s="122"/>
      <c r="G5447" s="210">
        <v>3.39</v>
      </c>
      <c r="H5447" s="210">
        <v>3.18</v>
      </c>
      <c r="I5447" s="210">
        <v>3.07</v>
      </c>
      <c r="J5447" s="210">
        <v>3.97</v>
      </c>
      <c r="K5447" s="210">
        <v>3.73</v>
      </c>
      <c r="L5447" s="122">
        <v>3.64</v>
      </c>
      <c r="M5447" s="122"/>
      <c r="N5447" s="122"/>
      <c r="O5447" s="122"/>
      <c r="P5447" s="122"/>
      <c r="Q5447" s="122"/>
      <c r="U5447" s="122"/>
      <c r="V5447" s="122"/>
      <c r="W5447" s="122"/>
      <c r="X5447" s="122"/>
      <c r="Y5447" s="122"/>
      <c r="Z5447" s="122"/>
      <c r="AA5447" s="122"/>
      <c r="AB5447" s="122"/>
      <c r="AC5447" s="122"/>
    </row>
    <row r="5448" spans="1:43" s="117" customFormat="1" x14ac:dyDescent="0.2">
      <c r="A5448" s="209">
        <v>45496</v>
      </c>
      <c r="B5448" s="210">
        <v>5.0999999999999996</v>
      </c>
      <c r="C5448" s="210">
        <v>4.63</v>
      </c>
      <c r="D5448" s="210">
        <v>5.52</v>
      </c>
      <c r="E5448" s="210">
        <v>5.0199999999999996</v>
      </c>
      <c r="F5448" s="122"/>
      <c r="G5448" s="210">
        <v>3.4</v>
      </c>
      <c r="H5448" s="210">
        <v>3.19</v>
      </c>
      <c r="I5448" s="210">
        <v>3.08</v>
      </c>
      <c r="J5448" s="210">
        <v>3.96</v>
      </c>
      <c r="K5448" s="210">
        <v>3.74</v>
      </c>
      <c r="L5448" s="122">
        <v>3.64</v>
      </c>
      <c r="M5448" s="122"/>
      <c r="N5448" s="122"/>
      <c r="O5448" s="122"/>
      <c r="P5448" s="122"/>
      <c r="Q5448" s="122"/>
      <c r="U5448" s="122"/>
      <c r="V5448" s="122"/>
      <c r="W5448" s="122"/>
      <c r="X5448" s="122"/>
      <c r="Y5448" s="122"/>
      <c r="Z5448" s="122"/>
      <c r="AA5448" s="122"/>
      <c r="AB5448" s="122"/>
      <c r="AC5448" s="122"/>
    </row>
    <row r="5449" spans="1:43" s="117" customFormat="1" x14ac:dyDescent="0.2">
      <c r="A5449" s="209">
        <v>45497</v>
      </c>
      <c r="B5449" s="210">
        <v>5.15</v>
      </c>
      <c r="C5449" s="210">
        <v>4.66</v>
      </c>
      <c r="D5449" s="210">
        <v>5.57</v>
      </c>
      <c r="E5449" s="210">
        <v>5.12</v>
      </c>
      <c r="F5449" s="122"/>
      <c r="G5449" s="210">
        <v>3.44</v>
      </c>
      <c r="H5449" s="210">
        <v>3.2</v>
      </c>
      <c r="I5449" s="210">
        <v>3.1</v>
      </c>
      <c r="J5449" s="210">
        <v>3.97</v>
      </c>
      <c r="K5449" s="210">
        <v>3.74</v>
      </c>
      <c r="L5449" s="122">
        <v>3.67</v>
      </c>
      <c r="M5449" s="122"/>
      <c r="N5449" s="122"/>
      <c r="O5449" s="122"/>
      <c r="P5449" s="122"/>
      <c r="Q5449" s="122"/>
      <c r="U5449" s="122"/>
      <c r="V5449" s="122"/>
      <c r="W5449" s="122"/>
      <c r="X5449" s="122"/>
      <c r="Y5449" s="122"/>
      <c r="Z5449" s="122"/>
      <c r="AA5449" s="122"/>
      <c r="AB5449" s="122"/>
      <c r="AC5449" s="122"/>
    </row>
    <row r="5450" spans="1:43" s="117" customFormat="1" x14ac:dyDescent="0.2">
      <c r="A5450" s="209">
        <v>45498</v>
      </c>
      <c r="B5450" s="210">
        <v>5.0999999999999996</v>
      </c>
      <c r="C5450" s="210">
        <v>4.63</v>
      </c>
      <c r="D5450" s="210">
        <v>5.53</v>
      </c>
      <c r="E5450" s="210">
        <v>5.08</v>
      </c>
      <c r="F5450" s="122"/>
      <c r="G5450" s="210">
        <v>3.46</v>
      </c>
      <c r="H5450" s="210">
        <v>3.2</v>
      </c>
      <c r="I5450" s="210">
        <v>3.1</v>
      </c>
      <c r="J5450" s="210">
        <v>3.99</v>
      </c>
      <c r="K5450" s="210">
        <v>3.75</v>
      </c>
      <c r="L5450" s="122">
        <v>3.64</v>
      </c>
      <c r="M5450" s="122"/>
      <c r="N5450" s="122"/>
      <c r="O5450" s="122"/>
      <c r="P5450" s="122"/>
      <c r="Q5450" s="122"/>
      <c r="U5450" s="122"/>
      <c r="V5450" s="122"/>
      <c r="W5450" s="122"/>
      <c r="X5450" s="122"/>
      <c r="Y5450" s="122"/>
      <c r="Z5450" s="122"/>
      <c r="AA5450" s="122"/>
      <c r="AB5450" s="122"/>
      <c r="AC5450" s="122"/>
    </row>
    <row r="5451" spans="1:43" s="117" customFormat="1" x14ac:dyDescent="0.2">
      <c r="A5451" s="209">
        <v>45499</v>
      </c>
      <c r="B5451" s="210">
        <v>5.04</v>
      </c>
      <c r="C5451" s="210">
        <v>4.59</v>
      </c>
      <c r="D5451" s="210">
        <v>5.48</v>
      </c>
      <c r="E5451" s="210">
        <v>5.0199999999999996</v>
      </c>
      <c r="F5451" s="122"/>
      <c r="G5451" s="210">
        <v>3.5</v>
      </c>
      <c r="H5451" s="210">
        <v>3.26</v>
      </c>
      <c r="I5451" s="210">
        <v>3.1</v>
      </c>
      <c r="J5451" s="210">
        <v>3.99</v>
      </c>
      <c r="K5451" s="210">
        <v>3.71</v>
      </c>
      <c r="L5451" s="122">
        <v>3.62</v>
      </c>
      <c r="M5451" s="122"/>
      <c r="N5451" s="122"/>
      <c r="O5451" s="122"/>
      <c r="P5451" s="122"/>
      <c r="Q5451" s="122"/>
      <c r="U5451" s="122"/>
      <c r="V5451" s="122"/>
      <c r="W5451" s="122"/>
      <c r="X5451" s="122"/>
      <c r="Y5451" s="122"/>
      <c r="Z5451" s="122"/>
      <c r="AA5451" s="122"/>
      <c r="AB5451" s="122"/>
      <c r="AC5451" s="122"/>
    </row>
    <row r="5452" spans="1:43" s="117" customFormat="1" x14ac:dyDescent="0.2">
      <c r="A5452" s="209">
        <v>45502</v>
      </c>
      <c r="B5452" s="210">
        <v>5.0199999999999996</v>
      </c>
      <c r="C5452" s="210">
        <v>4.5599999999999996</v>
      </c>
      <c r="D5452" s="210">
        <v>5.46</v>
      </c>
      <c r="E5452" s="210">
        <v>5</v>
      </c>
      <c r="F5452" s="122"/>
      <c r="G5452" s="210">
        <v>3.43</v>
      </c>
      <c r="H5452" s="210">
        <v>3.2</v>
      </c>
      <c r="I5452" s="210">
        <v>3.08</v>
      </c>
      <c r="J5452" s="210">
        <v>3.85</v>
      </c>
      <c r="K5452" s="210">
        <v>3.66</v>
      </c>
      <c r="L5452" s="122">
        <v>3.6</v>
      </c>
      <c r="M5452" s="122"/>
      <c r="N5452" s="122"/>
      <c r="O5452" s="122"/>
      <c r="P5452" s="122"/>
      <c r="Q5452" s="122"/>
      <c r="U5452" s="122"/>
      <c r="V5452" s="122"/>
      <c r="W5452" s="122"/>
      <c r="X5452" s="122"/>
      <c r="Y5452" s="122"/>
      <c r="Z5452" s="122"/>
      <c r="AA5452" s="122"/>
      <c r="AB5452" s="122"/>
      <c r="AC5452" s="122"/>
    </row>
    <row r="5453" spans="1:43" s="117" customFormat="1" x14ac:dyDescent="0.2">
      <c r="A5453" s="209">
        <v>45503</v>
      </c>
      <c r="B5453" s="210">
        <v>4.99</v>
      </c>
      <c r="C5453" s="210">
        <v>4.55</v>
      </c>
      <c r="D5453" s="210">
        <v>5.43</v>
      </c>
      <c r="E5453" s="210">
        <v>5</v>
      </c>
      <c r="F5453" s="122"/>
      <c r="G5453" s="210">
        <v>3.43</v>
      </c>
      <c r="H5453" s="210">
        <v>3.2</v>
      </c>
      <c r="I5453" s="210">
        <v>3.08</v>
      </c>
      <c r="J5453" s="210">
        <v>3.92</v>
      </c>
      <c r="K5453" s="210">
        <v>3.71</v>
      </c>
      <c r="L5453" s="122">
        <v>3.63</v>
      </c>
      <c r="M5453" s="122"/>
      <c r="N5453" s="122"/>
      <c r="O5453" s="122"/>
      <c r="P5453" s="122"/>
      <c r="Q5453" s="122"/>
      <c r="U5453" s="122"/>
      <c r="V5453" s="122"/>
      <c r="W5453" s="122"/>
      <c r="X5453" s="122"/>
      <c r="Y5453" s="122"/>
      <c r="Z5453" s="122"/>
      <c r="AA5453" s="122"/>
      <c r="AB5453" s="122"/>
      <c r="AC5453" s="122"/>
    </row>
    <row r="5454" spans="1:43" s="117" customFormat="1" x14ac:dyDescent="0.2">
      <c r="A5454" s="209">
        <v>45504</v>
      </c>
      <c r="B5454" s="210">
        <v>4.91</v>
      </c>
      <c r="C5454" s="210">
        <v>4.4400000000000004</v>
      </c>
      <c r="D5454" s="210">
        <v>5.35</v>
      </c>
      <c r="E5454" s="210">
        <v>4.88</v>
      </c>
      <c r="F5454" s="122"/>
      <c r="G5454" s="210">
        <v>3.44</v>
      </c>
      <c r="H5454" s="210">
        <v>3.2</v>
      </c>
      <c r="I5454" s="210">
        <v>3.03</v>
      </c>
      <c r="J5454" s="210">
        <v>3.87</v>
      </c>
      <c r="K5454" s="210">
        <v>3.7</v>
      </c>
      <c r="L5454" s="122">
        <v>3.55</v>
      </c>
      <c r="M5454" s="122"/>
      <c r="N5454" s="122"/>
      <c r="O5454" s="122"/>
      <c r="P5454" s="122"/>
      <c r="Q5454" s="122"/>
      <c r="U5454" s="122"/>
      <c r="V5454" s="122"/>
      <c r="W5454" s="122"/>
      <c r="X5454" s="122"/>
      <c r="Y5454" s="122"/>
      <c r="Z5454" s="122"/>
      <c r="AA5454" s="122"/>
      <c r="AB5454" s="122"/>
      <c r="AC5454" s="122"/>
    </row>
    <row r="5455" spans="1:43" s="117" customFormat="1" x14ac:dyDescent="0.2">
      <c r="A5455" s="209"/>
      <c r="B5455" s="210"/>
      <c r="C5455" s="210"/>
      <c r="D5455" s="210"/>
      <c r="E5455" s="210"/>
      <c r="F5455" s="122"/>
      <c r="G5455" s="210"/>
      <c r="H5455" s="210"/>
      <c r="I5455" s="210"/>
      <c r="J5455" s="210"/>
      <c r="K5455" s="210"/>
      <c r="L5455" s="122"/>
      <c r="M5455" s="122"/>
      <c r="N5455" s="122"/>
      <c r="O5455" s="122"/>
      <c r="P5455" s="122"/>
      <c r="Q5455" s="122"/>
      <c r="U5455" s="122"/>
      <c r="V5455" s="122"/>
      <c r="W5455" s="122"/>
      <c r="X5455" s="122"/>
      <c r="Y5455" s="122"/>
      <c r="Z5455" s="122"/>
      <c r="AA5455" s="122"/>
      <c r="AB5455" s="122"/>
      <c r="AC5455" s="122"/>
    </row>
    <row r="5456" spans="1:43" s="221" customFormat="1" x14ac:dyDescent="0.2">
      <c r="A5456" s="228" t="s">
        <v>61</v>
      </c>
      <c r="B5456" s="229">
        <f>AVERAGE(B5433:B5454)</f>
        <v>5.0831818181818171</v>
      </c>
      <c r="C5456" s="229">
        <f>AVERAGE(C5433:C5454)</f>
        <v>4.6213636363636361</v>
      </c>
      <c r="D5456" s="229">
        <f>AVERAGE(D5433:D5454)</f>
        <v>5.4963636363636361</v>
      </c>
      <c r="E5456" s="229">
        <f>AVERAGE(E5433:E5454)</f>
        <v>5.0945454545454547</v>
      </c>
      <c r="F5456" s="229"/>
      <c r="G5456" s="229">
        <f>AVERAGE(G5433:G5454)</f>
        <v>3.455454545454546</v>
      </c>
      <c r="H5456" s="229">
        <f>AVERAGE(H5433:H5454)</f>
        <v>3.2354545454545458</v>
      </c>
      <c r="I5456" s="229"/>
      <c r="J5456" s="229">
        <f>AVERAGE(J5433:J5454)</f>
        <v>3.9295454545454542</v>
      </c>
      <c r="K5456" s="229">
        <f>AVERAGE(K5433:K5454)</f>
        <v>3.7131818181818175</v>
      </c>
      <c r="L5456" s="229"/>
      <c r="M5456" s="229"/>
      <c r="N5456" s="229"/>
      <c r="O5456" s="229"/>
      <c r="P5456" s="229"/>
      <c r="Q5456" s="229"/>
      <c r="U5456" s="229"/>
      <c r="V5456" s="229"/>
      <c r="W5456" s="229"/>
      <c r="X5456" s="229"/>
      <c r="Y5456" s="229"/>
      <c r="Z5456" s="229"/>
      <c r="AA5456" s="229"/>
      <c r="AB5456" s="229"/>
      <c r="AC5456" s="229"/>
      <c r="AF5456" s="261"/>
      <c r="AG5456" s="262"/>
      <c r="AH5456" s="262"/>
      <c r="AI5456" s="262"/>
      <c r="AJ5456" s="262"/>
      <c r="AK5456" s="262"/>
      <c r="AL5456" s="262"/>
      <c r="AM5456" s="262"/>
      <c r="AN5456" s="262"/>
      <c r="AO5456" s="262"/>
      <c r="AP5456" s="262"/>
      <c r="AQ5456" s="262"/>
    </row>
    <row r="5457" spans="1:43" s="221" customFormat="1" x14ac:dyDescent="0.2">
      <c r="A5457" s="228" t="s">
        <v>62</v>
      </c>
      <c r="B5457" s="311">
        <f>AVERAGE(B5456:C5456)</f>
        <v>4.8522727272727266</v>
      </c>
      <c r="C5457" s="311"/>
      <c r="D5457" s="311">
        <f>AVERAGE(D5456:E5456)</f>
        <v>5.295454545454545</v>
      </c>
      <c r="E5457" s="311"/>
      <c r="F5457" s="231"/>
      <c r="G5457" s="311">
        <f>AVERAGE(G5456:H5456)</f>
        <v>3.3454545454545457</v>
      </c>
      <c r="H5457" s="311"/>
      <c r="I5457" s="230"/>
      <c r="J5457" s="311">
        <f>AVERAGE(J5456:K5456)</f>
        <v>3.8213636363636359</v>
      </c>
      <c r="K5457" s="311"/>
      <c r="L5457" s="229"/>
      <c r="M5457" s="229"/>
      <c r="N5457" s="229"/>
      <c r="O5457" s="229"/>
      <c r="P5457" s="229"/>
      <c r="Q5457" s="229"/>
      <c r="U5457" s="229"/>
      <c r="V5457" s="229"/>
      <c r="W5457" s="229"/>
      <c r="X5457" s="229"/>
      <c r="Y5457" s="229"/>
      <c r="Z5457" s="229"/>
      <c r="AA5457" s="229"/>
      <c r="AB5457" s="229"/>
      <c r="AC5457" s="229"/>
      <c r="AF5457" s="261"/>
      <c r="AG5457" s="263"/>
      <c r="AH5457" s="263"/>
      <c r="AI5457" s="263"/>
      <c r="AJ5457" s="263"/>
      <c r="AK5457" s="262"/>
      <c r="AL5457" s="263"/>
      <c r="AM5457" s="263"/>
      <c r="AN5457" s="263"/>
      <c r="AO5457" s="263"/>
      <c r="AP5457" s="263"/>
      <c r="AQ5457" s="262"/>
    </row>
    <row r="5458" spans="1:43" s="221" customFormat="1" x14ac:dyDescent="0.2">
      <c r="A5458" s="228" t="s">
        <v>63</v>
      </c>
      <c r="B5458" s="311">
        <f>AVERAGE(B5406,B5430,B5457)</f>
        <v>4.96244019138756</v>
      </c>
      <c r="C5458" s="311"/>
      <c r="D5458" s="311">
        <f>AVERAGE(D5406,D5430,D5457)</f>
        <v>5.329980063795853</v>
      </c>
      <c r="E5458" s="311"/>
      <c r="F5458" s="231"/>
      <c r="G5458" s="311">
        <f>AVERAGE(G5406,G5430,G5457)</f>
        <v>3.4299003189792661</v>
      </c>
      <c r="H5458" s="311"/>
      <c r="I5458" s="230"/>
      <c r="J5458" s="311">
        <f>AVERAGE(J5406,J5430,J5457)</f>
        <v>3.8689752791068579</v>
      </c>
      <c r="K5458" s="311"/>
      <c r="L5458" s="229"/>
      <c r="M5458" s="229"/>
      <c r="N5458" s="229"/>
      <c r="O5458" s="229"/>
      <c r="P5458" s="229"/>
      <c r="Q5458" s="229"/>
      <c r="U5458" s="229"/>
      <c r="V5458" s="229"/>
      <c r="W5458" s="229"/>
      <c r="X5458" s="229"/>
      <c r="Y5458" s="229"/>
      <c r="Z5458" s="229"/>
      <c r="AA5458" s="229"/>
      <c r="AB5458" s="229"/>
      <c r="AC5458" s="229"/>
      <c r="AF5458" s="261"/>
      <c r="AG5458" s="263"/>
      <c r="AH5458" s="263"/>
      <c r="AI5458" s="263"/>
      <c r="AJ5458" s="263"/>
      <c r="AK5458" s="262"/>
      <c r="AL5458" s="263"/>
      <c r="AM5458" s="263"/>
      <c r="AN5458" s="263"/>
      <c r="AO5458" s="263"/>
      <c r="AP5458" s="263"/>
      <c r="AQ5458" s="262"/>
    </row>
    <row r="5459" spans="1:43" s="117" customFormat="1" x14ac:dyDescent="0.2">
      <c r="A5459" s="209"/>
      <c r="B5459" s="210"/>
      <c r="C5459" s="210"/>
      <c r="D5459" s="210"/>
      <c r="E5459" s="210"/>
      <c r="F5459" s="122"/>
      <c r="G5459" s="210"/>
      <c r="H5459" s="210"/>
      <c r="I5459" s="210"/>
      <c r="J5459" s="210"/>
      <c r="K5459" s="210"/>
      <c r="L5459" s="122"/>
      <c r="M5459" s="122"/>
      <c r="N5459" s="122"/>
      <c r="O5459" s="122"/>
      <c r="P5459" s="122"/>
      <c r="Q5459" s="122"/>
      <c r="U5459" s="122"/>
      <c r="V5459" s="122"/>
      <c r="W5459" s="122"/>
      <c r="X5459" s="122"/>
      <c r="Y5459" s="122"/>
      <c r="Z5459" s="122"/>
      <c r="AA5459" s="122"/>
      <c r="AB5459" s="122"/>
      <c r="AC5459" s="122"/>
    </row>
    <row r="5460" spans="1:43" s="117" customFormat="1" x14ac:dyDescent="0.2">
      <c r="A5460" s="209">
        <v>45505</v>
      </c>
      <c r="B5460" s="210">
        <v>4.87</v>
      </c>
      <c r="C5460" s="210">
        <v>4.41</v>
      </c>
      <c r="D5460" s="210">
        <v>5.32</v>
      </c>
      <c r="E5460" s="210">
        <v>4.8600000000000003</v>
      </c>
      <c r="F5460" s="122"/>
      <c r="G5460" s="210">
        <v>3.31</v>
      </c>
      <c r="H5460" s="210">
        <v>3.08</v>
      </c>
      <c r="I5460" s="210">
        <v>2.97</v>
      </c>
      <c r="J5460" s="210">
        <v>3.79</v>
      </c>
      <c r="K5460" s="210">
        <v>3.7</v>
      </c>
      <c r="L5460" s="122">
        <v>3.54</v>
      </c>
      <c r="M5460" s="122"/>
      <c r="N5460" s="122"/>
      <c r="O5460" s="122"/>
      <c r="P5460" s="122"/>
      <c r="Q5460" s="122"/>
      <c r="U5460" s="122"/>
      <c r="V5460" s="122"/>
      <c r="W5460" s="122"/>
      <c r="X5460" s="122"/>
      <c r="Y5460" s="122"/>
      <c r="Z5460" s="122"/>
      <c r="AA5460" s="122"/>
      <c r="AB5460" s="122"/>
      <c r="AC5460" s="122"/>
    </row>
    <row r="5461" spans="1:43" s="117" customFormat="1" x14ac:dyDescent="0.2">
      <c r="A5461" s="209">
        <v>45506</v>
      </c>
      <c r="B5461" s="210">
        <v>4.7300000000000004</v>
      </c>
      <c r="C5461" s="210">
        <v>4.26</v>
      </c>
      <c r="D5461" s="210">
        <v>5.2</v>
      </c>
      <c r="E5461" s="210">
        <v>4.7300000000000004</v>
      </c>
      <c r="F5461" s="122"/>
      <c r="G5461" s="210">
        <v>3.25</v>
      </c>
      <c r="H5461" s="210">
        <v>3.01</v>
      </c>
      <c r="I5461" s="210">
        <v>2.87</v>
      </c>
      <c r="J5461" s="210">
        <v>3.71</v>
      </c>
      <c r="K5461" s="210">
        <v>3.56</v>
      </c>
      <c r="L5461" s="122">
        <v>3.41</v>
      </c>
      <c r="M5461" s="122"/>
      <c r="N5461" s="122"/>
      <c r="O5461" s="122"/>
      <c r="P5461" s="122"/>
      <c r="Q5461" s="122"/>
      <c r="U5461" s="122"/>
      <c r="V5461" s="122"/>
      <c r="W5461" s="122"/>
      <c r="X5461" s="122"/>
      <c r="Y5461" s="122"/>
      <c r="Z5461" s="122"/>
      <c r="AA5461" s="122"/>
      <c r="AB5461" s="122"/>
      <c r="AC5461" s="122"/>
    </row>
    <row r="5462" spans="1:43" s="117" customFormat="1" x14ac:dyDescent="0.2">
      <c r="A5462" s="209">
        <v>45509</v>
      </c>
      <c r="B5462" s="210">
        <v>4.76</v>
      </c>
      <c r="C5462" s="210">
        <v>4.26</v>
      </c>
      <c r="D5462" s="210">
        <v>5.18</v>
      </c>
      <c r="E5462" s="210">
        <v>4.72</v>
      </c>
      <c r="F5462" s="122"/>
      <c r="G5462" s="210">
        <v>3.15</v>
      </c>
      <c r="H5462" s="210">
        <v>2.93</v>
      </c>
      <c r="I5462" s="210">
        <v>2.8</v>
      </c>
      <c r="J5462" s="210">
        <v>3.62</v>
      </c>
      <c r="K5462" s="210">
        <v>3.51</v>
      </c>
      <c r="L5462" s="122">
        <v>3.35</v>
      </c>
      <c r="M5462" s="122"/>
      <c r="N5462" s="122"/>
      <c r="O5462" s="122"/>
      <c r="P5462" s="122"/>
      <c r="Q5462" s="122"/>
      <c r="U5462" s="122"/>
      <c r="V5462" s="122"/>
      <c r="W5462" s="122"/>
      <c r="X5462" s="122"/>
      <c r="Y5462" s="122"/>
      <c r="Z5462" s="122"/>
      <c r="AA5462" s="122"/>
      <c r="AB5462" s="122"/>
      <c r="AC5462" s="122"/>
    </row>
    <row r="5463" spans="1:43" s="117" customFormat="1" x14ac:dyDescent="0.2">
      <c r="A5463" s="209">
        <v>45510</v>
      </c>
      <c r="B5463" s="210">
        <v>4.8499999999999996</v>
      </c>
      <c r="C5463" s="210">
        <v>4.34</v>
      </c>
      <c r="D5463" s="210">
        <v>5.29</v>
      </c>
      <c r="E5463" s="210">
        <v>4.8099999999999996</v>
      </c>
      <c r="F5463" s="122"/>
      <c r="G5463" s="210">
        <v>3.17</v>
      </c>
      <c r="H5463" s="210">
        <v>2.93</v>
      </c>
      <c r="I5463" s="210">
        <v>2.84</v>
      </c>
      <c r="J5463" s="210">
        <v>3.66</v>
      </c>
      <c r="K5463" s="210">
        <v>3.49</v>
      </c>
      <c r="L5463" s="122">
        <v>3.4</v>
      </c>
      <c r="M5463" s="122"/>
      <c r="N5463" s="122"/>
      <c r="O5463" s="122"/>
      <c r="P5463" s="122"/>
      <c r="Q5463" s="122"/>
      <c r="U5463" s="122"/>
      <c r="V5463" s="122"/>
      <c r="W5463" s="122"/>
      <c r="X5463" s="122"/>
      <c r="Y5463" s="122"/>
      <c r="Z5463" s="122"/>
      <c r="AA5463" s="122"/>
      <c r="AB5463" s="122"/>
      <c r="AC5463" s="122"/>
    </row>
    <row r="5464" spans="1:43" s="117" customFormat="1" x14ac:dyDescent="0.2">
      <c r="A5464" s="209">
        <v>45511</v>
      </c>
      <c r="B5464" s="210">
        <v>4.8899999999999997</v>
      </c>
      <c r="C5464" s="210">
        <v>4.3899999999999997</v>
      </c>
      <c r="D5464" s="210">
        <v>5.33</v>
      </c>
      <c r="E5464" s="210">
        <v>4.84</v>
      </c>
      <c r="F5464" s="122"/>
      <c r="G5464" s="210">
        <v>3.26</v>
      </c>
      <c r="H5464" s="210">
        <v>3.02</v>
      </c>
      <c r="I5464" s="210">
        <v>2.93</v>
      </c>
      <c r="J5464" s="210">
        <v>3.74</v>
      </c>
      <c r="K5464" s="210">
        <v>3.59</v>
      </c>
      <c r="L5464" s="122">
        <v>3.5</v>
      </c>
      <c r="M5464" s="122"/>
      <c r="N5464" s="122"/>
      <c r="O5464" s="122"/>
      <c r="P5464" s="122"/>
      <c r="Q5464" s="122"/>
      <c r="U5464" s="122"/>
      <c r="V5464" s="122"/>
      <c r="W5464" s="122"/>
      <c r="X5464" s="122"/>
      <c r="Y5464" s="122"/>
      <c r="Z5464" s="122"/>
      <c r="AA5464" s="122"/>
      <c r="AB5464" s="122"/>
      <c r="AC5464" s="122"/>
    </row>
    <row r="5465" spans="1:43" s="117" customFormat="1" x14ac:dyDescent="0.2">
      <c r="A5465" s="209">
        <v>45512</v>
      </c>
      <c r="B5465" s="210">
        <v>4.9000000000000004</v>
      </c>
      <c r="C5465" s="210">
        <v>4.43</v>
      </c>
      <c r="D5465" s="210">
        <v>5.36</v>
      </c>
      <c r="E5465" s="210">
        <v>5.03</v>
      </c>
      <c r="F5465" s="122"/>
      <c r="G5465" s="210">
        <v>3.3</v>
      </c>
      <c r="H5465" s="210">
        <v>3.05</v>
      </c>
      <c r="I5465" s="210">
        <v>2.96</v>
      </c>
      <c r="J5465" s="210">
        <v>3.87</v>
      </c>
      <c r="K5465" s="210">
        <v>3.6</v>
      </c>
      <c r="L5465" s="122">
        <v>3.55</v>
      </c>
      <c r="M5465" s="122"/>
      <c r="N5465" s="122"/>
      <c r="O5465" s="122"/>
      <c r="P5465" s="122"/>
      <c r="Q5465" s="122"/>
      <c r="U5465" s="122"/>
      <c r="V5465" s="122"/>
      <c r="W5465" s="122"/>
      <c r="X5465" s="122"/>
      <c r="Y5465" s="122"/>
      <c r="Z5465" s="122"/>
      <c r="AA5465" s="122"/>
      <c r="AB5465" s="122"/>
      <c r="AC5465" s="122"/>
    </row>
    <row r="5466" spans="1:43" s="117" customFormat="1" x14ac:dyDescent="0.2">
      <c r="A5466" s="209">
        <v>45513</v>
      </c>
      <c r="B5466" s="210">
        <v>4.8499999999999996</v>
      </c>
      <c r="C5466" s="210">
        <v>4.45</v>
      </c>
      <c r="D5466" s="210">
        <v>5.3</v>
      </c>
      <c r="E5466" s="210">
        <v>4.9800000000000004</v>
      </c>
      <c r="F5466" s="122"/>
      <c r="G5466" s="210">
        <v>3.31</v>
      </c>
      <c r="H5466" s="210">
        <v>3.09</v>
      </c>
      <c r="I5466" s="210">
        <v>2.95</v>
      </c>
      <c r="J5466" s="210">
        <v>3.83</v>
      </c>
      <c r="K5466" s="210">
        <v>3.62</v>
      </c>
      <c r="L5466" s="122">
        <v>3.53</v>
      </c>
      <c r="M5466" s="122"/>
      <c r="N5466" s="122"/>
      <c r="O5466" s="122"/>
      <c r="P5466" s="122"/>
      <c r="Q5466" s="122"/>
      <c r="U5466" s="122"/>
      <c r="V5466" s="122"/>
      <c r="W5466" s="122"/>
      <c r="X5466" s="122"/>
      <c r="Y5466" s="122"/>
      <c r="Z5466" s="122"/>
      <c r="AA5466" s="122"/>
      <c r="AB5466" s="122"/>
      <c r="AC5466" s="122"/>
    </row>
    <row r="5467" spans="1:43" s="117" customFormat="1" x14ac:dyDescent="0.2">
      <c r="A5467" s="209">
        <v>45516</v>
      </c>
      <c r="B5467" s="210">
        <v>4.83</v>
      </c>
      <c r="C5467" s="210">
        <v>4.41</v>
      </c>
      <c r="D5467" s="210">
        <v>5.29</v>
      </c>
      <c r="E5467" s="210">
        <v>4.96</v>
      </c>
      <c r="F5467" s="122"/>
      <c r="G5467" s="210">
        <v>3.27</v>
      </c>
      <c r="H5467" s="210">
        <v>3.04</v>
      </c>
      <c r="I5467" s="210">
        <v>2.96</v>
      </c>
      <c r="J5467" s="210">
        <v>3.84</v>
      </c>
      <c r="K5467" s="210">
        <v>3.64</v>
      </c>
      <c r="L5467" s="122">
        <v>3.57</v>
      </c>
      <c r="M5467" s="122"/>
      <c r="N5467" s="122"/>
      <c r="O5467" s="122"/>
      <c r="P5467" s="122"/>
      <c r="Q5467" s="122"/>
      <c r="U5467" s="122"/>
      <c r="V5467" s="122"/>
      <c r="W5467" s="122"/>
      <c r="X5467" s="122"/>
      <c r="Y5467" s="122"/>
      <c r="Z5467" s="122"/>
      <c r="AA5467" s="122"/>
      <c r="AB5467" s="122"/>
      <c r="AC5467" s="122"/>
    </row>
    <row r="5468" spans="1:43" s="117" customFormat="1" x14ac:dyDescent="0.2">
      <c r="A5468" s="209">
        <v>45517</v>
      </c>
      <c r="B5468" s="210">
        <v>4.75</v>
      </c>
      <c r="C5468" s="210" t="s">
        <v>929</v>
      </c>
      <c r="D5468" s="210">
        <v>5.22</v>
      </c>
      <c r="E5468" s="210">
        <v>4.9000000000000004</v>
      </c>
      <c r="F5468" s="122"/>
      <c r="G5468" s="210">
        <v>3.25</v>
      </c>
      <c r="H5468" s="210">
        <v>3.03</v>
      </c>
      <c r="I5468" s="210">
        <v>2.93</v>
      </c>
      <c r="J5468" s="210">
        <v>3.81</v>
      </c>
      <c r="K5468" s="210">
        <v>3.61</v>
      </c>
      <c r="L5468" s="122">
        <v>3.56</v>
      </c>
      <c r="M5468" s="122"/>
      <c r="N5468" s="122"/>
      <c r="O5468" s="122"/>
      <c r="P5468" s="122"/>
      <c r="Q5468" s="122"/>
      <c r="U5468" s="122"/>
      <c r="V5468" s="122"/>
      <c r="W5468" s="122"/>
      <c r="X5468" s="122"/>
      <c r="Y5468" s="122"/>
      <c r="Z5468" s="122"/>
      <c r="AA5468" s="122"/>
      <c r="AB5468" s="122"/>
      <c r="AC5468" s="122"/>
    </row>
    <row r="5469" spans="1:43" s="117" customFormat="1" x14ac:dyDescent="0.2">
      <c r="A5469" s="209">
        <v>45518</v>
      </c>
      <c r="B5469" s="210">
        <v>4.72</v>
      </c>
      <c r="C5469" s="210">
        <v>4.3099999999999996</v>
      </c>
      <c r="D5469" s="210">
        <v>5.17</v>
      </c>
      <c r="E5469" s="210">
        <v>4.84</v>
      </c>
      <c r="F5469" s="122"/>
      <c r="G5469" s="210">
        <v>3.22</v>
      </c>
      <c r="H5469" s="210">
        <v>3.01</v>
      </c>
      <c r="I5469" s="210">
        <v>2.92</v>
      </c>
      <c r="J5469" s="210">
        <v>3.81</v>
      </c>
      <c r="K5469" s="210">
        <v>3.6</v>
      </c>
      <c r="L5469" s="122">
        <v>3.54</v>
      </c>
      <c r="M5469" s="122"/>
      <c r="N5469" s="122"/>
      <c r="O5469" s="122"/>
      <c r="P5469" s="122"/>
      <c r="Q5469" s="122"/>
      <c r="U5469" s="122"/>
      <c r="V5469" s="122"/>
      <c r="W5469" s="122"/>
      <c r="X5469" s="122"/>
      <c r="Y5469" s="122"/>
      <c r="Z5469" s="122"/>
      <c r="AA5469" s="122"/>
      <c r="AB5469" s="122"/>
      <c r="AC5469" s="122"/>
    </row>
    <row r="5470" spans="1:43" s="117" customFormat="1" x14ac:dyDescent="0.2">
      <c r="A5470" s="209">
        <v>45519</v>
      </c>
      <c r="B5470" s="210">
        <v>4.79</v>
      </c>
      <c r="C5470" s="210">
        <v>4.4000000000000004</v>
      </c>
      <c r="D5470" s="210">
        <v>5.21</v>
      </c>
      <c r="E5470" s="210">
        <v>4.88</v>
      </c>
      <c r="F5470" s="122"/>
      <c r="G5470" s="210">
        <v>3.25</v>
      </c>
      <c r="H5470" s="210">
        <v>3.03</v>
      </c>
      <c r="I5470" s="210">
        <v>2.94</v>
      </c>
      <c r="J5470" s="210">
        <v>3.85</v>
      </c>
      <c r="K5470" s="210">
        <v>3.59</v>
      </c>
      <c r="L5470" s="122">
        <v>3.55</v>
      </c>
      <c r="M5470" s="122"/>
      <c r="N5470" s="122"/>
      <c r="O5470" s="122"/>
      <c r="P5470" s="122"/>
      <c r="Q5470" s="122"/>
      <c r="U5470" s="122"/>
      <c r="V5470" s="122"/>
      <c r="W5470" s="122"/>
      <c r="X5470" s="122"/>
      <c r="Y5470" s="122"/>
      <c r="Z5470" s="122"/>
      <c r="AA5470" s="122"/>
      <c r="AB5470" s="122"/>
      <c r="AC5470" s="122"/>
    </row>
    <row r="5471" spans="1:43" s="117" customFormat="1" x14ac:dyDescent="0.2">
      <c r="A5471" s="209">
        <v>45520</v>
      </c>
      <c r="B5471" s="210">
        <v>4.7300000000000004</v>
      </c>
      <c r="C5471" s="210">
        <v>4.37</v>
      </c>
      <c r="D5471" s="210">
        <v>5.19</v>
      </c>
      <c r="E5471" s="210">
        <v>4.83</v>
      </c>
      <c r="F5471" s="122"/>
      <c r="G5471" s="210">
        <v>3.27</v>
      </c>
      <c r="H5471" s="210">
        <v>3.05</v>
      </c>
      <c r="I5471" s="210">
        <v>2.93</v>
      </c>
      <c r="J5471" s="210">
        <v>3.82</v>
      </c>
      <c r="K5471" s="210">
        <v>3.59</v>
      </c>
      <c r="L5471" s="122">
        <v>3.53</v>
      </c>
      <c r="M5471" s="122"/>
      <c r="N5471" s="122"/>
      <c r="O5471" s="122"/>
      <c r="P5471" s="122"/>
      <c r="Q5471" s="122"/>
      <c r="U5471" s="122"/>
      <c r="V5471" s="122"/>
      <c r="W5471" s="122"/>
      <c r="X5471" s="122"/>
      <c r="Y5471" s="122"/>
      <c r="Z5471" s="122"/>
      <c r="AA5471" s="122"/>
      <c r="AB5471" s="122"/>
      <c r="AC5471" s="122"/>
    </row>
    <row r="5472" spans="1:43" s="117" customFormat="1" x14ac:dyDescent="0.2">
      <c r="A5472" s="209">
        <v>45523</v>
      </c>
      <c r="B5472" s="210">
        <v>4.72</v>
      </c>
      <c r="C5472" s="210">
        <v>4.3499999999999996</v>
      </c>
      <c r="D5472" s="210">
        <v>5.18</v>
      </c>
      <c r="E5472" s="210">
        <v>4.82</v>
      </c>
      <c r="F5472" s="122"/>
      <c r="G5472" s="210">
        <v>3.23</v>
      </c>
      <c r="H5472" s="210">
        <v>3.01</v>
      </c>
      <c r="I5472" s="210">
        <v>2.9</v>
      </c>
      <c r="J5472" s="210">
        <v>3.8</v>
      </c>
      <c r="K5472" s="210">
        <v>3.62</v>
      </c>
      <c r="L5472" s="122">
        <v>3.56</v>
      </c>
      <c r="M5472" s="122"/>
      <c r="N5472" s="122"/>
      <c r="O5472" s="122"/>
      <c r="P5472" s="122"/>
      <c r="Q5472" s="122"/>
      <c r="U5472" s="122"/>
      <c r="V5472" s="122"/>
      <c r="W5472" s="122"/>
      <c r="X5472" s="122"/>
      <c r="Y5472" s="122"/>
      <c r="Z5472" s="122"/>
      <c r="AA5472" s="122"/>
      <c r="AB5472" s="122"/>
      <c r="AC5472" s="122"/>
    </row>
    <row r="5473" spans="1:43" s="117" customFormat="1" x14ac:dyDescent="0.2">
      <c r="A5473" s="209">
        <v>45524</v>
      </c>
      <c r="B5473" s="210">
        <v>4.6900000000000004</v>
      </c>
      <c r="C5473" s="210">
        <v>4.29</v>
      </c>
      <c r="D5473" s="210">
        <v>5.1100000000000003</v>
      </c>
      <c r="E5473" s="210">
        <v>4.6500000000000004</v>
      </c>
      <c r="F5473" s="122"/>
      <c r="G5473" s="210">
        <v>3.23</v>
      </c>
      <c r="H5473" s="210">
        <v>3</v>
      </c>
      <c r="I5473" s="210">
        <v>2.9</v>
      </c>
      <c r="J5473" s="210">
        <v>3.79</v>
      </c>
      <c r="K5473" s="210">
        <v>3.6</v>
      </c>
      <c r="L5473" s="122">
        <v>3.58</v>
      </c>
      <c r="M5473" s="122"/>
      <c r="N5473" s="122"/>
      <c r="O5473" s="122"/>
      <c r="P5473" s="122"/>
      <c r="Q5473" s="122"/>
      <c r="U5473" s="122"/>
      <c r="V5473" s="122"/>
      <c r="W5473" s="122"/>
      <c r="X5473" s="122"/>
      <c r="Y5473" s="122"/>
      <c r="Z5473" s="122"/>
      <c r="AA5473" s="122"/>
      <c r="AB5473" s="122"/>
      <c r="AC5473" s="122"/>
    </row>
    <row r="5474" spans="1:43" s="117" customFormat="1" x14ac:dyDescent="0.2">
      <c r="A5474" s="209">
        <v>45525</v>
      </c>
      <c r="B5474" s="210">
        <v>4.67</v>
      </c>
      <c r="C5474" s="210">
        <v>4.25</v>
      </c>
      <c r="D5474" s="210">
        <v>5.1100000000000003</v>
      </c>
      <c r="E5474" s="210">
        <v>4.6100000000000003</v>
      </c>
      <c r="F5474" s="122"/>
      <c r="G5474" s="210">
        <v>3.22</v>
      </c>
      <c r="H5474" s="210">
        <v>2.99</v>
      </c>
      <c r="I5474" s="210">
        <v>2.88</v>
      </c>
      <c r="J5474" s="210">
        <v>3.77</v>
      </c>
      <c r="K5474" s="210">
        <v>3.63</v>
      </c>
      <c r="L5474" s="122">
        <v>3.54</v>
      </c>
      <c r="M5474" s="122"/>
      <c r="N5474" s="122"/>
      <c r="O5474" s="122"/>
      <c r="P5474" s="122"/>
      <c r="Q5474" s="122"/>
      <c r="U5474" s="122"/>
      <c r="V5474" s="122"/>
      <c r="W5474" s="122"/>
      <c r="X5474" s="122"/>
      <c r="Y5474" s="122"/>
      <c r="Z5474" s="122"/>
      <c r="AA5474" s="122"/>
      <c r="AB5474" s="122"/>
      <c r="AC5474" s="122"/>
    </row>
    <row r="5475" spans="1:43" s="117" customFormat="1" x14ac:dyDescent="0.2">
      <c r="A5475" s="209">
        <v>45526</v>
      </c>
      <c r="B5475" s="210">
        <v>4.7</v>
      </c>
      <c r="C5475" s="210">
        <v>4.29</v>
      </c>
      <c r="D5475" s="210">
        <v>5.16</v>
      </c>
      <c r="E5475" s="210">
        <v>4.63</v>
      </c>
      <c r="F5475" s="122"/>
      <c r="G5475" s="210">
        <v>3.25</v>
      </c>
      <c r="H5475" s="210">
        <v>3.01</v>
      </c>
      <c r="I5475" s="210">
        <v>2.92</v>
      </c>
      <c r="J5475" s="210">
        <v>3.8</v>
      </c>
      <c r="K5475" s="210">
        <v>3.62</v>
      </c>
      <c r="L5475" s="122">
        <v>3.55</v>
      </c>
      <c r="M5475" s="122"/>
      <c r="N5475" s="122"/>
      <c r="O5475" s="122"/>
      <c r="P5475" s="122"/>
      <c r="Q5475" s="122"/>
      <c r="U5475" s="122"/>
      <c r="V5475" s="122"/>
      <c r="W5475" s="122"/>
      <c r="X5475" s="122"/>
      <c r="Y5475" s="122"/>
      <c r="Z5475" s="122"/>
      <c r="AA5475" s="122"/>
      <c r="AB5475" s="122"/>
      <c r="AC5475" s="122"/>
    </row>
    <row r="5476" spans="1:43" s="117" customFormat="1" x14ac:dyDescent="0.2">
      <c r="A5476" s="209">
        <v>45527</v>
      </c>
      <c r="B5476" s="210">
        <v>4.63</v>
      </c>
      <c r="C5476" s="210">
        <v>4.2300000000000004</v>
      </c>
      <c r="D5476" s="210">
        <v>5.07</v>
      </c>
      <c r="E5476" s="210">
        <v>4.6100000000000003</v>
      </c>
      <c r="F5476" s="122"/>
      <c r="G5476" s="210">
        <v>3.24</v>
      </c>
      <c r="H5476" s="210">
        <v>3</v>
      </c>
      <c r="I5476" s="210">
        <v>2.89</v>
      </c>
      <c r="J5476" s="210">
        <v>3.79</v>
      </c>
      <c r="K5476" s="210">
        <v>3.6</v>
      </c>
      <c r="L5476" s="122">
        <v>3.54</v>
      </c>
      <c r="M5476" s="122"/>
      <c r="N5476" s="122"/>
      <c r="O5476" s="122"/>
      <c r="P5476" s="122"/>
      <c r="Q5476" s="122"/>
      <c r="U5476" s="122"/>
      <c r="V5476" s="122"/>
      <c r="W5476" s="122"/>
      <c r="X5476" s="122"/>
      <c r="Y5476" s="122"/>
      <c r="Z5476" s="122"/>
      <c r="AA5476" s="122"/>
      <c r="AB5476" s="122"/>
      <c r="AC5476" s="122"/>
    </row>
    <row r="5477" spans="1:43" s="117" customFormat="1" x14ac:dyDescent="0.2">
      <c r="A5477" s="209">
        <v>45530</v>
      </c>
      <c r="B5477" s="210">
        <v>4.66</v>
      </c>
      <c r="C5477" s="210">
        <v>4.26</v>
      </c>
      <c r="D5477" s="210">
        <v>5.1100000000000003</v>
      </c>
      <c r="E5477" s="210">
        <v>4.6500000000000004</v>
      </c>
      <c r="F5477" s="122"/>
      <c r="G5477" s="210">
        <v>3.21</v>
      </c>
      <c r="H5477" s="210">
        <v>2.98</v>
      </c>
      <c r="I5477" s="210">
        <v>2.89</v>
      </c>
      <c r="J5477" s="210">
        <v>3.79</v>
      </c>
      <c r="K5477" s="210">
        <v>3.59</v>
      </c>
      <c r="L5477" s="122">
        <v>3.54</v>
      </c>
      <c r="M5477" s="122"/>
      <c r="N5477" s="122"/>
      <c r="O5477" s="122"/>
      <c r="P5477" s="122"/>
      <c r="Q5477" s="122"/>
      <c r="U5477" s="122"/>
      <c r="V5477" s="122"/>
      <c r="W5477" s="122"/>
      <c r="X5477" s="122"/>
      <c r="Y5477" s="122"/>
      <c r="Z5477" s="122"/>
      <c r="AA5477" s="122"/>
      <c r="AB5477" s="122"/>
      <c r="AC5477" s="122"/>
    </row>
    <row r="5478" spans="1:43" s="117" customFormat="1" x14ac:dyDescent="0.2">
      <c r="A5478" s="209">
        <v>45531</v>
      </c>
      <c r="B5478" s="210">
        <v>4.67</v>
      </c>
      <c r="C5478" s="210">
        <v>4.2300000000000004</v>
      </c>
      <c r="D5478" s="210">
        <v>5.12</v>
      </c>
      <c r="E5478" s="210">
        <v>4.5199999999999996</v>
      </c>
      <c r="F5478" s="122"/>
      <c r="G5478" s="210">
        <v>3.21</v>
      </c>
      <c r="H5478" s="210">
        <v>2.98</v>
      </c>
      <c r="I5478" s="210">
        <v>2.88</v>
      </c>
      <c r="J5478" s="210">
        <v>3.81</v>
      </c>
      <c r="K5478" s="210">
        <v>3.6</v>
      </c>
      <c r="L5478" s="122">
        <v>3.55</v>
      </c>
      <c r="M5478" s="122"/>
      <c r="N5478" s="122"/>
      <c r="O5478" s="122"/>
      <c r="P5478" s="122"/>
      <c r="Q5478" s="122"/>
      <c r="U5478" s="122"/>
      <c r="V5478" s="122"/>
      <c r="W5478" s="122"/>
      <c r="X5478" s="122"/>
      <c r="Y5478" s="122"/>
      <c r="Z5478" s="122"/>
      <c r="AA5478" s="122"/>
      <c r="AB5478" s="122"/>
      <c r="AC5478" s="122"/>
    </row>
    <row r="5479" spans="1:43" s="117" customFormat="1" x14ac:dyDescent="0.2">
      <c r="A5479" s="209">
        <v>45532</v>
      </c>
      <c r="B5479" s="210">
        <v>4.68</v>
      </c>
      <c r="C5479" s="210">
        <v>4.28</v>
      </c>
      <c r="D5479" s="210">
        <v>5.14</v>
      </c>
      <c r="E5479" s="210">
        <v>4.5199999999999996</v>
      </c>
      <c r="F5479" s="122"/>
      <c r="G5479" s="210">
        <v>3.23</v>
      </c>
      <c r="H5479" s="210">
        <v>2.99</v>
      </c>
      <c r="I5479" s="210">
        <v>2.9</v>
      </c>
      <c r="J5479" s="210">
        <v>3.86</v>
      </c>
      <c r="K5479" s="210">
        <v>3.67</v>
      </c>
      <c r="L5479" s="122">
        <v>3.55</v>
      </c>
      <c r="M5479" s="122"/>
      <c r="N5479" s="122"/>
      <c r="O5479" s="122"/>
      <c r="P5479" s="122"/>
      <c r="Q5479" s="122"/>
      <c r="U5479" s="122"/>
      <c r="V5479" s="122"/>
      <c r="W5479" s="122"/>
      <c r="X5479" s="122"/>
      <c r="Y5479" s="122"/>
      <c r="Z5479" s="122"/>
      <c r="AA5479" s="122"/>
      <c r="AB5479" s="122"/>
      <c r="AC5479" s="122"/>
    </row>
    <row r="5480" spans="1:43" s="117" customFormat="1" x14ac:dyDescent="0.2">
      <c r="A5480" s="209">
        <v>45533</v>
      </c>
      <c r="B5480" s="210">
        <v>4.7</v>
      </c>
      <c r="C5480" s="210">
        <v>4.28</v>
      </c>
      <c r="D5480" s="210">
        <v>5.17</v>
      </c>
      <c r="E5480" s="210">
        <v>4.57</v>
      </c>
      <c r="F5480" s="122"/>
      <c r="G5480" s="210">
        <v>3.25</v>
      </c>
      <c r="H5480" s="210">
        <v>3.02</v>
      </c>
      <c r="I5480" s="210">
        <v>2.9</v>
      </c>
      <c r="J5480" s="210">
        <v>3.9</v>
      </c>
      <c r="K5480" s="210">
        <v>3.67</v>
      </c>
      <c r="L5480" s="122">
        <v>3.55</v>
      </c>
      <c r="M5480" s="122"/>
      <c r="N5480" s="122"/>
      <c r="O5480" s="122"/>
      <c r="P5480" s="122"/>
      <c r="Q5480" s="122"/>
      <c r="U5480" s="122"/>
      <c r="V5480" s="122"/>
      <c r="W5480" s="122"/>
      <c r="X5480" s="122"/>
      <c r="Y5480" s="122"/>
      <c r="Z5480" s="122"/>
      <c r="AA5480" s="122"/>
      <c r="AB5480" s="122"/>
      <c r="AC5480" s="122"/>
    </row>
    <row r="5481" spans="1:43" s="117" customFormat="1" x14ac:dyDescent="0.2">
      <c r="A5481" s="209">
        <v>45534</v>
      </c>
      <c r="B5481" s="210">
        <v>4.7300000000000004</v>
      </c>
      <c r="C5481" s="210">
        <v>4.3099999999999996</v>
      </c>
      <c r="D5481" s="210">
        <v>5.19</v>
      </c>
      <c r="E5481" s="210">
        <v>4.63</v>
      </c>
      <c r="F5481" s="122"/>
      <c r="G5481" s="210">
        <v>3.27</v>
      </c>
      <c r="H5481" s="210">
        <v>3.04</v>
      </c>
      <c r="I5481" s="210">
        <v>2.9</v>
      </c>
      <c r="J5481" s="210">
        <v>3.9</v>
      </c>
      <c r="K5481" s="210">
        <v>3.64</v>
      </c>
      <c r="L5481" s="122">
        <v>3.56</v>
      </c>
      <c r="M5481" s="122"/>
      <c r="N5481" s="122"/>
      <c r="O5481" s="122"/>
      <c r="P5481" s="122"/>
      <c r="Q5481" s="122"/>
      <c r="U5481" s="122"/>
      <c r="V5481" s="122"/>
      <c r="W5481" s="122"/>
      <c r="X5481" s="122"/>
      <c r="Y5481" s="122"/>
      <c r="Z5481" s="122"/>
      <c r="AA5481" s="122"/>
      <c r="AB5481" s="122"/>
      <c r="AC5481" s="122"/>
    </row>
    <row r="5482" spans="1:43" s="117" customFormat="1" x14ac:dyDescent="0.2">
      <c r="A5482" s="209"/>
      <c r="B5482" s="210"/>
      <c r="C5482" s="210"/>
      <c r="D5482" s="210"/>
      <c r="E5482" s="210"/>
      <c r="F5482" s="122"/>
      <c r="G5482" s="210"/>
      <c r="H5482" s="210"/>
      <c r="I5482" s="210"/>
      <c r="J5482" s="210"/>
      <c r="K5482" s="210"/>
      <c r="L5482" s="122"/>
      <c r="M5482" s="122"/>
      <c r="N5482" s="122"/>
      <c r="O5482" s="122"/>
      <c r="P5482" s="122"/>
      <c r="Q5482" s="122"/>
      <c r="U5482" s="122"/>
      <c r="V5482" s="122"/>
      <c r="W5482" s="122"/>
      <c r="X5482" s="122"/>
      <c r="Y5482" s="122"/>
      <c r="Z5482" s="122"/>
      <c r="AA5482" s="122"/>
      <c r="AB5482" s="122"/>
      <c r="AC5482" s="122"/>
    </row>
    <row r="5483" spans="1:43" s="221" customFormat="1" x14ac:dyDescent="0.2">
      <c r="A5483" s="228" t="s">
        <v>61</v>
      </c>
      <c r="B5483" s="229">
        <f>AVERAGE(B5460:B5481)</f>
        <v>4.750909090909091</v>
      </c>
      <c r="C5483" s="229">
        <f>AVERAGE(C5460:C5481)</f>
        <v>4.3238095238095253</v>
      </c>
      <c r="D5483" s="229">
        <f>AVERAGE(D5460:D5481)</f>
        <v>5.2009090909090911</v>
      </c>
      <c r="E5483" s="229">
        <f>AVERAGE(E5460:E5481)</f>
        <v>4.7540909090909089</v>
      </c>
      <c r="F5483" s="229"/>
      <c r="G5483" s="229">
        <f>AVERAGE(G5460:G5481)</f>
        <v>3.2431818181818177</v>
      </c>
      <c r="H5483" s="229">
        <f>AVERAGE(H5460:H5481)</f>
        <v>3.0131818181818177</v>
      </c>
      <c r="I5483" s="229"/>
      <c r="J5483" s="229">
        <f>AVERAGE(J5460:J5481)</f>
        <v>3.7981818181818197</v>
      </c>
      <c r="K5483" s="229">
        <f>AVERAGE(K5460:K5481)</f>
        <v>3.6063636363636364</v>
      </c>
      <c r="L5483" s="229"/>
      <c r="M5483" s="229"/>
      <c r="N5483" s="229"/>
      <c r="O5483" s="229"/>
      <c r="P5483" s="229"/>
      <c r="Q5483" s="229"/>
      <c r="U5483" s="229"/>
      <c r="V5483" s="229"/>
      <c r="W5483" s="229"/>
      <c r="X5483" s="229"/>
      <c r="Y5483" s="229"/>
      <c r="Z5483" s="229"/>
      <c r="AA5483" s="229"/>
      <c r="AB5483" s="229"/>
      <c r="AC5483" s="229"/>
      <c r="AF5483" s="261"/>
      <c r="AG5483" s="262"/>
      <c r="AH5483" s="262"/>
      <c r="AI5483" s="262"/>
      <c r="AJ5483" s="262"/>
      <c r="AK5483" s="262"/>
      <c r="AL5483" s="262"/>
      <c r="AM5483" s="262"/>
      <c r="AN5483" s="262"/>
      <c r="AO5483" s="262"/>
      <c r="AP5483" s="262"/>
      <c r="AQ5483" s="262"/>
    </row>
    <row r="5484" spans="1:43" s="221" customFormat="1" x14ac:dyDescent="0.2">
      <c r="A5484" s="228" t="s">
        <v>62</v>
      </c>
      <c r="B5484" s="311">
        <f>AVERAGE(B5483:C5483)</f>
        <v>4.5373593073593081</v>
      </c>
      <c r="C5484" s="311"/>
      <c r="D5484" s="311">
        <f>AVERAGE(D5483:E5483)</f>
        <v>4.9775</v>
      </c>
      <c r="E5484" s="311"/>
      <c r="F5484" s="231"/>
      <c r="G5484" s="311">
        <f>AVERAGE(G5483:H5483)</f>
        <v>3.128181818181818</v>
      </c>
      <c r="H5484" s="311"/>
      <c r="I5484" s="230"/>
      <c r="J5484" s="311">
        <f>AVERAGE(J5483:K5483)</f>
        <v>3.702272727272728</v>
      </c>
      <c r="K5484" s="311"/>
      <c r="L5484" s="229"/>
      <c r="M5484" s="229"/>
      <c r="N5484" s="229"/>
      <c r="O5484" s="229"/>
      <c r="P5484" s="229"/>
      <c r="Q5484" s="229"/>
      <c r="U5484" s="229"/>
      <c r="V5484" s="229"/>
      <c r="W5484" s="229"/>
      <c r="X5484" s="229"/>
      <c r="Y5484" s="229"/>
      <c r="Z5484" s="229"/>
      <c r="AA5484" s="229"/>
      <c r="AB5484" s="229"/>
      <c r="AC5484" s="229"/>
      <c r="AF5484" s="261"/>
      <c r="AG5484" s="263"/>
      <c r="AH5484" s="263"/>
      <c r="AI5484" s="263"/>
      <c r="AJ5484" s="263"/>
      <c r="AK5484" s="262"/>
      <c r="AL5484" s="263"/>
      <c r="AM5484" s="263"/>
      <c r="AN5484" s="263"/>
      <c r="AO5484" s="263"/>
      <c r="AP5484" s="263"/>
      <c r="AQ5484" s="262"/>
    </row>
    <row r="5485" spans="1:43" s="221" customFormat="1" x14ac:dyDescent="0.2">
      <c r="A5485" s="228" t="s">
        <v>63</v>
      </c>
      <c r="B5485" s="311">
        <f>AVERAGE(B5430,B5457,B5484)</f>
        <v>4.7761054150527835</v>
      </c>
      <c r="C5485" s="311"/>
      <c r="D5485" s="311">
        <f>AVERAGE(D5430,D5457,D5484)</f>
        <v>5.1886164274322164</v>
      </c>
      <c r="E5485" s="311"/>
      <c r="F5485" s="231"/>
      <c r="G5485" s="311">
        <f>AVERAGE(G5430,G5457,G5484)</f>
        <v>3.3243700159489631</v>
      </c>
      <c r="H5485" s="311"/>
      <c r="I5485" s="230"/>
      <c r="J5485" s="311">
        <f>AVERAGE(J5430,J5457,J5484)</f>
        <v>3.8031419457735249</v>
      </c>
      <c r="K5485" s="311"/>
      <c r="L5485" s="229"/>
      <c r="M5485" s="229"/>
      <c r="N5485" s="229"/>
      <c r="O5485" s="229"/>
      <c r="P5485" s="229"/>
      <c r="Q5485" s="229"/>
      <c r="U5485" s="229"/>
      <c r="V5485" s="229"/>
      <c r="W5485" s="229"/>
      <c r="X5485" s="229"/>
      <c r="Y5485" s="229"/>
      <c r="Z5485" s="229"/>
      <c r="AA5485" s="229"/>
      <c r="AB5485" s="229"/>
      <c r="AC5485" s="229"/>
      <c r="AF5485" s="261"/>
      <c r="AG5485" s="263"/>
      <c r="AH5485" s="263"/>
      <c r="AI5485" s="263"/>
      <c r="AJ5485" s="263"/>
      <c r="AK5485" s="262"/>
      <c r="AL5485" s="263"/>
      <c r="AM5485" s="263"/>
      <c r="AN5485" s="263"/>
      <c r="AO5485" s="263"/>
      <c r="AP5485" s="263"/>
      <c r="AQ5485" s="262"/>
    </row>
    <row r="5486" spans="1:43" s="117" customFormat="1" x14ac:dyDescent="0.2">
      <c r="A5486" s="209"/>
      <c r="B5486" s="210"/>
      <c r="C5486" s="210"/>
      <c r="D5486" s="210"/>
      <c r="E5486" s="210"/>
      <c r="F5486" s="122"/>
      <c r="G5486" s="210"/>
      <c r="H5486" s="210"/>
      <c r="I5486" s="210"/>
      <c r="J5486" s="210"/>
      <c r="K5486" s="210"/>
      <c r="L5486" s="122"/>
      <c r="M5486" s="122"/>
      <c r="N5486" s="122"/>
      <c r="O5486" s="122"/>
      <c r="P5486" s="122"/>
      <c r="Q5486" s="122"/>
      <c r="U5486" s="122"/>
      <c r="V5486" s="122"/>
      <c r="W5486" s="122"/>
      <c r="X5486" s="122"/>
      <c r="Y5486" s="122"/>
      <c r="Z5486" s="122"/>
      <c r="AA5486" s="122"/>
      <c r="AB5486" s="122"/>
      <c r="AC5486" s="122"/>
    </row>
    <row r="5487" spans="1:43" s="117" customFormat="1" x14ac:dyDescent="0.2">
      <c r="A5487" s="209">
        <v>45538</v>
      </c>
      <c r="B5487" s="210">
        <v>4.72</v>
      </c>
      <c r="C5487" s="210">
        <v>4.29</v>
      </c>
      <c r="D5487" s="210">
        <v>5.16</v>
      </c>
      <c r="E5487" s="210">
        <v>4.72</v>
      </c>
      <c r="F5487" s="122"/>
      <c r="G5487" s="210">
        <v>3.2</v>
      </c>
      <c r="H5487" s="210">
        <v>2.99</v>
      </c>
      <c r="I5487" s="210">
        <v>2.88</v>
      </c>
      <c r="J5487" s="210">
        <v>3.87</v>
      </c>
      <c r="K5487" s="210">
        <v>3.6</v>
      </c>
      <c r="L5487" s="122">
        <v>3.54</v>
      </c>
      <c r="M5487" s="122"/>
      <c r="N5487" s="122"/>
      <c r="O5487" s="122"/>
      <c r="P5487" s="122"/>
      <c r="Q5487" s="122"/>
      <c r="U5487" s="122"/>
      <c r="V5487" s="122"/>
      <c r="W5487" s="122"/>
      <c r="X5487" s="122"/>
      <c r="Y5487" s="122"/>
      <c r="Z5487" s="122"/>
      <c r="AA5487" s="122"/>
      <c r="AB5487" s="122"/>
      <c r="AC5487" s="122"/>
      <c r="AF5487" s="264" t="s">
        <v>946</v>
      </c>
    </row>
    <row r="5488" spans="1:43" s="117" customFormat="1" x14ac:dyDescent="0.2">
      <c r="A5488" s="209">
        <v>45539</v>
      </c>
      <c r="B5488" s="210">
        <v>4.6500000000000004</v>
      </c>
      <c r="C5488" s="210">
        <v>4.2</v>
      </c>
      <c r="D5488" s="210">
        <v>5.09</v>
      </c>
      <c r="E5488" s="210">
        <v>4.6500000000000004</v>
      </c>
      <c r="F5488" s="122"/>
      <c r="G5488" s="210">
        <v>3.17</v>
      </c>
      <c r="H5488" s="210">
        <v>2.97</v>
      </c>
      <c r="I5488" s="210">
        <v>2.86</v>
      </c>
      <c r="J5488" s="210">
        <v>3.86</v>
      </c>
      <c r="K5488" s="210">
        <v>3.59</v>
      </c>
      <c r="L5488" s="122">
        <v>3.53</v>
      </c>
      <c r="M5488" s="122"/>
      <c r="N5488" s="122"/>
      <c r="O5488" s="122"/>
      <c r="P5488" s="122"/>
      <c r="Q5488" s="122"/>
      <c r="U5488" s="122"/>
      <c r="V5488" s="122"/>
      <c r="W5488" s="122"/>
      <c r="X5488" s="122"/>
      <c r="Y5488" s="122"/>
      <c r="Z5488" s="122"/>
      <c r="AA5488" s="122"/>
      <c r="AB5488" s="122"/>
      <c r="AC5488" s="122"/>
    </row>
    <row r="5489" spans="1:29" s="117" customFormat="1" x14ac:dyDescent="0.2">
      <c r="A5489" s="209">
        <v>45540</v>
      </c>
      <c r="B5489" s="210">
        <v>4.5999999999999996</v>
      </c>
      <c r="C5489" s="210">
        <v>4.16</v>
      </c>
      <c r="D5489" s="210">
        <v>5.04</v>
      </c>
      <c r="E5489" s="210">
        <v>4.57</v>
      </c>
      <c r="F5489" s="122"/>
      <c r="G5489" s="210">
        <v>3.16</v>
      </c>
      <c r="H5489" s="210">
        <v>2.96</v>
      </c>
      <c r="I5489" s="210">
        <v>2.83</v>
      </c>
      <c r="J5489" s="210">
        <v>3.8</v>
      </c>
      <c r="K5489" s="210">
        <v>3.56</v>
      </c>
      <c r="L5489" s="122">
        <v>3.51</v>
      </c>
      <c r="M5489" s="122"/>
      <c r="N5489" s="122"/>
      <c r="O5489" s="122"/>
      <c r="P5489" s="122"/>
      <c r="Q5489" s="122"/>
      <c r="U5489" s="122"/>
      <c r="V5489" s="122"/>
      <c r="W5489" s="122"/>
      <c r="X5489" s="122"/>
      <c r="Y5489" s="122"/>
      <c r="Z5489" s="122"/>
      <c r="AA5489" s="122"/>
      <c r="AB5489" s="122"/>
      <c r="AC5489" s="122"/>
    </row>
    <row r="5490" spans="1:29" s="117" customFormat="1" x14ac:dyDescent="0.2">
      <c r="A5490" s="209">
        <v>45541</v>
      </c>
      <c r="B5490" s="210">
        <v>4.5599999999999996</v>
      </c>
      <c r="C5490" s="210">
        <v>4.16</v>
      </c>
      <c r="D5490" s="210">
        <v>5.03</v>
      </c>
      <c r="E5490" s="210">
        <v>4.59</v>
      </c>
      <c r="F5490" s="122"/>
      <c r="G5490" s="210">
        <v>3.12</v>
      </c>
      <c r="H5490" s="210">
        <v>2.91</v>
      </c>
      <c r="I5490" s="210">
        <v>2.8</v>
      </c>
      <c r="J5490" s="210">
        <v>3.76</v>
      </c>
      <c r="K5490" s="210">
        <v>3.44</v>
      </c>
      <c r="L5490" s="122">
        <v>3.44</v>
      </c>
      <c r="M5490" s="122"/>
      <c r="N5490" s="122"/>
      <c r="O5490" s="122"/>
      <c r="P5490" s="122"/>
      <c r="Q5490" s="122"/>
      <c r="U5490" s="122"/>
      <c r="V5490" s="122"/>
      <c r="W5490" s="122"/>
      <c r="X5490" s="122"/>
      <c r="Y5490" s="122"/>
      <c r="Z5490" s="122"/>
      <c r="AA5490" s="122"/>
      <c r="AB5490" s="122"/>
      <c r="AC5490" s="122"/>
    </row>
    <row r="5491" spans="1:29" s="117" customFormat="1" x14ac:dyDescent="0.2">
      <c r="A5491" s="209">
        <v>45544</v>
      </c>
      <c r="B5491" s="210">
        <v>4.55</v>
      </c>
      <c r="C5491" s="210">
        <v>4.38</v>
      </c>
      <c r="D5491" s="210">
        <v>5.01</v>
      </c>
      <c r="E5491" s="210">
        <v>4.5599999999999996</v>
      </c>
      <c r="F5491" s="122"/>
      <c r="G5491" s="210">
        <v>3.11</v>
      </c>
      <c r="H5491" s="210">
        <v>2.89</v>
      </c>
      <c r="I5491" s="210">
        <v>2.8</v>
      </c>
      <c r="J5491" s="210">
        <v>3.79</v>
      </c>
      <c r="K5491" s="210">
        <v>3.53</v>
      </c>
      <c r="L5491" s="122">
        <v>3.49</v>
      </c>
      <c r="M5491" s="122"/>
      <c r="N5491" s="122"/>
      <c r="O5491" s="122"/>
      <c r="P5491" s="122"/>
      <c r="Q5491" s="122"/>
      <c r="U5491" s="122"/>
      <c r="V5491" s="122"/>
      <c r="W5491" s="122"/>
      <c r="X5491" s="122"/>
      <c r="Y5491" s="122"/>
      <c r="Z5491" s="122"/>
      <c r="AA5491" s="122"/>
      <c r="AB5491" s="122"/>
      <c r="AC5491" s="122"/>
    </row>
    <row r="5492" spans="1:29" s="117" customFormat="1" x14ac:dyDescent="0.2">
      <c r="A5492" s="209">
        <v>45545</v>
      </c>
      <c r="B5492" s="210">
        <v>4.51</v>
      </c>
      <c r="C5492" s="210">
        <v>4.32</v>
      </c>
      <c r="D5492" s="210">
        <v>4.9800000000000004</v>
      </c>
      <c r="E5492" s="210">
        <v>4.5199999999999996</v>
      </c>
      <c r="F5492" s="122"/>
      <c r="G5492" s="210">
        <v>3.14</v>
      </c>
      <c r="H5492" s="210">
        <v>2.92</v>
      </c>
      <c r="I5492" s="210">
        <v>2.81</v>
      </c>
      <c r="J5492" s="210">
        <v>3.78</v>
      </c>
      <c r="K5492" s="210">
        <v>3.54</v>
      </c>
      <c r="L5492" s="122">
        <v>3.47</v>
      </c>
      <c r="M5492" s="122"/>
      <c r="N5492" s="122"/>
      <c r="O5492" s="122"/>
      <c r="P5492" s="122"/>
      <c r="Q5492" s="122"/>
      <c r="U5492" s="122"/>
      <c r="V5492" s="122"/>
      <c r="W5492" s="122"/>
      <c r="X5492" s="122"/>
      <c r="Y5492" s="122"/>
      <c r="Z5492" s="122"/>
      <c r="AA5492" s="122"/>
      <c r="AB5492" s="122"/>
      <c r="AC5492" s="122"/>
    </row>
    <row r="5493" spans="1:29" s="117" customFormat="1" x14ac:dyDescent="0.2">
      <c r="A5493" s="209">
        <v>45546</v>
      </c>
      <c r="B5493" s="210">
        <v>4.5</v>
      </c>
      <c r="C5493" s="210">
        <v>4.34</v>
      </c>
      <c r="D5493" s="210">
        <v>4.9800000000000004</v>
      </c>
      <c r="E5493" s="210">
        <v>4.54</v>
      </c>
      <c r="F5493" s="122"/>
      <c r="G5493" s="210">
        <v>3.11</v>
      </c>
      <c r="H5493" s="210">
        <v>2.89</v>
      </c>
      <c r="I5493" s="210">
        <v>2.78</v>
      </c>
      <c r="J5493" s="210">
        <v>3.76</v>
      </c>
      <c r="K5493" s="210">
        <v>3.52</v>
      </c>
      <c r="L5493" s="122">
        <v>3.46</v>
      </c>
      <c r="M5493" s="122"/>
      <c r="N5493" s="122"/>
      <c r="O5493" s="122"/>
      <c r="P5493" s="122"/>
      <c r="Q5493" s="122"/>
      <c r="U5493" s="122"/>
      <c r="V5493" s="122"/>
      <c r="W5493" s="122"/>
      <c r="X5493" s="122"/>
      <c r="Y5493" s="122"/>
      <c r="Z5493" s="122"/>
      <c r="AA5493" s="122"/>
      <c r="AB5493" s="122"/>
      <c r="AC5493" s="122"/>
    </row>
    <row r="5494" spans="1:29" s="117" customFormat="1" x14ac:dyDescent="0.2">
      <c r="A5494" s="209">
        <v>45547</v>
      </c>
      <c r="B5494" s="210">
        <v>4.5</v>
      </c>
      <c r="C5494" s="210">
        <v>4.34</v>
      </c>
      <c r="D5494" s="210">
        <v>4.97</v>
      </c>
      <c r="E5494" s="210">
        <v>4.5199999999999996</v>
      </c>
      <c r="F5494" s="122"/>
      <c r="G5494" s="210">
        <v>3.16</v>
      </c>
      <c r="H5494" s="210">
        <v>2.92</v>
      </c>
      <c r="I5494" s="210">
        <v>2.8</v>
      </c>
      <c r="J5494" s="210">
        <v>3.8</v>
      </c>
      <c r="K5494" s="210">
        <v>3.52</v>
      </c>
      <c r="L5494" s="122">
        <v>3.49</v>
      </c>
      <c r="M5494" s="122"/>
      <c r="N5494" s="122"/>
      <c r="O5494" s="122"/>
      <c r="P5494" s="122"/>
      <c r="Q5494" s="122"/>
      <c r="U5494" s="122"/>
      <c r="V5494" s="122"/>
      <c r="W5494" s="122"/>
      <c r="X5494" s="122"/>
      <c r="Y5494" s="122"/>
      <c r="Z5494" s="122"/>
      <c r="AA5494" s="122"/>
      <c r="AB5494" s="122"/>
      <c r="AC5494" s="122"/>
    </row>
    <row r="5495" spans="1:29" s="117" customFormat="1" x14ac:dyDescent="0.2">
      <c r="A5495" s="209">
        <v>45548</v>
      </c>
      <c r="B5495" s="210">
        <v>4.47</v>
      </c>
      <c r="C5495" s="210">
        <v>4.3</v>
      </c>
      <c r="D5495" s="210">
        <v>4.93</v>
      </c>
      <c r="E5495" s="210">
        <v>4.5199999999999996</v>
      </c>
      <c r="F5495" s="122"/>
      <c r="G5495" s="210">
        <v>3.13</v>
      </c>
      <c r="H5495" s="210">
        <v>2.9</v>
      </c>
      <c r="I5495" s="210">
        <v>2.78</v>
      </c>
      <c r="J5495" s="210">
        <v>3.76</v>
      </c>
      <c r="K5495" s="210">
        <v>3.51</v>
      </c>
      <c r="L5495" s="122">
        <v>3.47</v>
      </c>
      <c r="M5495" s="122"/>
      <c r="N5495" s="122"/>
      <c r="O5495" s="122"/>
      <c r="P5495" s="122"/>
      <c r="Q5495" s="122"/>
      <c r="U5495" s="122"/>
      <c r="V5495" s="122"/>
      <c r="W5495" s="122"/>
      <c r="X5495" s="122"/>
      <c r="Y5495" s="122"/>
      <c r="Z5495" s="122"/>
      <c r="AA5495" s="122"/>
      <c r="AB5495" s="122"/>
      <c r="AC5495" s="122"/>
    </row>
    <row r="5496" spans="1:29" s="117" customFormat="1" x14ac:dyDescent="0.2">
      <c r="A5496" s="209">
        <v>45551</v>
      </c>
      <c r="B5496" s="210">
        <v>4.42</v>
      </c>
      <c r="C5496" s="210">
        <v>4.2699999999999996</v>
      </c>
      <c r="D5496" s="210">
        <v>4.9000000000000004</v>
      </c>
      <c r="E5496" s="210">
        <v>4.4400000000000004</v>
      </c>
      <c r="F5496" s="122"/>
      <c r="G5496" s="210">
        <v>3.11</v>
      </c>
      <c r="H5496" s="210">
        <v>2.89</v>
      </c>
      <c r="I5496" s="210">
        <v>2.77</v>
      </c>
      <c r="J5496" s="210">
        <v>3.79</v>
      </c>
      <c r="K5496" s="210">
        <v>3.52</v>
      </c>
      <c r="L5496" s="122">
        <v>3.47</v>
      </c>
      <c r="M5496" s="122"/>
      <c r="N5496" s="122"/>
      <c r="O5496" s="122"/>
      <c r="P5496" s="122"/>
      <c r="Q5496" s="122"/>
      <c r="U5496" s="122"/>
      <c r="V5496" s="122"/>
      <c r="W5496" s="122"/>
      <c r="X5496" s="122"/>
      <c r="Y5496" s="122"/>
      <c r="Z5496" s="122"/>
      <c r="AA5496" s="122"/>
      <c r="AB5496" s="122"/>
      <c r="AC5496" s="122"/>
    </row>
    <row r="5497" spans="1:29" s="117" customFormat="1" x14ac:dyDescent="0.2">
      <c r="A5497" s="209">
        <v>45552</v>
      </c>
      <c r="B5497" s="210">
        <v>4.43</v>
      </c>
      <c r="C5497" s="210">
        <v>4.3</v>
      </c>
      <c r="D5497" s="210">
        <v>4.92</v>
      </c>
      <c r="E5497" s="210">
        <v>4.45</v>
      </c>
      <c r="F5497" s="122"/>
      <c r="G5497" s="210">
        <v>3.05</v>
      </c>
      <c r="H5497" s="210">
        <v>2.85</v>
      </c>
      <c r="I5497" s="210">
        <v>2.74</v>
      </c>
      <c r="J5497" s="210">
        <v>3.74</v>
      </c>
      <c r="K5497" s="210">
        <v>3.49</v>
      </c>
      <c r="L5497" s="122">
        <v>3.42</v>
      </c>
      <c r="M5497" s="122"/>
      <c r="N5497" s="122"/>
      <c r="O5497" s="122"/>
      <c r="P5497" s="122"/>
      <c r="Q5497" s="122"/>
      <c r="U5497" s="122"/>
      <c r="V5497" s="122"/>
      <c r="W5497" s="122"/>
      <c r="X5497" s="122"/>
      <c r="Y5497" s="122"/>
      <c r="Z5497" s="122"/>
      <c r="AA5497" s="122"/>
      <c r="AB5497" s="122"/>
      <c r="AC5497" s="122"/>
    </row>
    <row r="5498" spans="1:29" s="117" customFormat="1" x14ac:dyDescent="0.2">
      <c r="A5498" s="209">
        <v>45553</v>
      </c>
      <c r="B5498" s="210">
        <v>4.47</v>
      </c>
      <c r="C5498" s="210">
        <v>4.3099999999999996</v>
      </c>
      <c r="D5498" s="210">
        <v>4.95</v>
      </c>
      <c r="E5498" s="210">
        <v>4.53</v>
      </c>
      <c r="F5498" s="122"/>
      <c r="G5498" s="210">
        <v>3.07</v>
      </c>
      <c r="H5498" s="210">
        <v>2.87</v>
      </c>
      <c r="I5498" s="210">
        <v>2.76</v>
      </c>
      <c r="J5498" s="210">
        <v>3.73</v>
      </c>
      <c r="K5498" s="210">
        <v>3.49</v>
      </c>
      <c r="L5498" s="122">
        <v>3.43</v>
      </c>
      <c r="M5498" s="122"/>
      <c r="N5498" s="122"/>
      <c r="O5498" s="122"/>
      <c r="P5498" s="122"/>
      <c r="Q5498" s="122"/>
      <c r="U5498" s="122"/>
      <c r="V5498" s="122"/>
      <c r="W5498" s="122"/>
      <c r="X5498" s="122"/>
      <c r="Y5498" s="122"/>
      <c r="Z5498" s="122"/>
      <c r="AA5498" s="122"/>
      <c r="AB5498" s="122"/>
      <c r="AC5498" s="122"/>
    </row>
    <row r="5499" spans="1:29" s="117" customFormat="1" x14ac:dyDescent="0.2">
      <c r="A5499" s="209">
        <v>45554</v>
      </c>
      <c r="B5499" s="210">
        <v>4.46</v>
      </c>
      <c r="C5499" s="210">
        <v>4.3099999999999996</v>
      </c>
      <c r="D5499" s="210">
        <v>4.96</v>
      </c>
      <c r="E5499" s="210">
        <v>4.53</v>
      </c>
      <c r="F5499" s="122"/>
      <c r="G5499" s="210">
        <v>3.1</v>
      </c>
      <c r="H5499" s="210">
        <v>2.9</v>
      </c>
      <c r="I5499" s="210">
        <v>2.78</v>
      </c>
      <c r="J5499" s="210">
        <v>3.75</v>
      </c>
      <c r="K5499" s="210">
        <v>3.51</v>
      </c>
      <c r="L5499" s="122">
        <v>3.45</v>
      </c>
      <c r="M5499" s="122"/>
      <c r="N5499" s="122"/>
      <c r="O5499" s="122"/>
      <c r="P5499" s="122"/>
      <c r="Q5499" s="122"/>
      <c r="U5499" s="122"/>
      <c r="V5499" s="122"/>
      <c r="W5499" s="122"/>
      <c r="X5499" s="122"/>
      <c r="Y5499" s="122"/>
      <c r="Z5499" s="122"/>
      <c r="AA5499" s="122"/>
      <c r="AB5499" s="122"/>
      <c r="AC5499" s="122"/>
    </row>
    <row r="5500" spans="1:29" s="117" customFormat="1" x14ac:dyDescent="0.2">
      <c r="A5500" s="209">
        <v>45555</v>
      </c>
      <c r="B5500" s="210">
        <v>4.4800000000000004</v>
      </c>
      <c r="C5500" s="210">
        <v>4.32</v>
      </c>
      <c r="D5500" s="210">
        <v>4.99</v>
      </c>
      <c r="E5500" s="210">
        <v>4.5199999999999996</v>
      </c>
      <c r="F5500" s="122"/>
      <c r="G5500" s="210">
        <v>3.13</v>
      </c>
      <c r="H5500" s="210">
        <v>2.91</v>
      </c>
      <c r="I5500" s="210">
        <v>2.79</v>
      </c>
      <c r="J5500" s="210">
        <v>3.71</v>
      </c>
      <c r="K5500" s="210">
        <v>3.5</v>
      </c>
      <c r="L5500" s="122">
        <v>3.45</v>
      </c>
      <c r="M5500" s="122"/>
      <c r="N5500" s="122"/>
      <c r="O5500" s="122"/>
      <c r="P5500" s="122"/>
      <c r="Q5500" s="122"/>
      <c r="U5500" s="122"/>
      <c r="V5500" s="122"/>
      <c r="W5500" s="122"/>
      <c r="X5500" s="122"/>
      <c r="Y5500" s="122"/>
      <c r="Z5500" s="122"/>
      <c r="AA5500" s="122"/>
      <c r="AB5500" s="122"/>
      <c r="AC5500" s="122"/>
    </row>
    <row r="5501" spans="1:29" s="117" customFormat="1" x14ac:dyDescent="0.2">
      <c r="A5501" s="209">
        <v>45558</v>
      </c>
      <c r="B5501" s="210">
        <v>4.49</v>
      </c>
      <c r="C5501" s="210">
        <v>4.33</v>
      </c>
      <c r="D5501" s="210">
        <v>4.99</v>
      </c>
      <c r="E5501" s="210">
        <v>4.5599999999999996</v>
      </c>
      <c r="F5501" s="122"/>
      <c r="G5501" s="210">
        <v>3.12</v>
      </c>
      <c r="H5501" s="210">
        <v>2.91</v>
      </c>
      <c r="I5501" s="210">
        <v>2.81</v>
      </c>
      <c r="J5501" s="210">
        <v>3.73</v>
      </c>
      <c r="K5501" s="210">
        <v>3.53</v>
      </c>
      <c r="L5501" s="122">
        <v>3.49</v>
      </c>
      <c r="M5501" s="122"/>
      <c r="N5501" s="122"/>
      <c r="O5501" s="122"/>
      <c r="P5501" s="122"/>
      <c r="Q5501" s="122"/>
      <c r="U5501" s="122"/>
      <c r="V5501" s="122"/>
      <c r="W5501" s="122"/>
      <c r="X5501" s="122"/>
      <c r="Y5501" s="122"/>
      <c r="Z5501" s="122"/>
      <c r="AA5501" s="122"/>
      <c r="AB5501" s="122"/>
      <c r="AC5501" s="122"/>
    </row>
    <row r="5502" spans="1:29" s="117" customFormat="1" x14ac:dyDescent="0.2">
      <c r="A5502" s="209">
        <v>45559</v>
      </c>
      <c r="B5502" s="210">
        <v>4.47</v>
      </c>
      <c r="C5502" s="210">
        <v>4.3</v>
      </c>
      <c r="D5502" s="210">
        <v>4.96</v>
      </c>
      <c r="E5502" s="210">
        <v>4.5199999999999996</v>
      </c>
      <c r="F5502" s="122"/>
      <c r="G5502" s="210">
        <v>3.11</v>
      </c>
      <c r="H5502" s="210">
        <v>2.93</v>
      </c>
      <c r="I5502" s="210">
        <v>2.81</v>
      </c>
      <c r="J5502" s="210">
        <v>3.74</v>
      </c>
      <c r="K5502" s="210">
        <v>3.53</v>
      </c>
      <c r="L5502" s="122">
        <v>3.47</v>
      </c>
      <c r="M5502" s="122"/>
      <c r="N5502" s="122"/>
      <c r="O5502" s="122"/>
      <c r="P5502" s="122"/>
      <c r="Q5502" s="122"/>
      <c r="U5502" s="122"/>
      <c r="V5502" s="122"/>
      <c r="W5502" s="122"/>
      <c r="X5502" s="122"/>
      <c r="Y5502" s="122"/>
      <c r="Z5502" s="122"/>
      <c r="AA5502" s="122"/>
      <c r="AB5502" s="122"/>
      <c r="AC5502" s="122"/>
    </row>
    <row r="5503" spans="1:29" s="117" customFormat="1" x14ac:dyDescent="0.2">
      <c r="A5503" s="209">
        <v>45560</v>
      </c>
      <c r="B5503" s="210">
        <v>4.53</v>
      </c>
      <c r="C5503" s="210">
        <v>4.37</v>
      </c>
      <c r="D5503" s="210">
        <v>5.03</v>
      </c>
      <c r="E5503" s="210">
        <v>4.6500000000000004</v>
      </c>
      <c r="F5503" s="122"/>
      <c r="G5503" s="210">
        <v>3.09</v>
      </c>
      <c r="H5503" s="210">
        <v>2.9</v>
      </c>
      <c r="I5503" s="210">
        <v>2.79</v>
      </c>
      <c r="J5503" s="210">
        <v>3.71</v>
      </c>
      <c r="K5503" s="210">
        <v>3.45</v>
      </c>
      <c r="L5503" s="122">
        <v>3.45</v>
      </c>
      <c r="M5503" s="122"/>
      <c r="N5503" s="122"/>
      <c r="O5503" s="122"/>
      <c r="P5503" s="122"/>
      <c r="Q5503" s="122"/>
      <c r="U5503" s="122"/>
      <c r="V5503" s="122"/>
      <c r="W5503" s="122"/>
      <c r="X5503" s="122"/>
      <c r="Y5503" s="122"/>
      <c r="Z5503" s="122"/>
      <c r="AA5503" s="122"/>
      <c r="AB5503" s="122"/>
      <c r="AC5503" s="122"/>
    </row>
    <row r="5504" spans="1:29" s="117" customFormat="1" x14ac:dyDescent="0.2">
      <c r="A5504" s="209">
        <v>45561</v>
      </c>
      <c r="B5504" s="210">
        <v>4.54</v>
      </c>
      <c r="C5504" s="210">
        <v>4.38</v>
      </c>
      <c r="D5504" s="210">
        <v>5.03</v>
      </c>
      <c r="E5504" s="210">
        <v>4.6399999999999997</v>
      </c>
      <c r="F5504" s="122"/>
      <c r="G5504" s="210">
        <v>3.12</v>
      </c>
      <c r="H5504" s="210">
        <v>2.95</v>
      </c>
      <c r="I5504" s="210">
        <v>2.83</v>
      </c>
      <c r="J5504" s="210">
        <v>3.79</v>
      </c>
      <c r="K5504" s="210">
        <v>3.54</v>
      </c>
      <c r="L5504" s="122">
        <v>3.48</v>
      </c>
      <c r="M5504" s="122"/>
      <c r="N5504" s="122"/>
      <c r="O5504" s="122"/>
      <c r="P5504" s="122"/>
      <c r="Q5504" s="122"/>
      <c r="U5504" s="122"/>
      <c r="V5504" s="122"/>
      <c r="W5504" s="122"/>
      <c r="X5504" s="122"/>
      <c r="Y5504" s="122"/>
      <c r="Z5504" s="122"/>
      <c r="AA5504" s="122"/>
      <c r="AB5504" s="122"/>
      <c r="AC5504" s="122"/>
    </row>
    <row r="5505" spans="1:43" s="117" customFormat="1" x14ac:dyDescent="0.2">
      <c r="A5505" s="209">
        <v>45562</v>
      </c>
      <c r="B5505" s="210">
        <v>4.4800000000000004</v>
      </c>
      <c r="C5505" s="210">
        <v>4.34</v>
      </c>
      <c r="D5505" s="210">
        <v>5</v>
      </c>
      <c r="E5505" s="210">
        <v>4.6500000000000004</v>
      </c>
      <c r="F5505" s="122"/>
      <c r="G5505" s="210">
        <v>3.09</v>
      </c>
      <c r="H5505" s="210">
        <v>2.91</v>
      </c>
      <c r="I5505" s="210">
        <v>2.81</v>
      </c>
      <c r="J5505" s="210">
        <v>3.72</v>
      </c>
      <c r="K5505" s="210">
        <v>3.52</v>
      </c>
      <c r="L5505" s="122">
        <v>3.46</v>
      </c>
      <c r="M5505" s="122"/>
      <c r="N5505" s="122"/>
      <c r="O5505" s="122"/>
      <c r="P5505" s="122"/>
      <c r="Q5505" s="122"/>
      <c r="U5505" s="122"/>
      <c r="V5505" s="122"/>
      <c r="W5505" s="122"/>
      <c r="X5505" s="122"/>
      <c r="Y5505" s="122"/>
      <c r="Z5505" s="122"/>
      <c r="AA5505" s="122"/>
      <c r="AB5505" s="122"/>
      <c r="AC5505" s="122"/>
    </row>
    <row r="5506" spans="1:43" s="117" customFormat="1" x14ac:dyDescent="0.2">
      <c r="A5506" s="209">
        <v>45565</v>
      </c>
      <c r="B5506" s="210">
        <v>4.5199999999999996</v>
      </c>
      <c r="C5506" s="210">
        <v>4.3899999999999997</v>
      </c>
      <c r="D5506" s="210">
        <v>5.01</v>
      </c>
      <c r="E5506" s="210">
        <v>4.57</v>
      </c>
      <c r="F5506" s="122"/>
      <c r="G5506" s="210">
        <v>3.07</v>
      </c>
      <c r="H5506" s="210">
        <v>2.89</v>
      </c>
      <c r="I5506" s="210">
        <v>2.79</v>
      </c>
      <c r="J5506" s="210">
        <v>3.71</v>
      </c>
      <c r="K5506" s="210">
        <v>3.51</v>
      </c>
      <c r="L5506" s="122">
        <v>3.45</v>
      </c>
      <c r="M5506" s="122"/>
      <c r="N5506" s="122"/>
      <c r="O5506" s="122"/>
      <c r="P5506" s="122"/>
      <c r="Q5506" s="122"/>
      <c r="U5506" s="122"/>
      <c r="V5506" s="122"/>
      <c r="W5506" s="122"/>
      <c r="X5506" s="122"/>
      <c r="Y5506" s="122"/>
      <c r="Z5506" s="122"/>
      <c r="AA5506" s="122"/>
      <c r="AB5506" s="122"/>
      <c r="AC5506" s="122"/>
    </row>
    <row r="5507" spans="1:43" s="117" customFormat="1" x14ac:dyDescent="0.2">
      <c r="A5507" s="209"/>
      <c r="B5507" s="210"/>
      <c r="C5507" s="210"/>
      <c r="D5507" s="210"/>
      <c r="E5507" s="210"/>
      <c r="F5507" s="122"/>
      <c r="G5507" s="210"/>
      <c r="H5507" s="210"/>
      <c r="I5507" s="210"/>
      <c r="J5507" s="210"/>
      <c r="K5507" s="210"/>
      <c r="L5507" s="122"/>
      <c r="M5507" s="122"/>
      <c r="N5507" s="122"/>
      <c r="O5507" s="122"/>
      <c r="P5507" s="122"/>
      <c r="Q5507" s="122"/>
      <c r="U5507" s="122"/>
      <c r="V5507" s="122"/>
      <c r="W5507" s="122"/>
      <c r="X5507" s="122"/>
      <c r="Y5507" s="122"/>
      <c r="Z5507" s="122"/>
      <c r="AA5507" s="122"/>
      <c r="AB5507" s="122"/>
      <c r="AC5507" s="122"/>
    </row>
    <row r="5508" spans="1:43" s="221" customFormat="1" x14ac:dyDescent="0.2">
      <c r="A5508" s="228" t="s">
        <v>61</v>
      </c>
      <c r="B5508" s="229">
        <f>AVERAGE(B5487:B5506)</f>
        <v>4.5175000000000001</v>
      </c>
      <c r="C5508" s="229">
        <f>AVERAGE(C5487:C5506)</f>
        <v>4.3055000000000003</v>
      </c>
      <c r="D5508" s="229">
        <f>AVERAGE(D5487:D5506)</f>
        <v>4.9964999999999993</v>
      </c>
      <c r="E5508" s="229">
        <f>AVERAGE(E5487:E5506)</f>
        <v>4.5625</v>
      </c>
      <c r="F5508" s="229"/>
      <c r="G5508" s="229">
        <f>AVERAGE(G5487:G5506)</f>
        <v>3.1179999999999994</v>
      </c>
      <c r="H5508" s="229">
        <f>AVERAGE(H5487:H5506)</f>
        <v>2.9129999999999994</v>
      </c>
      <c r="I5508" s="229"/>
      <c r="J5508" s="229">
        <f>AVERAGE(J5487:J5506)</f>
        <v>3.7649999999999997</v>
      </c>
      <c r="K5508" s="229">
        <f>AVERAGE(K5487:K5506)</f>
        <v>3.5200000000000005</v>
      </c>
      <c r="L5508" s="229"/>
      <c r="M5508" s="229"/>
      <c r="N5508" s="229"/>
      <c r="O5508" s="229"/>
      <c r="P5508" s="229"/>
      <c r="Q5508" s="229"/>
      <c r="U5508" s="229"/>
      <c r="V5508" s="229"/>
      <c r="W5508" s="229"/>
      <c r="X5508" s="229"/>
      <c r="Y5508" s="229"/>
      <c r="Z5508" s="229"/>
      <c r="AA5508" s="229"/>
      <c r="AB5508" s="229"/>
      <c r="AC5508" s="229"/>
      <c r="AF5508" s="261"/>
      <c r="AG5508" s="262"/>
      <c r="AH5508" s="262"/>
      <c r="AI5508" s="262"/>
      <c r="AJ5508" s="262"/>
      <c r="AK5508" s="262"/>
      <c r="AL5508" s="262"/>
      <c r="AM5508" s="262"/>
      <c r="AN5508" s="262"/>
      <c r="AO5508" s="262"/>
      <c r="AP5508" s="262"/>
      <c r="AQ5508" s="262"/>
    </row>
    <row r="5509" spans="1:43" s="221" customFormat="1" x14ac:dyDescent="0.2">
      <c r="A5509" s="228" t="s">
        <v>62</v>
      </c>
      <c r="B5509" s="311">
        <f>AVERAGE(B5508:C5508)</f>
        <v>4.4115000000000002</v>
      </c>
      <c r="C5509" s="311"/>
      <c r="D5509" s="311">
        <f>AVERAGE(D5508:E5508)</f>
        <v>4.7794999999999996</v>
      </c>
      <c r="E5509" s="311"/>
      <c r="F5509" s="231"/>
      <c r="G5509" s="311">
        <f>AVERAGE(G5508:H5508)</f>
        <v>3.0154999999999994</v>
      </c>
      <c r="H5509" s="311"/>
      <c r="I5509" s="230"/>
      <c r="J5509" s="311">
        <f>AVERAGE(J5508:K5508)</f>
        <v>3.6425000000000001</v>
      </c>
      <c r="K5509" s="311"/>
      <c r="L5509" s="229"/>
      <c r="M5509" s="229"/>
      <c r="N5509" s="229"/>
      <c r="O5509" s="229"/>
      <c r="P5509" s="229"/>
      <c r="Q5509" s="229"/>
      <c r="U5509" s="229"/>
      <c r="V5509" s="229"/>
      <c r="W5509" s="229"/>
      <c r="X5509" s="229"/>
      <c r="Y5509" s="229"/>
      <c r="Z5509" s="229"/>
      <c r="AA5509" s="229"/>
      <c r="AB5509" s="229"/>
      <c r="AC5509" s="229"/>
      <c r="AF5509" s="261"/>
      <c r="AG5509" s="263"/>
      <c r="AH5509" s="263"/>
      <c r="AI5509" s="263"/>
      <c r="AJ5509" s="263"/>
      <c r="AK5509" s="262"/>
      <c r="AL5509" s="263"/>
      <c r="AM5509" s="263"/>
      <c r="AN5509" s="263"/>
      <c r="AO5509" s="263"/>
      <c r="AP5509" s="263"/>
      <c r="AQ5509" s="262"/>
    </row>
    <row r="5510" spans="1:43" s="221" customFormat="1" x14ac:dyDescent="0.2">
      <c r="A5510" s="228" t="s">
        <v>63</v>
      </c>
      <c r="B5510" s="311">
        <f>AVERAGE(B5457,B5484,B5509)</f>
        <v>4.6003773448773453</v>
      </c>
      <c r="C5510" s="311"/>
      <c r="D5510" s="311">
        <f>AVERAGE(D5457,D5484,D5509)</f>
        <v>5.0174848484848482</v>
      </c>
      <c r="E5510" s="311"/>
      <c r="F5510" s="231"/>
      <c r="G5510" s="311">
        <f>AVERAGE(G5457,G5484,G5509)</f>
        <v>3.163045454545454</v>
      </c>
      <c r="H5510" s="311"/>
      <c r="I5510" s="230"/>
      <c r="J5510" s="311">
        <f>AVERAGE(J5457,J5484,J5509)</f>
        <v>3.7220454545454547</v>
      </c>
      <c r="K5510" s="311"/>
      <c r="L5510" s="229"/>
      <c r="M5510" s="229"/>
      <c r="N5510" s="229"/>
      <c r="O5510" s="229"/>
      <c r="P5510" s="229"/>
      <c r="Q5510" s="229"/>
      <c r="U5510" s="229"/>
      <c r="V5510" s="229"/>
      <c r="W5510" s="229"/>
      <c r="X5510" s="229"/>
      <c r="Y5510" s="229"/>
      <c r="Z5510" s="229"/>
      <c r="AA5510" s="229"/>
      <c r="AB5510" s="229"/>
      <c r="AC5510" s="229"/>
      <c r="AF5510" s="261"/>
      <c r="AG5510" s="263"/>
      <c r="AH5510" s="263"/>
      <c r="AI5510" s="263"/>
      <c r="AJ5510" s="263"/>
      <c r="AK5510" s="262"/>
      <c r="AL5510" s="263"/>
      <c r="AM5510" s="263"/>
      <c r="AN5510" s="263"/>
      <c r="AO5510" s="263"/>
      <c r="AP5510" s="263"/>
      <c r="AQ5510" s="262"/>
    </row>
    <row r="5511" spans="1:43" s="117" customFormat="1" x14ac:dyDescent="0.2">
      <c r="A5511" s="209"/>
      <c r="B5511" s="210"/>
      <c r="C5511" s="210"/>
      <c r="D5511" s="210"/>
      <c r="E5511" s="210"/>
      <c r="F5511" s="122"/>
      <c r="G5511" s="210"/>
      <c r="H5511" s="210"/>
      <c r="I5511" s="210"/>
      <c r="J5511" s="210"/>
      <c r="K5511" s="210"/>
      <c r="L5511" s="122"/>
      <c r="M5511" s="122"/>
      <c r="N5511" s="122"/>
      <c r="O5511" s="122"/>
      <c r="P5511" s="122"/>
      <c r="Q5511" s="122"/>
      <c r="U5511" s="122"/>
      <c r="V5511" s="122"/>
      <c r="W5511" s="122"/>
      <c r="X5511" s="122"/>
      <c r="Y5511" s="122"/>
      <c r="Z5511" s="122"/>
      <c r="AA5511" s="122"/>
      <c r="AB5511" s="122"/>
      <c r="AC5511" s="122"/>
    </row>
    <row r="5512" spans="1:43" s="117" customFormat="1" x14ac:dyDescent="0.2">
      <c r="A5512" s="209">
        <v>45566</v>
      </c>
      <c r="B5512" s="210">
        <v>4.47</v>
      </c>
      <c r="C5512" s="210">
        <v>4.3499999999999996</v>
      </c>
      <c r="D5512" s="210">
        <v>4.97</v>
      </c>
      <c r="E5512" s="210">
        <v>4.57</v>
      </c>
      <c r="F5512" s="122"/>
      <c r="G5512" s="210">
        <v>3.04</v>
      </c>
      <c r="H5512" s="210">
        <v>2.85</v>
      </c>
      <c r="I5512" s="210">
        <v>2.74</v>
      </c>
      <c r="J5512" s="210">
        <v>3.6</v>
      </c>
      <c r="K5512" s="210">
        <v>3.49</v>
      </c>
      <c r="L5512" s="122">
        <v>3.42</v>
      </c>
      <c r="M5512" s="122"/>
      <c r="N5512" s="122"/>
      <c r="O5512" s="122"/>
      <c r="P5512" s="122"/>
      <c r="Q5512" s="122"/>
      <c r="U5512" s="122"/>
      <c r="V5512" s="122"/>
      <c r="W5512" s="122"/>
      <c r="X5512" s="122"/>
      <c r="Y5512" s="122"/>
      <c r="Z5512" s="122"/>
      <c r="AA5512" s="122"/>
      <c r="AB5512" s="122"/>
      <c r="AC5512" s="122"/>
    </row>
    <row r="5513" spans="1:43" s="117" customFormat="1" x14ac:dyDescent="0.2">
      <c r="A5513" s="209">
        <v>45567</v>
      </c>
      <c r="B5513" s="210">
        <v>4.49</v>
      </c>
      <c r="C5513" s="210">
        <v>4.38</v>
      </c>
      <c r="D5513" s="210">
        <v>5</v>
      </c>
      <c r="E5513" s="210">
        <v>4.51</v>
      </c>
      <c r="F5513" s="122"/>
      <c r="G5513" s="210">
        <v>3.01</v>
      </c>
      <c r="H5513" s="210">
        <v>2.83</v>
      </c>
      <c r="I5513" s="210">
        <v>2.73</v>
      </c>
      <c r="J5513" s="210">
        <v>3.6</v>
      </c>
      <c r="K5513" s="210">
        <v>3.46</v>
      </c>
      <c r="L5513" s="122">
        <v>3.41</v>
      </c>
      <c r="M5513" s="122"/>
      <c r="N5513" s="122"/>
      <c r="O5513" s="122"/>
      <c r="P5513" s="122"/>
      <c r="Q5513" s="122"/>
      <c r="U5513" s="122"/>
      <c r="V5513" s="122"/>
      <c r="W5513" s="122"/>
      <c r="X5513" s="122"/>
      <c r="Y5513" s="122"/>
      <c r="Z5513" s="122"/>
      <c r="AA5513" s="122"/>
      <c r="AB5513" s="122"/>
      <c r="AC5513" s="122"/>
    </row>
    <row r="5514" spans="1:43" s="117" customFormat="1" x14ac:dyDescent="0.2">
      <c r="A5514" s="209">
        <v>45568</v>
      </c>
      <c r="B5514" s="210">
        <v>4.57</v>
      </c>
      <c r="C5514" s="210">
        <v>4.45</v>
      </c>
      <c r="D5514" s="210">
        <v>5.03</v>
      </c>
      <c r="E5514" s="210">
        <v>4.68</v>
      </c>
      <c r="F5514" s="122"/>
      <c r="G5514" s="210">
        <v>3</v>
      </c>
      <c r="H5514" s="210">
        <v>2.84</v>
      </c>
      <c r="I5514" s="210">
        <v>2.74</v>
      </c>
      <c r="J5514" s="210">
        <v>3.57</v>
      </c>
      <c r="K5514" s="210">
        <v>3.48</v>
      </c>
      <c r="L5514" s="122">
        <v>3.43</v>
      </c>
      <c r="M5514" s="122"/>
      <c r="N5514" s="122"/>
      <c r="O5514" s="122"/>
      <c r="P5514" s="122"/>
      <c r="Q5514" s="122"/>
      <c r="U5514" s="122"/>
      <c r="V5514" s="122"/>
      <c r="W5514" s="122"/>
      <c r="X5514" s="122"/>
      <c r="Y5514" s="122"/>
      <c r="Z5514" s="122"/>
      <c r="AA5514" s="122"/>
      <c r="AB5514" s="122"/>
      <c r="AC5514" s="122"/>
    </row>
    <row r="5515" spans="1:43" s="117" customFormat="1" x14ac:dyDescent="0.2">
      <c r="A5515" s="209">
        <v>45569</v>
      </c>
      <c r="B5515" s="210">
        <v>4.6399999999999997</v>
      </c>
      <c r="C5515" s="210">
        <v>4.55</v>
      </c>
      <c r="D5515" s="210">
        <v>5.07</v>
      </c>
      <c r="E5515" s="210">
        <v>4.74</v>
      </c>
      <c r="F5515" s="122"/>
      <c r="G5515" s="210">
        <v>3.09</v>
      </c>
      <c r="H5515" s="210">
        <v>2.91</v>
      </c>
      <c r="I5515" s="210">
        <v>2.81</v>
      </c>
      <c r="J5515" s="210">
        <v>3.63</v>
      </c>
      <c r="K5515" s="210">
        <v>3.54</v>
      </c>
      <c r="L5515" s="122">
        <v>3.47</v>
      </c>
      <c r="M5515" s="122"/>
      <c r="N5515" s="122"/>
      <c r="O5515" s="122"/>
      <c r="P5515" s="122"/>
      <c r="Q5515" s="122"/>
      <c r="U5515" s="122"/>
      <c r="V5515" s="122"/>
      <c r="W5515" s="122"/>
      <c r="X5515" s="122"/>
      <c r="Y5515" s="122"/>
      <c r="Z5515" s="122"/>
      <c r="AA5515" s="122"/>
      <c r="AB5515" s="122"/>
      <c r="AC5515" s="122"/>
    </row>
    <row r="5516" spans="1:43" s="117" customFormat="1" x14ac:dyDescent="0.2">
      <c r="A5516" s="209">
        <v>45572</v>
      </c>
      <c r="B5516" s="210">
        <v>4.71</v>
      </c>
      <c r="C5516" s="210">
        <v>4.5999999999999996</v>
      </c>
      <c r="D5516" s="210">
        <v>5.13</v>
      </c>
      <c r="E5516" s="210">
        <v>4.79</v>
      </c>
      <c r="F5516" s="122"/>
      <c r="G5516" s="210">
        <v>3.11</v>
      </c>
      <c r="H5516" s="210">
        <v>2.93</v>
      </c>
      <c r="I5516" s="210">
        <v>2.82</v>
      </c>
      <c r="J5516" s="210">
        <v>3.66</v>
      </c>
      <c r="K5516" s="210">
        <v>3.56</v>
      </c>
      <c r="L5516" s="122">
        <v>3.5</v>
      </c>
      <c r="M5516" s="122"/>
      <c r="N5516" s="122"/>
      <c r="O5516" s="122"/>
      <c r="P5516" s="122"/>
      <c r="Q5516" s="122"/>
      <c r="U5516" s="122"/>
      <c r="V5516" s="122"/>
      <c r="W5516" s="122"/>
      <c r="X5516" s="122"/>
      <c r="Y5516" s="122"/>
      <c r="Z5516" s="122"/>
      <c r="AA5516" s="122"/>
      <c r="AB5516" s="122"/>
      <c r="AC5516" s="122"/>
    </row>
    <row r="5517" spans="1:43" s="117" customFormat="1" x14ac:dyDescent="0.2">
      <c r="A5517" s="209">
        <v>45573</v>
      </c>
      <c r="B5517" s="210">
        <v>4.71</v>
      </c>
      <c r="C5517" s="210">
        <v>4.5999999999999996</v>
      </c>
      <c r="D5517" s="210">
        <v>5.1100000000000003</v>
      </c>
      <c r="E5517" s="210">
        <v>4.7699999999999996</v>
      </c>
      <c r="F5517" s="122"/>
      <c r="G5517" s="210">
        <v>3.14</v>
      </c>
      <c r="H5517" s="210">
        <v>2.96</v>
      </c>
      <c r="I5517" s="210">
        <v>2.86</v>
      </c>
      <c r="J5517" s="210">
        <v>3.71</v>
      </c>
      <c r="K5517" s="210">
        <v>3.58</v>
      </c>
      <c r="L5517" s="122">
        <v>3.54</v>
      </c>
      <c r="M5517" s="122"/>
      <c r="N5517" s="122"/>
      <c r="O5517" s="122"/>
      <c r="P5517" s="122"/>
      <c r="Q5517" s="122"/>
      <c r="U5517" s="122"/>
      <c r="V5517" s="122"/>
      <c r="W5517" s="122"/>
      <c r="X5517" s="122"/>
      <c r="Y5517" s="122"/>
      <c r="Z5517" s="122"/>
      <c r="AA5517" s="122"/>
      <c r="AB5517" s="122"/>
      <c r="AC5517" s="122"/>
    </row>
    <row r="5518" spans="1:43" s="117" customFormat="1" x14ac:dyDescent="0.2">
      <c r="A5518" s="209">
        <v>45574</v>
      </c>
      <c r="B5518" s="210">
        <v>4.75</v>
      </c>
      <c r="C5518" s="210">
        <v>4.6500000000000004</v>
      </c>
      <c r="D5518" s="210">
        <v>5.15</v>
      </c>
      <c r="E5518" s="210">
        <v>4.82</v>
      </c>
      <c r="F5518" s="122"/>
      <c r="G5518" s="210">
        <v>3.17</v>
      </c>
      <c r="H5518" s="210">
        <v>2.98</v>
      </c>
      <c r="I5518" s="210">
        <v>2.87</v>
      </c>
      <c r="J5518" s="210">
        <v>3.76</v>
      </c>
      <c r="K5518" s="210">
        <v>3.62</v>
      </c>
      <c r="L5518" s="122">
        <v>3.56</v>
      </c>
      <c r="M5518" s="122"/>
      <c r="N5518" s="122"/>
      <c r="O5518" s="122"/>
      <c r="P5518" s="122"/>
      <c r="Q5518" s="122"/>
      <c r="U5518" s="122"/>
      <c r="V5518" s="122"/>
      <c r="W5518" s="122"/>
      <c r="X5518" s="122"/>
      <c r="Y5518" s="122"/>
      <c r="Z5518" s="122"/>
      <c r="AA5518" s="122"/>
      <c r="AB5518" s="122"/>
      <c r="AC5518" s="122"/>
    </row>
    <row r="5519" spans="1:43" s="117" customFormat="1" x14ac:dyDescent="0.2">
      <c r="A5519" s="209">
        <v>45575</v>
      </c>
      <c r="B5519" s="210">
        <v>4.72</v>
      </c>
      <c r="C5519" s="210">
        <v>4.63</v>
      </c>
      <c r="D5519" s="210">
        <v>5.17</v>
      </c>
      <c r="E5519" s="210">
        <v>4.83</v>
      </c>
      <c r="F5519" s="122"/>
      <c r="G5519" s="210">
        <v>3.19</v>
      </c>
      <c r="H5519" s="210">
        <v>3.02</v>
      </c>
      <c r="I5519" s="210">
        <v>2.95</v>
      </c>
      <c r="J5519" s="210">
        <v>3.77</v>
      </c>
      <c r="K5519" s="210">
        <v>3.63</v>
      </c>
      <c r="L5519" s="122">
        <v>3.57</v>
      </c>
      <c r="M5519" s="122"/>
      <c r="N5519" s="122"/>
      <c r="O5519" s="122"/>
      <c r="P5519" s="122"/>
      <c r="Q5519" s="122"/>
      <c r="U5519" s="122"/>
      <c r="V5519" s="122"/>
      <c r="W5519" s="122"/>
      <c r="X5519" s="122"/>
      <c r="Y5519" s="122"/>
      <c r="Z5519" s="122"/>
      <c r="AA5519" s="122"/>
      <c r="AB5519" s="122"/>
      <c r="AC5519" s="122"/>
    </row>
    <row r="5520" spans="1:43" s="117" customFormat="1" x14ac:dyDescent="0.2">
      <c r="A5520" s="209">
        <v>45576</v>
      </c>
      <c r="B5520" s="210">
        <v>4.75</v>
      </c>
      <c r="C5520" s="210">
        <v>4.66</v>
      </c>
      <c r="D5520" s="210">
        <v>5.21</v>
      </c>
      <c r="E5520" s="210">
        <v>4.87</v>
      </c>
      <c r="F5520" s="122"/>
      <c r="G5520" s="210">
        <v>3.22</v>
      </c>
      <c r="H5520" s="210">
        <v>3.05</v>
      </c>
      <c r="I5520" s="210">
        <v>2.97</v>
      </c>
      <c r="J5520" s="210">
        <v>3.79</v>
      </c>
      <c r="K5520" s="210">
        <v>3.63</v>
      </c>
      <c r="L5520" s="122">
        <v>3.57</v>
      </c>
      <c r="M5520" s="122"/>
      <c r="N5520" s="122"/>
      <c r="O5520" s="122"/>
      <c r="P5520" s="122"/>
      <c r="Q5520" s="122"/>
      <c r="U5520" s="122"/>
      <c r="V5520" s="122"/>
      <c r="W5520" s="122"/>
      <c r="X5520" s="122"/>
      <c r="Y5520" s="122"/>
      <c r="Z5520" s="122"/>
      <c r="AA5520" s="122"/>
      <c r="AB5520" s="122"/>
      <c r="AC5520" s="122"/>
    </row>
    <row r="5521" spans="1:43" s="117" customFormat="1" x14ac:dyDescent="0.2">
      <c r="A5521" s="209">
        <v>45580</v>
      </c>
      <c r="B5521" s="210">
        <v>4.7</v>
      </c>
      <c r="C5521" s="210">
        <v>4.59</v>
      </c>
      <c r="D5521" s="210">
        <v>5.14</v>
      </c>
      <c r="E5521" s="210">
        <v>4.78</v>
      </c>
      <c r="F5521" s="122"/>
      <c r="G5521" s="210">
        <v>3.19</v>
      </c>
      <c r="H5521" s="210">
        <v>3.04</v>
      </c>
      <c r="I5521" s="210">
        <v>2.97</v>
      </c>
      <c r="J5521" s="210">
        <v>3.79</v>
      </c>
      <c r="K5521" s="210">
        <v>3.62</v>
      </c>
      <c r="L5521" s="122">
        <v>3.58</v>
      </c>
      <c r="M5521" s="122"/>
      <c r="N5521" s="122"/>
      <c r="O5521" s="122"/>
      <c r="P5521" s="122"/>
      <c r="Q5521" s="122"/>
      <c r="U5521" s="122"/>
      <c r="V5521" s="122"/>
      <c r="W5521" s="122"/>
      <c r="X5521" s="122"/>
      <c r="Y5521" s="122"/>
      <c r="Z5521" s="122"/>
      <c r="AA5521" s="122"/>
      <c r="AB5521" s="122"/>
      <c r="AC5521" s="122"/>
      <c r="AF5521" s="264" t="s">
        <v>950</v>
      </c>
    </row>
    <row r="5522" spans="1:43" s="117" customFormat="1" x14ac:dyDescent="0.2">
      <c r="A5522" s="209">
        <v>45581</v>
      </c>
      <c r="B5522" s="210">
        <v>4.6900000000000004</v>
      </c>
      <c r="C5522" s="210">
        <v>4.57</v>
      </c>
      <c r="D5522" s="210">
        <v>5.1100000000000003</v>
      </c>
      <c r="E5522" s="210">
        <v>4.67</v>
      </c>
      <c r="F5522" s="122"/>
      <c r="G5522" s="210">
        <v>3.17</v>
      </c>
      <c r="H5522" s="210">
        <v>3.02</v>
      </c>
      <c r="I5522" s="210">
        <v>2.95</v>
      </c>
      <c r="J5522" s="210">
        <v>3.8</v>
      </c>
      <c r="K5522" s="210">
        <v>3.59</v>
      </c>
      <c r="L5522" s="122">
        <v>3.55</v>
      </c>
      <c r="M5522" s="122"/>
      <c r="N5522" s="122"/>
      <c r="O5522" s="122"/>
      <c r="P5522" s="122"/>
      <c r="Q5522" s="122"/>
      <c r="U5522" s="122"/>
      <c r="V5522" s="122"/>
      <c r="W5522" s="122"/>
      <c r="X5522" s="122"/>
      <c r="Y5522" s="122"/>
      <c r="Z5522" s="122"/>
      <c r="AA5522" s="122"/>
      <c r="AB5522" s="122"/>
      <c r="AC5522" s="122"/>
    </row>
    <row r="5523" spans="1:43" s="117" customFormat="1" x14ac:dyDescent="0.2">
      <c r="A5523" s="209">
        <v>45582</v>
      </c>
      <c r="B5523" s="210">
        <v>4.78</v>
      </c>
      <c r="C5523" s="210">
        <v>4.66</v>
      </c>
      <c r="D5523" s="210">
        <v>5.19</v>
      </c>
      <c r="E5523" s="210">
        <v>4.7699999999999996</v>
      </c>
      <c r="F5523" s="122"/>
      <c r="G5523" s="210">
        <v>3.21</v>
      </c>
      <c r="H5523" s="210">
        <v>3.05</v>
      </c>
      <c r="I5523" s="210">
        <v>2.98</v>
      </c>
      <c r="J5523" s="210">
        <v>3.8</v>
      </c>
      <c r="K5523" s="210">
        <v>3.61</v>
      </c>
      <c r="L5523" s="122">
        <v>3.59</v>
      </c>
      <c r="M5523" s="122"/>
      <c r="N5523" s="122"/>
      <c r="O5523" s="122"/>
      <c r="P5523" s="122"/>
      <c r="Q5523" s="122"/>
      <c r="U5523" s="122"/>
      <c r="V5523" s="122"/>
      <c r="W5523" s="122"/>
      <c r="X5523" s="122"/>
      <c r="Y5523" s="122"/>
      <c r="Z5523" s="122"/>
      <c r="AA5523" s="122"/>
      <c r="AB5523" s="122"/>
      <c r="AC5523" s="122"/>
    </row>
    <row r="5524" spans="1:43" s="117" customFormat="1" x14ac:dyDescent="0.2">
      <c r="A5524" s="209">
        <v>45583</v>
      </c>
      <c r="B5524" s="210">
        <v>4.78</v>
      </c>
      <c r="C5524" s="210">
        <v>4.66</v>
      </c>
      <c r="D5524" s="210">
        <v>5.21</v>
      </c>
      <c r="E5524" s="210">
        <v>4.7699999999999996</v>
      </c>
      <c r="F5524" s="122"/>
      <c r="G5524" s="210">
        <v>3.22</v>
      </c>
      <c r="H5524" s="210">
        <v>3.06</v>
      </c>
      <c r="I5524" s="210">
        <v>2.97</v>
      </c>
      <c r="J5524" s="210">
        <v>3.8</v>
      </c>
      <c r="K5524" s="210">
        <v>3.61</v>
      </c>
      <c r="L5524" s="122">
        <v>3.58</v>
      </c>
      <c r="M5524" s="122"/>
      <c r="N5524" s="122"/>
      <c r="O5524" s="122"/>
      <c r="P5524" s="122"/>
      <c r="Q5524" s="122"/>
      <c r="U5524" s="122"/>
      <c r="V5524" s="122"/>
      <c r="W5524" s="122"/>
      <c r="X5524" s="122"/>
      <c r="Y5524" s="122"/>
      <c r="Z5524" s="122"/>
      <c r="AA5524" s="122"/>
      <c r="AB5524" s="122"/>
      <c r="AC5524" s="122"/>
    </row>
    <row r="5525" spans="1:43" s="117" customFormat="1" x14ac:dyDescent="0.2">
      <c r="A5525" s="209">
        <v>45586</v>
      </c>
      <c r="B5525" s="210">
        <v>4.9000000000000004</v>
      </c>
      <c r="C5525" s="210">
        <v>4.8</v>
      </c>
      <c r="D5525" s="210">
        <v>5.33</v>
      </c>
      <c r="E5525" s="210">
        <v>4.88</v>
      </c>
      <c r="F5525" s="122"/>
      <c r="G5525" s="210">
        <v>3.23</v>
      </c>
      <c r="H5525" s="210">
        <v>3.04</v>
      </c>
      <c r="I5525" s="210">
        <v>2.99</v>
      </c>
      <c r="J5525" s="210">
        <v>3.76</v>
      </c>
      <c r="K5525" s="210">
        <v>3.41</v>
      </c>
      <c r="L5525" s="122">
        <v>3.32</v>
      </c>
      <c r="M5525" s="122"/>
      <c r="N5525" s="122"/>
      <c r="O5525" s="122"/>
      <c r="P5525" s="122"/>
      <c r="Q5525" s="122"/>
      <c r="U5525" s="122"/>
      <c r="V5525" s="122"/>
      <c r="W5525" s="122"/>
      <c r="X5525" s="122"/>
      <c r="Y5525" s="122"/>
      <c r="Z5525" s="122"/>
      <c r="AA5525" s="122"/>
      <c r="AB5525" s="122"/>
      <c r="AC5525" s="122"/>
    </row>
    <row r="5526" spans="1:43" s="117" customFormat="1" x14ac:dyDescent="0.2">
      <c r="A5526" s="209">
        <v>45587</v>
      </c>
      <c r="B5526" s="210">
        <v>4.91</v>
      </c>
      <c r="C5526" s="210">
        <v>4.79</v>
      </c>
      <c r="D5526" s="210">
        <v>5.32</v>
      </c>
      <c r="E5526" s="210">
        <v>4.97</v>
      </c>
      <c r="F5526" s="122"/>
      <c r="G5526" s="210">
        <v>3.34</v>
      </c>
      <c r="H5526" s="210">
        <v>3.2</v>
      </c>
      <c r="I5526" s="210">
        <v>3.13</v>
      </c>
      <c r="J5526" s="210">
        <v>3.92</v>
      </c>
      <c r="K5526" s="210">
        <v>3.74</v>
      </c>
      <c r="L5526" s="122">
        <v>3.7</v>
      </c>
      <c r="M5526" s="122"/>
      <c r="N5526" s="122"/>
      <c r="O5526" s="122"/>
      <c r="P5526" s="122"/>
      <c r="Q5526" s="122"/>
      <c r="U5526" s="122"/>
      <c r="V5526" s="122"/>
      <c r="W5526" s="122"/>
      <c r="X5526" s="122"/>
      <c r="Y5526" s="122"/>
      <c r="Z5526" s="122"/>
      <c r="AA5526" s="122"/>
      <c r="AB5526" s="122"/>
      <c r="AC5526" s="122"/>
    </row>
    <row r="5527" spans="1:43" s="117" customFormat="1" x14ac:dyDescent="0.2">
      <c r="A5527" s="209">
        <v>45588</v>
      </c>
      <c r="B5527" s="210">
        <v>4.9400000000000004</v>
      </c>
      <c r="C5527" s="210">
        <v>4.84</v>
      </c>
      <c r="D5527" s="210">
        <v>5.36</v>
      </c>
      <c r="E5527" s="210">
        <v>5.04</v>
      </c>
      <c r="F5527" s="122"/>
      <c r="G5527" s="210">
        <v>3.5</v>
      </c>
      <c r="H5527" s="210">
        <v>3.36</v>
      </c>
      <c r="I5527" s="210">
        <v>3.28</v>
      </c>
      <c r="J5527" s="210">
        <v>4.0199999999999996</v>
      </c>
      <c r="K5527" s="210">
        <v>3.87</v>
      </c>
      <c r="L5527" s="122">
        <v>3.83</v>
      </c>
      <c r="M5527" s="122"/>
      <c r="N5527" s="122"/>
      <c r="O5527" s="122"/>
      <c r="P5527" s="122"/>
      <c r="Q5527" s="122"/>
      <c r="U5527" s="122"/>
      <c r="V5527" s="122"/>
      <c r="W5527" s="122"/>
      <c r="X5527" s="122"/>
      <c r="Y5527" s="122"/>
      <c r="Z5527" s="122"/>
      <c r="AA5527" s="122"/>
      <c r="AB5527" s="122"/>
      <c r="AC5527" s="122"/>
    </row>
    <row r="5528" spans="1:43" s="117" customFormat="1" x14ac:dyDescent="0.2">
      <c r="A5528" s="209">
        <v>45589</v>
      </c>
      <c r="B5528" s="210">
        <v>4.93</v>
      </c>
      <c r="C5528" s="210">
        <v>4.7699999999999996</v>
      </c>
      <c r="D5528" s="210">
        <v>5.32</v>
      </c>
      <c r="E5528" s="210">
        <v>4.99</v>
      </c>
      <c r="F5528" s="122"/>
      <c r="G5528" s="210">
        <v>3.42</v>
      </c>
      <c r="H5528" s="210">
        <v>3.3</v>
      </c>
      <c r="I5528" s="210">
        <v>3.21</v>
      </c>
      <c r="J5528" s="210">
        <v>3.97</v>
      </c>
      <c r="K5528" s="210">
        <v>3.81</v>
      </c>
      <c r="L5528" s="122">
        <v>3.78</v>
      </c>
      <c r="M5528" s="122"/>
      <c r="N5528" s="122"/>
      <c r="O5528" s="122"/>
      <c r="P5528" s="122"/>
      <c r="Q5528" s="122"/>
      <c r="U5528" s="122"/>
      <c r="V5528" s="122"/>
      <c r="W5528" s="122"/>
      <c r="X5528" s="122"/>
      <c r="Y5528" s="122"/>
      <c r="Z5528" s="122"/>
      <c r="AA5528" s="122"/>
      <c r="AB5528" s="122"/>
      <c r="AC5528" s="122"/>
    </row>
    <row r="5529" spans="1:43" s="117" customFormat="1" x14ac:dyDescent="0.2">
      <c r="A5529" s="209">
        <v>45590</v>
      </c>
      <c r="B5529" s="210">
        <v>4.93</v>
      </c>
      <c r="C5529" s="210">
        <v>4.79</v>
      </c>
      <c r="D5529" s="210">
        <v>5.34</v>
      </c>
      <c r="E5529" s="210">
        <v>5.0199999999999996</v>
      </c>
      <c r="F5529" s="122"/>
      <c r="G5529" s="210">
        <v>3.42</v>
      </c>
      <c r="H5529" s="210">
        <v>3.3</v>
      </c>
      <c r="I5529" s="210">
        <v>3.19</v>
      </c>
      <c r="J5529" s="210">
        <v>3.94</v>
      </c>
      <c r="K5529" s="210">
        <v>3.79</v>
      </c>
      <c r="L5529" s="122">
        <v>3.75</v>
      </c>
      <c r="M5529" s="122"/>
      <c r="N5529" s="122"/>
      <c r="O5529" s="122"/>
      <c r="P5529" s="122"/>
      <c r="Q5529" s="122"/>
      <c r="U5529" s="122"/>
      <c r="V5529" s="122"/>
      <c r="W5529" s="122"/>
      <c r="X5529" s="122"/>
      <c r="Y5529" s="122"/>
      <c r="Z5529" s="122"/>
      <c r="AA5529" s="122"/>
      <c r="AB5529" s="122"/>
      <c r="AC5529" s="122"/>
    </row>
    <row r="5530" spans="1:43" s="117" customFormat="1" x14ac:dyDescent="0.2">
      <c r="A5530" s="209">
        <v>45593</v>
      </c>
      <c r="B5530" s="210">
        <v>4.96</v>
      </c>
      <c r="C5530" s="210">
        <v>4.8099999999999996</v>
      </c>
      <c r="D5530" s="210">
        <v>5.37</v>
      </c>
      <c r="E5530" s="210">
        <v>5.0599999999999996</v>
      </c>
      <c r="F5530" s="122"/>
      <c r="G5530" s="210">
        <v>3.43</v>
      </c>
      <c r="H5530" s="210">
        <v>3.3</v>
      </c>
      <c r="I5530" s="210">
        <v>3.2</v>
      </c>
      <c r="J5530" s="210">
        <v>3.94</v>
      </c>
      <c r="K5530" s="210">
        <v>3.79</v>
      </c>
      <c r="L5530" s="122">
        <v>3.77</v>
      </c>
      <c r="M5530" s="122"/>
      <c r="N5530" s="122"/>
      <c r="O5530" s="122"/>
      <c r="P5530" s="122"/>
      <c r="Q5530" s="122"/>
      <c r="U5530" s="122"/>
      <c r="V5530" s="122"/>
      <c r="W5530" s="122"/>
      <c r="X5530" s="122"/>
      <c r="Y5530" s="122"/>
      <c r="Z5530" s="122"/>
      <c r="AA5530" s="122"/>
      <c r="AB5530" s="122"/>
      <c r="AC5530" s="122"/>
    </row>
    <row r="5531" spans="1:43" s="117" customFormat="1" x14ac:dyDescent="0.2">
      <c r="A5531" s="209">
        <v>45594</v>
      </c>
      <c r="B5531" s="210">
        <v>4.9400000000000004</v>
      </c>
      <c r="C5531" s="210">
        <v>4.79</v>
      </c>
      <c r="D5531" s="210">
        <v>5.33</v>
      </c>
      <c r="E5531" s="210">
        <v>5.0199999999999996</v>
      </c>
      <c r="F5531" s="122"/>
      <c r="G5531" s="210">
        <v>3.49</v>
      </c>
      <c r="H5531" s="210">
        <v>3.35</v>
      </c>
      <c r="I5531" s="210">
        <v>3.24</v>
      </c>
      <c r="J5531" s="210">
        <v>3.96</v>
      </c>
      <c r="K5531" s="210">
        <v>3.85</v>
      </c>
      <c r="L5531" s="122">
        <v>3.8</v>
      </c>
      <c r="M5531" s="122"/>
      <c r="N5531" s="122"/>
      <c r="O5531" s="122"/>
      <c r="P5531" s="122"/>
      <c r="Q5531" s="122"/>
      <c r="U5531" s="122"/>
      <c r="V5531" s="122"/>
      <c r="W5531" s="122"/>
      <c r="X5531" s="122"/>
      <c r="Y5531" s="122"/>
      <c r="Z5531" s="122"/>
      <c r="AA5531" s="122"/>
      <c r="AB5531" s="122"/>
      <c r="AC5531" s="122"/>
    </row>
    <row r="5532" spans="1:43" s="117" customFormat="1" x14ac:dyDescent="0.2">
      <c r="A5532" s="209">
        <v>45595</v>
      </c>
      <c r="B5532" s="210">
        <v>5</v>
      </c>
      <c r="C5532" s="210">
        <v>4.8600000000000003</v>
      </c>
      <c r="D5532" s="210">
        <v>5.39</v>
      </c>
      <c r="E5532" s="210">
        <v>5.0599999999999996</v>
      </c>
      <c r="F5532" s="122"/>
      <c r="G5532" s="210">
        <v>3.48</v>
      </c>
      <c r="H5532" s="210">
        <v>3.34</v>
      </c>
      <c r="I5532" s="210">
        <v>3.23</v>
      </c>
      <c r="J5532" s="210">
        <v>3.95</v>
      </c>
      <c r="K5532" s="210">
        <v>3.84</v>
      </c>
      <c r="L5532" s="122">
        <v>3.8</v>
      </c>
      <c r="M5532" s="122"/>
      <c r="N5532" s="122"/>
      <c r="O5532" s="122"/>
      <c r="P5532" s="122"/>
      <c r="Q5532" s="122"/>
      <c r="U5532" s="122"/>
      <c r="V5532" s="122"/>
      <c r="W5532" s="122"/>
      <c r="X5532" s="122"/>
      <c r="Y5532" s="122"/>
      <c r="Z5532" s="122"/>
      <c r="AA5532" s="122"/>
      <c r="AB5532" s="122"/>
      <c r="AC5532" s="122"/>
    </row>
    <row r="5533" spans="1:43" s="117" customFormat="1" x14ac:dyDescent="0.2">
      <c r="A5533" s="209">
        <v>45596</v>
      </c>
      <c r="B5533" s="210">
        <v>4.99</v>
      </c>
      <c r="C5533" s="210">
        <v>4.8600000000000003</v>
      </c>
      <c r="D5533" s="210">
        <v>5.37</v>
      </c>
      <c r="E5533" s="210">
        <v>5.07</v>
      </c>
      <c r="F5533" s="122"/>
      <c r="G5533" s="210">
        <v>3.44</v>
      </c>
      <c r="H5533" s="210">
        <v>3.31</v>
      </c>
      <c r="I5533" s="210">
        <v>3.24</v>
      </c>
      <c r="J5533" s="210">
        <v>3.98</v>
      </c>
      <c r="K5533" s="210">
        <v>3.83</v>
      </c>
      <c r="L5533" s="122">
        <v>3.8</v>
      </c>
      <c r="M5533" s="122"/>
      <c r="N5533" s="122"/>
      <c r="O5533" s="122"/>
      <c r="P5533" s="122"/>
      <c r="Q5533" s="122"/>
      <c r="U5533" s="122"/>
      <c r="V5533" s="122"/>
      <c r="W5533" s="122"/>
      <c r="X5533" s="122"/>
      <c r="Y5533" s="122"/>
      <c r="Z5533" s="122"/>
      <c r="AA5533" s="122"/>
      <c r="AB5533" s="122"/>
      <c r="AC5533" s="122"/>
    </row>
    <row r="5534" spans="1:43" s="117" customFormat="1" x14ac:dyDescent="0.2">
      <c r="A5534" s="209"/>
      <c r="B5534" s="210"/>
      <c r="C5534" s="210"/>
      <c r="D5534" s="210"/>
      <c r="E5534" s="210"/>
      <c r="F5534" s="122"/>
      <c r="G5534" s="210"/>
      <c r="H5534" s="210"/>
      <c r="I5534" s="210"/>
      <c r="J5534" s="210"/>
      <c r="K5534" s="210"/>
      <c r="L5534" s="122"/>
      <c r="M5534" s="122"/>
      <c r="N5534" s="122"/>
      <c r="O5534" s="122"/>
      <c r="P5534" s="122"/>
      <c r="Q5534" s="122"/>
      <c r="U5534" s="122"/>
      <c r="V5534" s="122"/>
      <c r="W5534" s="122"/>
      <c r="X5534" s="122"/>
      <c r="Y5534" s="122"/>
      <c r="Z5534" s="122"/>
      <c r="AA5534" s="122"/>
      <c r="AB5534" s="122"/>
      <c r="AC5534" s="122"/>
    </row>
    <row r="5535" spans="1:43" s="221" customFormat="1" x14ac:dyDescent="0.2">
      <c r="A5535" s="228" t="s">
        <v>61</v>
      </c>
      <c r="B5535" s="229">
        <f>AVERAGE(B5512:B5533)</f>
        <v>4.7845454545454542</v>
      </c>
      <c r="C5535" s="229">
        <f>AVERAGE(C5512:C5533)</f>
        <v>4.6663636363636378</v>
      </c>
      <c r="D5535" s="229">
        <f>AVERAGE(D5512:D5533)</f>
        <v>5.21</v>
      </c>
      <c r="E5535" s="229">
        <f>AVERAGE(E5512:E5533)</f>
        <v>4.8490909090909078</v>
      </c>
      <c r="F5535" s="229"/>
      <c r="G5535" s="229">
        <f>AVERAGE(G5512:G5533)</f>
        <v>3.2504545454545455</v>
      </c>
      <c r="H5535" s="229">
        <f>AVERAGE(H5512:H5533)</f>
        <v>3.0927272727272723</v>
      </c>
      <c r="I5535" s="229"/>
      <c r="J5535" s="229">
        <f>AVERAGE(J5512:J5533)</f>
        <v>3.8054545454545448</v>
      </c>
      <c r="K5535" s="229">
        <f>AVERAGE(K5512:K5533)</f>
        <v>3.6522727272727278</v>
      </c>
      <c r="L5535" s="229"/>
      <c r="M5535" s="229"/>
      <c r="N5535" s="229"/>
      <c r="O5535" s="229"/>
      <c r="P5535" s="229"/>
      <c r="Q5535" s="229"/>
      <c r="U5535" s="229"/>
      <c r="V5535" s="229"/>
      <c r="W5535" s="229"/>
      <c r="X5535" s="229"/>
      <c r="Y5535" s="229"/>
      <c r="Z5535" s="229"/>
      <c r="AA5535" s="229"/>
      <c r="AB5535" s="229"/>
      <c r="AC5535" s="229"/>
      <c r="AF5535" s="261"/>
      <c r="AG5535" s="262"/>
      <c r="AH5535" s="262"/>
      <c r="AI5535" s="262"/>
      <c r="AJ5535" s="262"/>
      <c r="AK5535" s="262"/>
      <c r="AL5535" s="262"/>
      <c r="AM5535" s="262"/>
      <c r="AN5535" s="262"/>
      <c r="AO5535" s="262"/>
      <c r="AP5535" s="262"/>
      <c r="AQ5535" s="262"/>
    </row>
    <row r="5536" spans="1:43" s="221" customFormat="1" x14ac:dyDescent="0.2">
      <c r="A5536" s="228" t="s">
        <v>62</v>
      </c>
      <c r="B5536" s="311">
        <f>AVERAGE(B5535:C5535)</f>
        <v>4.7254545454545465</v>
      </c>
      <c r="C5536" s="311"/>
      <c r="D5536" s="311">
        <f>AVERAGE(D5535:E5535)</f>
        <v>5.0295454545454543</v>
      </c>
      <c r="E5536" s="311"/>
      <c r="F5536" s="231"/>
      <c r="G5536" s="311">
        <f>AVERAGE(G5535:H5535)</f>
        <v>3.1715909090909089</v>
      </c>
      <c r="H5536" s="311"/>
      <c r="I5536" s="230"/>
      <c r="J5536" s="311">
        <f>AVERAGE(J5535:K5535)</f>
        <v>3.728863636363636</v>
      </c>
      <c r="K5536" s="311"/>
      <c r="L5536" s="229"/>
      <c r="M5536" s="229"/>
      <c r="N5536" s="229"/>
      <c r="O5536" s="229"/>
      <c r="P5536" s="229"/>
      <c r="Q5536" s="229"/>
      <c r="U5536" s="229"/>
      <c r="V5536" s="229"/>
      <c r="W5536" s="229"/>
      <c r="X5536" s="229"/>
      <c r="Y5536" s="229"/>
      <c r="Z5536" s="229"/>
      <c r="AA5536" s="229"/>
      <c r="AB5536" s="229"/>
      <c r="AC5536" s="229"/>
      <c r="AF5536" s="261"/>
      <c r="AG5536" s="263"/>
      <c r="AH5536" s="263"/>
      <c r="AI5536" s="263"/>
      <c r="AJ5536" s="263"/>
      <c r="AK5536" s="262"/>
      <c r="AL5536" s="263"/>
      <c r="AM5536" s="263"/>
      <c r="AN5536" s="263"/>
      <c r="AO5536" s="263"/>
      <c r="AP5536" s="263"/>
      <c r="AQ5536" s="262"/>
    </row>
    <row r="5537" spans="1:43" s="221" customFormat="1" x14ac:dyDescent="0.2">
      <c r="A5537" s="228" t="s">
        <v>63</v>
      </c>
      <c r="B5537" s="311">
        <f>AVERAGE(B5484,B5509,B5536)</f>
        <v>4.5581046176046183</v>
      </c>
      <c r="C5537" s="311"/>
      <c r="D5537" s="311">
        <f>AVERAGE(D5484,D5509,D5536)</f>
        <v>4.9288484848484844</v>
      </c>
      <c r="E5537" s="311"/>
      <c r="F5537" s="231"/>
      <c r="G5537" s="311">
        <f>AVERAGE(G5484,G5509,G5536)</f>
        <v>3.1050909090909085</v>
      </c>
      <c r="H5537" s="311"/>
      <c r="I5537" s="230"/>
      <c r="J5537" s="311">
        <f>AVERAGE(J5484,J5509,J5536)</f>
        <v>3.6912121212121214</v>
      </c>
      <c r="K5537" s="311"/>
      <c r="L5537" s="229"/>
      <c r="M5537" s="229"/>
      <c r="N5537" s="229"/>
      <c r="O5537" s="229"/>
      <c r="P5537" s="229"/>
      <c r="Q5537" s="229"/>
      <c r="U5537" s="229"/>
      <c r="V5537" s="229"/>
      <c r="W5537" s="229"/>
      <c r="X5537" s="229"/>
      <c r="Y5537" s="229"/>
      <c r="Z5537" s="229"/>
      <c r="AA5537" s="229"/>
      <c r="AB5537" s="229"/>
      <c r="AC5537" s="229"/>
      <c r="AF5537" s="261"/>
      <c r="AG5537" s="263"/>
      <c r="AH5537" s="263"/>
      <c r="AI5537" s="263"/>
      <c r="AJ5537" s="263"/>
      <c r="AK5537" s="262"/>
      <c r="AL5537" s="263"/>
      <c r="AM5537" s="263"/>
      <c r="AN5537" s="263"/>
      <c r="AO5537" s="263"/>
      <c r="AP5537" s="263"/>
      <c r="AQ5537" s="262"/>
    </row>
    <row r="5538" spans="1:43" s="221" customFormat="1" x14ac:dyDescent="0.2">
      <c r="A5538" s="228"/>
      <c r="B5538" s="230"/>
      <c r="C5538" s="230"/>
      <c r="D5538" s="230"/>
      <c r="E5538" s="230"/>
      <c r="F5538" s="231"/>
      <c r="G5538" s="230"/>
      <c r="H5538" s="230"/>
      <c r="I5538" s="230"/>
      <c r="J5538" s="230"/>
      <c r="K5538" s="230"/>
      <c r="L5538" s="229"/>
      <c r="M5538" s="229"/>
      <c r="N5538" s="229"/>
      <c r="O5538" s="229"/>
      <c r="P5538" s="229"/>
      <c r="Q5538" s="229"/>
      <c r="U5538" s="229"/>
      <c r="V5538" s="229"/>
      <c r="W5538" s="229"/>
      <c r="X5538" s="229"/>
      <c r="Y5538" s="229"/>
      <c r="Z5538" s="229"/>
      <c r="AA5538" s="229"/>
      <c r="AB5538" s="229"/>
      <c r="AC5538" s="229"/>
      <c r="AF5538" s="261"/>
      <c r="AG5538" s="263"/>
      <c r="AH5538" s="263"/>
      <c r="AI5538" s="263"/>
      <c r="AJ5538" s="263"/>
      <c r="AK5538" s="262"/>
      <c r="AL5538" s="263"/>
      <c r="AM5538" s="263"/>
      <c r="AN5538" s="263"/>
      <c r="AO5538" s="263"/>
      <c r="AP5538" s="263"/>
      <c r="AQ5538" s="262"/>
    </row>
    <row r="5539" spans="1:43" s="220" customFormat="1" x14ac:dyDescent="0.2">
      <c r="A5539" s="232">
        <v>45597</v>
      </c>
      <c r="B5539" s="233">
        <v>5.09</v>
      </c>
      <c r="C5539" s="233">
        <v>4.96</v>
      </c>
      <c r="D5539" s="233">
        <v>5.47</v>
      </c>
      <c r="E5539" s="233">
        <v>5.17</v>
      </c>
      <c r="F5539" s="234"/>
      <c r="G5539" s="233">
        <v>3.47</v>
      </c>
      <c r="H5539" s="233">
        <v>3.32</v>
      </c>
      <c r="I5539" s="233">
        <v>3.22</v>
      </c>
      <c r="J5539" s="233">
        <v>4</v>
      </c>
      <c r="K5539" s="233">
        <v>3.82</v>
      </c>
      <c r="L5539" s="234">
        <v>3.79</v>
      </c>
      <c r="M5539" s="234"/>
      <c r="N5539" s="234"/>
      <c r="O5539" s="234"/>
      <c r="P5539" s="234"/>
      <c r="Q5539" s="234"/>
      <c r="U5539" s="234"/>
      <c r="V5539" s="234"/>
      <c r="W5539" s="234"/>
      <c r="X5539" s="234"/>
      <c r="Y5539" s="234"/>
      <c r="Z5539" s="234"/>
      <c r="AA5539" s="234"/>
      <c r="AB5539" s="234"/>
      <c r="AC5539" s="234"/>
      <c r="AF5539" s="232"/>
      <c r="AG5539" s="277"/>
      <c r="AH5539" s="277"/>
      <c r="AI5539" s="277"/>
      <c r="AJ5539" s="277"/>
      <c r="AK5539" s="278"/>
      <c r="AL5539" s="277"/>
      <c r="AM5539" s="277"/>
      <c r="AN5539" s="277"/>
      <c r="AO5539" s="277"/>
      <c r="AP5539" s="277"/>
      <c r="AQ5539" s="278"/>
    </row>
    <row r="5540" spans="1:43" s="220" customFormat="1" x14ac:dyDescent="0.2">
      <c r="A5540" s="232">
        <v>45600</v>
      </c>
      <c r="B5540" s="233">
        <v>5.03</v>
      </c>
      <c r="C5540" s="233">
        <v>4.87</v>
      </c>
      <c r="D5540" s="233">
        <v>5.36</v>
      </c>
      <c r="E5540" s="233">
        <v>5.0599999999999996</v>
      </c>
      <c r="F5540" s="234"/>
      <c r="G5540" s="233">
        <v>3.41</v>
      </c>
      <c r="H5540" s="233">
        <v>3.28</v>
      </c>
      <c r="I5540" s="233">
        <v>3.19</v>
      </c>
      <c r="J5540" s="233">
        <v>3.94</v>
      </c>
      <c r="K5540" s="233">
        <v>3.77</v>
      </c>
      <c r="L5540" s="234">
        <v>3.77</v>
      </c>
      <c r="M5540" s="234"/>
      <c r="N5540" s="234"/>
      <c r="O5540" s="234"/>
      <c r="P5540" s="234"/>
      <c r="Q5540" s="234"/>
      <c r="U5540" s="234"/>
      <c r="V5540" s="234"/>
      <c r="W5540" s="234"/>
      <c r="X5540" s="234"/>
      <c r="Y5540" s="234"/>
      <c r="Z5540" s="234"/>
      <c r="AA5540" s="234"/>
      <c r="AB5540" s="234"/>
      <c r="AC5540" s="234"/>
      <c r="AF5540" s="232"/>
      <c r="AG5540" s="277"/>
      <c r="AH5540" s="277"/>
      <c r="AI5540" s="277"/>
      <c r="AJ5540" s="277"/>
      <c r="AK5540" s="278"/>
      <c r="AL5540" s="277"/>
      <c r="AM5540" s="277"/>
      <c r="AN5540" s="277"/>
      <c r="AO5540" s="277"/>
      <c r="AP5540" s="277"/>
      <c r="AQ5540" s="278"/>
    </row>
    <row r="5541" spans="1:43" s="220" customFormat="1" x14ac:dyDescent="0.2">
      <c r="A5541" s="232">
        <v>45601</v>
      </c>
      <c r="B5541" s="233">
        <v>4.9800000000000004</v>
      </c>
      <c r="C5541" s="233">
        <v>4.82</v>
      </c>
      <c r="D5541" s="233">
        <v>5.32</v>
      </c>
      <c r="E5541" s="233">
        <v>4.99</v>
      </c>
      <c r="F5541" s="234"/>
      <c r="G5541" s="233">
        <v>3.39</v>
      </c>
      <c r="H5541" s="233">
        <v>3.26</v>
      </c>
      <c r="I5541" s="233">
        <v>3.17</v>
      </c>
      <c r="J5541" s="233">
        <v>3.9</v>
      </c>
      <c r="K5541" s="233">
        <v>3.75</v>
      </c>
      <c r="L5541" s="234">
        <v>3.74</v>
      </c>
      <c r="M5541" s="234"/>
      <c r="N5541" s="234"/>
      <c r="O5541" s="234"/>
      <c r="P5541" s="234"/>
      <c r="Q5541" s="234"/>
      <c r="U5541" s="234"/>
      <c r="V5541" s="234"/>
      <c r="W5541" s="234"/>
      <c r="X5541" s="234"/>
      <c r="Y5541" s="234"/>
      <c r="Z5541" s="234"/>
      <c r="AA5541" s="234"/>
      <c r="AB5541" s="234"/>
      <c r="AC5541" s="234"/>
      <c r="AF5541" s="232"/>
      <c r="AG5541" s="277"/>
      <c r="AH5541" s="277"/>
      <c r="AI5541" s="277"/>
      <c r="AJ5541" s="277"/>
      <c r="AK5541" s="278"/>
      <c r="AL5541" s="277"/>
      <c r="AM5541" s="277"/>
      <c r="AN5541" s="277"/>
      <c r="AO5541" s="277"/>
      <c r="AP5541" s="277"/>
      <c r="AQ5541" s="278"/>
    </row>
    <row r="5542" spans="1:43" s="220" customFormat="1" x14ac:dyDescent="0.2">
      <c r="A5542" s="232">
        <v>45602</v>
      </c>
      <c r="B5542" s="233">
        <v>5.09</v>
      </c>
      <c r="C5542" s="233">
        <v>4.9400000000000004</v>
      </c>
      <c r="D5542" s="233">
        <v>5.41</v>
      </c>
      <c r="E5542" s="233">
        <v>5.0599999999999996</v>
      </c>
      <c r="F5542" s="234"/>
      <c r="G5542" s="233">
        <v>3.5</v>
      </c>
      <c r="H5542" s="233">
        <v>3.38</v>
      </c>
      <c r="I5542" s="233">
        <v>3.32</v>
      </c>
      <c r="J5542" s="233">
        <v>4</v>
      </c>
      <c r="K5542" s="233">
        <v>3.9</v>
      </c>
      <c r="L5542" s="234">
        <v>3.87</v>
      </c>
      <c r="M5542" s="234"/>
      <c r="N5542" s="234"/>
      <c r="O5542" s="234"/>
      <c r="P5542" s="234"/>
      <c r="Q5542" s="234"/>
      <c r="U5542" s="234"/>
      <c r="V5542" s="234"/>
      <c r="W5542" s="234"/>
      <c r="X5542" s="234"/>
      <c r="Y5542" s="234"/>
      <c r="Z5542" s="234"/>
      <c r="AA5542" s="234"/>
      <c r="AB5542" s="234"/>
      <c r="AC5542" s="234"/>
      <c r="AF5542" s="232"/>
      <c r="AG5542" s="277"/>
      <c r="AH5542" s="277"/>
      <c r="AI5542" s="277"/>
      <c r="AJ5542" s="277"/>
      <c r="AK5542" s="278"/>
      <c r="AL5542" s="277"/>
      <c r="AM5542" s="277"/>
      <c r="AN5542" s="277"/>
      <c r="AO5542" s="277"/>
      <c r="AP5542" s="277"/>
      <c r="AQ5542" s="278"/>
    </row>
    <row r="5543" spans="1:43" s="220" customFormat="1" x14ac:dyDescent="0.2">
      <c r="A5543" s="232">
        <v>45603</v>
      </c>
      <c r="B5543" s="233">
        <v>4.9800000000000004</v>
      </c>
      <c r="C5543" s="233">
        <v>4.8</v>
      </c>
      <c r="D5543" s="233">
        <v>5.34</v>
      </c>
      <c r="E5543" s="233">
        <v>4.9800000000000004</v>
      </c>
      <c r="F5543" s="234"/>
      <c r="G5543" s="233">
        <v>3.47</v>
      </c>
      <c r="H5543" s="233">
        <v>3.35</v>
      </c>
      <c r="I5543" s="233">
        <v>3.26</v>
      </c>
      <c r="J5543" s="233">
        <v>4.03</v>
      </c>
      <c r="K5543" s="233">
        <v>3.86</v>
      </c>
      <c r="L5543" s="234">
        <v>3.81</v>
      </c>
      <c r="M5543" s="234"/>
      <c r="N5543" s="234"/>
      <c r="O5543" s="234"/>
      <c r="P5543" s="234"/>
      <c r="Q5543" s="234"/>
      <c r="U5543" s="234"/>
      <c r="V5543" s="234"/>
      <c r="W5543" s="234"/>
      <c r="X5543" s="234"/>
      <c r="Y5543" s="234"/>
      <c r="Z5543" s="234"/>
      <c r="AA5543" s="234"/>
      <c r="AB5543" s="234"/>
      <c r="AC5543" s="234"/>
      <c r="AF5543" s="232"/>
      <c r="AG5543" s="277"/>
      <c r="AH5543" s="277"/>
      <c r="AI5543" s="277"/>
      <c r="AJ5543" s="277"/>
      <c r="AK5543" s="278"/>
      <c r="AL5543" s="277"/>
      <c r="AM5543" s="277"/>
      <c r="AN5543" s="277"/>
      <c r="AO5543" s="277"/>
      <c r="AP5543" s="277"/>
      <c r="AQ5543" s="278"/>
    </row>
    <row r="5544" spans="1:43" s="220" customFormat="1" x14ac:dyDescent="0.2">
      <c r="A5544" s="232">
        <v>45604</v>
      </c>
      <c r="B5544" s="233">
        <v>4.96</v>
      </c>
      <c r="C5544" s="233">
        <v>4.79</v>
      </c>
      <c r="D5544" s="233">
        <v>5.3</v>
      </c>
      <c r="E5544" s="233">
        <v>4.93</v>
      </c>
      <c r="F5544" s="234"/>
      <c r="G5544" s="233">
        <v>3.36</v>
      </c>
      <c r="H5544" s="233">
        <v>3.23</v>
      </c>
      <c r="I5544" s="233">
        <v>3.14</v>
      </c>
      <c r="J5544" s="233">
        <v>3.94</v>
      </c>
      <c r="K5544" s="233">
        <v>3.72</v>
      </c>
      <c r="L5544" s="234">
        <v>3.68</v>
      </c>
      <c r="M5544" s="234"/>
      <c r="N5544" s="234"/>
      <c r="O5544" s="234"/>
      <c r="P5544" s="234"/>
      <c r="Q5544" s="234"/>
      <c r="U5544" s="234"/>
      <c r="V5544" s="234"/>
      <c r="W5544" s="234"/>
      <c r="X5544" s="234"/>
      <c r="Y5544" s="234"/>
      <c r="Z5544" s="234"/>
      <c r="AA5544" s="234"/>
      <c r="AB5544" s="234"/>
      <c r="AC5544" s="234"/>
      <c r="AF5544" s="232"/>
      <c r="AG5544" s="277"/>
      <c r="AH5544" s="277"/>
      <c r="AI5544" s="277"/>
      <c r="AJ5544" s="277"/>
      <c r="AK5544" s="278"/>
      <c r="AL5544" s="277"/>
      <c r="AM5544" s="277"/>
      <c r="AN5544" s="277"/>
      <c r="AO5544" s="277"/>
      <c r="AP5544" s="277"/>
      <c r="AQ5544" s="278"/>
    </row>
    <row r="5545" spans="1:43" s="220" customFormat="1" x14ac:dyDescent="0.2">
      <c r="A5545" s="232">
        <v>45608</v>
      </c>
      <c r="B5545" s="233">
        <v>5.08</v>
      </c>
      <c r="C5545" s="233">
        <v>4.92</v>
      </c>
      <c r="D5545" s="233">
        <v>5.39</v>
      </c>
      <c r="E5545" s="233">
        <v>5.04</v>
      </c>
      <c r="F5545" s="234"/>
      <c r="G5545" s="233">
        <v>3.41</v>
      </c>
      <c r="H5545" s="233">
        <v>3.27</v>
      </c>
      <c r="I5545" s="233">
        <v>3.18</v>
      </c>
      <c r="J5545" s="233">
        <v>3.99</v>
      </c>
      <c r="K5545" s="233">
        <v>3.77</v>
      </c>
      <c r="L5545" s="234">
        <v>3.73</v>
      </c>
      <c r="M5545" s="234"/>
      <c r="N5545" s="234"/>
      <c r="O5545" s="234"/>
      <c r="P5545" s="234"/>
      <c r="Q5545" s="234"/>
      <c r="U5545" s="234"/>
      <c r="V5545" s="234"/>
      <c r="W5545" s="234"/>
      <c r="X5545" s="234"/>
      <c r="Y5545" s="234"/>
      <c r="Z5545" s="234"/>
      <c r="AA5545" s="234"/>
      <c r="AB5545" s="234"/>
      <c r="AC5545" s="234"/>
      <c r="AF5545" s="264" t="s">
        <v>954</v>
      </c>
      <c r="AG5545" s="277"/>
      <c r="AH5545" s="277"/>
      <c r="AI5545" s="277"/>
      <c r="AJ5545" s="277"/>
      <c r="AK5545" s="278"/>
      <c r="AL5545" s="277"/>
      <c r="AM5545" s="277"/>
      <c r="AN5545" s="277"/>
      <c r="AO5545" s="277"/>
      <c r="AP5545" s="277"/>
      <c r="AQ5545" s="278"/>
    </row>
    <row r="5546" spans="1:43" s="220" customFormat="1" x14ac:dyDescent="0.2">
      <c r="A5546" s="232">
        <v>45609</v>
      </c>
      <c r="B5546" s="233">
        <v>5.1100000000000003</v>
      </c>
      <c r="C5546" s="233">
        <v>4.97</v>
      </c>
      <c r="D5546" s="233">
        <v>5.43</v>
      </c>
      <c r="E5546" s="233">
        <v>5.08</v>
      </c>
      <c r="F5546" s="234"/>
      <c r="G5546" s="233">
        <v>3.43</v>
      </c>
      <c r="H5546" s="233">
        <v>3.28</v>
      </c>
      <c r="I5546" s="233">
        <v>3.19</v>
      </c>
      <c r="J5546" s="233">
        <v>4.01</v>
      </c>
      <c r="K5546" s="233">
        <v>3.78</v>
      </c>
      <c r="L5546" s="234">
        <v>3.74</v>
      </c>
      <c r="M5546" s="234"/>
      <c r="N5546" s="234"/>
      <c r="O5546" s="234"/>
      <c r="P5546" s="234"/>
      <c r="Q5546" s="234"/>
      <c r="U5546" s="234"/>
      <c r="V5546" s="234"/>
      <c r="W5546" s="234"/>
      <c r="X5546" s="234"/>
      <c r="Y5546" s="234"/>
      <c r="Z5546" s="234"/>
      <c r="AA5546" s="234"/>
      <c r="AB5546" s="234"/>
      <c r="AC5546" s="234"/>
      <c r="AF5546" s="232"/>
      <c r="AG5546" s="277"/>
      <c r="AH5546" s="277"/>
      <c r="AI5546" s="277"/>
      <c r="AJ5546" s="277"/>
      <c r="AK5546" s="278"/>
      <c r="AL5546" s="277"/>
      <c r="AM5546" s="277"/>
      <c r="AN5546" s="277"/>
      <c r="AO5546" s="277"/>
      <c r="AP5546" s="277"/>
      <c r="AQ5546" s="278"/>
    </row>
    <row r="5547" spans="1:43" s="220" customFormat="1" x14ac:dyDescent="0.2">
      <c r="A5547" s="232">
        <v>45610</v>
      </c>
      <c r="B5547" s="233">
        <v>5.12</v>
      </c>
      <c r="C5547" s="233">
        <v>4.9800000000000004</v>
      </c>
      <c r="D5547" s="233">
        <v>5.43</v>
      </c>
      <c r="E5547" s="233">
        <v>5.05</v>
      </c>
      <c r="F5547" s="234"/>
      <c r="G5547" s="233">
        <v>3.43</v>
      </c>
      <c r="H5547" s="233">
        <v>3.26</v>
      </c>
      <c r="I5547" s="233">
        <v>3.17</v>
      </c>
      <c r="J5547" s="233">
        <v>4.01</v>
      </c>
      <c r="K5547" s="233">
        <v>3.75</v>
      </c>
      <c r="L5547" s="234">
        <v>3.7</v>
      </c>
      <c r="M5547" s="234"/>
      <c r="N5547" s="234"/>
      <c r="O5547" s="234"/>
      <c r="P5547" s="234"/>
      <c r="Q5547" s="234"/>
      <c r="U5547" s="234"/>
      <c r="V5547" s="234"/>
      <c r="W5547" s="234"/>
      <c r="X5547" s="234"/>
      <c r="Y5547" s="234"/>
      <c r="Z5547" s="234"/>
      <c r="AA5547" s="234"/>
      <c r="AB5547" s="234"/>
      <c r="AC5547" s="234"/>
      <c r="AF5547" s="232"/>
      <c r="AG5547" s="277"/>
      <c r="AH5547" s="277"/>
      <c r="AI5547" s="277"/>
      <c r="AJ5547" s="277"/>
      <c r="AK5547" s="278"/>
      <c r="AL5547" s="277"/>
      <c r="AM5547" s="277"/>
      <c r="AN5547" s="277"/>
      <c r="AO5547" s="277"/>
      <c r="AP5547" s="277"/>
      <c r="AQ5547" s="278"/>
    </row>
    <row r="5548" spans="1:43" s="220" customFormat="1" x14ac:dyDescent="0.2">
      <c r="A5548" s="232">
        <v>45611</v>
      </c>
      <c r="B5548" s="233">
        <v>5.12</v>
      </c>
      <c r="C5548" s="233">
        <v>4.99</v>
      </c>
      <c r="D5548" s="233">
        <v>5.44</v>
      </c>
      <c r="E5548" s="233">
        <v>5.07</v>
      </c>
      <c r="F5548" s="234"/>
      <c r="G5548" s="233">
        <v>3.42</v>
      </c>
      <c r="H5548" s="233">
        <v>3.26</v>
      </c>
      <c r="I5548" s="233">
        <v>3.18</v>
      </c>
      <c r="J5548" s="233">
        <v>4.01</v>
      </c>
      <c r="K5548" s="233">
        <v>3.75</v>
      </c>
      <c r="L5548" s="234">
        <v>3.71</v>
      </c>
      <c r="M5548" s="234"/>
      <c r="N5548" s="234"/>
      <c r="O5548" s="234"/>
      <c r="P5548" s="234"/>
      <c r="Q5548" s="234"/>
      <c r="U5548" s="234"/>
      <c r="V5548" s="234"/>
      <c r="W5548" s="234"/>
      <c r="X5548" s="234"/>
      <c r="Y5548" s="234"/>
      <c r="Z5548" s="234"/>
      <c r="AA5548" s="234"/>
      <c r="AB5548" s="234"/>
      <c r="AC5548" s="234"/>
      <c r="AF5548" s="232"/>
      <c r="AG5548" s="277"/>
      <c r="AH5548" s="277"/>
      <c r="AI5548" s="277"/>
      <c r="AJ5548" s="277"/>
      <c r="AK5548" s="278"/>
      <c r="AL5548" s="277"/>
      <c r="AM5548" s="277"/>
      <c r="AN5548" s="277"/>
      <c r="AO5548" s="277"/>
      <c r="AP5548" s="277"/>
      <c r="AQ5548" s="278"/>
    </row>
    <row r="5549" spans="1:43" s="220" customFormat="1" x14ac:dyDescent="0.2">
      <c r="A5549" s="232">
        <v>45614</v>
      </c>
      <c r="B5549" s="233">
        <v>5.08</v>
      </c>
      <c r="C5549" s="233">
        <v>4.95</v>
      </c>
      <c r="D5549" s="233">
        <v>5.43</v>
      </c>
      <c r="E5549" s="233">
        <v>5.1100000000000003</v>
      </c>
      <c r="F5549" s="234"/>
      <c r="G5549" s="233">
        <v>3.43</v>
      </c>
      <c r="H5549" s="233">
        <v>3.28</v>
      </c>
      <c r="I5549" s="233">
        <v>3.19</v>
      </c>
      <c r="J5549" s="233">
        <v>4</v>
      </c>
      <c r="K5549" s="233">
        <v>3.76</v>
      </c>
      <c r="L5549" s="234">
        <v>3.72</v>
      </c>
      <c r="M5549" s="234"/>
      <c r="N5549" s="234"/>
      <c r="O5549" s="234"/>
      <c r="P5549" s="234"/>
      <c r="Q5549" s="234"/>
      <c r="U5549" s="234"/>
      <c r="V5549" s="234"/>
      <c r="W5549" s="234"/>
      <c r="X5549" s="234"/>
      <c r="Y5549" s="234"/>
      <c r="Z5549" s="234"/>
      <c r="AA5549" s="234"/>
      <c r="AB5549" s="234"/>
      <c r="AC5549" s="234"/>
      <c r="AF5549" s="232"/>
      <c r="AG5549" s="277"/>
      <c r="AH5549" s="277"/>
      <c r="AI5549" s="277"/>
      <c r="AJ5549" s="277"/>
      <c r="AK5549" s="278"/>
      <c r="AL5549" s="277"/>
      <c r="AM5549" s="277"/>
      <c r="AN5549" s="277"/>
      <c r="AO5549" s="277"/>
      <c r="AP5549" s="277"/>
      <c r="AQ5549" s="278"/>
    </row>
    <row r="5550" spans="1:43" s="220" customFormat="1" x14ac:dyDescent="0.2">
      <c r="A5550" s="232">
        <v>45615</v>
      </c>
      <c r="B5550" s="233">
        <v>5.0599999999999996</v>
      </c>
      <c r="C5550" s="233">
        <v>4.93</v>
      </c>
      <c r="D5550" s="233">
        <v>5.41</v>
      </c>
      <c r="E5550" s="233">
        <v>5.03</v>
      </c>
      <c r="F5550" s="234"/>
      <c r="G5550" s="233">
        <v>3.39</v>
      </c>
      <c r="H5550" s="233">
        <v>3.24</v>
      </c>
      <c r="I5550" s="233">
        <v>3.15</v>
      </c>
      <c r="J5550" s="233">
        <v>4</v>
      </c>
      <c r="K5550" s="233">
        <v>3.74</v>
      </c>
      <c r="L5550" s="234">
        <v>3.69</v>
      </c>
      <c r="M5550" s="234"/>
      <c r="N5550" s="234"/>
      <c r="O5550" s="234"/>
      <c r="P5550" s="234"/>
      <c r="Q5550" s="234"/>
      <c r="U5550" s="234"/>
      <c r="V5550" s="234"/>
      <c r="W5550" s="234"/>
      <c r="X5550" s="234"/>
      <c r="Y5550" s="234"/>
      <c r="Z5550" s="234"/>
      <c r="AA5550" s="234"/>
      <c r="AB5550" s="234"/>
      <c r="AC5550" s="234"/>
      <c r="AF5550" s="232"/>
      <c r="AG5550" s="277"/>
      <c r="AH5550" s="277"/>
      <c r="AI5550" s="277"/>
      <c r="AJ5550" s="277"/>
      <c r="AK5550" s="278"/>
      <c r="AL5550" s="277"/>
      <c r="AM5550" s="277"/>
      <c r="AN5550" s="277"/>
      <c r="AO5550" s="277"/>
      <c r="AP5550" s="277"/>
      <c r="AQ5550" s="278"/>
    </row>
    <row r="5551" spans="1:43" s="220" customFormat="1" x14ac:dyDescent="0.2">
      <c r="A5551" s="232">
        <v>45616</v>
      </c>
      <c r="B5551" s="233">
        <v>5.09</v>
      </c>
      <c r="C5551" s="233">
        <v>4.96</v>
      </c>
      <c r="D5551" s="233">
        <v>5.45</v>
      </c>
      <c r="E5551" s="233">
        <v>5</v>
      </c>
      <c r="F5551" s="234"/>
      <c r="G5551" s="233">
        <v>3.4</v>
      </c>
      <c r="H5551" s="233">
        <v>3.25</v>
      </c>
      <c r="I5551" s="233">
        <v>3.17</v>
      </c>
      <c r="J5551" s="233">
        <v>3.96</v>
      </c>
      <c r="K5551" s="233">
        <v>3.74</v>
      </c>
      <c r="L5551" s="234">
        <v>3.71</v>
      </c>
      <c r="M5551" s="234"/>
      <c r="N5551" s="234"/>
      <c r="O5551" s="234"/>
      <c r="P5551" s="234"/>
      <c r="Q5551" s="234"/>
      <c r="U5551" s="234"/>
      <c r="V5551" s="234"/>
      <c r="W5551" s="234"/>
      <c r="X5551" s="234"/>
      <c r="Y5551" s="234"/>
      <c r="Z5551" s="234"/>
      <c r="AA5551" s="234"/>
      <c r="AB5551" s="234"/>
      <c r="AC5551" s="234"/>
      <c r="AF5551" s="232"/>
      <c r="AG5551" s="277"/>
      <c r="AH5551" s="277"/>
      <c r="AI5551" s="277"/>
      <c r="AJ5551" s="277"/>
      <c r="AK5551" s="278"/>
      <c r="AL5551" s="277"/>
      <c r="AM5551" s="277"/>
      <c r="AN5551" s="277"/>
      <c r="AO5551" s="277"/>
      <c r="AP5551" s="277"/>
      <c r="AQ5551" s="278"/>
    </row>
    <row r="5552" spans="1:43" s="220" customFormat="1" x14ac:dyDescent="0.2">
      <c r="A5552" s="232">
        <v>45617</v>
      </c>
      <c r="B5552" s="233">
        <v>5.09</v>
      </c>
      <c r="C5552" s="233">
        <v>4.95</v>
      </c>
      <c r="D5552" s="233">
        <v>5.45</v>
      </c>
      <c r="E5552" s="233">
        <v>5.01</v>
      </c>
      <c r="F5552" s="234"/>
      <c r="G5552" s="233">
        <v>3.4</v>
      </c>
      <c r="H5552" s="233">
        <v>3.25</v>
      </c>
      <c r="I5552" s="233">
        <v>3.17</v>
      </c>
      <c r="J5552" s="233">
        <v>3.95</v>
      </c>
      <c r="K5552" s="233">
        <v>3.73</v>
      </c>
      <c r="L5552" s="234">
        <v>3.69</v>
      </c>
      <c r="M5552" s="234"/>
      <c r="N5552" s="234"/>
      <c r="O5552" s="234"/>
      <c r="P5552" s="234"/>
      <c r="Q5552" s="234"/>
      <c r="U5552" s="234"/>
      <c r="V5552" s="234"/>
      <c r="W5552" s="234"/>
      <c r="X5552" s="234"/>
      <c r="Y5552" s="234"/>
      <c r="Z5552" s="234"/>
      <c r="AA5552" s="234"/>
      <c r="AB5552" s="234"/>
      <c r="AC5552" s="234"/>
      <c r="AF5552" s="232"/>
      <c r="AG5552" s="277"/>
      <c r="AH5552" s="277"/>
      <c r="AI5552" s="277"/>
      <c r="AJ5552" s="277"/>
      <c r="AK5552" s="278"/>
      <c r="AL5552" s="277"/>
      <c r="AM5552" s="277"/>
      <c r="AN5552" s="277"/>
      <c r="AO5552" s="277"/>
      <c r="AP5552" s="277"/>
      <c r="AQ5552" s="278"/>
    </row>
    <row r="5553" spans="1:43" s="220" customFormat="1" x14ac:dyDescent="0.2">
      <c r="A5553" s="232">
        <v>45618</v>
      </c>
      <c r="B5553" s="233">
        <v>5.09</v>
      </c>
      <c r="C5553" s="233">
        <v>4.9400000000000004</v>
      </c>
      <c r="D5553" s="233">
        <v>5.44</v>
      </c>
      <c r="E5553" s="233">
        <v>5.01</v>
      </c>
      <c r="F5553" s="234"/>
      <c r="G5553" s="233">
        <v>3.4</v>
      </c>
      <c r="H5553" s="233">
        <v>3.25</v>
      </c>
      <c r="I5553" s="233">
        <v>3.16</v>
      </c>
      <c r="J5553" s="233">
        <v>3.94</v>
      </c>
      <c r="K5553" s="233">
        <v>3.73</v>
      </c>
      <c r="L5553" s="234">
        <v>3.7</v>
      </c>
      <c r="M5553" s="234"/>
      <c r="N5553" s="234"/>
      <c r="O5553" s="234"/>
      <c r="P5553" s="234"/>
      <c r="Q5553" s="234"/>
      <c r="U5553" s="234"/>
      <c r="V5553" s="234"/>
      <c r="W5553" s="234"/>
      <c r="X5553" s="234"/>
      <c r="Y5553" s="234"/>
      <c r="Z5553" s="234"/>
      <c r="AA5553" s="234"/>
      <c r="AB5553" s="234"/>
      <c r="AC5553" s="234"/>
      <c r="AF5553" s="232"/>
      <c r="AG5553" s="277"/>
      <c r="AH5553" s="277"/>
      <c r="AI5553" s="277"/>
      <c r="AJ5553" s="277"/>
      <c r="AK5553" s="278"/>
      <c r="AL5553" s="277"/>
      <c r="AM5553" s="277"/>
      <c r="AN5553" s="277"/>
      <c r="AO5553" s="277"/>
      <c r="AP5553" s="277"/>
      <c r="AQ5553" s="278"/>
    </row>
    <row r="5554" spans="1:43" s="220" customFormat="1" x14ac:dyDescent="0.2">
      <c r="A5554" s="232">
        <v>45621</v>
      </c>
      <c r="B5554" s="233">
        <v>4.9800000000000004</v>
      </c>
      <c r="C5554" s="233">
        <v>4.8099999999999996</v>
      </c>
      <c r="D5554" s="233">
        <v>5.33</v>
      </c>
      <c r="E5554" s="233">
        <v>4.88</v>
      </c>
      <c r="F5554" s="234"/>
      <c r="G5554" s="233">
        <v>3.35</v>
      </c>
      <c r="H5554" s="233">
        <v>3.2</v>
      </c>
      <c r="I5554" s="233">
        <v>3.11</v>
      </c>
      <c r="J5554" s="233">
        <v>3.9</v>
      </c>
      <c r="K5554" s="233">
        <v>3.68</v>
      </c>
      <c r="L5554" s="234">
        <v>3.64</v>
      </c>
      <c r="M5554" s="234"/>
      <c r="N5554" s="234"/>
      <c r="O5554" s="234"/>
      <c r="P5554" s="234"/>
      <c r="Q5554" s="234"/>
      <c r="U5554" s="234"/>
      <c r="V5554" s="234"/>
      <c r="W5554" s="234"/>
      <c r="X5554" s="234"/>
      <c r="Y5554" s="234"/>
      <c r="Z5554" s="234"/>
      <c r="AA5554" s="234"/>
      <c r="AB5554" s="234"/>
      <c r="AC5554" s="234"/>
      <c r="AF5554" s="232"/>
      <c r="AG5554" s="277"/>
      <c r="AH5554" s="277"/>
      <c r="AI5554" s="277"/>
      <c r="AJ5554" s="277"/>
      <c r="AK5554" s="278"/>
      <c r="AL5554" s="277"/>
      <c r="AM5554" s="277"/>
      <c r="AN5554" s="277"/>
      <c r="AO5554" s="277"/>
      <c r="AP5554" s="277"/>
      <c r="AQ5554" s="278"/>
    </row>
    <row r="5555" spans="1:43" s="220" customFormat="1" x14ac:dyDescent="0.2">
      <c r="A5555" s="232">
        <v>45622</v>
      </c>
      <c r="B5555" s="233">
        <v>5.0199999999999996</v>
      </c>
      <c r="C5555" s="233">
        <v>4.8499999999999996</v>
      </c>
      <c r="D5555" s="233">
        <v>5.35</v>
      </c>
      <c r="E5555" s="233">
        <v>4.91</v>
      </c>
      <c r="F5555" s="234"/>
      <c r="G5555" s="233">
        <v>3.35</v>
      </c>
      <c r="H5555" s="233">
        <v>3.19</v>
      </c>
      <c r="I5555" s="233">
        <v>3.09</v>
      </c>
      <c r="J5555" s="233">
        <v>3.89</v>
      </c>
      <c r="K5555" s="233">
        <v>3.66</v>
      </c>
      <c r="L5555" s="234">
        <v>3.62</v>
      </c>
      <c r="M5555" s="234"/>
      <c r="N5555" s="234"/>
      <c r="O5555" s="234"/>
      <c r="P5555" s="234"/>
      <c r="Q5555" s="234"/>
      <c r="U5555" s="234"/>
      <c r="V5555" s="234"/>
      <c r="W5555" s="234"/>
      <c r="X5555" s="234"/>
      <c r="Y5555" s="234"/>
      <c r="Z5555" s="234"/>
      <c r="AA5555" s="234"/>
      <c r="AB5555" s="234"/>
      <c r="AC5555" s="234"/>
      <c r="AF5555" s="232"/>
      <c r="AG5555" s="277"/>
      <c r="AH5555" s="277"/>
      <c r="AI5555" s="277"/>
      <c r="AJ5555" s="277"/>
      <c r="AK5555" s="278"/>
      <c r="AL5555" s="277"/>
      <c r="AM5555" s="277"/>
      <c r="AN5555" s="277"/>
      <c r="AO5555" s="277"/>
      <c r="AP5555" s="277"/>
      <c r="AQ5555" s="278"/>
    </row>
    <row r="5556" spans="1:43" s="220" customFormat="1" x14ac:dyDescent="0.2">
      <c r="A5556" s="232">
        <v>45623</v>
      </c>
      <c r="B5556" s="233">
        <v>4.9800000000000004</v>
      </c>
      <c r="C5556" s="233">
        <v>4.8</v>
      </c>
      <c r="D5556" s="233">
        <v>5.31</v>
      </c>
      <c r="E5556" s="233">
        <v>4.95</v>
      </c>
      <c r="F5556" s="234"/>
      <c r="G5556" s="233">
        <v>3.29</v>
      </c>
      <c r="H5556" s="233">
        <v>3.14</v>
      </c>
      <c r="I5556" s="233">
        <v>3.04</v>
      </c>
      <c r="J5556" s="233">
        <v>3.84</v>
      </c>
      <c r="K5556" s="233">
        <v>3.61</v>
      </c>
      <c r="L5556" s="234">
        <v>3.56</v>
      </c>
      <c r="M5556" s="234"/>
      <c r="N5556" s="234"/>
      <c r="O5556" s="234"/>
      <c r="P5556" s="234"/>
      <c r="Q5556" s="234"/>
      <c r="U5556" s="234"/>
      <c r="V5556" s="234"/>
      <c r="W5556" s="234"/>
      <c r="X5556" s="234"/>
      <c r="Y5556" s="234"/>
      <c r="Z5556" s="234"/>
      <c r="AA5556" s="234"/>
      <c r="AB5556" s="234"/>
      <c r="AC5556" s="234"/>
      <c r="AF5556" s="232"/>
      <c r="AG5556" s="277"/>
      <c r="AH5556" s="277"/>
      <c r="AI5556" s="277"/>
      <c r="AJ5556" s="277"/>
      <c r="AK5556" s="278"/>
      <c r="AL5556" s="277"/>
      <c r="AM5556" s="277"/>
      <c r="AN5556" s="277"/>
      <c r="AO5556" s="277"/>
      <c r="AP5556" s="277"/>
      <c r="AQ5556" s="278"/>
    </row>
    <row r="5557" spans="1:43" s="220" customFormat="1" x14ac:dyDescent="0.2">
      <c r="A5557" s="232">
        <v>45625</v>
      </c>
      <c r="B5557" s="233">
        <v>4.88</v>
      </c>
      <c r="C5557" s="233">
        <v>4.72</v>
      </c>
      <c r="D5557" s="233">
        <v>5.24</v>
      </c>
      <c r="E5557" s="233">
        <v>4.78</v>
      </c>
      <c r="F5557" s="234"/>
      <c r="G5557" s="233">
        <v>3.26</v>
      </c>
      <c r="H5557" s="233">
        <v>3.11</v>
      </c>
      <c r="I5557" s="233">
        <v>3.01</v>
      </c>
      <c r="J5557" s="233">
        <v>3.79</v>
      </c>
      <c r="K5557" s="233">
        <v>3.56</v>
      </c>
      <c r="L5557" s="234">
        <v>3.51</v>
      </c>
      <c r="M5557" s="234"/>
      <c r="N5557" s="234"/>
      <c r="O5557" s="234"/>
      <c r="P5557" s="234"/>
      <c r="Q5557" s="234"/>
      <c r="U5557" s="234"/>
      <c r="V5557" s="234"/>
      <c r="W5557" s="234"/>
      <c r="X5557" s="234"/>
      <c r="Y5557" s="234"/>
      <c r="Z5557" s="234"/>
      <c r="AA5557" s="234"/>
      <c r="AB5557" s="234"/>
      <c r="AC5557" s="234"/>
      <c r="AF5557" s="264" t="s">
        <v>955</v>
      </c>
      <c r="AG5557" s="277"/>
      <c r="AH5557" s="277"/>
      <c r="AI5557" s="277"/>
      <c r="AJ5557" s="277"/>
      <c r="AK5557" s="278"/>
      <c r="AL5557" s="277"/>
      <c r="AM5557" s="277"/>
      <c r="AN5557" s="277"/>
      <c r="AO5557" s="277"/>
      <c r="AP5557" s="277"/>
      <c r="AQ5557" s="278"/>
    </row>
    <row r="5558" spans="1:43" s="220" customFormat="1" x14ac:dyDescent="0.2">
      <c r="A5558" s="232"/>
      <c r="B5558" s="233"/>
      <c r="C5558" s="233"/>
      <c r="D5558" s="233"/>
      <c r="E5558" s="233"/>
      <c r="F5558" s="234"/>
      <c r="G5558" s="233"/>
      <c r="H5558" s="233"/>
      <c r="I5558" s="233"/>
      <c r="J5558" s="233"/>
      <c r="K5558" s="233"/>
      <c r="L5558" s="234"/>
      <c r="M5558" s="234"/>
      <c r="N5558" s="234"/>
      <c r="O5558" s="234"/>
      <c r="P5558" s="234"/>
      <c r="Q5558" s="234"/>
      <c r="U5558" s="234"/>
      <c r="V5558" s="234"/>
      <c r="W5558" s="234"/>
      <c r="X5558" s="234"/>
      <c r="Y5558" s="234"/>
      <c r="Z5558" s="234"/>
      <c r="AA5558" s="234"/>
      <c r="AB5558" s="234"/>
      <c r="AC5558" s="234"/>
      <c r="AF5558" s="232"/>
      <c r="AG5558" s="277"/>
      <c r="AH5558" s="277"/>
      <c r="AI5558" s="277"/>
      <c r="AJ5558" s="277"/>
      <c r="AK5558" s="278"/>
      <c r="AL5558" s="277"/>
      <c r="AM5558" s="277"/>
      <c r="AN5558" s="277"/>
      <c r="AO5558" s="277"/>
      <c r="AP5558" s="277"/>
      <c r="AQ5558" s="278"/>
    </row>
    <row r="5559" spans="1:43" s="221" customFormat="1" x14ac:dyDescent="0.2">
      <c r="A5559" s="228" t="s">
        <v>61</v>
      </c>
      <c r="B5559" s="229">
        <f>AVERAGE(B5539:B5557)</f>
        <v>5.0436842105263153</v>
      </c>
      <c r="C5559" s="229">
        <f>AVERAGE(C5539:C5557)</f>
        <v>4.8921052631578945</v>
      </c>
      <c r="D5559" s="229">
        <f>AVERAGE(D5539:D5557)</f>
        <v>5.3842105263157887</v>
      </c>
      <c r="E5559" s="229">
        <f>AVERAGE(E5539:E5557)</f>
        <v>5.0057894736842101</v>
      </c>
      <c r="F5559" s="229"/>
      <c r="G5559" s="229">
        <f>AVERAGE(G5539:G5557)</f>
        <v>3.3978947368421055</v>
      </c>
      <c r="H5559" s="229">
        <f>AVERAGE(H5539:H5557)</f>
        <v>3.2526315789473688</v>
      </c>
      <c r="I5559" s="229"/>
      <c r="J5559" s="229">
        <f>AVERAGE(J5539:J5557)</f>
        <v>3.9526315789473689</v>
      </c>
      <c r="K5559" s="229">
        <f>AVERAGE(K5539:K5557)</f>
        <v>3.7410526315789472</v>
      </c>
      <c r="L5559" s="229"/>
      <c r="M5559" s="229"/>
      <c r="N5559" s="229"/>
      <c r="O5559" s="229"/>
      <c r="P5559" s="229"/>
      <c r="Q5559" s="229"/>
      <c r="U5559" s="229"/>
      <c r="V5559" s="229"/>
      <c r="W5559" s="229"/>
      <c r="X5559" s="229"/>
      <c r="Y5559" s="229"/>
      <c r="Z5559" s="229"/>
      <c r="AA5559" s="229"/>
      <c r="AB5559" s="229"/>
      <c r="AC5559" s="229"/>
      <c r="AF5559" s="261"/>
      <c r="AG5559" s="262"/>
      <c r="AH5559" s="262"/>
      <c r="AI5559" s="262"/>
      <c r="AJ5559" s="262"/>
      <c r="AK5559" s="262"/>
      <c r="AL5559" s="262"/>
      <c r="AM5559" s="262"/>
      <c r="AN5559" s="262"/>
      <c r="AO5559" s="262"/>
      <c r="AP5559" s="262"/>
      <c r="AQ5559" s="262"/>
    </row>
    <row r="5560" spans="1:43" s="221" customFormat="1" x14ac:dyDescent="0.2">
      <c r="A5560" s="228" t="s">
        <v>62</v>
      </c>
      <c r="B5560" s="311">
        <f>AVERAGE(B5559:C5559)</f>
        <v>4.9678947368421049</v>
      </c>
      <c r="C5560" s="311"/>
      <c r="D5560" s="311">
        <f>AVERAGE(D5559:E5559)</f>
        <v>5.1949999999999994</v>
      </c>
      <c r="E5560" s="311"/>
      <c r="F5560" s="231"/>
      <c r="G5560" s="311">
        <f>AVERAGE(G5559:H5559)</f>
        <v>3.3252631578947369</v>
      </c>
      <c r="H5560" s="311"/>
      <c r="I5560" s="230"/>
      <c r="J5560" s="311">
        <f>AVERAGE(J5559:K5559)</f>
        <v>3.8468421052631578</v>
      </c>
      <c r="K5560" s="311"/>
      <c r="L5560" s="229"/>
      <c r="M5560" s="229"/>
      <c r="N5560" s="229"/>
      <c r="O5560" s="229"/>
      <c r="P5560" s="229"/>
      <c r="Q5560" s="229"/>
      <c r="U5560" s="229"/>
      <c r="V5560" s="229"/>
      <c r="W5560" s="229"/>
      <c r="X5560" s="229"/>
      <c r="Y5560" s="229"/>
      <c r="Z5560" s="229"/>
      <c r="AA5560" s="229"/>
      <c r="AB5560" s="229"/>
      <c r="AC5560" s="229"/>
      <c r="AF5560" s="261"/>
      <c r="AG5560" s="263"/>
      <c r="AH5560" s="263"/>
      <c r="AI5560" s="263"/>
      <c r="AJ5560" s="263"/>
      <c r="AK5560" s="262"/>
      <c r="AL5560" s="263"/>
      <c r="AM5560" s="263"/>
      <c r="AN5560" s="263"/>
      <c r="AO5560" s="263"/>
      <c r="AP5560" s="263"/>
      <c r="AQ5560" s="262"/>
    </row>
    <row r="5561" spans="1:43" s="221" customFormat="1" x14ac:dyDescent="0.2">
      <c r="A5561" s="228" t="s">
        <v>63</v>
      </c>
      <c r="B5561" s="311">
        <f>AVERAGE(B5509,B5536,B5560)</f>
        <v>4.7016164274322172</v>
      </c>
      <c r="C5561" s="311"/>
      <c r="D5561" s="311">
        <f>AVERAGE(D5509,D5536,D5560)</f>
        <v>5.001348484848485</v>
      </c>
      <c r="E5561" s="311"/>
      <c r="F5561" s="231"/>
      <c r="G5561" s="311">
        <f>AVERAGE(G5509,G5536,G5560)</f>
        <v>3.1707846889952154</v>
      </c>
      <c r="H5561" s="311"/>
      <c r="I5561" s="230"/>
      <c r="J5561" s="311">
        <f>AVERAGE(J5509,J5536,J5560)</f>
        <v>3.7394019138755978</v>
      </c>
      <c r="K5561" s="311"/>
      <c r="L5561" s="229"/>
      <c r="M5561" s="229"/>
      <c r="N5561" s="229"/>
      <c r="O5561" s="229"/>
      <c r="P5561" s="229"/>
      <c r="Q5561" s="229"/>
      <c r="U5561" s="229"/>
      <c r="V5561" s="229"/>
      <c r="W5561" s="229"/>
      <c r="X5561" s="229"/>
      <c r="Y5561" s="229"/>
      <c r="Z5561" s="229"/>
      <c r="AA5561" s="229"/>
      <c r="AB5561" s="229"/>
      <c r="AC5561" s="229"/>
      <c r="AF5561" s="261"/>
      <c r="AG5561" s="263"/>
      <c r="AH5561" s="263"/>
      <c r="AI5561" s="263"/>
      <c r="AJ5561" s="263"/>
      <c r="AK5561" s="262"/>
      <c r="AL5561" s="263"/>
      <c r="AM5561" s="263"/>
      <c r="AN5561" s="263"/>
      <c r="AO5561" s="263"/>
      <c r="AP5561" s="263"/>
      <c r="AQ5561" s="262"/>
    </row>
    <row r="5562" spans="1:43" s="220" customFormat="1" x14ac:dyDescent="0.2">
      <c r="A5562" s="232"/>
      <c r="B5562" s="233"/>
      <c r="C5562" s="233"/>
      <c r="D5562" s="233"/>
      <c r="E5562" s="233"/>
      <c r="F5562" s="234"/>
      <c r="G5562" s="233"/>
      <c r="H5562" s="233"/>
      <c r="I5562" s="233"/>
      <c r="J5562" s="233"/>
      <c r="K5562" s="233"/>
      <c r="L5562" s="234"/>
      <c r="M5562" s="234"/>
      <c r="N5562" s="234"/>
      <c r="O5562" s="234"/>
      <c r="P5562" s="234"/>
      <c r="Q5562" s="234"/>
      <c r="U5562" s="234"/>
      <c r="V5562" s="234"/>
      <c r="W5562" s="234"/>
      <c r="X5562" s="234"/>
      <c r="Y5562" s="234"/>
      <c r="Z5562" s="234"/>
      <c r="AA5562" s="234"/>
      <c r="AB5562" s="234"/>
      <c r="AC5562" s="234"/>
      <c r="AF5562" s="232"/>
      <c r="AG5562" s="277"/>
      <c r="AH5562" s="277"/>
      <c r="AI5562" s="277"/>
      <c r="AJ5562" s="277"/>
      <c r="AK5562" s="278"/>
      <c r="AL5562" s="277"/>
      <c r="AM5562" s="277"/>
      <c r="AN5562" s="277"/>
      <c r="AO5562" s="277"/>
      <c r="AP5562" s="277"/>
      <c r="AQ5562" s="278"/>
    </row>
    <row r="5563" spans="1:43" s="220" customFormat="1" x14ac:dyDescent="0.2">
      <c r="A5563" s="232">
        <v>45628</v>
      </c>
      <c r="B5563" s="233">
        <v>4.9000000000000004</v>
      </c>
      <c r="C5563" s="233">
        <v>4.75</v>
      </c>
      <c r="D5563" s="233">
        <v>5.25</v>
      </c>
      <c r="E5563" s="233">
        <v>4.79</v>
      </c>
      <c r="F5563" s="234"/>
      <c r="G5563" s="233">
        <v>3.24</v>
      </c>
      <c r="H5563" s="233">
        <v>3.08</v>
      </c>
      <c r="I5563" s="233">
        <v>2.99</v>
      </c>
      <c r="J5563" s="233">
        <v>3.8</v>
      </c>
      <c r="K5563" s="233">
        <v>3.58</v>
      </c>
      <c r="L5563" s="234">
        <v>3.53</v>
      </c>
      <c r="M5563" s="234"/>
      <c r="N5563" s="234"/>
      <c r="O5563" s="234"/>
      <c r="P5563" s="234"/>
      <c r="Q5563" s="234"/>
      <c r="U5563" s="234"/>
      <c r="V5563" s="234"/>
      <c r="W5563" s="234"/>
      <c r="X5563" s="234"/>
      <c r="Y5563" s="234"/>
      <c r="Z5563" s="234"/>
      <c r="AA5563" s="234"/>
      <c r="AB5563" s="234"/>
      <c r="AC5563" s="234"/>
      <c r="AF5563" s="232"/>
      <c r="AG5563" s="277"/>
      <c r="AH5563" s="277"/>
      <c r="AI5563" s="277"/>
      <c r="AJ5563" s="277"/>
      <c r="AK5563" s="278"/>
      <c r="AL5563" s="277"/>
      <c r="AM5563" s="277"/>
      <c r="AN5563" s="277"/>
      <c r="AO5563" s="277"/>
      <c r="AP5563" s="277"/>
      <c r="AQ5563" s="278"/>
    </row>
    <row r="5564" spans="1:43" s="220" customFormat="1" x14ac:dyDescent="0.2">
      <c r="A5564" s="232">
        <v>45629</v>
      </c>
      <c r="B5564" s="233">
        <v>4.93</v>
      </c>
      <c r="C5564" s="233">
        <v>4.76</v>
      </c>
      <c r="D5564" s="233">
        <v>5.28</v>
      </c>
      <c r="E5564" s="233">
        <v>4.92</v>
      </c>
      <c r="F5564" s="234"/>
      <c r="G5564" s="233">
        <v>3.2</v>
      </c>
      <c r="H5564" s="233">
        <v>3.07</v>
      </c>
      <c r="I5564" s="233">
        <v>2.96</v>
      </c>
      <c r="J5564" s="233">
        <v>3.74</v>
      </c>
      <c r="K5564" s="233">
        <v>3.54</v>
      </c>
      <c r="L5564" s="234">
        <v>3.47</v>
      </c>
      <c r="M5564" s="234"/>
      <c r="N5564" s="234"/>
      <c r="O5564" s="234"/>
      <c r="P5564" s="234"/>
      <c r="Q5564" s="234"/>
      <c r="U5564" s="234"/>
      <c r="V5564" s="234"/>
      <c r="W5564" s="234"/>
      <c r="X5564" s="234"/>
      <c r="Y5564" s="234"/>
      <c r="Z5564" s="234"/>
      <c r="AA5564" s="234"/>
      <c r="AB5564" s="234"/>
      <c r="AC5564" s="234"/>
      <c r="AF5564" s="232"/>
      <c r="AG5564" s="277"/>
      <c r="AH5564" s="277"/>
      <c r="AI5564" s="277"/>
      <c r="AJ5564" s="277"/>
      <c r="AK5564" s="278"/>
      <c r="AL5564" s="277"/>
      <c r="AM5564" s="277"/>
      <c r="AN5564" s="277"/>
      <c r="AO5564" s="277"/>
      <c r="AP5564" s="277"/>
      <c r="AQ5564" s="278"/>
    </row>
    <row r="5565" spans="1:43" s="220" customFormat="1" x14ac:dyDescent="0.2">
      <c r="A5565" s="232">
        <v>45630</v>
      </c>
      <c r="B5565" s="233">
        <v>4.8899999999999997</v>
      </c>
      <c r="C5565" s="233">
        <v>4.72</v>
      </c>
      <c r="D5565" s="233">
        <v>5.24</v>
      </c>
      <c r="E5565" s="233">
        <v>4.93</v>
      </c>
      <c r="F5565" s="234"/>
      <c r="G5565" s="233">
        <v>3.18</v>
      </c>
      <c r="H5565" s="233">
        <v>3.05</v>
      </c>
      <c r="I5565" s="233">
        <v>2.95</v>
      </c>
      <c r="J5565" s="233">
        <v>3.81</v>
      </c>
      <c r="K5565" s="233">
        <v>3.54</v>
      </c>
      <c r="L5565" s="234">
        <v>3.5</v>
      </c>
      <c r="M5565" s="234"/>
      <c r="N5565" s="234"/>
      <c r="O5565" s="234"/>
      <c r="P5565" s="234"/>
      <c r="Q5565" s="234"/>
      <c r="U5565" s="234"/>
      <c r="V5565" s="234"/>
      <c r="W5565" s="234"/>
      <c r="X5565" s="234"/>
      <c r="Y5565" s="234"/>
      <c r="Z5565" s="234"/>
      <c r="AA5565" s="234"/>
      <c r="AB5565" s="234"/>
      <c r="AC5565" s="234"/>
      <c r="AF5565" s="232"/>
      <c r="AG5565" s="277"/>
      <c r="AH5565" s="277"/>
      <c r="AI5565" s="277"/>
      <c r="AJ5565" s="277"/>
      <c r="AK5565" s="278"/>
      <c r="AL5565" s="277"/>
      <c r="AM5565" s="277"/>
      <c r="AN5565" s="277"/>
      <c r="AO5565" s="277"/>
      <c r="AP5565" s="277"/>
      <c r="AQ5565" s="278"/>
    </row>
    <row r="5566" spans="1:43" s="220" customFormat="1" x14ac:dyDescent="0.2">
      <c r="A5566" s="232">
        <v>45631</v>
      </c>
      <c r="B5566" s="233">
        <v>4.8899999999999997</v>
      </c>
      <c r="C5566" s="233">
        <v>4.72</v>
      </c>
      <c r="D5566" s="233">
        <v>5.23</v>
      </c>
      <c r="E5566" s="233">
        <v>4.8499999999999996</v>
      </c>
      <c r="F5566" s="234"/>
      <c r="G5566" s="233">
        <v>3.14</v>
      </c>
      <c r="H5566" s="233">
        <v>2.97</v>
      </c>
      <c r="I5566" s="233">
        <v>2.9</v>
      </c>
      <c r="J5566" s="233">
        <v>3.64</v>
      </c>
      <c r="K5566" s="233">
        <v>3.37</v>
      </c>
      <c r="L5566" s="234">
        <v>3.26</v>
      </c>
      <c r="M5566" s="234"/>
      <c r="N5566" s="234"/>
      <c r="O5566" s="234"/>
      <c r="P5566" s="234"/>
      <c r="Q5566" s="234"/>
      <c r="U5566" s="234"/>
      <c r="V5566" s="234"/>
      <c r="W5566" s="234"/>
      <c r="X5566" s="234"/>
      <c r="Y5566" s="234"/>
      <c r="Z5566" s="234"/>
      <c r="AA5566" s="234"/>
      <c r="AB5566" s="234"/>
      <c r="AC5566" s="234"/>
      <c r="AF5566" s="232"/>
      <c r="AG5566" s="277"/>
      <c r="AH5566" s="277"/>
      <c r="AI5566" s="277"/>
      <c r="AJ5566" s="277"/>
      <c r="AK5566" s="278"/>
      <c r="AL5566" s="277"/>
      <c r="AM5566" s="277"/>
      <c r="AN5566" s="277"/>
      <c r="AO5566" s="277"/>
      <c r="AP5566" s="277"/>
      <c r="AQ5566" s="278"/>
    </row>
    <row r="5567" spans="1:43" s="220" customFormat="1" x14ac:dyDescent="0.2">
      <c r="A5567" s="232">
        <v>45632</v>
      </c>
      <c r="B5567" s="233">
        <v>4.83</v>
      </c>
      <c r="C5567" s="233">
        <v>4.6900000000000004</v>
      </c>
      <c r="D5567" s="233">
        <v>5.17</v>
      </c>
      <c r="E5567" s="233">
        <v>4.8</v>
      </c>
      <c r="F5567" s="234"/>
      <c r="G5567" s="233">
        <v>3.16</v>
      </c>
      <c r="H5567" s="233">
        <v>2.99</v>
      </c>
      <c r="I5567" s="233">
        <v>2.91</v>
      </c>
      <c r="J5567" s="233">
        <v>3.82</v>
      </c>
      <c r="K5567" s="233">
        <v>3.5</v>
      </c>
      <c r="L5567" s="234">
        <v>3.47</v>
      </c>
      <c r="M5567" s="234"/>
      <c r="N5567" s="234"/>
      <c r="O5567" s="234"/>
      <c r="P5567" s="234"/>
      <c r="Q5567" s="234"/>
      <c r="U5567" s="234"/>
      <c r="V5567" s="234"/>
      <c r="W5567" s="234"/>
      <c r="X5567" s="234"/>
      <c r="Y5567" s="234"/>
      <c r="Z5567" s="234"/>
      <c r="AA5567" s="234"/>
      <c r="AB5567" s="234"/>
      <c r="AC5567" s="234"/>
      <c r="AF5567" s="232"/>
      <c r="AG5567" s="277"/>
      <c r="AH5567" s="277"/>
      <c r="AI5567" s="277"/>
      <c r="AJ5567" s="277"/>
      <c r="AK5567" s="278"/>
      <c r="AL5567" s="277"/>
      <c r="AM5567" s="277"/>
      <c r="AN5567" s="277"/>
      <c r="AO5567" s="277"/>
      <c r="AP5567" s="277"/>
      <c r="AQ5567" s="278"/>
    </row>
    <row r="5568" spans="1:43" s="220" customFormat="1" x14ac:dyDescent="0.2">
      <c r="A5568" s="232">
        <v>45635</v>
      </c>
      <c r="B5568" s="233">
        <v>4.87</v>
      </c>
      <c r="C5568" s="233">
        <v>4.71</v>
      </c>
      <c r="D5568" s="233">
        <v>5.21</v>
      </c>
      <c r="E5568" s="233">
        <v>4.8</v>
      </c>
      <c r="F5568" s="234"/>
      <c r="G5568" s="233">
        <v>3.17</v>
      </c>
      <c r="H5568" s="233">
        <v>3</v>
      </c>
      <c r="I5568" s="233">
        <v>2.92</v>
      </c>
      <c r="J5568" s="233">
        <v>3.8</v>
      </c>
      <c r="K5568" s="233">
        <v>3.53</v>
      </c>
      <c r="L5568" s="234">
        <v>3.5</v>
      </c>
      <c r="M5568" s="234"/>
      <c r="N5568" s="234"/>
      <c r="O5568" s="234"/>
      <c r="P5568" s="234"/>
      <c r="Q5568" s="234"/>
      <c r="U5568" s="234"/>
      <c r="V5568" s="234"/>
      <c r="W5568" s="234"/>
      <c r="X5568" s="234"/>
      <c r="Y5568" s="234"/>
      <c r="Z5568" s="234"/>
      <c r="AA5568" s="234"/>
      <c r="AB5568" s="234"/>
      <c r="AC5568" s="234"/>
      <c r="AF5568" s="232"/>
      <c r="AG5568" s="277"/>
      <c r="AH5568" s="277"/>
      <c r="AI5568" s="277"/>
      <c r="AJ5568" s="277"/>
      <c r="AK5568" s="278"/>
      <c r="AL5568" s="277"/>
      <c r="AM5568" s="277"/>
      <c r="AN5568" s="277"/>
      <c r="AO5568" s="277"/>
      <c r="AP5568" s="277"/>
      <c r="AQ5568" s="278"/>
    </row>
    <row r="5569" spans="1:43" s="220" customFormat="1" x14ac:dyDescent="0.2">
      <c r="A5569" s="232">
        <v>45636</v>
      </c>
      <c r="B5569" s="233">
        <v>4.88</v>
      </c>
      <c r="C5569" s="233">
        <v>4.71</v>
      </c>
      <c r="D5569" s="233">
        <v>5.22</v>
      </c>
      <c r="E5569" s="233">
        <v>4.84</v>
      </c>
      <c r="F5569" s="234"/>
      <c r="G5569" s="233">
        <v>3.2</v>
      </c>
      <c r="H5569" s="233">
        <v>3.02</v>
      </c>
      <c r="I5569" s="233">
        <v>2.94</v>
      </c>
      <c r="J5569" s="233">
        <v>3.79</v>
      </c>
      <c r="K5569" s="233">
        <v>3.55</v>
      </c>
      <c r="L5569" s="234">
        <v>3.5</v>
      </c>
      <c r="M5569" s="234"/>
      <c r="N5569" s="234"/>
      <c r="O5569" s="234"/>
      <c r="P5569" s="234"/>
      <c r="Q5569" s="234"/>
      <c r="U5569" s="234"/>
      <c r="V5569" s="234"/>
      <c r="W5569" s="234"/>
      <c r="X5569" s="234"/>
      <c r="Y5569" s="234"/>
      <c r="Z5569" s="234"/>
      <c r="AA5569" s="234"/>
      <c r="AB5569" s="234"/>
      <c r="AC5569" s="234"/>
      <c r="AF5569" s="232"/>
      <c r="AG5569" s="277"/>
      <c r="AH5569" s="277"/>
      <c r="AI5569" s="277"/>
      <c r="AJ5569" s="277"/>
      <c r="AK5569" s="278"/>
      <c r="AL5569" s="277"/>
      <c r="AM5569" s="277"/>
      <c r="AN5569" s="277"/>
      <c r="AO5569" s="277"/>
      <c r="AP5569" s="277"/>
      <c r="AQ5569" s="278"/>
    </row>
    <row r="5570" spans="1:43" s="220" customFormat="1" x14ac:dyDescent="0.2">
      <c r="A5570" s="232">
        <v>45637</v>
      </c>
      <c r="B5570" s="233">
        <v>4.91</v>
      </c>
      <c r="C5570" s="233">
        <v>4.7300000000000004</v>
      </c>
      <c r="D5570" s="233">
        <v>5.28</v>
      </c>
      <c r="E5570" s="233">
        <v>4.95</v>
      </c>
      <c r="F5570" s="234"/>
      <c r="G5570" s="233">
        <v>3.24</v>
      </c>
      <c r="H5570" s="233">
        <v>3.06</v>
      </c>
      <c r="I5570" s="233">
        <v>2.98</v>
      </c>
      <c r="J5570" s="233">
        <v>3.85</v>
      </c>
      <c r="K5570" s="233">
        <v>3.6</v>
      </c>
      <c r="L5570" s="234">
        <v>3.55</v>
      </c>
      <c r="M5570" s="234"/>
      <c r="N5570" s="234"/>
      <c r="O5570" s="234"/>
      <c r="P5570" s="234"/>
      <c r="Q5570" s="234"/>
      <c r="U5570" s="234"/>
      <c r="V5570" s="234"/>
      <c r="W5570" s="234"/>
      <c r="X5570" s="234"/>
      <c r="Y5570" s="234"/>
      <c r="Z5570" s="234"/>
      <c r="AA5570" s="234"/>
      <c r="AB5570" s="234"/>
      <c r="AC5570" s="234"/>
      <c r="AF5570" s="232"/>
      <c r="AG5570" s="277"/>
      <c r="AH5570" s="277"/>
      <c r="AI5570" s="277"/>
      <c r="AJ5570" s="277"/>
      <c r="AK5570" s="278"/>
      <c r="AL5570" s="277"/>
      <c r="AM5570" s="277"/>
      <c r="AN5570" s="277"/>
      <c r="AO5570" s="277"/>
      <c r="AP5570" s="277"/>
      <c r="AQ5570" s="278"/>
    </row>
    <row r="5571" spans="1:43" s="220" customFormat="1" x14ac:dyDescent="0.2">
      <c r="A5571" s="232">
        <v>45638</v>
      </c>
      <c r="B5571" s="233">
        <v>4.97</v>
      </c>
      <c r="C5571" s="233">
        <v>4.79</v>
      </c>
      <c r="D5571" s="233">
        <v>5.33</v>
      </c>
      <c r="E5571" s="233">
        <v>4.9400000000000004</v>
      </c>
      <c r="F5571" s="234"/>
      <c r="G5571" s="233">
        <v>3.33</v>
      </c>
      <c r="H5571" s="233">
        <v>3.15</v>
      </c>
      <c r="I5571" s="233">
        <v>3.06</v>
      </c>
      <c r="J5571" s="233">
        <v>3.9</v>
      </c>
      <c r="K5571" s="233">
        <v>3.67</v>
      </c>
      <c r="L5571" s="234">
        <v>3.62</v>
      </c>
      <c r="M5571" s="234"/>
      <c r="N5571" s="234"/>
      <c r="O5571" s="234"/>
      <c r="P5571" s="234"/>
      <c r="Q5571" s="234"/>
      <c r="U5571" s="234"/>
      <c r="V5571" s="234"/>
      <c r="W5571" s="234"/>
      <c r="X5571" s="234"/>
      <c r="Y5571" s="234"/>
      <c r="Z5571" s="234"/>
      <c r="AA5571" s="234"/>
      <c r="AB5571" s="234"/>
      <c r="AC5571" s="234"/>
      <c r="AF5571" s="232"/>
      <c r="AG5571" s="277"/>
      <c r="AH5571" s="277"/>
      <c r="AI5571" s="277"/>
      <c r="AJ5571" s="277"/>
      <c r="AK5571" s="278"/>
      <c r="AL5571" s="277"/>
      <c r="AM5571" s="277"/>
      <c r="AN5571" s="277"/>
      <c r="AO5571" s="277"/>
      <c r="AP5571" s="277"/>
      <c r="AQ5571" s="278"/>
    </row>
    <row r="5572" spans="1:43" s="220" customFormat="1" x14ac:dyDescent="0.2">
      <c r="A5572" s="232">
        <v>45639</v>
      </c>
      <c r="B5572" s="233">
        <v>5.03</v>
      </c>
      <c r="C5572" s="233">
        <v>4.8600000000000003</v>
      </c>
      <c r="D5572" s="233">
        <v>5.4</v>
      </c>
      <c r="E5572" s="233">
        <v>5.08</v>
      </c>
      <c r="F5572" s="234"/>
      <c r="G5572" s="233">
        <v>3.33</v>
      </c>
      <c r="H5572" s="233">
        <v>3.16</v>
      </c>
      <c r="I5572" s="233">
        <v>3.08</v>
      </c>
      <c r="J5572" s="233">
        <v>3.94</v>
      </c>
      <c r="K5572" s="233">
        <v>3.69</v>
      </c>
      <c r="L5572" s="234">
        <v>3.61</v>
      </c>
      <c r="M5572" s="234"/>
      <c r="N5572" s="234"/>
      <c r="O5572" s="234"/>
      <c r="P5572" s="234"/>
      <c r="Q5572" s="234"/>
      <c r="U5572" s="234"/>
      <c r="V5572" s="234"/>
      <c r="W5572" s="234"/>
      <c r="X5572" s="234"/>
      <c r="Y5572" s="234"/>
      <c r="Z5572" s="234"/>
      <c r="AA5572" s="234"/>
      <c r="AB5572" s="234"/>
      <c r="AC5572" s="234"/>
      <c r="AF5572" s="232"/>
      <c r="AG5572" s="277"/>
      <c r="AH5572" s="277"/>
      <c r="AI5572" s="277"/>
      <c r="AJ5572" s="277"/>
      <c r="AK5572" s="278"/>
      <c r="AL5572" s="277"/>
      <c r="AM5572" s="277"/>
      <c r="AN5572" s="277"/>
      <c r="AO5572" s="277"/>
      <c r="AP5572" s="277"/>
      <c r="AQ5572" s="278"/>
    </row>
    <row r="5573" spans="1:43" s="220" customFormat="1" x14ac:dyDescent="0.2">
      <c r="A5573" s="232">
        <v>45642</v>
      </c>
      <c r="B5573" s="233">
        <v>5.03</v>
      </c>
      <c r="C5573" s="233">
        <v>4.84</v>
      </c>
      <c r="D5573" s="233">
        <v>5.39</v>
      </c>
      <c r="E5573" s="233">
        <v>5</v>
      </c>
      <c r="F5573" s="234"/>
      <c r="G5573" s="233">
        <v>3.35</v>
      </c>
      <c r="H5573" s="233">
        <v>3.17</v>
      </c>
      <c r="I5573" s="233">
        <v>3.09</v>
      </c>
      <c r="J5573" s="233">
        <v>4.03</v>
      </c>
      <c r="K5573" s="233">
        <v>3.71</v>
      </c>
      <c r="L5573" s="234">
        <v>3.63</v>
      </c>
      <c r="M5573" s="234"/>
      <c r="N5573" s="234"/>
      <c r="O5573" s="234"/>
      <c r="P5573" s="234"/>
      <c r="Q5573" s="234"/>
      <c r="U5573" s="234"/>
      <c r="V5573" s="234"/>
      <c r="W5573" s="234"/>
      <c r="X5573" s="234"/>
      <c r="Y5573" s="234"/>
      <c r="Z5573" s="234"/>
      <c r="AA5573" s="234"/>
      <c r="AB5573" s="234"/>
      <c r="AC5573" s="234"/>
      <c r="AF5573" s="232"/>
      <c r="AG5573" s="277"/>
      <c r="AH5573" s="277"/>
      <c r="AI5573" s="277"/>
      <c r="AJ5573" s="277"/>
      <c r="AK5573" s="278"/>
      <c r="AL5573" s="277"/>
      <c r="AM5573" s="277"/>
      <c r="AN5573" s="277"/>
      <c r="AO5573" s="277"/>
      <c r="AP5573" s="277"/>
      <c r="AQ5573" s="278"/>
    </row>
    <row r="5574" spans="1:43" s="220" customFormat="1" x14ac:dyDescent="0.2">
      <c r="A5574" s="232">
        <v>45643</v>
      </c>
      <c r="B5574" s="233">
        <v>5.03</v>
      </c>
      <c r="C5574" s="233">
        <v>4.8600000000000003</v>
      </c>
      <c r="D5574" s="233">
        <v>5.39</v>
      </c>
      <c r="E5574" s="233">
        <v>5.04</v>
      </c>
      <c r="F5574" s="234"/>
      <c r="G5574" s="233">
        <v>3.39</v>
      </c>
      <c r="H5574" s="233">
        <v>3.22</v>
      </c>
      <c r="I5574" s="233">
        <v>3.15</v>
      </c>
      <c r="J5574" s="233">
        <v>4.0199999999999996</v>
      </c>
      <c r="K5574" s="233">
        <v>3.76</v>
      </c>
      <c r="L5574" s="234">
        <v>3.71</v>
      </c>
      <c r="M5574" s="234"/>
      <c r="N5574" s="234"/>
      <c r="O5574" s="234"/>
      <c r="P5574" s="234"/>
      <c r="Q5574" s="234"/>
      <c r="U5574" s="234"/>
      <c r="V5574" s="234"/>
      <c r="W5574" s="234"/>
      <c r="X5574" s="234"/>
      <c r="Y5574" s="234"/>
      <c r="Z5574" s="234"/>
      <c r="AA5574" s="234"/>
      <c r="AB5574" s="234"/>
      <c r="AC5574" s="234"/>
      <c r="AF5574" s="232"/>
      <c r="AG5574" s="277"/>
      <c r="AH5574" s="277"/>
      <c r="AI5574" s="277"/>
      <c r="AJ5574" s="277"/>
      <c r="AK5574" s="278"/>
      <c r="AL5574" s="277"/>
      <c r="AM5574" s="277"/>
      <c r="AN5574" s="277"/>
      <c r="AO5574" s="277"/>
      <c r="AP5574" s="277"/>
      <c r="AQ5574" s="278"/>
    </row>
    <row r="5575" spans="1:43" s="220" customFormat="1" x14ac:dyDescent="0.2">
      <c r="A5575" s="232">
        <v>45644</v>
      </c>
      <c r="B5575" s="233">
        <v>5.17</v>
      </c>
      <c r="C5575" s="233">
        <v>5</v>
      </c>
      <c r="D5575" s="233">
        <v>5.49</v>
      </c>
      <c r="E5575" s="233">
        <v>5.16</v>
      </c>
      <c r="F5575" s="234"/>
      <c r="G5575" s="233">
        <v>3.46</v>
      </c>
      <c r="H5575" s="233">
        <v>3.29</v>
      </c>
      <c r="I5575" s="233">
        <v>3.21</v>
      </c>
      <c r="J5575" s="233">
        <v>4.12</v>
      </c>
      <c r="K5575" s="233">
        <v>3.83</v>
      </c>
      <c r="L5575" s="234">
        <v>3.71</v>
      </c>
      <c r="M5575" s="234"/>
      <c r="N5575" s="234"/>
      <c r="O5575" s="234"/>
      <c r="P5575" s="234"/>
      <c r="Q5575" s="234"/>
      <c r="U5575" s="234"/>
      <c r="V5575" s="234"/>
      <c r="W5575" s="234"/>
      <c r="X5575" s="234"/>
      <c r="Y5575" s="234"/>
      <c r="Z5575" s="234"/>
      <c r="AA5575" s="234"/>
      <c r="AB5575" s="234"/>
      <c r="AC5575" s="234"/>
      <c r="AF5575" s="232"/>
      <c r="AG5575" s="277"/>
      <c r="AH5575" s="277"/>
      <c r="AI5575" s="277"/>
      <c r="AJ5575" s="277"/>
      <c r="AK5575" s="278"/>
      <c r="AL5575" s="277"/>
      <c r="AM5575" s="277"/>
      <c r="AN5575" s="277"/>
      <c r="AO5575" s="277"/>
      <c r="AP5575" s="277"/>
      <c r="AQ5575" s="278"/>
    </row>
    <row r="5576" spans="1:43" s="220" customFormat="1" x14ac:dyDescent="0.2">
      <c r="A5576" s="232">
        <v>45645</v>
      </c>
      <c r="B5576" s="233">
        <v>5.23</v>
      </c>
      <c r="C5576" s="233">
        <v>5.07</v>
      </c>
      <c r="D5576" s="233">
        <v>5.58</v>
      </c>
      <c r="E5576" s="233">
        <v>5.24</v>
      </c>
      <c r="F5576" s="234"/>
      <c r="G5576" s="233">
        <v>3.6</v>
      </c>
      <c r="H5576" s="233">
        <v>3.42</v>
      </c>
      <c r="I5576" s="233">
        <v>3.35</v>
      </c>
      <c r="J5576" s="233">
        <v>4.17</v>
      </c>
      <c r="K5576" s="233">
        <v>3.92</v>
      </c>
      <c r="L5576" s="234">
        <v>3.89</v>
      </c>
      <c r="M5576" s="234"/>
      <c r="N5576" s="234"/>
      <c r="O5576" s="234"/>
      <c r="P5576" s="234"/>
      <c r="Q5576" s="234"/>
      <c r="U5576" s="234"/>
      <c r="V5576" s="234"/>
      <c r="W5576" s="234"/>
      <c r="X5576" s="234"/>
      <c r="Y5576" s="234"/>
      <c r="Z5576" s="234"/>
      <c r="AA5576" s="234"/>
      <c r="AB5576" s="234"/>
      <c r="AC5576" s="234"/>
      <c r="AF5576" s="232"/>
      <c r="AG5576" s="277"/>
      <c r="AH5576" s="277"/>
      <c r="AI5576" s="277"/>
      <c r="AJ5576" s="277"/>
      <c r="AK5576" s="278"/>
      <c r="AL5576" s="277"/>
      <c r="AM5576" s="277"/>
      <c r="AN5576" s="277"/>
      <c r="AO5576" s="277"/>
      <c r="AP5576" s="277"/>
      <c r="AQ5576" s="278"/>
    </row>
    <row r="5577" spans="1:43" s="220" customFormat="1" x14ac:dyDescent="0.2">
      <c r="A5577" s="232">
        <v>45646</v>
      </c>
      <c r="B5577" s="233">
        <v>5.18</v>
      </c>
      <c r="C5577" s="233">
        <v>5.0199999999999996</v>
      </c>
      <c r="D5577" s="233">
        <v>5.54</v>
      </c>
      <c r="E5577" s="233">
        <v>5.19</v>
      </c>
      <c r="F5577" s="234"/>
      <c r="G5577" s="233">
        <v>3.56</v>
      </c>
      <c r="H5577" s="233">
        <v>3.39</v>
      </c>
      <c r="I5577" s="233">
        <v>3.3</v>
      </c>
      <c r="J5577" s="233">
        <v>4.1399999999999997</v>
      </c>
      <c r="K5577" s="233">
        <v>3.87</v>
      </c>
      <c r="L5577" s="234">
        <v>3.84</v>
      </c>
      <c r="M5577" s="234"/>
      <c r="N5577" s="234"/>
      <c r="O5577" s="234"/>
      <c r="P5577" s="234"/>
      <c r="Q5577" s="234"/>
      <c r="U5577" s="234"/>
      <c r="V5577" s="234"/>
      <c r="W5577" s="234"/>
      <c r="X5577" s="234"/>
      <c r="Y5577" s="234"/>
      <c r="Z5577" s="234"/>
      <c r="AA5577" s="234"/>
      <c r="AB5577" s="234"/>
      <c r="AC5577" s="234"/>
      <c r="AF5577" s="232"/>
      <c r="AG5577" s="277"/>
      <c r="AH5577" s="277"/>
      <c r="AI5577" s="277"/>
      <c r="AJ5577" s="277"/>
      <c r="AK5577" s="278"/>
      <c r="AL5577" s="277"/>
      <c r="AM5577" s="277"/>
      <c r="AN5577" s="277"/>
      <c r="AO5577" s="277"/>
      <c r="AP5577" s="277"/>
      <c r="AQ5577" s="278"/>
    </row>
    <row r="5578" spans="1:43" s="220" customFormat="1" x14ac:dyDescent="0.2">
      <c r="A5578" s="232">
        <v>45649</v>
      </c>
      <c r="B5578" s="233">
        <v>5.22</v>
      </c>
      <c r="C5578" s="233">
        <v>5.0599999999999996</v>
      </c>
      <c r="D5578" s="233">
        <v>5.57</v>
      </c>
      <c r="E5578" s="233">
        <v>5.25</v>
      </c>
      <c r="F5578" s="234"/>
      <c r="G5578" s="233">
        <v>3.56</v>
      </c>
      <c r="H5578" s="233">
        <v>3.4</v>
      </c>
      <c r="I5578" s="233">
        <v>3.31</v>
      </c>
      <c r="J5578" s="233">
        <v>4.1399999999999997</v>
      </c>
      <c r="K5578" s="233">
        <v>3.87</v>
      </c>
      <c r="L5578" s="234">
        <v>3.85</v>
      </c>
      <c r="M5578" s="234"/>
      <c r="N5578" s="234"/>
      <c r="O5578" s="234"/>
      <c r="P5578" s="234"/>
      <c r="Q5578" s="234"/>
      <c r="U5578" s="234"/>
      <c r="V5578" s="234"/>
      <c r="W5578" s="234"/>
      <c r="X5578" s="234"/>
      <c r="Y5578" s="234"/>
      <c r="Z5578" s="234"/>
      <c r="AA5578" s="234"/>
      <c r="AB5578" s="234"/>
      <c r="AC5578" s="234"/>
      <c r="AF5578" s="232"/>
      <c r="AG5578" s="277"/>
      <c r="AH5578" s="277"/>
      <c r="AI5578" s="277"/>
      <c r="AJ5578" s="277"/>
      <c r="AK5578" s="278"/>
      <c r="AL5578" s="277"/>
      <c r="AM5578" s="277"/>
      <c r="AN5578" s="277"/>
      <c r="AO5578" s="277"/>
      <c r="AP5578" s="277"/>
      <c r="AQ5578" s="278"/>
    </row>
    <row r="5579" spans="1:43" s="220" customFormat="1" x14ac:dyDescent="0.2">
      <c r="A5579" s="232">
        <v>45650</v>
      </c>
      <c r="B5579" s="233">
        <v>5.25</v>
      </c>
      <c r="C5579" s="233">
        <v>5.0199999999999996</v>
      </c>
      <c r="D5579" s="233">
        <v>5.52</v>
      </c>
      <c r="E5579" s="233">
        <v>5.27</v>
      </c>
      <c r="F5579" s="234"/>
      <c r="G5579" s="233">
        <v>3.52</v>
      </c>
      <c r="H5579" s="233">
        <v>3.37</v>
      </c>
      <c r="I5579" s="233">
        <v>3.29</v>
      </c>
      <c r="J5579" s="233">
        <v>4.1100000000000003</v>
      </c>
      <c r="K5579" s="233">
        <v>3.84</v>
      </c>
      <c r="L5579" s="234">
        <v>3.8</v>
      </c>
      <c r="M5579" s="234"/>
      <c r="N5579" s="234"/>
      <c r="O5579" s="234"/>
      <c r="P5579" s="234"/>
      <c r="Q5579" s="234"/>
      <c r="U5579" s="234"/>
      <c r="V5579" s="234"/>
      <c r="W5579" s="234"/>
      <c r="X5579" s="234"/>
      <c r="Y5579" s="234"/>
      <c r="Z5579" s="234"/>
      <c r="AA5579" s="234"/>
      <c r="AB5579" s="234"/>
      <c r="AC5579" s="234"/>
      <c r="AF5579" s="232"/>
      <c r="AG5579" s="277"/>
      <c r="AH5579" s="277"/>
      <c r="AI5579" s="277"/>
      <c r="AJ5579" s="277"/>
      <c r="AK5579" s="278"/>
      <c r="AL5579" s="277"/>
      <c r="AM5579" s="277"/>
      <c r="AN5579" s="277"/>
      <c r="AO5579" s="277"/>
      <c r="AP5579" s="277"/>
      <c r="AQ5579" s="278"/>
    </row>
    <row r="5580" spans="1:43" s="220" customFormat="1" x14ac:dyDescent="0.2">
      <c r="A5580" s="232">
        <v>45652</v>
      </c>
      <c r="B5580" s="233">
        <v>5.19</v>
      </c>
      <c r="C5580" s="233">
        <v>5.0199999999999996</v>
      </c>
      <c r="D5580" s="233">
        <v>5.54</v>
      </c>
      <c r="E5580" s="233">
        <v>5.23</v>
      </c>
      <c r="F5580" s="234"/>
      <c r="G5580" s="233">
        <v>3.54</v>
      </c>
      <c r="H5580" s="233">
        <v>3.39</v>
      </c>
      <c r="I5580" s="233">
        <v>3.3</v>
      </c>
      <c r="J5580" s="233">
        <v>4.1500000000000004</v>
      </c>
      <c r="K5580" s="233">
        <v>3.91</v>
      </c>
      <c r="L5580" s="234">
        <v>3.86</v>
      </c>
      <c r="M5580" s="234"/>
      <c r="N5580" s="234"/>
      <c r="O5580" s="234"/>
      <c r="P5580" s="234"/>
      <c r="Q5580" s="234"/>
      <c r="U5580" s="234"/>
      <c r="V5580" s="234"/>
      <c r="W5580" s="234"/>
      <c r="X5580" s="234"/>
      <c r="Y5580" s="234"/>
      <c r="Z5580" s="234"/>
      <c r="AA5580" s="234"/>
      <c r="AB5580" s="234"/>
      <c r="AC5580" s="234"/>
      <c r="AF5580" s="264" t="s">
        <v>959</v>
      </c>
      <c r="AG5580" s="277"/>
      <c r="AH5580" s="277"/>
      <c r="AI5580" s="277"/>
      <c r="AJ5580" s="277"/>
      <c r="AK5580" s="278"/>
      <c r="AL5580" s="277"/>
      <c r="AM5580" s="277"/>
      <c r="AN5580" s="277"/>
      <c r="AO5580" s="277"/>
      <c r="AP5580" s="277"/>
      <c r="AQ5580" s="278"/>
    </row>
    <row r="5581" spans="1:43" s="220" customFormat="1" x14ac:dyDescent="0.2">
      <c r="A5581" s="232">
        <v>45653</v>
      </c>
      <c r="B5581" s="233">
        <v>5.23</v>
      </c>
      <c r="C5581" s="233">
        <v>5.07</v>
      </c>
      <c r="D5581" s="233">
        <v>5.59</v>
      </c>
      <c r="E5581" s="233">
        <v>5.24</v>
      </c>
      <c r="F5581" s="234"/>
      <c r="G5581" s="233">
        <v>3.53</v>
      </c>
      <c r="H5581" s="233">
        <v>3.39</v>
      </c>
      <c r="I5581" s="233">
        <v>3.3</v>
      </c>
      <c r="J5581" s="233">
        <v>4.13</v>
      </c>
      <c r="K5581" s="233">
        <v>3.9</v>
      </c>
      <c r="L5581" s="234">
        <v>3.86</v>
      </c>
      <c r="M5581" s="234"/>
      <c r="N5581" s="234"/>
      <c r="O5581" s="234"/>
      <c r="P5581" s="234"/>
      <c r="Q5581" s="234"/>
      <c r="U5581" s="234"/>
      <c r="V5581" s="234"/>
      <c r="W5581" s="234"/>
      <c r="X5581" s="234"/>
      <c r="Y5581" s="234"/>
      <c r="Z5581" s="234"/>
      <c r="AA5581" s="234"/>
      <c r="AB5581" s="234"/>
      <c r="AC5581" s="234"/>
      <c r="AF5581" s="232"/>
      <c r="AG5581" s="277"/>
      <c r="AH5581" s="277"/>
      <c r="AI5581" s="277"/>
      <c r="AJ5581" s="277"/>
      <c r="AK5581" s="278"/>
      <c r="AL5581" s="277"/>
      <c r="AM5581" s="277"/>
      <c r="AN5581" s="277"/>
      <c r="AO5581" s="277"/>
      <c r="AP5581" s="277"/>
      <c r="AQ5581" s="278"/>
    </row>
    <row r="5582" spans="1:43" s="220" customFormat="1" x14ac:dyDescent="0.2">
      <c r="A5582" s="232">
        <v>45656</v>
      </c>
      <c r="B5582" s="233">
        <v>5.16</v>
      </c>
      <c r="C5582" s="233">
        <v>4.99</v>
      </c>
      <c r="D5582" s="233">
        <v>5.54</v>
      </c>
      <c r="E5582" s="233">
        <v>5.22</v>
      </c>
      <c r="F5582" s="234"/>
      <c r="G5582" s="233">
        <v>3.52</v>
      </c>
      <c r="H5582" s="233">
        <v>3.37</v>
      </c>
      <c r="I5582" s="233">
        <v>3.28</v>
      </c>
      <c r="J5582" s="233">
        <v>4.0999999999999996</v>
      </c>
      <c r="K5582" s="233">
        <v>3.87</v>
      </c>
      <c r="L5582" s="234">
        <v>3.83</v>
      </c>
      <c r="M5582" s="234"/>
      <c r="N5582" s="234"/>
      <c r="O5582" s="234"/>
      <c r="P5582" s="234"/>
      <c r="Q5582" s="234"/>
      <c r="U5582" s="234"/>
      <c r="V5582" s="234"/>
      <c r="W5582" s="234"/>
      <c r="X5582" s="234"/>
      <c r="Y5582" s="234"/>
      <c r="Z5582" s="234"/>
      <c r="AA5582" s="234"/>
      <c r="AB5582" s="234"/>
      <c r="AC5582" s="234"/>
      <c r="AF5582" s="232"/>
      <c r="AG5582" s="277"/>
      <c r="AH5582" s="277"/>
      <c r="AI5582" s="277"/>
      <c r="AJ5582" s="277"/>
      <c r="AK5582" s="278"/>
      <c r="AL5582" s="277"/>
      <c r="AM5582" s="277"/>
      <c r="AN5582" s="277"/>
      <c r="AO5582" s="277"/>
      <c r="AP5582" s="277"/>
      <c r="AQ5582" s="278"/>
    </row>
    <row r="5583" spans="1:43" s="220" customFormat="1" x14ac:dyDescent="0.2">
      <c r="A5583" s="232">
        <v>45657</v>
      </c>
      <c r="B5583" s="233">
        <v>5.17</v>
      </c>
      <c r="C5583" s="233">
        <v>4.99</v>
      </c>
      <c r="D5583" s="233">
        <v>5.53</v>
      </c>
      <c r="E5583" s="233">
        <v>5.26</v>
      </c>
      <c r="F5583" s="234"/>
      <c r="G5583" s="233">
        <v>3.48</v>
      </c>
      <c r="H5583" s="233">
        <v>3.35</v>
      </c>
      <c r="I5583" s="233">
        <v>3.26</v>
      </c>
      <c r="J5583" s="233">
        <v>4.09</v>
      </c>
      <c r="K5583" s="233">
        <v>3.83</v>
      </c>
      <c r="L5583" s="234">
        <v>3.82</v>
      </c>
      <c r="M5583" s="234"/>
      <c r="N5583" s="234"/>
      <c r="O5583" s="234"/>
      <c r="P5583" s="234"/>
      <c r="Q5583" s="234"/>
      <c r="U5583" s="234"/>
      <c r="V5583" s="234"/>
      <c r="W5583" s="234"/>
      <c r="X5583" s="234"/>
      <c r="Y5583" s="234"/>
      <c r="Z5583" s="234"/>
      <c r="AA5583" s="234"/>
      <c r="AB5583" s="234"/>
      <c r="AC5583" s="234"/>
      <c r="AF5583" s="232"/>
      <c r="AG5583" s="277"/>
      <c r="AH5583" s="277"/>
      <c r="AI5583" s="277"/>
      <c r="AJ5583" s="277"/>
      <c r="AK5583" s="278"/>
      <c r="AL5583" s="277"/>
      <c r="AM5583" s="277"/>
      <c r="AN5583" s="277"/>
      <c r="AO5583" s="277"/>
      <c r="AP5583" s="277"/>
      <c r="AQ5583" s="278"/>
    </row>
    <row r="5584" spans="1:43" s="220" customFormat="1" x14ac:dyDescent="0.2">
      <c r="A5584" s="232"/>
      <c r="B5584" s="233"/>
      <c r="C5584" s="233"/>
      <c r="D5584" s="233"/>
      <c r="E5584" s="233"/>
      <c r="F5584" s="234"/>
      <c r="G5584" s="233"/>
      <c r="H5584" s="233"/>
      <c r="I5584" s="233"/>
      <c r="J5584" s="233"/>
      <c r="K5584" s="233"/>
      <c r="L5584" s="234"/>
      <c r="M5584" s="234"/>
      <c r="N5584" s="234"/>
      <c r="O5584" s="234"/>
      <c r="P5584" s="234"/>
      <c r="Q5584" s="234"/>
      <c r="U5584" s="234"/>
      <c r="V5584" s="234"/>
      <c r="W5584" s="234"/>
      <c r="X5584" s="234"/>
      <c r="Y5584" s="234"/>
      <c r="Z5584" s="234"/>
      <c r="AA5584" s="234"/>
      <c r="AB5584" s="234"/>
      <c r="AC5584" s="234"/>
      <c r="AF5584" s="232"/>
      <c r="AG5584" s="277"/>
      <c r="AH5584" s="277"/>
      <c r="AI5584" s="277"/>
      <c r="AJ5584" s="277"/>
      <c r="AK5584" s="278"/>
      <c r="AL5584" s="277"/>
      <c r="AM5584" s="277"/>
      <c r="AN5584" s="277"/>
      <c r="AO5584" s="277"/>
      <c r="AP5584" s="277"/>
      <c r="AQ5584" s="278"/>
    </row>
    <row r="5585" spans="1:43" s="220" customFormat="1" x14ac:dyDescent="0.2">
      <c r="A5585" s="228" t="s">
        <v>61</v>
      </c>
      <c r="B5585" s="229">
        <f>AVERAGE(B5563:B5583)</f>
        <v>5.0457142857142863</v>
      </c>
      <c r="C5585" s="229">
        <f>AVERAGE(C5563:C5583)</f>
        <v>4.8752380952380951</v>
      </c>
      <c r="D5585" s="229">
        <f>AVERAGE(D5563:D5583)</f>
        <v>5.3947619047619053</v>
      </c>
      <c r="E5585" s="229">
        <f>AVERAGE(E5563:E5583)</f>
        <v>5.0476190476190474</v>
      </c>
      <c r="F5585" s="229"/>
      <c r="G5585" s="229">
        <f>AVERAGE(G5563:G5583)</f>
        <v>3.3666666666666676</v>
      </c>
      <c r="H5585" s="229">
        <f>AVERAGE(H5563:H5583)</f>
        <v>3.2052380952380948</v>
      </c>
      <c r="I5585" s="229"/>
      <c r="J5585" s="229">
        <f>AVERAGE(J5563:J5583)</f>
        <v>3.9661904761904765</v>
      </c>
      <c r="K5585" s="229">
        <f>AVERAGE(K5563:K5583)</f>
        <v>3.7085714285714282</v>
      </c>
      <c r="L5585" s="229"/>
      <c r="M5585" s="229"/>
      <c r="N5585" s="229"/>
      <c r="O5585" s="229"/>
      <c r="P5585" s="229"/>
      <c r="Q5585" s="229"/>
      <c r="R5585" s="221"/>
      <c r="S5585" s="221"/>
      <c r="T5585" s="221"/>
      <c r="U5585" s="229"/>
      <c r="V5585" s="229"/>
      <c r="W5585" s="229"/>
      <c r="X5585" s="229"/>
      <c r="Y5585" s="229"/>
      <c r="Z5585" s="229"/>
      <c r="AA5585" s="229"/>
      <c r="AB5585" s="229"/>
      <c r="AC5585" s="229"/>
      <c r="AD5585" s="221"/>
      <c r="AE5585" s="221"/>
      <c r="AF5585" s="261"/>
      <c r="AG5585" s="277"/>
      <c r="AH5585" s="277"/>
      <c r="AI5585" s="277"/>
      <c r="AJ5585" s="277"/>
      <c r="AK5585" s="278"/>
      <c r="AL5585" s="277"/>
      <c r="AM5585" s="277"/>
      <c r="AN5585" s="277"/>
      <c r="AO5585" s="277"/>
      <c r="AP5585" s="277"/>
      <c r="AQ5585" s="278"/>
    </row>
    <row r="5586" spans="1:43" s="220" customFormat="1" x14ac:dyDescent="0.2">
      <c r="A5586" s="228" t="s">
        <v>62</v>
      </c>
      <c r="B5586" s="311">
        <f>AVERAGE(B5585:C5585)</f>
        <v>4.9604761904761911</v>
      </c>
      <c r="C5586" s="311"/>
      <c r="D5586" s="311">
        <f>AVERAGE(D5585:E5585)</f>
        <v>5.2211904761904764</v>
      </c>
      <c r="E5586" s="311"/>
      <c r="F5586" s="231"/>
      <c r="G5586" s="311">
        <f>AVERAGE(G5585:H5585)</f>
        <v>3.2859523809523812</v>
      </c>
      <c r="H5586" s="311"/>
      <c r="I5586" s="230"/>
      <c r="J5586" s="311">
        <f>AVERAGE(J5585:K5585)</f>
        <v>3.8373809523809523</v>
      </c>
      <c r="K5586" s="311"/>
      <c r="L5586" s="229"/>
      <c r="M5586" s="229"/>
      <c r="N5586" s="229"/>
      <c r="O5586" s="229"/>
      <c r="P5586" s="229"/>
      <c r="Q5586" s="229"/>
      <c r="R5586" s="221"/>
      <c r="S5586" s="221"/>
      <c r="T5586" s="221"/>
      <c r="U5586" s="229"/>
      <c r="V5586" s="229"/>
      <c r="W5586" s="229"/>
      <c r="X5586" s="229"/>
      <c r="Y5586" s="229"/>
      <c r="Z5586" s="229"/>
      <c r="AA5586" s="229"/>
      <c r="AB5586" s="229"/>
      <c r="AC5586" s="229"/>
      <c r="AD5586" s="221"/>
      <c r="AE5586" s="221"/>
      <c r="AF5586" s="261"/>
      <c r="AG5586" s="277"/>
      <c r="AH5586" s="277"/>
      <c r="AI5586" s="277"/>
      <c r="AJ5586" s="277"/>
      <c r="AK5586" s="278"/>
      <c r="AL5586" s="277"/>
      <c r="AM5586" s="277"/>
      <c r="AN5586" s="277"/>
      <c r="AO5586" s="277"/>
      <c r="AP5586" s="277"/>
      <c r="AQ5586" s="278"/>
    </row>
    <row r="5587" spans="1:43" s="220" customFormat="1" x14ac:dyDescent="0.2">
      <c r="A5587" s="228" t="s">
        <v>63</v>
      </c>
      <c r="B5587" s="311">
        <f>AVERAGE(B5536,B5560,B5586)</f>
        <v>4.8846084909242808</v>
      </c>
      <c r="C5587" s="311"/>
      <c r="D5587" s="311">
        <f>AVERAGE(D5536,D5560,D5586)</f>
        <v>5.1485786435786425</v>
      </c>
      <c r="E5587" s="311"/>
      <c r="F5587" s="231"/>
      <c r="G5587" s="311">
        <f>AVERAGE(G5536,G5560,G5586)</f>
        <v>3.2609354826460089</v>
      </c>
      <c r="H5587" s="311"/>
      <c r="I5587" s="230"/>
      <c r="J5587" s="311">
        <f>AVERAGE(J5536,J5560,J5586)</f>
        <v>3.8043622313359151</v>
      </c>
      <c r="K5587" s="311"/>
      <c r="L5587" s="229"/>
      <c r="M5587" s="229"/>
      <c r="N5587" s="229"/>
      <c r="O5587" s="229"/>
      <c r="P5587" s="229"/>
      <c r="Q5587" s="229"/>
      <c r="R5587" s="221"/>
      <c r="S5587" s="221"/>
      <c r="T5587" s="221"/>
      <c r="U5587" s="229"/>
      <c r="V5587" s="229"/>
      <c r="W5587" s="229"/>
      <c r="X5587" s="229"/>
      <c r="Y5587" s="229"/>
      <c r="Z5587" s="229"/>
      <c r="AA5587" s="229"/>
      <c r="AB5587" s="229"/>
      <c r="AC5587" s="229"/>
      <c r="AD5587" s="221"/>
      <c r="AE5587" s="221"/>
      <c r="AF5587" s="261"/>
      <c r="AG5587" s="277"/>
      <c r="AH5587" s="277"/>
      <c r="AI5587" s="277"/>
      <c r="AJ5587" s="277"/>
      <c r="AK5587" s="278"/>
      <c r="AL5587" s="277"/>
      <c r="AM5587" s="277"/>
      <c r="AN5587" s="277"/>
      <c r="AO5587" s="277"/>
      <c r="AP5587" s="277"/>
      <c r="AQ5587" s="278"/>
    </row>
    <row r="5588" spans="1:43" s="220" customFormat="1" x14ac:dyDescent="0.2">
      <c r="A5588" s="232"/>
      <c r="B5588" s="233"/>
      <c r="C5588" s="233"/>
      <c r="D5588" s="233"/>
      <c r="E5588" s="233"/>
      <c r="F5588" s="234"/>
      <c r="G5588" s="233"/>
      <c r="H5588" s="233"/>
      <c r="I5588" s="233"/>
      <c r="J5588" s="233"/>
      <c r="K5588" s="233"/>
      <c r="L5588" s="234"/>
      <c r="M5588" s="234"/>
      <c r="N5588" s="234"/>
      <c r="O5588" s="234"/>
      <c r="P5588" s="234"/>
      <c r="Q5588" s="234"/>
      <c r="U5588" s="234"/>
      <c r="V5588" s="234"/>
      <c r="W5588" s="234"/>
      <c r="X5588" s="234"/>
      <c r="Y5588" s="234"/>
      <c r="Z5588" s="234"/>
      <c r="AA5588" s="234"/>
      <c r="AB5588" s="234"/>
      <c r="AC5588" s="234"/>
      <c r="AF5588" s="232"/>
      <c r="AG5588" s="277"/>
      <c r="AH5588" s="277"/>
      <c r="AI5588" s="277"/>
      <c r="AJ5588" s="277"/>
      <c r="AK5588" s="278"/>
      <c r="AL5588" s="277"/>
      <c r="AM5588" s="277"/>
      <c r="AN5588" s="277"/>
      <c r="AO5588" s="277"/>
      <c r="AP5588" s="277"/>
      <c r="AQ5588" s="278"/>
    </row>
    <row r="5589" spans="1:43" s="220" customFormat="1" x14ac:dyDescent="0.2">
      <c r="A5589" s="232">
        <v>45659</v>
      </c>
      <c r="B5589" s="233">
        <v>5.19</v>
      </c>
      <c r="C5589" s="233">
        <v>5.0199999999999996</v>
      </c>
      <c r="D5589" s="233">
        <v>5.54</v>
      </c>
      <c r="E5589" s="233">
        <v>5.26</v>
      </c>
      <c r="F5589" s="234"/>
      <c r="G5589" s="233">
        <v>3.45</v>
      </c>
      <c r="H5589" s="233">
        <v>3.32</v>
      </c>
      <c r="I5589" s="233">
        <v>3.22</v>
      </c>
      <c r="J5589" s="233">
        <v>4.09</v>
      </c>
      <c r="K5589" s="233">
        <v>3.83</v>
      </c>
      <c r="L5589" s="234">
        <v>3.8</v>
      </c>
      <c r="M5589" s="234"/>
      <c r="N5589" s="234"/>
      <c r="O5589" s="234"/>
      <c r="P5589" s="234"/>
      <c r="Q5589" s="234"/>
      <c r="U5589" s="234"/>
      <c r="V5589" s="234"/>
      <c r="W5589" s="234"/>
      <c r="X5589" s="234"/>
      <c r="Y5589" s="234"/>
      <c r="Z5589" s="234"/>
      <c r="AA5589" s="234"/>
      <c r="AB5589" s="234"/>
      <c r="AC5589" s="234"/>
      <c r="AF5589" s="232"/>
      <c r="AG5589" s="277"/>
      <c r="AH5589" s="277"/>
      <c r="AI5589" s="277"/>
      <c r="AJ5589" s="277"/>
      <c r="AK5589" s="278"/>
      <c r="AL5589" s="277"/>
      <c r="AM5589" s="277"/>
      <c r="AN5589" s="277"/>
      <c r="AO5589" s="277"/>
      <c r="AP5589" s="277"/>
      <c r="AQ5589" s="278"/>
    </row>
    <row r="5590" spans="1:43" s="220" customFormat="1" x14ac:dyDescent="0.2">
      <c r="A5590" s="232">
        <v>45660</v>
      </c>
      <c r="B5590" s="233">
        <v>5.24</v>
      </c>
      <c r="C5590" s="233">
        <v>5.08</v>
      </c>
      <c r="D5590" s="233">
        <v>5.6</v>
      </c>
      <c r="E5590" s="233">
        <v>5.29</v>
      </c>
      <c r="F5590" s="234"/>
      <c r="G5590" s="233">
        <v>3.41</v>
      </c>
      <c r="H5590" s="233">
        <v>3.27</v>
      </c>
      <c r="I5590" s="233">
        <v>3.17</v>
      </c>
      <c r="J5590" s="233">
        <v>4.0599999999999996</v>
      </c>
      <c r="K5590" s="233">
        <v>3.8</v>
      </c>
      <c r="L5590" s="234">
        <v>3.79</v>
      </c>
      <c r="M5590" s="234"/>
      <c r="N5590" s="234"/>
      <c r="O5590" s="234"/>
      <c r="P5590" s="234"/>
      <c r="Q5590" s="234"/>
      <c r="U5590" s="234"/>
      <c r="V5590" s="234"/>
      <c r="W5590" s="234"/>
      <c r="X5590" s="234"/>
      <c r="Y5590" s="234"/>
      <c r="Z5590" s="234"/>
      <c r="AA5590" s="234"/>
      <c r="AB5590" s="234"/>
      <c r="AC5590" s="234"/>
      <c r="AF5590" s="232"/>
      <c r="AG5590" s="277"/>
      <c r="AH5590" s="277"/>
      <c r="AI5590" s="277"/>
      <c r="AJ5590" s="277"/>
      <c r="AK5590" s="278"/>
      <c r="AL5590" s="277"/>
      <c r="AM5590" s="277"/>
      <c r="AN5590" s="277"/>
      <c r="AO5590" s="277"/>
      <c r="AP5590" s="277"/>
      <c r="AQ5590" s="278"/>
    </row>
    <row r="5591" spans="1:43" s="220" customFormat="1" x14ac:dyDescent="0.2">
      <c r="A5591" s="232">
        <v>45663</v>
      </c>
      <c r="B5591" s="233">
        <v>5.28</v>
      </c>
      <c r="C5591" s="233">
        <v>5.13</v>
      </c>
      <c r="D5591" s="233">
        <v>5.63</v>
      </c>
      <c r="E5591" s="233">
        <v>5.34</v>
      </c>
      <c r="F5591" s="234"/>
      <c r="G5591" s="233">
        <v>3.41</v>
      </c>
      <c r="H5591" s="233">
        <v>3.28</v>
      </c>
      <c r="I5591" s="233">
        <v>3.19</v>
      </c>
      <c r="J5591" s="233">
        <v>4.09</v>
      </c>
      <c r="K5591" s="233">
        <v>3.83</v>
      </c>
      <c r="L5591" s="234">
        <v>3.81</v>
      </c>
      <c r="M5591" s="234"/>
      <c r="N5591" s="234"/>
      <c r="O5591" s="234"/>
      <c r="P5591" s="234"/>
      <c r="Q5591" s="234"/>
      <c r="U5591" s="234"/>
      <c r="V5591" s="234"/>
      <c r="W5591" s="234"/>
      <c r="X5591" s="234"/>
      <c r="Y5591" s="234"/>
      <c r="Z5591" s="234"/>
      <c r="AA5591" s="234"/>
      <c r="AB5591" s="234"/>
      <c r="AC5591" s="234"/>
      <c r="AF5591" s="232"/>
      <c r="AG5591" s="277"/>
      <c r="AH5591" s="277"/>
      <c r="AI5591" s="277"/>
      <c r="AJ5591" s="277"/>
      <c r="AK5591" s="278"/>
      <c r="AL5591" s="277"/>
      <c r="AM5591" s="277"/>
      <c r="AN5591" s="277"/>
      <c r="AO5591" s="277"/>
      <c r="AP5591" s="277"/>
      <c r="AQ5591" s="278"/>
    </row>
    <row r="5592" spans="1:43" s="220" customFormat="1" x14ac:dyDescent="0.2">
      <c r="A5592" s="232">
        <v>45664</v>
      </c>
      <c r="B5592" s="233">
        <v>5.33</v>
      </c>
      <c r="C5592" s="233">
        <v>5.18</v>
      </c>
      <c r="D5592" s="233">
        <v>5.7</v>
      </c>
      <c r="E5592" s="233">
        <v>5.36</v>
      </c>
      <c r="F5592" s="234"/>
      <c r="G5592" s="233">
        <v>3.43</v>
      </c>
      <c r="H5592" s="233">
        <v>3.3</v>
      </c>
      <c r="I5592" s="233">
        <v>3.22</v>
      </c>
      <c r="J5592" s="233">
        <v>4.08</v>
      </c>
      <c r="K5592" s="233">
        <v>3.84</v>
      </c>
      <c r="L5592" s="234">
        <v>3.81</v>
      </c>
      <c r="M5592" s="234"/>
      <c r="N5592" s="234"/>
      <c r="O5592" s="234"/>
      <c r="P5592" s="234"/>
      <c r="Q5592" s="234"/>
      <c r="U5592" s="234"/>
      <c r="V5592" s="234"/>
      <c r="W5592" s="234"/>
      <c r="X5592" s="234"/>
      <c r="Y5592" s="234"/>
      <c r="Z5592" s="234"/>
      <c r="AA5592" s="234"/>
      <c r="AB5592" s="234"/>
      <c r="AC5592" s="234"/>
      <c r="AF5592" s="232"/>
      <c r="AG5592" s="277"/>
      <c r="AH5592" s="277"/>
      <c r="AI5592" s="277"/>
      <c r="AJ5592" s="277"/>
      <c r="AK5592" s="278"/>
      <c r="AL5592" s="277"/>
      <c r="AM5592" s="277"/>
      <c r="AN5592" s="277"/>
      <c r="AO5592" s="277"/>
      <c r="AP5592" s="277"/>
      <c r="AQ5592" s="278"/>
    </row>
    <row r="5593" spans="1:43" s="220" customFormat="1" x14ac:dyDescent="0.2">
      <c r="A5593" s="232">
        <v>45665</v>
      </c>
      <c r="B5593" s="233">
        <v>5.34</v>
      </c>
      <c r="C5593" s="233">
        <v>5.19</v>
      </c>
      <c r="D5593" s="233">
        <v>5.7</v>
      </c>
      <c r="E5593" s="233">
        <v>5.38</v>
      </c>
      <c r="F5593" s="234"/>
      <c r="G5593" s="233">
        <v>3.49</v>
      </c>
      <c r="H5593" s="233">
        <v>3.37</v>
      </c>
      <c r="I5593" s="233">
        <v>3.28</v>
      </c>
      <c r="J5593" s="233">
        <v>4.1500000000000004</v>
      </c>
      <c r="K5593" s="233">
        <v>3.92</v>
      </c>
      <c r="L5593" s="234">
        <v>3.89</v>
      </c>
      <c r="M5593" s="234"/>
      <c r="N5593" s="234"/>
      <c r="O5593" s="234"/>
      <c r="P5593" s="234"/>
      <c r="Q5593" s="234"/>
      <c r="U5593" s="234"/>
      <c r="V5593" s="234"/>
      <c r="W5593" s="234"/>
      <c r="X5593" s="234"/>
      <c r="Y5593" s="234"/>
      <c r="Z5593" s="234"/>
      <c r="AA5593" s="234"/>
      <c r="AB5593" s="234"/>
      <c r="AC5593" s="234"/>
      <c r="AF5593" s="232"/>
      <c r="AG5593" s="277"/>
      <c r="AH5593" s="277"/>
      <c r="AI5593" s="277"/>
      <c r="AJ5593" s="277"/>
      <c r="AK5593" s="278"/>
      <c r="AL5593" s="277"/>
      <c r="AM5593" s="277"/>
      <c r="AN5593" s="277"/>
      <c r="AO5593" s="277"/>
      <c r="AP5593" s="277"/>
      <c r="AQ5593" s="278"/>
    </row>
    <row r="5594" spans="1:43" s="220" customFormat="1" x14ac:dyDescent="0.2">
      <c r="A5594" s="232">
        <v>45666</v>
      </c>
      <c r="B5594" s="233">
        <v>5.3</v>
      </c>
      <c r="C5594" s="233">
        <v>5.15</v>
      </c>
      <c r="D5594" s="233">
        <v>5.53</v>
      </c>
      <c r="E5594" s="233">
        <v>5.36</v>
      </c>
      <c r="F5594" s="234"/>
      <c r="G5594" s="233">
        <v>3.48</v>
      </c>
      <c r="H5594" s="233">
        <v>3.36</v>
      </c>
      <c r="I5594" s="233">
        <v>3.26</v>
      </c>
      <c r="J5594" s="233">
        <v>4.0999999999999996</v>
      </c>
      <c r="K5594" s="233">
        <v>3.91</v>
      </c>
      <c r="L5594" s="234">
        <v>3.93</v>
      </c>
      <c r="M5594" s="234"/>
      <c r="N5594" s="234"/>
      <c r="O5594" s="234"/>
      <c r="P5594" s="234"/>
      <c r="Q5594" s="234"/>
      <c r="U5594" s="234"/>
      <c r="V5594" s="234"/>
      <c r="W5594" s="234"/>
      <c r="X5594" s="234"/>
      <c r="Y5594" s="234"/>
      <c r="Z5594" s="234"/>
      <c r="AA5594" s="234"/>
      <c r="AB5594" s="234"/>
      <c r="AC5594" s="234"/>
      <c r="AF5594" s="232"/>
      <c r="AG5594" s="277"/>
      <c r="AH5594" s="277"/>
      <c r="AI5594" s="277"/>
      <c r="AJ5594" s="277"/>
      <c r="AK5594" s="278"/>
      <c r="AL5594" s="277"/>
      <c r="AM5594" s="277"/>
      <c r="AN5594" s="277"/>
      <c r="AO5594" s="277"/>
      <c r="AP5594" s="277"/>
      <c r="AQ5594" s="278"/>
    </row>
    <row r="5595" spans="1:43" s="220" customFormat="1" x14ac:dyDescent="0.2">
      <c r="A5595" s="232">
        <v>45667</v>
      </c>
      <c r="B5595" s="233">
        <v>5.41</v>
      </c>
      <c r="C5595" s="233">
        <v>5.25</v>
      </c>
      <c r="D5595" s="233">
        <v>5.74</v>
      </c>
      <c r="E5595" s="233">
        <v>5.38</v>
      </c>
      <c r="F5595" s="234"/>
      <c r="G5595" s="233">
        <v>3.56</v>
      </c>
      <c r="H5595" s="233">
        <v>3.43</v>
      </c>
      <c r="I5595" s="233">
        <v>3.35</v>
      </c>
      <c r="J5595" s="233">
        <v>4.1900000000000004</v>
      </c>
      <c r="K5595" s="233">
        <v>3.99</v>
      </c>
      <c r="L5595" s="234">
        <v>3.96</v>
      </c>
      <c r="M5595" s="234"/>
      <c r="N5595" s="234"/>
      <c r="O5595" s="234"/>
      <c r="P5595" s="234"/>
      <c r="Q5595" s="234"/>
      <c r="U5595" s="234"/>
      <c r="V5595" s="234"/>
      <c r="W5595" s="234"/>
      <c r="X5595" s="234"/>
      <c r="Y5595" s="234"/>
      <c r="Z5595" s="234"/>
      <c r="AA5595" s="234"/>
      <c r="AB5595" s="234"/>
      <c r="AC5595" s="234"/>
      <c r="AF5595" s="232"/>
      <c r="AG5595" s="277"/>
      <c r="AH5595" s="277"/>
      <c r="AI5595" s="277"/>
      <c r="AJ5595" s="277"/>
      <c r="AK5595" s="278"/>
      <c r="AL5595" s="277"/>
      <c r="AM5595" s="277"/>
      <c r="AN5595" s="277"/>
      <c r="AO5595" s="277"/>
      <c r="AP5595" s="277"/>
      <c r="AQ5595" s="278"/>
    </row>
    <row r="5596" spans="1:43" s="220" customFormat="1" x14ac:dyDescent="0.2">
      <c r="A5596" s="232">
        <v>45670</v>
      </c>
      <c r="B5596" s="233">
        <v>5.45</v>
      </c>
      <c r="C5596" s="233">
        <v>5.29</v>
      </c>
      <c r="D5596" s="233">
        <v>5.77</v>
      </c>
      <c r="E5596" s="233">
        <v>5.51</v>
      </c>
      <c r="F5596" s="234"/>
      <c r="G5596" s="233">
        <v>3.61</v>
      </c>
      <c r="H5596" s="233">
        <v>3.48</v>
      </c>
      <c r="I5596" s="233">
        <v>3.39</v>
      </c>
      <c r="J5596" s="233">
        <v>4.2300000000000004</v>
      </c>
      <c r="K5596" s="233">
        <v>4.0199999999999996</v>
      </c>
      <c r="L5596" s="234">
        <v>3.99</v>
      </c>
      <c r="M5596" s="234"/>
      <c r="N5596" s="234"/>
      <c r="O5596" s="234"/>
      <c r="P5596" s="234"/>
      <c r="Q5596" s="234"/>
      <c r="U5596" s="234"/>
      <c r="V5596" s="234"/>
      <c r="W5596" s="234"/>
      <c r="X5596" s="234"/>
      <c r="Y5596" s="234"/>
      <c r="Z5596" s="234"/>
      <c r="AA5596" s="234"/>
      <c r="AB5596" s="234"/>
      <c r="AC5596" s="234"/>
      <c r="AF5596" s="232"/>
      <c r="AG5596" s="277"/>
      <c r="AH5596" s="277"/>
      <c r="AI5596" s="277"/>
      <c r="AJ5596" s="277"/>
      <c r="AK5596" s="278"/>
      <c r="AL5596" s="277"/>
      <c r="AM5596" s="277"/>
      <c r="AN5596" s="277"/>
      <c r="AO5596" s="277"/>
      <c r="AP5596" s="277"/>
      <c r="AQ5596" s="278"/>
    </row>
    <row r="5597" spans="1:43" s="220" customFormat="1" x14ac:dyDescent="0.2">
      <c r="A5597" s="232">
        <v>45671</v>
      </c>
      <c r="B5597" s="233">
        <v>5.47</v>
      </c>
      <c r="C5597" s="233">
        <v>5.31</v>
      </c>
      <c r="D5597" s="233">
        <v>5.77</v>
      </c>
      <c r="E5597" s="233">
        <v>5.49</v>
      </c>
      <c r="F5597" s="234"/>
      <c r="G5597" s="233">
        <v>3.61</v>
      </c>
      <c r="H5597" s="233">
        <v>3.49</v>
      </c>
      <c r="I5597" s="233">
        <v>3.41</v>
      </c>
      <c r="J5597" s="233">
        <v>4.22</v>
      </c>
      <c r="K5597" s="233">
        <v>4.04</v>
      </c>
      <c r="L5597" s="234">
        <v>4.01</v>
      </c>
      <c r="M5597" s="234"/>
      <c r="N5597" s="234"/>
      <c r="O5597" s="234"/>
      <c r="P5597" s="234"/>
      <c r="Q5597" s="234"/>
      <c r="U5597" s="234"/>
      <c r="V5597" s="234"/>
      <c r="W5597" s="234"/>
      <c r="X5597" s="234"/>
      <c r="Y5597" s="234"/>
      <c r="Z5597" s="234"/>
      <c r="AA5597" s="234"/>
      <c r="AB5597" s="234"/>
      <c r="AC5597" s="234"/>
      <c r="AF5597" s="232"/>
      <c r="AG5597" s="277"/>
      <c r="AH5597" s="277"/>
      <c r="AI5597" s="277"/>
      <c r="AJ5597" s="277"/>
      <c r="AK5597" s="278"/>
      <c r="AL5597" s="277"/>
      <c r="AM5597" s="277"/>
      <c r="AN5597" s="277"/>
      <c r="AO5597" s="277"/>
      <c r="AP5597" s="277"/>
      <c r="AQ5597" s="278"/>
    </row>
    <row r="5598" spans="1:43" s="220" customFormat="1" x14ac:dyDescent="0.2">
      <c r="A5598" s="232">
        <v>45672</v>
      </c>
      <c r="B5598" s="233">
        <v>5.31</v>
      </c>
      <c r="C5598" s="233">
        <v>5.14</v>
      </c>
      <c r="D5598" s="233">
        <v>5.65</v>
      </c>
      <c r="E5598" s="233">
        <v>5.36</v>
      </c>
      <c r="F5598" s="234"/>
      <c r="G5598" s="233">
        <v>3.56</v>
      </c>
      <c r="H5598" s="233">
        <v>3.44</v>
      </c>
      <c r="I5598" s="233">
        <v>3.36</v>
      </c>
      <c r="J5598" s="233">
        <v>4.1399999999999997</v>
      </c>
      <c r="K5598" s="233">
        <v>3.99</v>
      </c>
      <c r="L5598" s="234">
        <v>3.95</v>
      </c>
      <c r="M5598" s="234"/>
      <c r="N5598" s="234"/>
      <c r="O5598" s="234"/>
      <c r="P5598" s="234"/>
      <c r="Q5598" s="234"/>
      <c r="U5598" s="234"/>
      <c r="V5598" s="234"/>
      <c r="W5598" s="234"/>
      <c r="X5598" s="234"/>
      <c r="Y5598" s="234"/>
      <c r="Z5598" s="234"/>
      <c r="AA5598" s="234"/>
      <c r="AB5598" s="234"/>
      <c r="AC5598" s="234"/>
      <c r="AF5598" s="232"/>
      <c r="AG5598" s="277"/>
      <c r="AH5598" s="277"/>
      <c r="AI5598" s="277"/>
      <c r="AJ5598" s="277"/>
      <c r="AK5598" s="278"/>
      <c r="AL5598" s="277"/>
      <c r="AM5598" s="277"/>
      <c r="AN5598" s="277"/>
      <c r="AO5598" s="277"/>
      <c r="AP5598" s="277"/>
      <c r="AQ5598" s="278"/>
    </row>
    <row r="5599" spans="1:43" s="220" customFormat="1" x14ac:dyDescent="0.2">
      <c r="A5599" s="232">
        <v>45673</v>
      </c>
      <c r="B5599" s="233">
        <v>5.28</v>
      </c>
      <c r="C5599" s="233">
        <v>5.1100000000000003</v>
      </c>
      <c r="D5599" s="233">
        <v>5.63</v>
      </c>
      <c r="E5599" s="233">
        <v>5.33</v>
      </c>
      <c r="F5599" s="234"/>
      <c r="G5599" s="233">
        <v>3.55</v>
      </c>
      <c r="H5599" s="233">
        <v>3.43</v>
      </c>
      <c r="I5599" s="233">
        <v>3.34</v>
      </c>
      <c r="J5599" s="233">
        <v>4.1399999999999997</v>
      </c>
      <c r="K5599" s="233">
        <v>3.99</v>
      </c>
      <c r="L5599" s="234">
        <v>3.95</v>
      </c>
      <c r="M5599" s="234"/>
      <c r="N5599" s="234"/>
      <c r="O5599" s="234"/>
      <c r="P5599" s="234"/>
      <c r="Q5599" s="234"/>
      <c r="U5599" s="234"/>
      <c r="V5599" s="234"/>
      <c r="W5599" s="234"/>
      <c r="X5599" s="234"/>
      <c r="Y5599" s="234"/>
      <c r="Z5599" s="234"/>
      <c r="AA5599" s="234"/>
      <c r="AB5599" s="234"/>
      <c r="AC5599" s="234"/>
      <c r="AF5599" s="232"/>
      <c r="AG5599" s="277"/>
      <c r="AH5599" s="277"/>
      <c r="AI5599" s="277"/>
      <c r="AJ5599" s="277"/>
      <c r="AK5599" s="278"/>
      <c r="AL5599" s="277"/>
      <c r="AM5599" s="277"/>
      <c r="AN5599" s="277"/>
      <c r="AO5599" s="277"/>
      <c r="AP5599" s="277"/>
      <c r="AQ5599" s="278"/>
    </row>
    <row r="5600" spans="1:43" s="220" customFormat="1" x14ac:dyDescent="0.2">
      <c r="A5600" s="232">
        <v>45674</v>
      </c>
      <c r="B5600" s="233">
        <v>5.28</v>
      </c>
      <c r="C5600" s="233">
        <v>5.12</v>
      </c>
      <c r="D5600" s="233">
        <v>5.63</v>
      </c>
      <c r="E5600" s="233">
        <v>5.34</v>
      </c>
      <c r="F5600" s="234"/>
      <c r="G5600" s="233">
        <v>3.52</v>
      </c>
      <c r="H5600" s="233">
        <v>3.4</v>
      </c>
      <c r="I5600" s="233">
        <v>3.3</v>
      </c>
      <c r="J5600" s="233">
        <v>4.16</v>
      </c>
      <c r="K5600" s="233">
        <v>3.96</v>
      </c>
      <c r="L5600" s="234">
        <v>3.94</v>
      </c>
      <c r="M5600" s="234"/>
      <c r="N5600" s="234"/>
      <c r="O5600" s="234"/>
      <c r="P5600" s="234"/>
      <c r="Q5600" s="234"/>
      <c r="U5600" s="234"/>
      <c r="V5600" s="234"/>
      <c r="W5600" s="234"/>
      <c r="X5600" s="234"/>
      <c r="Y5600" s="234"/>
      <c r="Z5600" s="234"/>
      <c r="AA5600" s="234"/>
      <c r="AB5600" s="234"/>
      <c r="AC5600" s="234"/>
      <c r="AF5600" s="232"/>
      <c r="AG5600" s="277"/>
      <c r="AH5600" s="277"/>
      <c r="AI5600" s="277"/>
      <c r="AJ5600" s="277"/>
      <c r="AK5600" s="278"/>
      <c r="AL5600" s="277"/>
      <c r="AM5600" s="277"/>
      <c r="AN5600" s="277"/>
      <c r="AO5600" s="277"/>
      <c r="AP5600" s="277"/>
      <c r="AQ5600" s="278"/>
    </row>
    <row r="5601" spans="1:43" s="220" customFormat="1" x14ac:dyDescent="0.2">
      <c r="A5601" s="232">
        <v>45678</v>
      </c>
      <c r="B5601" s="233">
        <v>5.22</v>
      </c>
      <c r="C5601" s="233">
        <v>5.07</v>
      </c>
      <c r="D5601" s="233">
        <v>5.58</v>
      </c>
      <c r="E5601" s="233">
        <v>5.31</v>
      </c>
      <c r="F5601" s="234"/>
      <c r="G5601" s="233">
        <v>3.48</v>
      </c>
      <c r="H5601" s="233">
        <v>3.37</v>
      </c>
      <c r="I5601" s="233">
        <v>3.27</v>
      </c>
      <c r="J5601" s="233">
        <v>4.13</v>
      </c>
      <c r="K5601" s="233">
        <v>3.92</v>
      </c>
      <c r="L5601" s="234">
        <v>3.86</v>
      </c>
      <c r="M5601" s="234"/>
      <c r="N5601" s="234"/>
      <c r="O5601" s="234"/>
      <c r="P5601" s="234"/>
      <c r="Q5601" s="234"/>
      <c r="U5601" s="234"/>
      <c r="V5601" s="234"/>
      <c r="W5601" s="234"/>
      <c r="X5601" s="234"/>
      <c r="Y5601" s="234"/>
      <c r="Z5601" s="234"/>
      <c r="AA5601" s="234"/>
      <c r="AB5601" s="234"/>
      <c r="AC5601" s="234"/>
      <c r="AF5601" s="264" t="s">
        <v>963</v>
      </c>
      <c r="AG5601" s="277"/>
      <c r="AH5601" s="277"/>
      <c r="AI5601" s="277"/>
      <c r="AJ5601" s="277"/>
      <c r="AK5601" s="278"/>
      <c r="AL5601" s="277"/>
      <c r="AM5601" s="277"/>
      <c r="AN5601" s="277"/>
      <c r="AO5601" s="277"/>
      <c r="AP5601" s="277"/>
      <c r="AQ5601" s="278"/>
    </row>
    <row r="5602" spans="1:43" s="220" customFormat="1" x14ac:dyDescent="0.2">
      <c r="A5602" s="232">
        <v>45679</v>
      </c>
      <c r="B5602" s="233">
        <v>5.27</v>
      </c>
      <c r="C5602" s="233">
        <v>5.09</v>
      </c>
      <c r="D5602" s="233">
        <v>5.6</v>
      </c>
      <c r="E5602" s="233">
        <v>5.32</v>
      </c>
      <c r="F5602" s="234"/>
      <c r="G5602" s="233">
        <v>3.45</v>
      </c>
      <c r="H5602" s="233">
        <v>3.35</v>
      </c>
      <c r="I5602" s="233">
        <v>3.25</v>
      </c>
      <c r="J5602" s="233">
        <v>4.07</v>
      </c>
      <c r="K5602" s="233">
        <v>3.91</v>
      </c>
      <c r="L5602" s="234">
        <v>3.86</v>
      </c>
      <c r="M5602" s="234"/>
      <c r="N5602" s="234"/>
      <c r="O5602" s="234"/>
      <c r="P5602" s="234"/>
      <c r="Q5602" s="234"/>
      <c r="U5602" s="234"/>
      <c r="V5602" s="234"/>
      <c r="W5602" s="234"/>
      <c r="X5602" s="234"/>
      <c r="Y5602" s="234"/>
      <c r="Z5602" s="234"/>
      <c r="AA5602" s="234"/>
      <c r="AB5602" s="234"/>
      <c r="AC5602" s="234"/>
      <c r="AF5602" s="232"/>
      <c r="AG5602" s="277"/>
      <c r="AH5602" s="277"/>
      <c r="AI5602" s="277"/>
      <c r="AJ5602" s="277"/>
      <c r="AK5602" s="278"/>
      <c r="AL5602" s="277"/>
      <c r="AM5602" s="277"/>
      <c r="AN5602" s="277"/>
      <c r="AO5602" s="277"/>
      <c r="AP5602" s="277"/>
      <c r="AQ5602" s="278"/>
    </row>
    <row r="5603" spans="1:43" s="220" customFormat="1" x14ac:dyDescent="0.2">
      <c r="A5603" s="232">
        <v>45680</v>
      </c>
      <c r="B5603" s="233">
        <v>5.29</v>
      </c>
      <c r="C5603" s="233">
        <v>5.12</v>
      </c>
      <c r="D5603" s="233">
        <v>5.62</v>
      </c>
      <c r="E5603" s="233">
        <v>5.38</v>
      </c>
      <c r="F5603" s="234"/>
      <c r="G5603" s="233">
        <v>3.48</v>
      </c>
      <c r="H5603" s="233">
        <v>3.38</v>
      </c>
      <c r="I5603" s="233">
        <v>3.27</v>
      </c>
      <c r="J5603" s="233">
        <v>4.0999999999999996</v>
      </c>
      <c r="K5603" s="233">
        <v>3.95</v>
      </c>
      <c r="L5603" s="234">
        <v>3.89</v>
      </c>
      <c r="M5603" s="234"/>
      <c r="N5603" s="234"/>
      <c r="O5603" s="234"/>
      <c r="P5603" s="234"/>
      <c r="Q5603" s="234"/>
      <c r="U5603" s="234"/>
      <c r="V5603" s="234"/>
      <c r="W5603" s="234"/>
      <c r="X5603" s="234"/>
      <c r="Y5603" s="234"/>
      <c r="Z5603" s="234"/>
      <c r="AA5603" s="234"/>
      <c r="AB5603" s="234"/>
      <c r="AC5603" s="234"/>
      <c r="AF5603" s="232"/>
      <c r="AG5603" s="277"/>
      <c r="AH5603" s="277"/>
      <c r="AI5603" s="277"/>
      <c r="AJ5603" s="277"/>
      <c r="AK5603" s="278"/>
      <c r="AL5603" s="277"/>
      <c r="AM5603" s="277"/>
      <c r="AN5603" s="277"/>
      <c r="AO5603" s="277"/>
      <c r="AP5603" s="277"/>
      <c r="AQ5603" s="278"/>
    </row>
    <row r="5604" spans="1:43" s="220" customFormat="1" x14ac:dyDescent="0.2">
      <c r="A5604" s="232">
        <v>45681</v>
      </c>
      <c r="B5604" s="233">
        <v>5.28</v>
      </c>
      <c r="C5604" s="233">
        <v>5.0999999999999996</v>
      </c>
      <c r="D5604" s="233">
        <v>5.61</v>
      </c>
      <c r="E5604" s="233">
        <v>5.32</v>
      </c>
      <c r="F5604" s="234"/>
      <c r="G5604" s="233">
        <v>3.48</v>
      </c>
      <c r="H5604" s="233">
        <v>3.37</v>
      </c>
      <c r="I5604" s="233">
        <v>3.27</v>
      </c>
      <c r="J5604" s="233">
        <v>4.1100000000000003</v>
      </c>
      <c r="K5604" s="233">
        <v>3.94</v>
      </c>
      <c r="L5604" s="234">
        <v>3.91</v>
      </c>
      <c r="M5604" s="234"/>
      <c r="N5604" s="234"/>
      <c r="O5604" s="234"/>
      <c r="P5604" s="234"/>
      <c r="Q5604" s="234"/>
      <c r="U5604" s="234"/>
      <c r="V5604" s="234"/>
      <c r="W5604" s="234"/>
      <c r="X5604" s="234"/>
      <c r="Y5604" s="234"/>
      <c r="Z5604" s="234"/>
      <c r="AA5604" s="234"/>
      <c r="AB5604" s="234"/>
      <c r="AC5604" s="234"/>
      <c r="AF5604" s="232"/>
      <c r="AG5604" s="277"/>
      <c r="AH5604" s="277"/>
      <c r="AI5604" s="277"/>
      <c r="AJ5604" s="277"/>
      <c r="AK5604" s="278"/>
      <c r="AL5604" s="277"/>
      <c r="AM5604" s="277"/>
      <c r="AN5604" s="277"/>
      <c r="AO5604" s="277"/>
      <c r="AP5604" s="277"/>
      <c r="AQ5604" s="278"/>
    </row>
    <row r="5605" spans="1:43" s="220" customFormat="1" x14ac:dyDescent="0.2">
      <c r="A5605" s="232">
        <v>45684</v>
      </c>
      <c r="B5605" s="233">
        <v>5.21</v>
      </c>
      <c r="C5605" s="233">
        <v>5.03</v>
      </c>
      <c r="D5605" s="233">
        <v>5.54</v>
      </c>
      <c r="E5605" s="233">
        <v>5.26</v>
      </c>
      <c r="F5605" s="234"/>
      <c r="G5605" s="233">
        <v>3.43</v>
      </c>
      <c r="H5605" s="233">
        <v>3.3</v>
      </c>
      <c r="I5605" s="233">
        <v>3.2</v>
      </c>
      <c r="J5605" s="233">
        <v>4.08</v>
      </c>
      <c r="K5605" s="233">
        <v>3.9</v>
      </c>
      <c r="L5605" s="234">
        <v>3.85</v>
      </c>
      <c r="M5605" s="234"/>
      <c r="N5605" s="234"/>
      <c r="O5605" s="234"/>
      <c r="P5605" s="234"/>
      <c r="Q5605" s="234"/>
      <c r="U5605" s="234"/>
      <c r="V5605" s="234"/>
      <c r="W5605" s="234"/>
      <c r="X5605" s="234"/>
      <c r="Y5605" s="234"/>
      <c r="Z5605" s="234"/>
      <c r="AA5605" s="234"/>
      <c r="AB5605" s="234"/>
      <c r="AC5605" s="234"/>
      <c r="AF5605" s="232"/>
      <c r="AG5605" s="277"/>
      <c r="AH5605" s="277"/>
      <c r="AI5605" s="277"/>
      <c r="AJ5605" s="277"/>
      <c r="AK5605" s="278"/>
      <c r="AL5605" s="277"/>
      <c r="AM5605" s="277"/>
      <c r="AN5605" s="277"/>
      <c r="AO5605" s="277"/>
      <c r="AP5605" s="277"/>
      <c r="AQ5605" s="278"/>
    </row>
    <row r="5606" spans="1:43" s="220" customFormat="1" x14ac:dyDescent="0.2">
      <c r="A5606" s="232">
        <v>45685</v>
      </c>
      <c r="B5606" s="233">
        <v>5.2</v>
      </c>
      <c r="C5606" s="233">
        <v>5.01</v>
      </c>
      <c r="D5606" s="233">
        <v>5.55</v>
      </c>
      <c r="E5606" s="233">
        <v>5.3</v>
      </c>
      <c r="F5606" s="234"/>
      <c r="G5606" s="233">
        <v>3.41</v>
      </c>
      <c r="H5606" s="233">
        <v>3.29</v>
      </c>
      <c r="I5606" s="233">
        <v>3.19</v>
      </c>
      <c r="J5606" s="233">
        <v>4.04</v>
      </c>
      <c r="K5606" s="233">
        <v>3.87</v>
      </c>
      <c r="L5606" s="234">
        <v>3.84</v>
      </c>
      <c r="M5606" s="234"/>
      <c r="N5606" s="234"/>
      <c r="O5606" s="234"/>
      <c r="P5606" s="234"/>
      <c r="Q5606" s="234"/>
      <c r="U5606" s="234"/>
      <c r="V5606" s="234"/>
      <c r="W5606" s="234"/>
      <c r="X5606" s="234"/>
      <c r="Y5606" s="234"/>
      <c r="Z5606" s="234"/>
      <c r="AA5606" s="234"/>
      <c r="AB5606" s="234"/>
      <c r="AC5606" s="234"/>
      <c r="AF5606" s="232"/>
      <c r="AG5606" s="277"/>
      <c r="AH5606" s="277"/>
      <c r="AI5606" s="277"/>
      <c r="AJ5606" s="277"/>
      <c r="AK5606" s="278"/>
      <c r="AL5606" s="277"/>
      <c r="AM5606" s="277"/>
      <c r="AN5606" s="277"/>
      <c r="AO5606" s="277"/>
      <c r="AP5606" s="277"/>
      <c r="AQ5606" s="278"/>
    </row>
    <row r="5607" spans="1:43" s="220" customFormat="1" x14ac:dyDescent="0.2">
      <c r="A5607" s="232">
        <v>45686</v>
      </c>
      <c r="B5607" s="233">
        <v>5.21</v>
      </c>
      <c r="C5607" s="233">
        <v>5</v>
      </c>
      <c r="D5607" s="233">
        <v>5.56</v>
      </c>
      <c r="E5607" s="233">
        <v>5.29</v>
      </c>
      <c r="F5607" s="234"/>
      <c r="G5607" s="233">
        <v>3.42</v>
      </c>
      <c r="H5607" s="233">
        <v>3.29</v>
      </c>
      <c r="I5607" s="233">
        <v>3.2</v>
      </c>
      <c r="J5607" s="233">
        <v>4.0599999999999996</v>
      </c>
      <c r="K5607" s="233">
        <v>3.91</v>
      </c>
      <c r="L5607" s="234">
        <v>3.86</v>
      </c>
      <c r="M5607" s="234"/>
      <c r="N5607" s="234"/>
      <c r="O5607" s="234"/>
      <c r="P5607" s="234"/>
      <c r="Q5607" s="234"/>
      <c r="U5607" s="234"/>
      <c r="V5607" s="234"/>
      <c r="W5607" s="234"/>
      <c r="X5607" s="234"/>
      <c r="Y5607" s="234"/>
      <c r="Z5607" s="234"/>
      <c r="AA5607" s="234"/>
      <c r="AB5607" s="234"/>
      <c r="AC5607" s="234"/>
      <c r="AF5607" s="232"/>
      <c r="AG5607" s="277"/>
      <c r="AH5607" s="277"/>
      <c r="AI5607" s="277"/>
      <c r="AJ5607" s="277"/>
      <c r="AK5607" s="278"/>
      <c r="AL5607" s="277"/>
      <c r="AM5607" s="277"/>
      <c r="AN5607" s="277"/>
      <c r="AO5607" s="277"/>
      <c r="AP5607" s="277"/>
      <c r="AQ5607" s="278"/>
    </row>
    <row r="5608" spans="1:43" s="220" customFormat="1" x14ac:dyDescent="0.2">
      <c r="A5608" s="232">
        <v>45687</v>
      </c>
      <c r="B5608" s="233">
        <v>5.19</v>
      </c>
      <c r="C5608" s="233">
        <v>4.9800000000000004</v>
      </c>
      <c r="D5608" s="233">
        <v>5.54</v>
      </c>
      <c r="E5608" s="233">
        <v>5.26</v>
      </c>
      <c r="F5608" s="234"/>
      <c r="G5608" s="233">
        <v>3.39</v>
      </c>
      <c r="H5608" s="233">
        <v>3.26</v>
      </c>
      <c r="I5608" s="233">
        <v>3.16</v>
      </c>
      <c r="J5608" s="233">
        <v>4.05</v>
      </c>
      <c r="K5608" s="233">
        <v>3.88</v>
      </c>
      <c r="L5608" s="234">
        <v>3.85</v>
      </c>
      <c r="M5608" s="234"/>
      <c r="N5608" s="234"/>
      <c r="O5608" s="234"/>
      <c r="P5608" s="234"/>
      <c r="Q5608" s="234"/>
      <c r="U5608" s="234"/>
      <c r="V5608" s="234"/>
      <c r="W5608" s="234"/>
      <c r="X5608" s="234"/>
      <c r="Y5608" s="234"/>
      <c r="Z5608" s="234"/>
      <c r="AA5608" s="234"/>
      <c r="AB5608" s="234"/>
      <c r="AC5608" s="234"/>
      <c r="AF5608" s="232"/>
      <c r="AG5608" s="277"/>
      <c r="AH5608" s="277"/>
      <c r="AI5608" s="277"/>
      <c r="AJ5608" s="277"/>
      <c r="AK5608" s="278"/>
      <c r="AL5608" s="277"/>
      <c r="AM5608" s="277"/>
      <c r="AN5608" s="277"/>
      <c r="AO5608" s="277"/>
      <c r="AP5608" s="277"/>
      <c r="AQ5608" s="278"/>
    </row>
    <row r="5609" spans="1:43" s="220" customFormat="1" x14ac:dyDescent="0.2">
      <c r="A5609" s="232">
        <v>45688</v>
      </c>
      <c r="B5609" s="233">
        <v>5.22</v>
      </c>
      <c r="C5609" s="233">
        <v>5.0199999999999996</v>
      </c>
      <c r="D5609" s="233">
        <v>5.58</v>
      </c>
      <c r="E5609" s="233">
        <v>5.28</v>
      </c>
      <c r="F5609" s="234"/>
      <c r="G5609" s="233">
        <v>3.38</v>
      </c>
      <c r="H5609" s="233">
        <v>3.26</v>
      </c>
      <c r="I5609" s="233">
        <v>3.16</v>
      </c>
      <c r="J5609" s="233">
        <v>4.0599999999999996</v>
      </c>
      <c r="K5609" s="233">
        <v>3.9</v>
      </c>
      <c r="L5609" s="234">
        <v>3.85</v>
      </c>
      <c r="M5609" s="234"/>
      <c r="N5609" s="234"/>
      <c r="O5609" s="234"/>
      <c r="P5609" s="234"/>
      <c r="Q5609" s="234"/>
      <c r="U5609" s="234"/>
      <c r="V5609" s="234"/>
      <c r="W5609" s="234"/>
      <c r="X5609" s="234"/>
      <c r="Y5609" s="234"/>
      <c r="Z5609" s="234"/>
      <c r="AA5609" s="234"/>
      <c r="AB5609" s="234"/>
      <c r="AC5609" s="234"/>
      <c r="AF5609" s="232"/>
      <c r="AG5609" s="277"/>
      <c r="AH5609" s="277"/>
      <c r="AI5609" s="277"/>
      <c r="AJ5609" s="277"/>
      <c r="AK5609" s="278"/>
      <c r="AL5609" s="277"/>
      <c r="AM5609" s="277"/>
      <c r="AN5609" s="277"/>
      <c r="AO5609" s="277"/>
      <c r="AP5609" s="277"/>
      <c r="AQ5609" s="278"/>
    </row>
    <row r="5610" spans="1:43" s="220" customFormat="1" x14ac:dyDescent="0.2">
      <c r="A5610" s="232"/>
      <c r="B5610" s="233"/>
      <c r="C5610" s="233"/>
      <c r="D5610" s="233"/>
      <c r="E5610" s="233"/>
      <c r="F5610" s="234"/>
      <c r="G5610" s="233"/>
      <c r="H5610" s="233"/>
      <c r="I5610" s="233"/>
      <c r="J5610" s="233"/>
      <c r="K5610" s="233"/>
      <c r="L5610" s="234"/>
      <c r="M5610" s="234"/>
      <c r="N5610" s="234"/>
      <c r="O5610" s="234"/>
      <c r="P5610" s="234"/>
      <c r="Q5610" s="234"/>
      <c r="U5610" s="234"/>
      <c r="V5610" s="234"/>
      <c r="W5610" s="234"/>
      <c r="X5610" s="234"/>
      <c r="Y5610" s="234"/>
      <c r="Z5610" s="234"/>
      <c r="AA5610" s="234"/>
      <c r="AB5610" s="234"/>
      <c r="AC5610" s="234"/>
      <c r="AF5610" s="232"/>
      <c r="AG5610" s="277"/>
      <c r="AH5610" s="277"/>
      <c r="AI5610" s="277"/>
      <c r="AJ5610" s="277"/>
      <c r="AK5610" s="278"/>
      <c r="AL5610" s="277"/>
      <c r="AM5610" s="277"/>
      <c r="AN5610" s="277"/>
      <c r="AO5610" s="277"/>
      <c r="AP5610" s="277"/>
      <c r="AQ5610" s="278"/>
    </row>
    <row r="5611" spans="1:43" s="220" customFormat="1" x14ac:dyDescent="0.2">
      <c r="A5611" s="228" t="s">
        <v>61</v>
      </c>
      <c r="B5611" s="229">
        <f>AVERAGE(B5589:B5609)</f>
        <v>5.2842857142857138</v>
      </c>
      <c r="C5611" s="229">
        <f>AVERAGE(C5589:C5609)</f>
        <v>5.1138095238095236</v>
      </c>
      <c r="D5611" s="229">
        <f>AVERAGE(D5589:D5609)</f>
        <v>5.6223809523809525</v>
      </c>
      <c r="E5611" s="229">
        <f>AVERAGE(E5589:E5609)</f>
        <v>5.3390476190476193</v>
      </c>
      <c r="F5611" s="229"/>
      <c r="G5611" s="229">
        <f>AVERAGE(G5589:G5609)</f>
        <v>3.4761904761904754</v>
      </c>
      <c r="H5611" s="229">
        <f>AVERAGE(H5589:H5609)</f>
        <v>3.3542857142857141</v>
      </c>
      <c r="I5611" s="229"/>
      <c r="J5611" s="229">
        <f>AVERAGE(J5589:J5609)</f>
        <v>4.1119047619047633</v>
      </c>
      <c r="K5611" s="229">
        <f>AVERAGE(K5589:K5609)</f>
        <v>3.9190476190476198</v>
      </c>
      <c r="L5611" s="229"/>
      <c r="M5611" s="229"/>
      <c r="N5611" s="229"/>
      <c r="O5611" s="229"/>
      <c r="P5611" s="229"/>
      <c r="Q5611" s="229"/>
      <c r="R5611" s="221"/>
      <c r="S5611" s="221"/>
      <c r="T5611" s="221"/>
      <c r="U5611" s="229"/>
      <c r="V5611" s="229"/>
      <c r="W5611" s="229"/>
      <c r="X5611" s="229"/>
      <c r="Y5611" s="229"/>
      <c r="Z5611" s="229"/>
      <c r="AA5611" s="229"/>
      <c r="AB5611" s="229"/>
      <c r="AC5611" s="229"/>
      <c r="AD5611" s="221"/>
      <c r="AE5611" s="221"/>
      <c r="AF5611" s="232"/>
      <c r="AG5611" s="277"/>
      <c r="AH5611" s="277"/>
      <c r="AI5611" s="277"/>
      <c r="AJ5611" s="277"/>
      <c r="AK5611" s="278"/>
      <c r="AL5611" s="277"/>
      <c r="AM5611" s="277"/>
      <c r="AN5611" s="277"/>
      <c r="AO5611" s="277"/>
      <c r="AP5611" s="277"/>
      <c r="AQ5611" s="278"/>
    </row>
    <row r="5612" spans="1:43" s="220" customFormat="1" x14ac:dyDescent="0.2">
      <c r="A5612" s="228" t="s">
        <v>62</v>
      </c>
      <c r="B5612" s="311">
        <f>AVERAGE(B5611:C5611)</f>
        <v>5.1990476190476187</v>
      </c>
      <c r="C5612" s="311"/>
      <c r="D5612" s="311">
        <f>AVERAGE(D5611:E5611)</f>
        <v>5.4807142857142859</v>
      </c>
      <c r="E5612" s="311"/>
      <c r="F5612" s="231"/>
      <c r="G5612" s="311">
        <f>AVERAGE(G5611:H5611)</f>
        <v>3.4152380952380947</v>
      </c>
      <c r="H5612" s="311"/>
      <c r="I5612" s="230"/>
      <c r="J5612" s="311">
        <f>AVERAGE(J5611:K5611)</f>
        <v>4.0154761904761918</v>
      </c>
      <c r="K5612" s="311"/>
      <c r="L5612" s="229"/>
      <c r="M5612" s="229"/>
      <c r="N5612" s="229"/>
      <c r="O5612" s="229"/>
      <c r="P5612" s="229"/>
      <c r="Q5612" s="229"/>
      <c r="R5612" s="221"/>
      <c r="S5612" s="221"/>
      <c r="T5612" s="221"/>
      <c r="U5612" s="229"/>
      <c r="V5612" s="229"/>
      <c r="W5612" s="229"/>
      <c r="X5612" s="229"/>
      <c r="Y5612" s="229"/>
      <c r="Z5612" s="229"/>
      <c r="AA5612" s="229"/>
      <c r="AB5612" s="229"/>
      <c r="AC5612" s="229"/>
      <c r="AD5612" s="221"/>
      <c r="AE5612" s="221"/>
      <c r="AF5612" s="232"/>
      <c r="AG5612" s="277"/>
      <c r="AH5612" s="277"/>
      <c r="AI5612" s="277"/>
      <c r="AJ5612" s="277"/>
      <c r="AK5612" s="278"/>
      <c r="AL5612" s="277"/>
      <c r="AM5612" s="277"/>
      <c r="AN5612" s="277"/>
      <c r="AO5612" s="277"/>
      <c r="AP5612" s="277"/>
      <c r="AQ5612" s="278"/>
    </row>
    <row r="5613" spans="1:43" s="220" customFormat="1" x14ac:dyDescent="0.2">
      <c r="A5613" s="228" t="s">
        <v>63</v>
      </c>
      <c r="B5613" s="311">
        <f>AVERAGE(B5560,B5586,B5612)</f>
        <v>5.0424728487886386</v>
      </c>
      <c r="C5613" s="311"/>
      <c r="D5613" s="311">
        <f>AVERAGE(D5560,D5586,D5612)</f>
        <v>5.2989682539682539</v>
      </c>
      <c r="E5613" s="311"/>
      <c r="F5613" s="231"/>
      <c r="G5613" s="311">
        <f>AVERAGE(G5560,G5586,G5612)</f>
        <v>3.3421512113617378</v>
      </c>
      <c r="H5613" s="311"/>
      <c r="I5613" s="230"/>
      <c r="J5613" s="311">
        <f>AVERAGE(J5560,J5586,J5612)</f>
        <v>3.899899749373434</v>
      </c>
      <c r="K5613" s="311"/>
      <c r="L5613" s="229"/>
      <c r="M5613" s="229"/>
      <c r="N5613" s="229"/>
      <c r="O5613" s="229"/>
      <c r="P5613" s="229"/>
      <c r="Q5613" s="229"/>
      <c r="R5613" s="221"/>
      <c r="S5613" s="221"/>
      <c r="T5613" s="221"/>
      <c r="U5613" s="229"/>
      <c r="V5613" s="229"/>
      <c r="W5613" s="229"/>
      <c r="X5613" s="229"/>
      <c r="Y5613" s="229"/>
      <c r="Z5613" s="229"/>
      <c r="AA5613" s="229"/>
      <c r="AB5613" s="229"/>
      <c r="AC5613" s="229"/>
      <c r="AD5613" s="221"/>
      <c r="AE5613" s="221"/>
      <c r="AF5613" s="232"/>
      <c r="AG5613" s="277"/>
      <c r="AH5613" s="277"/>
      <c r="AI5613" s="277"/>
      <c r="AJ5613" s="277"/>
      <c r="AK5613" s="278"/>
      <c r="AL5613" s="277"/>
      <c r="AM5613" s="277"/>
      <c r="AN5613" s="277"/>
      <c r="AO5613" s="277"/>
      <c r="AP5613" s="277"/>
      <c r="AQ5613" s="278"/>
    </row>
    <row r="5614" spans="1:43" s="220" customFormat="1" x14ac:dyDescent="0.2">
      <c r="A5614" s="232"/>
      <c r="B5614" s="233"/>
      <c r="C5614" s="233"/>
      <c r="D5614" s="233"/>
      <c r="E5614" s="233"/>
      <c r="F5614" s="234"/>
      <c r="G5614" s="233"/>
      <c r="H5614" s="233"/>
      <c r="I5614" s="233"/>
      <c r="J5614" s="233"/>
      <c r="K5614" s="233"/>
      <c r="L5614" s="234"/>
      <c r="M5614" s="234"/>
      <c r="N5614" s="234"/>
      <c r="O5614" s="234"/>
      <c r="P5614" s="234"/>
      <c r="Q5614" s="234"/>
      <c r="U5614" s="234"/>
      <c r="V5614" s="234"/>
      <c r="W5614" s="234"/>
      <c r="X5614" s="234"/>
      <c r="Y5614" s="234"/>
      <c r="Z5614" s="234"/>
      <c r="AA5614" s="234"/>
      <c r="AB5614" s="234"/>
      <c r="AC5614" s="234"/>
      <c r="AF5614" s="232"/>
      <c r="AG5614" s="277"/>
      <c r="AH5614" s="277"/>
      <c r="AI5614" s="277"/>
      <c r="AJ5614" s="277"/>
      <c r="AK5614" s="278"/>
      <c r="AL5614" s="277"/>
      <c r="AM5614" s="277"/>
      <c r="AN5614" s="277"/>
      <c r="AO5614" s="277"/>
      <c r="AP5614" s="277"/>
      <c r="AQ5614" s="278"/>
    </row>
    <row r="5615" spans="1:43" s="220" customFormat="1" x14ac:dyDescent="0.2">
      <c r="A5615" s="232">
        <v>45691</v>
      </c>
      <c r="B5615" s="233">
        <v>5.25</v>
      </c>
      <c r="C5615" s="233">
        <v>5.03</v>
      </c>
      <c r="D5615" s="233">
        <v>5.59</v>
      </c>
      <c r="E5615" s="233">
        <v>5.32</v>
      </c>
      <c r="F5615" s="234"/>
      <c r="G5615" s="233">
        <v>3.36</v>
      </c>
      <c r="H5615" s="233">
        <v>3.24</v>
      </c>
      <c r="I5615" s="233">
        <v>3.14</v>
      </c>
      <c r="J5615" s="233">
        <v>4.05</v>
      </c>
      <c r="K5615" s="233">
        <v>3.88</v>
      </c>
      <c r="L5615" s="234">
        <v>3.83</v>
      </c>
      <c r="M5615" s="234"/>
      <c r="N5615" s="234"/>
      <c r="O5615" s="234"/>
      <c r="P5615" s="234"/>
      <c r="Q5615" s="234"/>
      <c r="U5615" s="234"/>
      <c r="V5615" s="234"/>
      <c r="W5615" s="234"/>
      <c r="X5615" s="234"/>
      <c r="Y5615" s="234"/>
      <c r="Z5615" s="234"/>
      <c r="AA5615" s="234"/>
      <c r="AB5615" s="234"/>
      <c r="AC5615" s="234"/>
      <c r="AF5615" s="232"/>
      <c r="AG5615" s="277"/>
      <c r="AH5615" s="277"/>
      <c r="AI5615" s="277"/>
      <c r="AJ5615" s="277"/>
      <c r="AK5615" s="278"/>
      <c r="AL5615" s="277"/>
      <c r="AM5615" s="277"/>
      <c r="AN5615" s="277"/>
      <c r="AO5615" s="277"/>
      <c r="AP5615" s="277"/>
      <c r="AQ5615" s="278"/>
    </row>
    <row r="5616" spans="1:43" s="220" customFormat="1" x14ac:dyDescent="0.2">
      <c r="A5616" s="232">
        <v>45692</v>
      </c>
      <c r="B5616" s="233">
        <v>5.2</v>
      </c>
      <c r="C5616" s="233">
        <v>4.99</v>
      </c>
      <c r="D5616" s="233">
        <v>5.55</v>
      </c>
      <c r="E5616" s="233">
        <v>5.3</v>
      </c>
      <c r="F5616" s="234"/>
      <c r="G5616" s="233">
        <v>3.34</v>
      </c>
      <c r="H5616" s="233">
        <v>3.23</v>
      </c>
      <c r="I5616" s="233">
        <v>3.14</v>
      </c>
      <c r="J5616" s="233">
        <v>3.99</v>
      </c>
      <c r="K5616" s="233">
        <v>3.88</v>
      </c>
      <c r="L5616" s="234">
        <v>3.83</v>
      </c>
      <c r="M5616" s="234"/>
      <c r="N5616" s="234"/>
      <c r="O5616" s="234"/>
      <c r="P5616" s="234"/>
      <c r="Q5616" s="234"/>
      <c r="U5616" s="234"/>
      <c r="V5616" s="234"/>
      <c r="W5616" s="234"/>
      <c r="X5616" s="234"/>
      <c r="Y5616" s="234"/>
      <c r="Z5616" s="234"/>
      <c r="AA5616" s="234"/>
      <c r="AB5616" s="234"/>
      <c r="AC5616" s="234"/>
      <c r="AF5616" s="232"/>
      <c r="AG5616" s="277"/>
      <c r="AH5616" s="277"/>
      <c r="AI5616" s="277"/>
      <c r="AJ5616" s="277"/>
      <c r="AK5616" s="278"/>
      <c r="AL5616" s="277"/>
      <c r="AM5616" s="277"/>
      <c r="AN5616" s="277"/>
      <c r="AO5616" s="277"/>
      <c r="AP5616" s="277"/>
      <c r="AQ5616" s="278"/>
    </row>
    <row r="5617" spans="1:43" s="220" customFormat="1" x14ac:dyDescent="0.2">
      <c r="A5617" s="232">
        <v>45693</v>
      </c>
      <c r="B5617" s="233">
        <v>5.12</v>
      </c>
      <c r="C5617" s="233">
        <v>4.91</v>
      </c>
      <c r="D5617" s="233">
        <v>5.47</v>
      </c>
      <c r="E5617" s="233">
        <v>5.21</v>
      </c>
      <c r="F5617" s="234"/>
      <c r="G5617" s="233">
        <v>3.27</v>
      </c>
      <c r="H5617" s="233">
        <v>3.15</v>
      </c>
      <c r="I5617" s="233">
        <v>3.06</v>
      </c>
      <c r="J5617" s="233">
        <v>3.92</v>
      </c>
      <c r="K5617" s="233">
        <v>3.82</v>
      </c>
      <c r="L5617" s="234">
        <v>3.77</v>
      </c>
      <c r="M5617" s="234"/>
      <c r="N5617" s="234"/>
      <c r="O5617" s="234"/>
      <c r="P5617" s="234"/>
      <c r="Q5617" s="234"/>
      <c r="U5617" s="234"/>
      <c r="V5617" s="234"/>
      <c r="W5617" s="234"/>
      <c r="X5617" s="234"/>
      <c r="Y5617" s="234"/>
      <c r="Z5617" s="234"/>
      <c r="AA5617" s="234"/>
      <c r="AB5617" s="234"/>
      <c r="AC5617" s="234"/>
      <c r="AF5617" s="232"/>
      <c r="AG5617" s="277"/>
      <c r="AH5617" s="277"/>
      <c r="AI5617" s="277"/>
      <c r="AJ5617" s="277"/>
      <c r="AK5617" s="278"/>
      <c r="AL5617" s="277"/>
      <c r="AM5617" s="277"/>
      <c r="AN5617" s="277"/>
      <c r="AO5617" s="277"/>
      <c r="AP5617" s="277"/>
      <c r="AQ5617" s="278"/>
    </row>
    <row r="5618" spans="1:43" s="220" customFormat="1" x14ac:dyDescent="0.2">
      <c r="A5618" s="232">
        <v>45694</v>
      </c>
      <c r="B5618" s="233">
        <v>5.14</v>
      </c>
      <c r="C5618" s="233">
        <v>4.9400000000000004</v>
      </c>
      <c r="D5618" s="233">
        <v>5.48</v>
      </c>
      <c r="E5618" s="233">
        <v>5.22</v>
      </c>
      <c r="F5618" s="234"/>
      <c r="G5618" s="233">
        <v>3.27</v>
      </c>
      <c r="H5618" s="233">
        <v>3.15</v>
      </c>
      <c r="I5618" s="233">
        <v>3.06</v>
      </c>
      <c r="J5618" s="233">
        <v>3.93</v>
      </c>
      <c r="K5618" s="233">
        <v>3.83</v>
      </c>
      <c r="L5618" s="234">
        <v>3.78</v>
      </c>
      <c r="M5618" s="234"/>
      <c r="N5618" s="234"/>
      <c r="O5618" s="234"/>
      <c r="P5618" s="234"/>
      <c r="Q5618" s="234"/>
      <c r="U5618" s="234"/>
      <c r="V5618" s="234"/>
      <c r="W5618" s="234"/>
      <c r="X5618" s="234"/>
      <c r="Y5618" s="234"/>
      <c r="Z5618" s="234"/>
      <c r="AA5618" s="234"/>
      <c r="AB5618" s="234"/>
      <c r="AC5618" s="234"/>
      <c r="AF5618" s="232"/>
      <c r="AG5618" s="277"/>
      <c r="AH5618" s="277"/>
      <c r="AI5618" s="277"/>
      <c r="AJ5618" s="277"/>
      <c r="AK5618" s="278"/>
      <c r="AL5618" s="277"/>
      <c r="AM5618" s="277"/>
      <c r="AN5618" s="277"/>
      <c r="AO5618" s="277"/>
      <c r="AP5618" s="277"/>
      <c r="AQ5618" s="278"/>
    </row>
    <row r="5619" spans="1:43" s="220" customFormat="1" x14ac:dyDescent="0.2">
      <c r="A5619" s="232">
        <v>45695</v>
      </c>
      <c r="B5619" s="233">
        <v>5.19</v>
      </c>
      <c r="C5619" s="233">
        <v>4.9800000000000004</v>
      </c>
      <c r="D5619" s="233">
        <v>5.53</v>
      </c>
      <c r="E5619" s="233">
        <v>5.27</v>
      </c>
      <c r="F5619" s="234"/>
      <c r="G5619" s="233">
        <v>3.28</v>
      </c>
      <c r="H5619" s="233">
        <v>3.17</v>
      </c>
      <c r="I5619" s="233">
        <v>3.08</v>
      </c>
      <c r="J5619" s="233">
        <v>3.97</v>
      </c>
      <c r="K5619" s="233">
        <v>3.86</v>
      </c>
      <c r="L5619" s="234">
        <v>3.81</v>
      </c>
      <c r="M5619" s="234"/>
      <c r="N5619" s="234"/>
      <c r="O5619" s="234"/>
      <c r="P5619" s="234"/>
      <c r="Q5619" s="234"/>
      <c r="U5619" s="234"/>
      <c r="V5619" s="234"/>
      <c r="W5619" s="234"/>
      <c r="X5619" s="234"/>
      <c r="Y5619" s="234"/>
      <c r="Z5619" s="234"/>
      <c r="AA5619" s="234"/>
      <c r="AB5619" s="234"/>
      <c r="AC5619" s="234"/>
      <c r="AF5619" s="232"/>
      <c r="AG5619" s="277"/>
      <c r="AH5619" s="277"/>
      <c r="AI5619" s="277"/>
      <c r="AJ5619" s="277"/>
      <c r="AK5619" s="278"/>
      <c r="AL5619" s="277"/>
      <c r="AM5619" s="277"/>
      <c r="AN5619" s="277"/>
      <c r="AO5619" s="277"/>
      <c r="AP5619" s="277"/>
      <c r="AQ5619" s="278"/>
    </row>
    <row r="5620" spans="1:43" s="220" customFormat="1" x14ac:dyDescent="0.2">
      <c r="A5620" s="232">
        <v>45698</v>
      </c>
      <c r="B5620" s="233">
        <v>5.21</v>
      </c>
      <c r="C5620" s="233">
        <v>4.99</v>
      </c>
      <c r="D5620" s="233">
        <v>5.55</v>
      </c>
      <c r="E5620" s="233">
        <v>5.28</v>
      </c>
      <c r="F5620" s="234"/>
      <c r="G5620" s="233">
        <v>3.27</v>
      </c>
      <c r="H5620" s="233">
        <v>3.16</v>
      </c>
      <c r="I5620" s="233">
        <v>3.08</v>
      </c>
      <c r="J5620" s="233">
        <v>4.01</v>
      </c>
      <c r="K5620" s="233">
        <v>3.88</v>
      </c>
      <c r="L5620" s="234">
        <v>3.83</v>
      </c>
      <c r="M5620" s="234"/>
      <c r="N5620" s="234"/>
      <c r="O5620" s="234"/>
      <c r="P5620" s="234"/>
      <c r="Q5620" s="234"/>
      <c r="U5620" s="234"/>
      <c r="V5620" s="234"/>
      <c r="W5620" s="234"/>
      <c r="X5620" s="234"/>
      <c r="Y5620" s="234"/>
      <c r="Z5620" s="234"/>
      <c r="AA5620" s="234"/>
      <c r="AB5620" s="234"/>
      <c r="AC5620" s="234"/>
      <c r="AF5620" s="232"/>
      <c r="AG5620" s="277"/>
      <c r="AH5620" s="277"/>
      <c r="AI5620" s="277"/>
      <c r="AJ5620" s="277"/>
      <c r="AK5620" s="278"/>
      <c r="AL5620" s="277"/>
      <c r="AM5620" s="277"/>
      <c r="AN5620" s="277"/>
      <c r="AO5620" s="277"/>
      <c r="AP5620" s="277"/>
      <c r="AQ5620" s="278"/>
    </row>
    <row r="5621" spans="1:43" s="220" customFormat="1" x14ac:dyDescent="0.2">
      <c r="A5621" s="232">
        <v>45699</v>
      </c>
      <c r="B5621" s="233">
        <v>5.23</v>
      </c>
      <c r="C5621" s="233">
        <v>5.03</v>
      </c>
      <c r="D5621" s="233">
        <v>5.59</v>
      </c>
      <c r="E5621" s="233">
        <v>5.31</v>
      </c>
      <c r="F5621" s="234"/>
      <c r="G5621" s="233">
        <v>3.29</v>
      </c>
      <c r="H5621" s="233">
        <v>3.18</v>
      </c>
      <c r="I5621" s="233">
        <v>3.1</v>
      </c>
      <c r="J5621" s="233">
        <v>4.0199999999999996</v>
      </c>
      <c r="K5621" s="233">
        <v>3.89</v>
      </c>
      <c r="L5621" s="234">
        <v>3.84</v>
      </c>
      <c r="M5621" s="234"/>
      <c r="N5621" s="234"/>
      <c r="O5621" s="234"/>
      <c r="P5621" s="234"/>
      <c r="Q5621" s="234"/>
      <c r="U5621" s="234"/>
      <c r="V5621" s="234"/>
      <c r="W5621" s="234"/>
      <c r="X5621" s="234"/>
      <c r="Y5621" s="234"/>
      <c r="Z5621" s="234"/>
      <c r="AA5621" s="234"/>
      <c r="AB5621" s="234"/>
      <c r="AC5621" s="234"/>
      <c r="AF5621" s="232"/>
      <c r="AG5621" s="277"/>
      <c r="AH5621" s="277"/>
      <c r="AI5621" s="277"/>
      <c r="AJ5621" s="277"/>
      <c r="AK5621" s="278"/>
      <c r="AL5621" s="277"/>
      <c r="AM5621" s="277"/>
      <c r="AN5621" s="277"/>
      <c r="AO5621" s="277"/>
      <c r="AP5621" s="277"/>
      <c r="AQ5621" s="278"/>
    </row>
    <row r="5622" spans="1:43" s="220" customFormat="1" x14ac:dyDescent="0.2">
      <c r="A5622" s="232">
        <v>45700</v>
      </c>
      <c r="B5622" s="233">
        <v>5.29</v>
      </c>
      <c r="C5622" s="233">
        <v>5.1100000000000003</v>
      </c>
      <c r="D5622" s="233">
        <v>5.63</v>
      </c>
      <c r="E5622" s="233">
        <v>5.39</v>
      </c>
      <c r="F5622" s="234"/>
      <c r="G5622" s="233">
        <v>3.39</v>
      </c>
      <c r="H5622" s="233">
        <v>3.29</v>
      </c>
      <c r="I5622" s="233">
        <v>3.2</v>
      </c>
      <c r="J5622" s="233">
        <v>4.1500000000000004</v>
      </c>
      <c r="K5622" s="233">
        <v>3.98</v>
      </c>
      <c r="L5622" s="234">
        <v>3.95</v>
      </c>
      <c r="M5622" s="234"/>
      <c r="N5622" s="234"/>
      <c r="O5622" s="234"/>
      <c r="P5622" s="234"/>
      <c r="Q5622" s="234"/>
      <c r="U5622" s="234"/>
      <c r="V5622" s="234"/>
      <c r="W5622" s="234"/>
      <c r="X5622" s="234"/>
      <c r="Y5622" s="234"/>
      <c r="Z5622" s="234"/>
      <c r="AA5622" s="234"/>
      <c r="AB5622" s="234"/>
      <c r="AC5622" s="234"/>
      <c r="AF5622" s="232"/>
      <c r="AG5622" s="277"/>
      <c r="AH5622" s="277"/>
      <c r="AI5622" s="277"/>
      <c r="AJ5622" s="277"/>
      <c r="AK5622" s="278"/>
      <c r="AL5622" s="277"/>
      <c r="AM5622" s="277"/>
      <c r="AN5622" s="277"/>
      <c r="AO5622" s="277"/>
      <c r="AP5622" s="277"/>
      <c r="AQ5622" s="278"/>
    </row>
    <row r="5623" spans="1:43" s="220" customFormat="1" x14ac:dyDescent="0.2">
      <c r="A5623" s="232">
        <v>45701</v>
      </c>
      <c r="B5623" s="233">
        <v>5.21</v>
      </c>
      <c r="C5623" s="233">
        <v>5.01</v>
      </c>
      <c r="D5623" s="233">
        <v>5.55</v>
      </c>
      <c r="E5623" s="233">
        <v>5.29</v>
      </c>
      <c r="F5623" s="234"/>
      <c r="G5623" s="233">
        <v>3.37</v>
      </c>
      <c r="H5623" s="233">
        <v>3.26</v>
      </c>
      <c r="I5623" s="233">
        <v>3.18</v>
      </c>
      <c r="J5623" s="233">
        <v>4.0999999999999996</v>
      </c>
      <c r="K5623" s="233">
        <v>3.95</v>
      </c>
      <c r="L5623" s="234">
        <v>3.92</v>
      </c>
      <c r="M5623" s="234"/>
      <c r="N5623" s="234"/>
      <c r="O5623" s="234"/>
      <c r="P5623" s="234"/>
      <c r="Q5623" s="234"/>
      <c r="U5623" s="234"/>
      <c r="V5623" s="234"/>
      <c r="W5623" s="234"/>
      <c r="X5623" s="234"/>
      <c r="Y5623" s="234"/>
      <c r="Z5623" s="234"/>
      <c r="AA5623" s="234"/>
      <c r="AB5623" s="234"/>
      <c r="AC5623" s="234"/>
      <c r="AF5623" s="232"/>
      <c r="AG5623" s="277"/>
      <c r="AH5623" s="277"/>
      <c r="AI5623" s="277"/>
      <c r="AJ5623" s="277"/>
      <c r="AK5623" s="278"/>
      <c r="AL5623" s="277"/>
      <c r="AM5623" s="277"/>
      <c r="AN5623" s="277"/>
      <c r="AO5623" s="277"/>
      <c r="AP5623" s="277"/>
      <c r="AQ5623" s="278"/>
    </row>
    <row r="5624" spans="1:43" s="220" customFormat="1" x14ac:dyDescent="0.2">
      <c r="A5624" s="232">
        <v>45702</v>
      </c>
      <c r="B5624" s="233">
        <v>5.15</v>
      </c>
      <c r="C5624" s="233">
        <v>4.97</v>
      </c>
      <c r="D5624" s="233">
        <v>5.52</v>
      </c>
      <c r="E5624" s="233">
        <v>5.25</v>
      </c>
      <c r="F5624" s="234"/>
      <c r="G5624" s="233">
        <v>3.32</v>
      </c>
      <c r="H5624" s="233">
        <v>3.22</v>
      </c>
      <c r="I5624" s="233">
        <v>3.14</v>
      </c>
      <c r="J5624" s="233">
        <v>4.0599999999999996</v>
      </c>
      <c r="K5624" s="233">
        <v>3.92</v>
      </c>
      <c r="L5624" s="234">
        <v>3.87</v>
      </c>
      <c r="M5624" s="234"/>
      <c r="N5624" s="234"/>
      <c r="O5624" s="234"/>
      <c r="P5624" s="234"/>
      <c r="Q5624" s="234"/>
      <c r="U5624" s="234"/>
      <c r="V5624" s="234"/>
      <c r="W5624" s="234"/>
      <c r="X5624" s="234"/>
      <c r="Y5624" s="234"/>
      <c r="Z5624" s="234"/>
      <c r="AA5624" s="234"/>
      <c r="AB5624" s="234"/>
      <c r="AC5624" s="234"/>
      <c r="AF5624" s="232"/>
      <c r="AG5624" s="277"/>
      <c r="AH5624" s="277"/>
      <c r="AI5624" s="277"/>
      <c r="AJ5624" s="277"/>
      <c r="AK5624" s="278"/>
      <c r="AL5624" s="277"/>
      <c r="AM5624" s="277"/>
      <c r="AN5624" s="277"/>
      <c r="AO5624" s="277"/>
      <c r="AP5624" s="277"/>
      <c r="AQ5624" s="278"/>
    </row>
    <row r="5625" spans="1:43" s="220" customFormat="1" x14ac:dyDescent="0.2">
      <c r="A5625" s="232">
        <v>45706</v>
      </c>
      <c r="B5625" s="233">
        <v>5.23</v>
      </c>
      <c r="C5625" s="233">
        <v>5.0199999999999996</v>
      </c>
      <c r="D5625" s="233">
        <v>5.58</v>
      </c>
      <c r="E5625" s="233">
        <v>5.3</v>
      </c>
      <c r="F5625" s="234"/>
      <c r="G5625" s="233">
        <v>3.33</v>
      </c>
      <c r="H5625" s="233">
        <v>3.23</v>
      </c>
      <c r="I5625" s="233">
        <v>3.15</v>
      </c>
      <c r="J5625" s="233">
        <v>4.07</v>
      </c>
      <c r="K5625" s="233">
        <v>3.93</v>
      </c>
      <c r="L5625" s="234">
        <v>3.88</v>
      </c>
      <c r="M5625" s="234"/>
      <c r="N5625" s="234"/>
      <c r="O5625" s="234"/>
      <c r="P5625" s="234"/>
      <c r="Q5625" s="234"/>
      <c r="U5625" s="234"/>
      <c r="V5625" s="234"/>
      <c r="W5625" s="234"/>
      <c r="X5625" s="234"/>
      <c r="Y5625" s="234"/>
      <c r="Z5625" s="234"/>
      <c r="AA5625" s="234"/>
      <c r="AB5625" s="234"/>
      <c r="AC5625" s="234"/>
      <c r="AF5625" s="264" t="s">
        <v>967</v>
      </c>
      <c r="AG5625" s="277"/>
      <c r="AH5625" s="277"/>
      <c r="AI5625" s="277"/>
      <c r="AJ5625" s="277"/>
      <c r="AK5625" s="278"/>
      <c r="AL5625" s="277"/>
      <c r="AM5625" s="277"/>
      <c r="AN5625" s="277"/>
      <c r="AO5625" s="277"/>
      <c r="AP5625" s="277"/>
      <c r="AQ5625" s="278"/>
    </row>
    <row r="5626" spans="1:43" s="220" customFormat="1" x14ac:dyDescent="0.2">
      <c r="A5626" s="232">
        <v>45707</v>
      </c>
      <c r="B5626" s="233">
        <v>5.19</v>
      </c>
      <c r="C5626" s="233">
        <v>5.01</v>
      </c>
      <c r="D5626" s="233">
        <v>5.58</v>
      </c>
      <c r="E5626" s="233">
        <v>5.33</v>
      </c>
      <c r="F5626" s="234"/>
      <c r="G5626" s="233">
        <v>3.33</v>
      </c>
      <c r="H5626" s="233">
        <v>3.22</v>
      </c>
      <c r="I5626" s="233">
        <v>3.15</v>
      </c>
      <c r="J5626" s="233">
        <v>4.07</v>
      </c>
      <c r="K5626" s="233">
        <v>3.93</v>
      </c>
      <c r="L5626" s="234">
        <v>3.88</v>
      </c>
      <c r="M5626" s="234"/>
      <c r="N5626" s="234"/>
      <c r="O5626" s="234"/>
      <c r="P5626" s="234"/>
      <c r="Q5626" s="234"/>
      <c r="U5626" s="234"/>
      <c r="V5626" s="234"/>
      <c r="W5626" s="234"/>
      <c r="X5626" s="234"/>
      <c r="Y5626" s="234"/>
      <c r="Z5626" s="234"/>
      <c r="AA5626" s="234"/>
      <c r="AB5626" s="234"/>
      <c r="AC5626" s="234"/>
      <c r="AF5626" s="232"/>
      <c r="AG5626" s="277"/>
      <c r="AH5626" s="277"/>
      <c r="AI5626" s="277"/>
      <c r="AJ5626" s="277"/>
      <c r="AK5626" s="278"/>
      <c r="AL5626" s="277"/>
      <c r="AM5626" s="277"/>
      <c r="AN5626" s="277"/>
      <c r="AO5626" s="277"/>
      <c r="AP5626" s="277"/>
      <c r="AQ5626" s="278"/>
    </row>
    <row r="5627" spans="1:43" s="220" customFormat="1" x14ac:dyDescent="0.2">
      <c r="A5627" s="232">
        <v>45708</v>
      </c>
      <c r="B5627" s="233">
        <v>5.18</v>
      </c>
      <c r="C5627" s="233">
        <v>4.99</v>
      </c>
      <c r="D5627" s="233">
        <v>5.55</v>
      </c>
      <c r="E5627" s="233">
        <v>5.29</v>
      </c>
      <c r="F5627" s="234"/>
      <c r="G5627" s="233">
        <v>3.32</v>
      </c>
      <c r="H5627" s="233">
        <v>3.21</v>
      </c>
      <c r="I5627" s="233">
        <v>3.14</v>
      </c>
      <c r="J5627" s="233">
        <v>4.05</v>
      </c>
      <c r="K5627" s="233">
        <v>3.92</v>
      </c>
      <c r="L5627" s="234">
        <v>3.88</v>
      </c>
      <c r="M5627" s="234"/>
      <c r="N5627" s="234"/>
      <c r="O5627" s="234"/>
      <c r="P5627" s="234"/>
      <c r="Q5627" s="234"/>
      <c r="U5627" s="234"/>
      <c r="V5627" s="234"/>
      <c r="W5627" s="234"/>
      <c r="X5627" s="234"/>
      <c r="Y5627" s="234"/>
      <c r="Z5627" s="234"/>
      <c r="AA5627" s="234"/>
      <c r="AB5627" s="234"/>
      <c r="AC5627" s="234"/>
      <c r="AF5627" s="232"/>
      <c r="AG5627" s="277"/>
      <c r="AH5627" s="277"/>
      <c r="AI5627" s="277"/>
      <c r="AJ5627" s="277"/>
      <c r="AK5627" s="278"/>
      <c r="AL5627" s="277"/>
      <c r="AM5627" s="277"/>
      <c r="AN5627" s="277"/>
      <c r="AO5627" s="277"/>
      <c r="AP5627" s="277"/>
      <c r="AQ5627" s="278"/>
    </row>
    <row r="5628" spans="1:43" s="220" customFormat="1" x14ac:dyDescent="0.2">
      <c r="A5628" s="232">
        <v>45709</v>
      </c>
      <c r="B5628" s="233">
        <v>5.12</v>
      </c>
      <c r="C5628" s="233">
        <v>4.93</v>
      </c>
      <c r="D5628" s="233">
        <v>5.49</v>
      </c>
      <c r="E5628" s="233">
        <v>5.24</v>
      </c>
      <c r="F5628" s="234"/>
      <c r="G5628" s="233">
        <v>3.29</v>
      </c>
      <c r="H5628" s="233">
        <v>3.18</v>
      </c>
      <c r="I5628" s="233">
        <v>3.11</v>
      </c>
      <c r="J5628" s="233">
        <v>4.07</v>
      </c>
      <c r="K5628" s="233">
        <v>3.9</v>
      </c>
      <c r="L5628" s="234">
        <v>3.84</v>
      </c>
      <c r="M5628" s="234"/>
      <c r="N5628" s="234"/>
      <c r="O5628" s="234"/>
      <c r="P5628" s="234"/>
      <c r="Q5628" s="234"/>
      <c r="U5628" s="234"/>
      <c r="V5628" s="234"/>
      <c r="W5628" s="234"/>
      <c r="X5628" s="234"/>
      <c r="Y5628" s="234"/>
      <c r="Z5628" s="234"/>
      <c r="AA5628" s="234"/>
      <c r="AB5628" s="234"/>
      <c r="AC5628" s="234"/>
      <c r="AF5628" s="232"/>
      <c r="AG5628" s="277"/>
      <c r="AH5628" s="277"/>
      <c r="AI5628" s="277"/>
      <c r="AJ5628" s="277"/>
      <c r="AK5628" s="278"/>
      <c r="AL5628" s="277"/>
      <c r="AM5628" s="277"/>
      <c r="AN5628" s="277"/>
      <c r="AO5628" s="277"/>
      <c r="AP5628" s="277"/>
      <c r="AQ5628" s="278"/>
    </row>
    <row r="5629" spans="1:43" s="220" customFormat="1" x14ac:dyDescent="0.2">
      <c r="A5629" s="232">
        <v>45712</v>
      </c>
      <c r="B5629" s="233">
        <v>5.09</v>
      </c>
      <c r="C5629" s="233">
        <v>4.9000000000000004</v>
      </c>
      <c r="D5629" s="233">
        <v>5.47</v>
      </c>
      <c r="E5629" s="233">
        <v>5.23</v>
      </c>
      <c r="F5629" s="234"/>
      <c r="G5629" s="233">
        <v>3.29</v>
      </c>
      <c r="H5629" s="233">
        <v>3.17</v>
      </c>
      <c r="I5629" s="233">
        <v>3.09</v>
      </c>
      <c r="J5629" s="233">
        <v>4.05</v>
      </c>
      <c r="K5629" s="233">
        <v>3.89</v>
      </c>
      <c r="L5629" s="234">
        <v>3.84</v>
      </c>
      <c r="M5629" s="234"/>
      <c r="N5629" s="234"/>
      <c r="O5629" s="234"/>
      <c r="P5629" s="234"/>
      <c r="Q5629" s="234"/>
      <c r="U5629" s="234"/>
      <c r="V5629" s="234"/>
      <c r="W5629" s="234"/>
      <c r="X5629" s="234"/>
      <c r="Y5629" s="234"/>
      <c r="Z5629" s="234"/>
      <c r="AA5629" s="234"/>
      <c r="AB5629" s="234"/>
      <c r="AC5629" s="234"/>
      <c r="AF5629" s="232"/>
      <c r="AG5629" s="277"/>
      <c r="AH5629" s="277"/>
      <c r="AI5629" s="277"/>
      <c r="AJ5629" s="277"/>
      <c r="AK5629" s="278"/>
      <c r="AL5629" s="277"/>
      <c r="AM5629" s="277"/>
      <c r="AN5629" s="277"/>
      <c r="AO5629" s="277"/>
      <c r="AP5629" s="277"/>
      <c r="AQ5629" s="278"/>
    </row>
    <row r="5630" spans="1:43" s="220" customFormat="1" x14ac:dyDescent="0.2">
      <c r="A5630" s="232">
        <v>45713</v>
      </c>
      <c r="B5630" s="233">
        <v>5</v>
      </c>
      <c r="C5630" s="233">
        <v>4.8099999999999996</v>
      </c>
      <c r="D5630" s="233">
        <v>5.4</v>
      </c>
      <c r="E5630" s="233">
        <v>5.15</v>
      </c>
      <c r="F5630" s="234"/>
      <c r="G5630" s="233">
        <v>3.23</v>
      </c>
      <c r="H5630" s="233">
        <v>3.12</v>
      </c>
      <c r="I5630" s="233">
        <v>3.04</v>
      </c>
      <c r="J5630" s="233">
        <v>4.01</v>
      </c>
      <c r="K5630" s="233">
        <v>3.85</v>
      </c>
      <c r="L5630" s="234">
        <v>3.78</v>
      </c>
      <c r="M5630" s="234"/>
      <c r="N5630" s="234"/>
      <c r="O5630" s="234"/>
      <c r="P5630" s="234"/>
      <c r="Q5630" s="234"/>
      <c r="U5630" s="234"/>
      <c r="V5630" s="234"/>
      <c r="W5630" s="234"/>
      <c r="X5630" s="234"/>
      <c r="Y5630" s="234"/>
      <c r="Z5630" s="234"/>
      <c r="AA5630" s="234"/>
      <c r="AB5630" s="234"/>
      <c r="AC5630" s="234"/>
      <c r="AF5630" s="232"/>
      <c r="AG5630" s="277"/>
      <c r="AH5630" s="277"/>
      <c r="AI5630" s="277"/>
      <c r="AJ5630" s="277"/>
      <c r="AK5630" s="278"/>
      <c r="AL5630" s="277"/>
      <c r="AM5630" s="277"/>
      <c r="AN5630" s="277"/>
      <c r="AO5630" s="277"/>
      <c r="AP5630" s="277"/>
      <c r="AQ5630" s="278"/>
    </row>
    <row r="5631" spans="1:43" s="220" customFormat="1" x14ac:dyDescent="0.2">
      <c r="A5631" s="232">
        <v>45714</v>
      </c>
      <c r="B5631" s="233">
        <v>4.97</v>
      </c>
      <c r="C5631" s="233">
        <v>4.78</v>
      </c>
      <c r="D5631" s="233">
        <v>5.38</v>
      </c>
      <c r="E5631" s="233">
        <v>5.13</v>
      </c>
      <c r="F5631" s="234"/>
      <c r="G5631" s="233">
        <v>3.22</v>
      </c>
      <c r="H5631" s="233">
        <v>3.1</v>
      </c>
      <c r="I5631" s="233">
        <v>3.02</v>
      </c>
      <c r="J5631" s="233">
        <v>3.99</v>
      </c>
      <c r="K5631" s="233">
        <v>3.84</v>
      </c>
      <c r="L5631" s="234">
        <v>3.78</v>
      </c>
      <c r="M5631" s="234"/>
      <c r="N5631" s="234"/>
      <c r="O5631" s="234"/>
      <c r="P5631" s="234"/>
      <c r="Q5631" s="234"/>
      <c r="U5631" s="234"/>
      <c r="V5631" s="234"/>
      <c r="W5631" s="234"/>
      <c r="X5631" s="234"/>
      <c r="Y5631" s="234"/>
      <c r="Z5631" s="234"/>
      <c r="AA5631" s="234"/>
      <c r="AB5631" s="234"/>
      <c r="AC5631" s="234"/>
      <c r="AF5631" s="232"/>
      <c r="AG5631" s="277"/>
      <c r="AH5631" s="277"/>
      <c r="AI5631" s="277"/>
      <c r="AJ5631" s="277"/>
      <c r="AK5631" s="278"/>
      <c r="AL5631" s="277"/>
      <c r="AM5631" s="277"/>
      <c r="AN5631" s="277"/>
      <c r="AO5631" s="277"/>
      <c r="AP5631" s="277"/>
      <c r="AQ5631" s="278"/>
    </row>
    <row r="5632" spans="1:43" s="220" customFormat="1" x14ac:dyDescent="0.2">
      <c r="A5632" s="232">
        <v>45715</v>
      </c>
      <c r="B5632" s="233">
        <v>4.99</v>
      </c>
      <c r="C5632" s="233">
        <v>4.8</v>
      </c>
      <c r="D5632" s="233">
        <v>5.42</v>
      </c>
      <c r="E5632" s="233">
        <v>5.15</v>
      </c>
      <c r="F5632" s="234"/>
      <c r="G5632" s="233">
        <v>3.22</v>
      </c>
      <c r="H5632" s="233">
        <v>3.11</v>
      </c>
      <c r="I5632" s="233">
        <v>3.03</v>
      </c>
      <c r="J5632" s="233">
        <v>4</v>
      </c>
      <c r="K5632" s="233">
        <v>3.84</v>
      </c>
      <c r="L5632" s="234">
        <v>3.78</v>
      </c>
      <c r="M5632" s="234"/>
      <c r="N5632" s="234"/>
      <c r="O5632" s="234"/>
      <c r="P5632" s="234"/>
      <c r="Q5632" s="234"/>
      <c r="U5632" s="234"/>
      <c r="V5632" s="234"/>
      <c r="W5632" s="234"/>
      <c r="X5632" s="234"/>
      <c r="Y5632" s="234"/>
      <c r="Z5632" s="234"/>
      <c r="AA5632" s="234"/>
      <c r="AB5632" s="234"/>
      <c r="AC5632" s="234"/>
      <c r="AF5632" s="232"/>
      <c r="AG5632" s="277"/>
      <c r="AH5632" s="277"/>
      <c r="AI5632" s="277"/>
      <c r="AJ5632" s="277"/>
      <c r="AK5632" s="278"/>
      <c r="AL5632" s="277"/>
      <c r="AM5632" s="277"/>
      <c r="AN5632" s="277"/>
      <c r="AO5632" s="277"/>
      <c r="AP5632" s="277"/>
      <c r="AQ5632" s="278"/>
    </row>
    <row r="5633" spans="1:43" s="220" customFormat="1" x14ac:dyDescent="0.2">
      <c r="A5633" s="232">
        <v>45716</v>
      </c>
      <c r="B5633" s="233">
        <v>4.9400000000000004</v>
      </c>
      <c r="C5633" s="233">
        <v>4.76</v>
      </c>
      <c r="D5633" s="233">
        <v>5.39</v>
      </c>
      <c r="E5633" s="233">
        <v>5.12</v>
      </c>
      <c r="F5633" s="234"/>
      <c r="G5633" s="233">
        <v>3.18</v>
      </c>
      <c r="H5633" s="233">
        <v>3.07</v>
      </c>
      <c r="I5633" s="233">
        <v>2.99</v>
      </c>
      <c r="J5633" s="233">
        <v>3.99</v>
      </c>
      <c r="K5633" s="233">
        <v>3.83</v>
      </c>
      <c r="L5633" s="234">
        <v>3.75</v>
      </c>
      <c r="M5633" s="234"/>
      <c r="N5633" s="234"/>
      <c r="O5633" s="234"/>
      <c r="P5633" s="234"/>
      <c r="Q5633" s="234"/>
      <c r="U5633" s="234"/>
      <c r="V5633" s="234"/>
      <c r="W5633" s="234"/>
      <c r="X5633" s="234"/>
      <c r="Y5633" s="234"/>
      <c r="Z5633" s="234"/>
      <c r="AA5633" s="234"/>
      <c r="AB5633" s="234"/>
      <c r="AC5633" s="234"/>
      <c r="AF5633" s="232"/>
      <c r="AG5633" s="277"/>
      <c r="AH5633" s="277"/>
      <c r="AI5633" s="277"/>
      <c r="AJ5633" s="277"/>
      <c r="AK5633" s="278"/>
      <c r="AL5633" s="277"/>
      <c r="AM5633" s="277"/>
      <c r="AN5633" s="277"/>
      <c r="AO5633" s="277"/>
      <c r="AP5633" s="277"/>
      <c r="AQ5633" s="278"/>
    </row>
    <row r="5634" spans="1:43" s="220" customFormat="1" x14ac:dyDescent="0.2">
      <c r="A5634" s="232"/>
      <c r="B5634" s="233"/>
      <c r="C5634" s="233"/>
      <c r="D5634" s="233"/>
      <c r="E5634" s="233"/>
      <c r="F5634" s="234"/>
      <c r="G5634" s="233"/>
      <c r="H5634" s="233"/>
      <c r="I5634" s="233"/>
      <c r="J5634" s="233"/>
      <c r="K5634" s="233"/>
      <c r="L5634" s="234"/>
      <c r="M5634" s="234"/>
      <c r="N5634" s="234"/>
      <c r="O5634" s="234"/>
      <c r="P5634" s="234"/>
      <c r="Q5634" s="234"/>
      <c r="U5634" s="234"/>
      <c r="V5634" s="234"/>
      <c r="W5634" s="234"/>
      <c r="X5634" s="234"/>
      <c r="Y5634" s="234"/>
      <c r="Z5634" s="234"/>
      <c r="AA5634" s="234"/>
      <c r="AB5634" s="234"/>
      <c r="AC5634" s="234"/>
      <c r="AF5634" s="232"/>
      <c r="AG5634" s="277"/>
      <c r="AH5634" s="277"/>
      <c r="AI5634" s="277"/>
      <c r="AJ5634" s="277"/>
      <c r="AK5634" s="278"/>
      <c r="AL5634" s="277"/>
      <c r="AM5634" s="277"/>
      <c r="AN5634" s="277"/>
      <c r="AO5634" s="277"/>
      <c r="AP5634" s="277"/>
      <c r="AQ5634" s="278"/>
    </row>
    <row r="5635" spans="1:43" s="220" customFormat="1" x14ac:dyDescent="0.2">
      <c r="A5635" s="228" t="s">
        <v>61</v>
      </c>
      <c r="B5635" s="229">
        <f>AVERAGE(B5615:B5633)</f>
        <v>5.1421052631578945</v>
      </c>
      <c r="C5635" s="229">
        <f>AVERAGE(C5615:C5633)</f>
        <v>4.945263157894737</v>
      </c>
      <c r="D5635" s="229">
        <f>AVERAGE(D5615:D5633)</f>
        <v>5.5115789473684211</v>
      </c>
      <c r="E5635" s="229">
        <f>AVERAGE(E5615:E5633)</f>
        <v>5.2515789473684222</v>
      </c>
      <c r="F5635" s="229"/>
      <c r="G5635" s="229">
        <f>AVERAGE(G5615:G5633)</f>
        <v>3.2931578947368414</v>
      </c>
      <c r="H5635" s="229">
        <f>AVERAGE(H5615:H5633)</f>
        <v>3.1821052631578945</v>
      </c>
      <c r="I5635" s="229"/>
      <c r="J5635" s="229">
        <f>AVERAGE(J5615:J5633)</f>
        <v>4.0263157894736832</v>
      </c>
      <c r="K5635" s="229">
        <f>AVERAGE(K5615:K5633)</f>
        <v>3.8852631578947374</v>
      </c>
      <c r="L5635" s="229"/>
      <c r="M5635" s="229"/>
      <c r="N5635" s="229"/>
      <c r="O5635" s="229"/>
      <c r="P5635" s="229"/>
      <c r="Q5635" s="229"/>
      <c r="R5635" s="221"/>
      <c r="S5635" s="221"/>
      <c r="T5635" s="221"/>
      <c r="U5635" s="229"/>
      <c r="V5635" s="229"/>
      <c r="W5635" s="229"/>
      <c r="X5635" s="229"/>
      <c r="Y5635" s="229"/>
      <c r="Z5635" s="229"/>
      <c r="AA5635" s="229"/>
      <c r="AB5635" s="229"/>
      <c r="AC5635" s="229"/>
      <c r="AD5635" s="221"/>
      <c r="AE5635" s="221"/>
      <c r="AF5635" s="232"/>
      <c r="AG5635" s="277"/>
      <c r="AH5635" s="277"/>
      <c r="AI5635" s="277"/>
      <c r="AJ5635" s="277"/>
      <c r="AK5635" s="278"/>
      <c r="AL5635" s="277"/>
      <c r="AM5635" s="277"/>
      <c r="AN5635" s="277"/>
      <c r="AO5635" s="277"/>
      <c r="AP5635" s="277"/>
      <c r="AQ5635" s="278"/>
    </row>
    <row r="5636" spans="1:43" s="220" customFormat="1" x14ac:dyDescent="0.2">
      <c r="A5636" s="228" t="s">
        <v>62</v>
      </c>
      <c r="B5636" s="311">
        <f>AVERAGE(B5635:C5635)</f>
        <v>5.0436842105263153</v>
      </c>
      <c r="C5636" s="311"/>
      <c r="D5636" s="311">
        <f>AVERAGE(D5635:E5635)</f>
        <v>5.3815789473684212</v>
      </c>
      <c r="E5636" s="311"/>
      <c r="F5636" s="231"/>
      <c r="G5636" s="311">
        <f>AVERAGE(G5635:H5635)</f>
        <v>3.2376315789473677</v>
      </c>
      <c r="H5636" s="311"/>
      <c r="I5636" s="230"/>
      <c r="J5636" s="311">
        <f>AVERAGE(J5635:K5635)</f>
        <v>3.9557894736842103</v>
      </c>
      <c r="K5636" s="311"/>
      <c r="L5636" s="229"/>
      <c r="M5636" s="229"/>
      <c r="N5636" s="229"/>
      <c r="O5636" s="229"/>
      <c r="P5636" s="229"/>
      <c r="Q5636" s="229"/>
      <c r="R5636" s="221"/>
      <c r="S5636" s="221"/>
      <c r="T5636" s="221"/>
      <c r="U5636" s="229"/>
      <c r="V5636" s="229"/>
      <c r="W5636" s="229"/>
      <c r="X5636" s="229"/>
      <c r="Y5636" s="229"/>
      <c r="Z5636" s="229"/>
      <c r="AA5636" s="229"/>
      <c r="AB5636" s="229"/>
      <c r="AC5636" s="229"/>
      <c r="AD5636" s="221"/>
      <c r="AE5636" s="221"/>
      <c r="AF5636" s="232"/>
      <c r="AG5636" s="277"/>
      <c r="AH5636" s="277"/>
      <c r="AI5636" s="277"/>
      <c r="AJ5636" s="277"/>
      <c r="AK5636" s="278"/>
      <c r="AL5636" s="277"/>
      <c r="AM5636" s="277"/>
      <c r="AN5636" s="277"/>
      <c r="AO5636" s="277"/>
      <c r="AP5636" s="277"/>
      <c r="AQ5636" s="278"/>
    </row>
    <row r="5637" spans="1:43" s="220" customFormat="1" x14ac:dyDescent="0.2">
      <c r="A5637" s="228" t="s">
        <v>63</v>
      </c>
      <c r="B5637" s="311">
        <f>AVERAGE(B5586,B5612,B5636)</f>
        <v>5.0677360066833748</v>
      </c>
      <c r="C5637" s="311"/>
      <c r="D5637" s="311">
        <f>AVERAGE(D5586,D5612,D5636)</f>
        <v>5.3611612364243939</v>
      </c>
      <c r="E5637" s="311"/>
      <c r="F5637" s="231"/>
      <c r="G5637" s="311">
        <f>AVERAGE(G5586,G5612,G5636)</f>
        <v>3.3129406850459482</v>
      </c>
      <c r="H5637" s="311"/>
      <c r="I5637" s="230"/>
      <c r="J5637" s="311">
        <f>AVERAGE(J5586,J5612,J5636)</f>
        <v>3.9362155388471183</v>
      </c>
      <c r="K5637" s="311"/>
      <c r="L5637" s="229"/>
      <c r="M5637" s="229"/>
      <c r="N5637" s="229"/>
      <c r="O5637" s="229"/>
      <c r="P5637" s="229"/>
      <c r="Q5637" s="229"/>
      <c r="R5637" s="221"/>
      <c r="S5637" s="221"/>
      <c r="T5637" s="221"/>
      <c r="U5637" s="229"/>
      <c r="V5637" s="229"/>
      <c r="W5637" s="229"/>
      <c r="X5637" s="229"/>
      <c r="Y5637" s="229"/>
      <c r="Z5637" s="229"/>
      <c r="AA5637" s="229"/>
      <c r="AB5637" s="229"/>
      <c r="AC5637" s="229"/>
      <c r="AD5637" s="221"/>
      <c r="AE5637" s="221"/>
      <c r="AF5637" s="232"/>
      <c r="AG5637" s="277"/>
      <c r="AH5637" s="277"/>
      <c r="AI5637" s="277"/>
      <c r="AJ5637" s="277"/>
      <c r="AK5637" s="278"/>
      <c r="AL5637" s="277"/>
      <c r="AM5637" s="277"/>
      <c r="AN5637" s="277"/>
      <c r="AO5637" s="277"/>
      <c r="AP5637" s="277"/>
      <c r="AQ5637" s="278"/>
    </row>
    <row r="5638" spans="1:43" s="220" customFormat="1" x14ac:dyDescent="0.2">
      <c r="A5638" s="232"/>
      <c r="B5638" s="233"/>
      <c r="C5638" s="233"/>
      <c r="D5638" s="233"/>
      <c r="E5638" s="233"/>
      <c r="F5638" s="234"/>
      <c r="G5638" s="233"/>
      <c r="H5638" s="233"/>
      <c r="I5638" s="233"/>
      <c r="J5638" s="233"/>
      <c r="K5638" s="233"/>
      <c r="L5638" s="234"/>
      <c r="M5638" s="234"/>
      <c r="N5638" s="234"/>
      <c r="O5638" s="234"/>
      <c r="P5638" s="234"/>
      <c r="Q5638" s="234"/>
      <c r="U5638" s="234"/>
      <c r="V5638" s="234"/>
      <c r="W5638" s="234"/>
      <c r="X5638" s="234"/>
      <c r="Y5638" s="234"/>
      <c r="Z5638" s="234"/>
      <c r="AA5638" s="234"/>
      <c r="AB5638" s="234"/>
      <c r="AC5638" s="234"/>
      <c r="AF5638" s="232"/>
      <c r="AG5638" s="277"/>
      <c r="AH5638" s="277"/>
      <c r="AI5638" s="277"/>
      <c r="AJ5638" s="277"/>
      <c r="AK5638" s="278"/>
      <c r="AL5638" s="277"/>
      <c r="AM5638" s="277"/>
      <c r="AN5638" s="277"/>
      <c r="AO5638" s="277"/>
      <c r="AP5638" s="277"/>
      <c r="AQ5638" s="278"/>
    </row>
    <row r="5639" spans="1:43" s="220" customFormat="1" x14ac:dyDescent="0.2">
      <c r="A5639" s="232"/>
      <c r="B5639" s="233"/>
      <c r="C5639" s="233"/>
      <c r="D5639" s="233"/>
      <c r="E5639" s="233"/>
      <c r="F5639" s="234"/>
      <c r="G5639" s="233"/>
      <c r="H5639" s="233"/>
      <c r="I5639" s="233"/>
      <c r="J5639" s="233"/>
      <c r="K5639" s="233"/>
      <c r="L5639" s="234"/>
      <c r="M5639" s="234"/>
      <c r="N5639" s="234"/>
      <c r="O5639" s="234"/>
      <c r="P5639" s="234"/>
      <c r="Q5639" s="234"/>
      <c r="U5639" s="234"/>
      <c r="V5639" s="234"/>
      <c r="W5639" s="234"/>
      <c r="X5639" s="234"/>
      <c r="Y5639" s="234"/>
      <c r="Z5639" s="234"/>
      <c r="AA5639" s="234"/>
      <c r="AB5639" s="234"/>
      <c r="AC5639" s="234"/>
      <c r="AF5639" s="232"/>
      <c r="AG5639" s="277"/>
      <c r="AH5639" s="277"/>
      <c r="AI5639" s="277"/>
      <c r="AJ5639" s="277"/>
      <c r="AK5639" s="278"/>
      <c r="AL5639" s="277"/>
      <c r="AM5639" s="277"/>
      <c r="AN5639" s="277"/>
      <c r="AO5639" s="277"/>
      <c r="AP5639" s="277"/>
      <c r="AQ5639" s="278"/>
    </row>
    <row r="5640" spans="1:43" s="220" customFormat="1" x14ac:dyDescent="0.2">
      <c r="A5640" s="232">
        <v>45719</v>
      </c>
      <c r="B5640" s="233">
        <v>4.91</v>
      </c>
      <c r="C5640" s="233">
        <v>4.72</v>
      </c>
      <c r="D5640" s="233">
        <v>5.36</v>
      </c>
      <c r="E5640" s="233">
        <v>5.09</v>
      </c>
      <c r="F5640" s="234"/>
      <c r="G5640" s="233">
        <v>3.17</v>
      </c>
      <c r="H5640" s="233">
        <v>3.08</v>
      </c>
      <c r="I5640" s="233">
        <v>2.99</v>
      </c>
      <c r="J5640" s="233">
        <v>3.98</v>
      </c>
      <c r="K5640" s="233">
        <v>3.83</v>
      </c>
      <c r="L5640" s="234">
        <v>3.77</v>
      </c>
      <c r="M5640" s="234"/>
      <c r="N5640" s="234"/>
      <c r="O5640" s="234"/>
      <c r="P5640" s="234"/>
      <c r="Q5640" s="234"/>
      <c r="U5640" s="234"/>
      <c r="V5640" s="234"/>
      <c r="W5640" s="234"/>
      <c r="X5640" s="234"/>
      <c r="Y5640" s="234"/>
      <c r="Z5640" s="234"/>
      <c r="AA5640" s="234"/>
      <c r="AB5640" s="234"/>
      <c r="AC5640" s="234"/>
      <c r="AF5640" s="232"/>
      <c r="AG5640" s="277"/>
      <c r="AH5640" s="277"/>
      <c r="AI5640" s="277"/>
      <c r="AJ5640" s="277"/>
      <c r="AK5640" s="278"/>
      <c r="AL5640" s="277"/>
      <c r="AM5640" s="277"/>
      <c r="AN5640" s="277"/>
      <c r="AO5640" s="277"/>
      <c r="AP5640" s="277"/>
      <c r="AQ5640" s="278"/>
    </row>
    <row r="5641" spans="1:43" s="220" customFormat="1" x14ac:dyDescent="0.2">
      <c r="A5641" s="232">
        <v>45720</v>
      </c>
      <c r="B5641" s="233">
        <v>4.97</v>
      </c>
      <c r="C5641" s="233">
        <v>4.78</v>
      </c>
      <c r="D5641" s="233">
        <v>5.4</v>
      </c>
      <c r="E5641" s="233">
        <v>5.16</v>
      </c>
      <c r="F5641" s="234"/>
      <c r="G5641" s="233">
        <v>3.2</v>
      </c>
      <c r="H5641" s="233">
        <v>3.1</v>
      </c>
      <c r="I5641" s="233">
        <v>3.01</v>
      </c>
      <c r="J5641" s="233">
        <v>4</v>
      </c>
      <c r="K5641" s="233">
        <v>3.85</v>
      </c>
      <c r="L5641" s="234">
        <v>3.78</v>
      </c>
      <c r="M5641" s="234"/>
      <c r="N5641" s="234"/>
      <c r="O5641" s="234"/>
      <c r="P5641" s="234"/>
      <c r="Q5641" s="234"/>
      <c r="U5641" s="234"/>
      <c r="V5641" s="234"/>
      <c r="W5641" s="234"/>
      <c r="X5641" s="234"/>
      <c r="Y5641" s="234"/>
      <c r="Z5641" s="234"/>
      <c r="AA5641" s="234"/>
      <c r="AB5641" s="234"/>
      <c r="AC5641" s="234"/>
      <c r="AF5641" s="232"/>
      <c r="AG5641" s="277"/>
      <c r="AH5641" s="277"/>
      <c r="AI5641" s="277"/>
      <c r="AJ5641" s="277"/>
      <c r="AK5641" s="278"/>
      <c r="AL5641" s="277"/>
      <c r="AM5641" s="277"/>
      <c r="AN5641" s="277"/>
      <c r="AO5641" s="277"/>
      <c r="AP5641" s="277"/>
      <c r="AQ5641" s="278"/>
    </row>
    <row r="5642" spans="1:43" s="220" customFormat="1" x14ac:dyDescent="0.2">
      <c r="A5642" s="232">
        <v>45721</v>
      </c>
      <c r="B5642" s="233">
        <v>4.99</v>
      </c>
      <c r="C5642" s="233">
        <v>4.82</v>
      </c>
      <c r="D5642" s="233">
        <v>5.43</v>
      </c>
      <c r="E5642" s="233">
        <v>5.18</v>
      </c>
      <c r="F5642" s="234"/>
      <c r="G5642" s="233">
        <v>3.22</v>
      </c>
      <c r="H5642" s="233">
        <v>3.12</v>
      </c>
      <c r="I5642" s="233">
        <v>3.04</v>
      </c>
      <c r="J5642" s="233">
        <v>4.03</v>
      </c>
      <c r="K5642" s="233">
        <v>3.87</v>
      </c>
      <c r="L5642" s="234">
        <v>3.79</v>
      </c>
      <c r="M5642" s="234"/>
      <c r="N5642" s="234"/>
      <c r="O5642" s="234"/>
      <c r="P5642" s="234"/>
      <c r="Q5642" s="234"/>
      <c r="U5642" s="234"/>
      <c r="V5642" s="234"/>
      <c r="W5642" s="234"/>
      <c r="X5642" s="234"/>
      <c r="Y5642" s="234"/>
      <c r="Z5642" s="234"/>
      <c r="AA5642" s="234"/>
      <c r="AB5642" s="234"/>
      <c r="AC5642" s="234"/>
      <c r="AF5642" s="232"/>
      <c r="AG5642" s="277"/>
      <c r="AH5642" s="277"/>
      <c r="AI5642" s="277"/>
      <c r="AJ5642" s="277"/>
      <c r="AK5642" s="278"/>
      <c r="AL5642" s="277"/>
      <c r="AM5642" s="277"/>
      <c r="AN5642" s="277"/>
      <c r="AO5642" s="277"/>
      <c r="AP5642" s="277"/>
      <c r="AQ5642" s="278"/>
    </row>
    <row r="5643" spans="1:43" s="220" customFormat="1" x14ac:dyDescent="0.2">
      <c r="A5643" s="232">
        <v>45722</v>
      </c>
      <c r="B5643" s="233">
        <v>5.0199999999999996</v>
      </c>
      <c r="C5643" s="233">
        <v>4.84</v>
      </c>
      <c r="D5643" s="233">
        <v>5.49</v>
      </c>
      <c r="E5643" s="233">
        <v>5.21</v>
      </c>
      <c r="F5643" s="234"/>
      <c r="G5643" s="233">
        <v>3.31</v>
      </c>
      <c r="H5643" s="233">
        <v>3.2</v>
      </c>
      <c r="I5643" s="233">
        <v>3.11</v>
      </c>
      <c r="J5643" s="233">
        <v>4.07</v>
      </c>
      <c r="K5643" s="233">
        <v>3.94</v>
      </c>
      <c r="L5643" s="234">
        <v>3.87</v>
      </c>
      <c r="M5643" s="234"/>
      <c r="N5643" s="234"/>
      <c r="O5643" s="234"/>
      <c r="P5643" s="234"/>
      <c r="Q5643" s="234"/>
      <c r="U5643" s="234"/>
      <c r="V5643" s="234"/>
      <c r="W5643" s="234"/>
      <c r="X5643" s="234"/>
      <c r="Y5643" s="234"/>
      <c r="Z5643" s="234"/>
      <c r="AA5643" s="234"/>
      <c r="AB5643" s="234"/>
      <c r="AC5643" s="234"/>
      <c r="AF5643" s="232"/>
      <c r="AG5643" s="277"/>
      <c r="AH5643" s="277"/>
      <c r="AI5643" s="277"/>
      <c r="AJ5643" s="277"/>
      <c r="AK5643" s="278"/>
      <c r="AL5643" s="277"/>
      <c r="AM5643" s="277"/>
      <c r="AN5643" s="277"/>
      <c r="AO5643" s="277"/>
      <c r="AP5643" s="277"/>
      <c r="AQ5643" s="278"/>
    </row>
    <row r="5644" spans="1:43" s="220" customFormat="1" x14ac:dyDescent="0.2">
      <c r="A5644" s="232">
        <v>45723</v>
      </c>
      <c r="B5644" s="233">
        <v>5.04</v>
      </c>
      <c r="C5644" s="233">
        <v>4.8600000000000003</v>
      </c>
      <c r="D5644" s="233">
        <v>5.49</v>
      </c>
      <c r="E5644" s="233">
        <v>5.21</v>
      </c>
      <c r="F5644" s="234"/>
      <c r="G5644" s="233">
        <v>3.31</v>
      </c>
      <c r="H5644" s="233">
        <v>3.2</v>
      </c>
      <c r="I5644" s="233">
        <v>3.11</v>
      </c>
      <c r="J5644" s="233">
        <v>4.09</v>
      </c>
      <c r="K5644" s="233">
        <v>3.96</v>
      </c>
      <c r="L5644" s="234">
        <v>3.89</v>
      </c>
      <c r="M5644" s="234"/>
      <c r="N5644" s="234"/>
      <c r="O5644" s="234"/>
      <c r="P5644" s="234"/>
      <c r="Q5644" s="234"/>
      <c r="U5644" s="234"/>
      <c r="V5644" s="234"/>
      <c r="W5644" s="234"/>
      <c r="X5644" s="234"/>
      <c r="Y5644" s="234"/>
      <c r="Z5644" s="234"/>
      <c r="AA5644" s="234"/>
      <c r="AB5644" s="234"/>
      <c r="AC5644" s="234"/>
      <c r="AF5644" s="232"/>
      <c r="AG5644" s="277"/>
      <c r="AH5644" s="277"/>
      <c r="AI5644" s="277"/>
      <c r="AJ5644" s="277"/>
      <c r="AK5644" s="278"/>
      <c r="AL5644" s="277"/>
      <c r="AM5644" s="277"/>
      <c r="AN5644" s="277"/>
      <c r="AO5644" s="277"/>
      <c r="AP5644" s="277"/>
      <c r="AQ5644" s="278"/>
    </row>
    <row r="5645" spans="1:43" s="220" customFormat="1" x14ac:dyDescent="0.2">
      <c r="A5645" s="232">
        <v>45726</v>
      </c>
      <c r="B5645" s="233">
        <v>5</v>
      </c>
      <c r="C5645" s="233">
        <v>4.79</v>
      </c>
      <c r="D5645" s="233">
        <v>5.47</v>
      </c>
      <c r="E5645" s="233">
        <v>5.18</v>
      </c>
      <c r="F5645" s="234"/>
      <c r="G5645" s="233">
        <v>3.29</v>
      </c>
      <c r="H5645" s="233">
        <v>3.18</v>
      </c>
      <c r="I5645" s="233">
        <v>3.09</v>
      </c>
      <c r="J5645" s="233">
        <v>4.05</v>
      </c>
      <c r="K5645" s="233">
        <v>3.94</v>
      </c>
      <c r="L5645" s="234">
        <v>3.87</v>
      </c>
      <c r="M5645" s="234"/>
      <c r="N5645" s="234"/>
      <c r="O5645" s="234"/>
      <c r="P5645" s="234"/>
      <c r="Q5645" s="234"/>
      <c r="U5645" s="234"/>
      <c r="V5645" s="234"/>
      <c r="W5645" s="234"/>
      <c r="X5645" s="234"/>
      <c r="Y5645" s="234"/>
      <c r="Z5645" s="234"/>
      <c r="AA5645" s="234"/>
      <c r="AB5645" s="234"/>
      <c r="AC5645" s="234"/>
      <c r="AF5645" s="232"/>
      <c r="AG5645" s="277"/>
      <c r="AH5645" s="277"/>
      <c r="AI5645" s="277"/>
      <c r="AJ5645" s="277"/>
      <c r="AK5645" s="278"/>
      <c r="AL5645" s="277"/>
      <c r="AM5645" s="277"/>
      <c r="AN5645" s="277"/>
      <c r="AO5645" s="277"/>
      <c r="AP5645" s="277"/>
      <c r="AQ5645" s="278"/>
    </row>
    <row r="5646" spans="1:43" s="220" customFormat="1" x14ac:dyDescent="0.2">
      <c r="A5646" s="232">
        <v>45727</v>
      </c>
      <c r="B5646" s="233">
        <v>5.08</v>
      </c>
      <c r="C5646" s="233">
        <v>4.88</v>
      </c>
      <c r="D5646" s="233">
        <v>5.53</v>
      </c>
      <c r="E5646" s="233">
        <v>5.26</v>
      </c>
      <c r="F5646" s="234"/>
      <c r="G5646" s="233">
        <v>3.33</v>
      </c>
      <c r="H5646" s="233">
        <v>3.21</v>
      </c>
      <c r="I5646" s="233">
        <v>3.11</v>
      </c>
      <c r="J5646" s="233">
        <v>4.08</v>
      </c>
      <c r="K5646" s="233">
        <v>3.97</v>
      </c>
      <c r="L5646" s="234">
        <v>3.89</v>
      </c>
      <c r="M5646" s="234"/>
      <c r="N5646" s="234"/>
      <c r="O5646" s="234"/>
      <c r="P5646" s="234"/>
      <c r="Q5646" s="234"/>
      <c r="U5646" s="234"/>
      <c r="V5646" s="234"/>
      <c r="W5646" s="234"/>
      <c r="X5646" s="234"/>
      <c r="Y5646" s="234"/>
      <c r="Z5646" s="234"/>
      <c r="AA5646" s="234"/>
      <c r="AB5646" s="234"/>
      <c r="AC5646" s="234"/>
      <c r="AF5646" s="232"/>
      <c r="AG5646" s="277"/>
      <c r="AH5646" s="277"/>
      <c r="AI5646" s="277"/>
      <c r="AJ5646" s="277"/>
      <c r="AK5646" s="278"/>
      <c r="AL5646" s="277"/>
      <c r="AM5646" s="277"/>
      <c r="AN5646" s="277"/>
      <c r="AO5646" s="277"/>
      <c r="AP5646" s="277"/>
      <c r="AQ5646" s="278"/>
    </row>
    <row r="5647" spans="1:43" s="220" customFormat="1" x14ac:dyDescent="0.2">
      <c r="A5647" s="232">
        <v>45728</v>
      </c>
      <c r="B5647" s="233">
        <v>5.12</v>
      </c>
      <c r="C5647" s="233">
        <v>4.92</v>
      </c>
      <c r="D5647" s="233">
        <v>5.56</v>
      </c>
      <c r="E5647" s="233">
        <v>5.28</v>
      </c>
      <c r="F5647" s="234"/>
      <c r="G5647" s="233">
        <v>3.42</v>
      </c>
      <c r="H5647" s="233">
        <v>3.31</v>
      </c>
      <c r="I5647" s="233">
        <v>3.22</v>
      </c>
      <c r="J5647" s="233">
        <v>4.18</v>
      </c>
      <c r="K5647" s="233">
        <v>4.08</v>
      </c>
      <c r="L5647" s="234">
        <v>4</v>
      </c>
      <c r="M5647" s="234"/>
      <c r="N5647" s="234"/>
      <c r="O5647" s="234"/>
      <c r="P5647" s="234"/>
      <c r="Q5647" s="234"/>
      <c r="U5647" s="234"/>
      <c r="V5647" s="234"/>
      <c r="W5647" s="234"/>
      <c r="X5647" s="234"/>
      <c r="Y5647" s="234"/>
      <c r="Z5647" s="234"/>
      <c r="AA5647" s="234"/>
      <c r="AB5647" s="234"/>
      <c r="AC5647" s="234"/>
      <c r="AF5647" s="232"/>
      <c r="AG5647" s="277"/>
      <c r="AH5647" s="277"/>
      <c r="AI5647" s="277"/>
      <c r="AJ5647" s="277"/>
      <c r="AK5647" s="278"/>
      <c r="AL5647" s="277"/>
      <c r="AM5647" s="277"/>
      <c r="AN5647" s="277"/>
      <c r="AO5647" s="277"/>
      <c r="AP5647" s="277"/>
      <c r="AQ5647" s="278"/>
    </row>
    <row r="5648" spans="1:43" s="220" customFormat="1" x14ac:dyDescent="0.2">
      <c r="A5648" s="232">
        <v>45729</v>
      </c>
      <c r="B5648" s="233">
        <v>5.07</v>
      </c>
      <c r="C5648" s="233">
        <v>4.8899999999999997</v>
      </c>
      <c r="D5648" s="233">
        <v>5.54</v>
      </c>
      <c r="E5648" s="233">
        <v>5.25</v>
      </c>
      <c r="F5648" s="234"/>
      <c r="G5648" s="233">
        <v>3.46</v>
      </c>
      <c r="H5648" s="233">
        <v>3.33</v>
      </c>
      <c r="I5648" s="233">
        <v>3.24</v>
      </c>
      <c r="J5648" s="233">
        <v>4.2300000000000004</v>
      </c>
      <c r="K5648" s="233">
        <v>4.08</v>
      </c>
      <c r="L5648" s="234">
        <v>4.0199999999999996</v>
      </c>
      <c r="M5648" s="234"/>
      <c r="N5648" s="234"/>
      <c r="O5648" s="234"/>
      <c r="P5648" s="234"/>
      <c r="Q5648" s="234"/>
      <c r="U5648" s="234"/>
      <c r="V5648" s="234"/>
      <c r="W5648" s="234"/>
      <c r="X5648" s="234"/>
      <c r="Y5648" s="234"/>
      <c r="Z5648" s="234"/>
      <c r="AA5648" s="234"/>
      <c r="AB5648" s="234"/>
      <c r="AC5648" s="234"/>
      <c r="AF5648" s="232"/>
      <c r="AG5648" s="277"/>
      <c r="AH5648" s="277"/>
      <c r="AI5648" s="277"/>
      <c r="AJ5648" s="277"/>
      <c r="AK5648" s="278"/>
      <c r="AL5648" s="277"/>
      <c r="AM5648" s="277"/>
      <c r="AN5648" s="277"/>
      <c r="AO5648" s="277"/>
      <c r="AP5648" s="277"/>
      <c r="AQ5648" s="278"/>
    </row>
    <row r="5649" spans="1:43" s="220" customFormat="1" x14ac:dyDescent="0.2">
      <c r="A5649" s="232">
        <v>45730</v>
      </c>
      <c r="B5649" s="233">
        <v>5.09</v>
      </c>
      <c r="C5649" s="233">
        <v>4.9000000000000004</v>
      </c>
      <c r="D5649" s="233">
        <v>5.52</v>
      </c>
      <c r="E5649" s="233">
        <v>5.25</v>
      </c>
      <c r="F5649" s="234"/>
      <c r="G5649" s="233">
        <v>3.49</v>
      </c>
      <c r="H5649" s="233">
        <v>3.37</v>
      </c>
      <c r="I5649" s="233">
        <v>3.27</v>
      </c>
      <c r="J5649" s="233">
        <v>4.2300000000000004</v>
      </c>
      <c r="K5649" s="233">
        <v>4.12</v>
      </c>
      <c r="L5649" s="234">
        <v>4.05</v>
      </c>
      <c r="M5649" s="234"/>
      <c r="N5649" s="234"/>
      <c r="O5649" s="234"/>
      <c r="P5649" s="234"/>
      <c r="Q5649" s="234"/>
      <c r="U5649" s="234"/>
      <c r="V5649" s="234"/>
      <c r="W5649" s="234"/>
      <c r="X5649" s="234"/>
      <c r="Y5649" s="234"/>
      <c r="Z5649" s="234"/>
      <c r="AA5649" s="234"/>
      <c r="AB5649" s="234"/>
      <c r="AC5649" s="234"/>
      <c r="AF5649" s="232"/>
      <c r="AG5649" s="277"/>
      <c r="AH5649" s="277"/>
      <c r="AI5649" s="277"/>
      <c r="AJ5649" s="277"/>
      <c r="AK5649" s="278"/>
      <c r="AL5649" s="277"/>
      <c r="AM5649" s="277"/>
      <c r="AN5649" s="277"/>
      <c r="AO5649" s="277"/>
      <c r="AP5649" s="277"/>
      <c r="AQ5649" s="278"/>
    </row>
    <row r="5650" spans="1:43" s="220" customFormat="1" x14ac:dyDescent="0.2">
      <c r="A5650" s="232">
        <v>45733</v>
      </c>
      <c r="B5650" s="233">
        <v>5.07</v>
      </c>
      <c r="C5650" s="233">
        <v>4.87</v>
      </c>
      <c r="D5650" s="233">
        <v>5.52</v>
      </c>
      <c r="E5650" s="233">
        <v>5.23</v>
      </c>
      <c r="F5650" s="234"/>
      <c r="G5650" s="233">
        <v>3.47</v>
      </c>
      <c r="H5650" s="233">
        <v>3.35</v>
      </c>
      <c r="I5650" s="233">
        <v>3.27</v>
      </c>
      <c r="J5650" s="233">
        <v>4.2</v>
      </c>
      <c r="K5650" s="233">
        <v>4.0999999999999996</v>
      </c>
      <c r="L5650" s="234">
        <v>4.03</v>
      </c>
      <c r="M5650" s="234"/>
      <c r="N5650" s="234"/>
      <c r="O5650" s="234"/>
      <c r="P5650" s="234"/>
      <c r="Q5650" s="234"/>
      <c r="U5650" s="234"/>
      <c r="V5650" s="234"/>
      <c r="W5650" s="234"/>
      <c r="X5650" s="234"/>
      <c r="Y5650" s="234"/>
      <c r="Z5650" s="234"/>
      <c r="AA5650" s="234"/>
      <c r="AB5650" s="234"/>
      <c r="AC5650" s="234"/>
      <c r="AF5650" s="232"/>
      <c r="AG5650" s="277"/>
      <c r="AH5650" s="277"/>
      <c r="AI5650" s="277"/>
      <c r="AJ5650" s="277"/>
      <c r="AK5650" s="278"/>
      <c r="AL5650" s="277"/>
      <c r="AM5650" s="277"/>
      <c r="AN5650" s="277"/>
      <c r="AO5650" s="277"/>
      <c r="AP5650" s="277"/>
      <c r="AQ5650" s="278"/>
    </row>
    <row r="5651" spans="1:43" s="220" customFormat="1" x14ac:dyDescent="0.2">
      <c r="A5651" s="232">
        <v>45734</v>
      </c>
      <c r="B5651" s="233">
        <v>5.0599999999999996</v>
      </c>
      <c r="C5651" s="233">
        <v>4.8499999999999996</v>
      </c>
      <c r="D5651" s="233">
        <v>5.54</v>
      </c>
      <c r="E5651" s="233">
        <v>5.23</v>
      </c>
      <c r="F5651" s="234"/>
      <c r="G5651" s="233">
        <v>3.48</v>
      </c>
      <c r="H5651" s="233">
        <v>3.36</v>
      </c>
      <c r="I5651" s="233">
        <v>3.27</v>
      </c>
      <c r="J5651" s="233">
        <v>4.22</v>
      </c>
      <c r="K5651" s="233">
        <v>4.1100000000000003</v>
      </c>
      <c r="L5651" s="234">
        <v>4.05</v>
      </c>
      <c r="M5651" s="234"/>
      <c r="N5651" s="234"/>
      <c r="O5651" s="234"/>
      <c r="P5651" s="234"/>
      <c r="Q5651" s="234"/>
      <c r="U5651" s="234"/>
      <c r="V5651" s="234"/>
      <c r="W5651" s="234"/>
      <c r="X5651" s="234"/>
      <c r="Y5651" s="234"/>
      <c r="Z5651" s="234"/>
      <c r="AA5651" s="234"/>
      <c r="AB5651" s="234"/>
      <c r="AC5651" s="234"/>
      <c r="AF5651" s="232"/>
      <c r="AG5651" s="277"/>
      <c r="AH5651" s="277"/>
      <c r="AI5651" s="277"/>
      <c r="AJ5651" s="277"/>
      <c r="AK5651" s="278"/>
      <c r="AL5651" s="277"/>
      <c r="AM5651" s="277"/>
      <c r="AN5651" s="277"/>
      <c r="AO5651" s="277"/>
      <c r="AP5651" s="277"/>
      <c r="AQ5651" s="278"/>
    </row>
    <row r="5652" spans="1:43" s="220" customFormat="1" x14ac:dyDescent="0.2">
      <c r="A5652" s="232">
        <v>45735</v>
      </c>
      <c r="B5652" s="233">
        <v>5</v>
      </c>
      <c r="C5652" s="233">
        <v>4.79</v>
      </c>
      <c r="D5652" s="233">
        <v>5.5</v>
      </c>
      <c r="E5652" s="233">
        <v>5.17</v>
      </c>
      <c r="F5652" s="234"/>
      <c r="G5652" s="233">
        <v>3.5</v>
      </c>
      <c r="H5652" s="233">
        <v>3.38</v>
      </c>
      <c r="I5652" s="233">
        <v>3.3</v>
      </c>
      <c r="J5652" s="233">
        <v>4.24</v>
      </c>
      <c r="K5652" s="233">
        <v>4.12</v>
      </c>
      <c r="L5652" s="234">
        <v>4.0599999999999996</v>
      </c>
      <c r="M5652" s="234"/>
      <c r="N5652" s="234"/>
      <c r="O5652" s="234"/>
      <c r="P5652" s="234"/>
      <c r="Q5652" s="234"/>
      <c r="U5652" s="234"/>
      <c r="V5652" s="234"/>
      <c r="W5652" s="234"/>
      <c r="X5652" s="234"/>
      <c r="Y5652" s="234"/>
      <c r="Z5652" s="234"/>
      <c r="AA5652" s="234"/>
      <c r="AB5652" s="234"/>
      <c r="AC5652" s="234"/>
      <c r="AF5652" s="232"/>
      <c r="AG5652" s="277"/>
      <c r="AH5652" s="277"/>
      <c r="AI5652" s="277"/>
      <c r="AJ5652" s="277"/>
      <c r="AK5652" s="278"/>
      <c r="AL5652" s="277"/>
      <c r="AM5652" s="277"/>
      <c r="AN5652" s="277"/>
      <c r="AO5652" s="277"/>
      <c r="AP5652" s="277"/>
      <c r="AQ5652" s="278"/>
    </row>
    <row r="5653" spans="1:43" s="220" customFormat="1" x14ac:dyDescent="0.2">
      <c r="A5653" s="232">
        <v>45736</v>
      </c>
      <c r="B5653" s="233">
        <v>5.01</v>
      </c>
      <c r="C5653" s="233">
        <v>4.8</v>
      </c>
      <c r="D5653" s="233">
        <v>5.52</v>
      </c>
      <c r="E5653" s="233">
        <v>5.2</v>
      </c>
      <c r="F5653" s="234"/>
      <c r="G5653" s="233">
        <v>3.49</v>
      </c>
      <c r="H5653" s="233">
        <v>3.37</v>
      </c>
      <c r="I5653" s="233">
        <v>3.28</v>
      </c>
      <c r="J5653" s="233">
        <v>4.2300000000000004</v>
      </c>
      <c r="K5653" s="233">
        <v>4.1100000000000003</v>
      </c>
      <c r="L5653" s="234">
        <v>4.03</v>
      </c>
      <c r="M5653" s="234"/>
      <c r="N5653" s="234"/>
      <c r="O5653" s="234"/>
      <c r="P5653" s="234"/>
      <c r="Q5653" s="234"/>
      <c r="U5653" s="234"/>
      <c r="V5653" s="234"/>
      <c r="W5653" s="234"/>
      <c r="X5653" s="234"/>
      <c r="Y5653" s="234"/>
      <c r="Z5653" s="234"/>
      <c r="AA5653" s="234"/>
      <c r="AB5653" s="234"/>
      <c r="AC5653" s="234"/>
      <c r="AF5653" s="232"/>
      <c r="AG5653" s="277"/>
      <c r="AH5653" s="277"/>
      <c r="AI5653" s="277"/>
      <c r="AJ5653" s="277"/>
      <c r="AK5653" s="278"/>
      <c r="AL5653" s="277"/>
      <c r="AM5653" s="277"/>
      <c r="AN5653" s="277"/>
      <c r="AO5653" s="277"/>
      <c r="AP5653" s="277"/>
      <c r="AQ5653" s="278"/>
    </row>
    <row r="5654" spans="1:43" s="220" customFormat="1" x14ac:dyDescent="0.2">
      <c r="A5654" s="232">
        <v>45737</v>
      </c>
      <c r="B5654" s="233">
        <v>5.03</v>
      </c>
      <c r="C5654" s="233">
        <v>4.82</v>
      </c>
      <c r="D5654" s="233">
        <v>5.53</v>
      </c>
      <c r="E5654" s="233">
        <v>5.21</v>
      </c>
      <c r="F5654" s="234"/>
      <c r="G5654" s="233">
        <v>3.49</v>
      </c>
      <c r="H5654" s="233">
        <v>3.36</v>
      </c>
      <c r="I5654" s="233">
        <v>3.27</v>
      </c>
      <c r="J5654" s="233">
        <v>4.1900000000000004</v>
      </c>
      <c r="K5654" s="233">
        <v>4.09</v>
      </c>
      <c r="L5654" s="234">
        <v>4.03</v>
      </c>
      <c r="M5654" s="234"/>
      <c r="N5654" s="234"/>
      <c r="O5654" s="234"/>
      <c r="P5654" s="234"/>
      <c r="Q5654" s="234"/>
      <c r="U5654" s="234"/>
      <c r="V5654" s="234"/>
      <c r="W5654" s="234"/>
      <c r="X5654" s="234"/>
      <c r="Y5654" s="234"/>
      <c r="Z5654" s="234"/>
      <c r="AA5654" s="234"/>
      <c r="AB5654" s="234"/>
      <c r="AC5654" s="234"/>
      <c r="AF5654" s="232"/>
      <c r="AG5654" s="277"/>
      <c r="AH5654" s="277"/>
      <c r="AI5654" s="277"/>
      <c r="AJ5654" s="277"/>
      <c r="AK5654" s="278"/>
      <c r="AL5654" s="277"/>
      <c r="AM5654" s="277"/>
      <c r="AN5654" s="277"/>
      <c r="AO5654" s="277"/>
      <c r="AP5654" s="277"/>
      <c r="AQ5654" s="278"/>
    </row>
    <row r="5655" spans="1:43" s="220" customFormat="1" x14ac:dyDescent="0.2">
      <c r="A5655" s="232">
        <v>45740</v>
      </c>
      <c r="B5655" s="233">
        <v>5.0999999999999996</v>
      </c>
      <c r="C5655" s="233">
        <v>4.88</v>
      </c>
      <c r="D5655" s="233">
        <v>5.6</v>
      </c>
      <c r="E5655" s="233">
        <v>5.27</v>
      </c>
      <c r="F5655" s="234"/>
      <c r="G5655" s="233">
        <v>3.52</v>
      </c>
      <c r="H5655" s="233">
        <v>3.41</v>
      </c>
      <c r="I5655" s="233">
        <v>3.31</v>
      </c>
      <c r="J5655" s="233">
        <v>4.24</v>
      </c>
      <c r="K5655" s="233">
        <v>4.1399999999999997</v>
      </c>
      <c r="L5655" s="234">
        <v>4.0599999999999996</v>
      </c>
      <c r="M5655" s="234"/>
      <c r="N5655" s="234"/>
      <c r="O5655" s="234"/>
      <c r="P5655" s="234"/>
      <c r="Q5655" s="234"/>
      <c r="U5655" s="234"/>
      <c r="V5655" s="234"/>
      <c r="W5655" s="234"/>
      <c r="X5655" s="234"/>
      <c r="Y5655" s="234"/>
      <c r="Z5655" s="234"/>
      <c r="AA5655" s="234"/>
      <c r="AB5655" s="234"/>
      <c r="AC5655" s="234"/>
      <c r="AF5655" s="232"/>
      <c r="AG5655" s="277"/>
      <c r="AH5655" s="277"/>
      <c r="AI5655" s="277"/>
      <c r="AJ5655" s="277"/>
      <c r="AK5655" s="278"/>
      <c r="AL5655" s="277"/>
      <c r="AM5655" s="277"/>
      <c r="AN5655" s="277"/>
      <c r="AO5655" s="277"/>
      <c r="AP5655" s="277"/>
      <c r="AQ5655" s="278"/>
    </row>
    <row r="5656" spans="1:43" s="220" customFormat="1" x14ac:dyDescent="0.2">
      <c r="A5656" s="232">
        <v>45741</v>
      </c>
      <c r="B5656" s="233">
        <v>5.08</v>
      </c>
      <c r="C5656" s="233">
        <v>4.8499999999999996</v>
      </c>
      <c r="D5656" s="233">
        <v>5.58</v>
      </c>
      <c r="E5656" s="233">
        <v>5.26</v>
      </c>
      <c r="F5656" s="234"/>
      <c r="G5656" s="233">
        <v>3.58</v>
      </c>
      <c r="H5656" s="233">
        <v>3.47</v>
      </c>
      <c r="I5656" s="233">
        <v>3.37</v>
      </c>
      <c r="J5656" s="233">
        <v>4.28</v>
      </c>
      <c r="K5656" s="233">
        <v>4.2</v>
      </c>
      <c r="L5656" s="234">
        <v>4.13</v>
      </c>
      <c r="M5656" s="234"/>
      <c r="N5656" s="234"/>
      <c r="O5656" s="234"/>
      <c r="P5656" s="234"/>
      <c r="Q5656" s="234"/>
      <c r="U5656" s="234"/>
      <c r="V5656" s="234"/>
      <c r="W5656" s="234"/>
      <c r="X5656" s="234"/>
      <c r="Y5656" s="234"/>
      <c r="Z5656" s="234"/>
      <c r="AA5656" s="234"/>
      <c r="AB5656" s="234"/>
      <c r="AC5656" s="234"/>
      <c r="AF5656" s="232"/>
      <c r="AG5656" s="277"/>
      <c r="AH5656" s="277"/>
      <c r="AI5656" s="277"/>
      <c r="AJ5656" s="277"/>
      <c r="AK5656" s="278"/>
      <c r="AL5656" s="277"/>
      <c r="AM5656" s="277"/>
      <c r="AN5656" s="277"/>
      <c r="AO5656" s="277"/>
      <c r="AP5656" s="277"/>
      <c r="AQ5656" s="278"/>
    </row>
    <row r="5657" spans="1:43" s="220" customFormat="1" x14ac:dyDescent="0.2">
      <c r="A5657" s="232">
        <v>45742</v>
      </c>
      <c r="B5657" s="233">
        <v>5.13</v>
      </c>
      <c r="C5657" s="233">
        <v>4.91</v>
      </c>
      <c r="D5657" s="233">
        <v>5.63</v>
      </c>
      <c r="E5657" s="233">
        <v>5.31</v>
      </c>
      <c r="F5657" s="234"/>
      <c r="G5657" s="233">
        <v>3.65</v>
      </c>
      <c r="H5657" s="233">
        <v>3.54</v>
      </c>
      <c r="I5657" s="233">
        <v>3.44</v>
      </c>
      <c r="J5657" s="233">
        <v>4.3499999999999996</v>
      </c>
      <c r="K5657" s="233">
        <v>4.26</v>
      </c>
      <c r="L5657" s="234">
        <v>4.18</v>
      </c>
      <c r="M5657" s="234"/>
      <c r="N5657" s="234"/>
      <c r="O5657" s="234"/>
      <c r="P5657" s="234"/>
      <c r="Q5657" s="234"/>
      <c r="U5657" s="234"/>
      <c r="V5657" s="234"/>
      <c r="W5657" s="234"/>
      <c r="X5657" s="234"/>
      <c r="Y5657" s="234"/>
      <c r="Z5657" s="234"/>
      <c r="AA5657" s="234"/>
      <c r="AB5657" s="234"/>
      <c r="AC5657" s="234"/>
      <c r="AF5657" s="232"/>
      <c r="AG5657" s="277"/>
      <c r="AH5657" s="277"/>
      <c r="AI5657" s="277"/>
      <c r="AJ5657" s="277"/>
      <c r="AK5657" s="278"/>
      <c r="AL5657" s="277"/>
      <c r="AM5657" s="277"/>
      <c r="AN5657" s="277"/>
      <c r="AO5657" s="277"/>
      <c r="AP5657" s="277"/>
      <c r="AQ5657" s="278"/>
    </row>
    <row r="5658" spans="1:43" s="220" customFormat="1" x14ac:dyDescent="0.2">
      <c r="A5658" s="232">
        <v>45743</v>
      </c>
      <c r="B5658" s="233">
        <v>5.15</v>
      </c>
      <c r="C5658" s="233">
        <v>4.92</v>
      </c>
      <c r="D5658" s="233">
        <v>5.64</v>
      </c>
      <c r="E5658" s="233">
        <v>5.34</v>
      </c>
      <c r="F5658" s="234"/>
      <c r="G5658" s="233">
        <v>3.69</v>
      </c>
      <c r="H5658" s="233">
        <v>3.59</v>
      </c>
      <c r="I5658" s="233">
        <v>3.48</v>
      </c>
      <c r="J5658" s="233">
        <v>4.37</v>
      </c>
      <c r="K5658" s="233">
        <v>4.3</v>
      </c>
      <c r="L5658" s="234">
        <v>4.2</v>
      </c>
      <c r="M5658" s="234"/>
      <c r="N5658" s="234"/>
      <c r="O5658" s="234"/>
      <c r="P5658" s="234"/>
      <c r="Q5658" s="234"/>
      <c r="U5658" s="234"/>
      <c r="V5658" s="234"/>
      <c r="W5658" s="234"/>
      <c r="X5658" s="234"/>
      <c r="Y5658" s="234"/>
      <c r="Z5658" s="234"/>
      <c r="AA5658" s="234"/>
      <c r="AB5658" s="234"/>
      <c r="AC5658" s="234"/>
      <c r="AF5658" s="232"/>
      <c r="AG5658" s="277"/>
      <c r="AH5658" s="277"/>
      <c r="AI5658" s="277"/>
      <c r="AJ5658" s="277"/>
      <c r="AK5658" s="278"/>
      <c r="AL5658" s="277"/>
      <c r="AM5658" s="277"/>
      <c r="AN5658" s="277"/>
      <c r="AO5658" s="277"/>
      <c r="AP5658" s="277"/>
      <c r="AQ5658" s="278"/>
    </row>
    <row r="5659" spans="1:43" s="220" customFormat="1" x14ac:dyDescent="0.2">
      <c r="A5659" s="232">
        <v>45744</v>
      </c>
      <c r="B5659" s="233">
        <v>5.04</v>
      </c>
      <c r="C5659" s="233">
        <v>4.84</v>
      </c>
      <c r="D5659" s="233">
        <v>5.57</v>
      </c>
      <c r="E5659" s="233">
        <v>5.27</v>
      </c>
      <c r="F5659" s="234"/>
      <c r="G5659" s="233">
        <v>3.68</v>
      </c>
      <c r="H5659" s="233">
        <v>3.57</v>
      </c>
      <c r="I5659" s="233">
        <v>3.45</v>
      </c>
      <c r="J5659" s="233">
        <v>4.37</v>
      </c>
      <c r="K5659" s="233">
        <v>4.29</v>
      </c>
      <c r="L5659" s="234">
        <v>4.1900000000000004</v>
      </c>
      <c r="M5659" s="234"/>
      <c r="N5659" s="234"/>
      <c r="O5659" s="234"/>
      <c r="P5659" s="234"/>
      <c r="Q5659" s="234"/>
      <c r="U5659" s="234"/>
      <c r="V5659" s="234"/>
      <c r="W5659" s="234"/>
      <c r="X5659" s="234"/>
      <c r="Y5659" s="234"/>
      <c r="Z5659" s="234"/>
      <c r="AA5659" s="234"/>
      <c r="AB5659" s="234"/>
      <c r="AC5659" s="234"/>
      <c r="AF5659" s="232"/>
      <c r="AG5659" s="277"/>
      <c r="AH5659" s="277"/>
      <c r="AI5659" s="277"/>
      <c r="AJ5659" s="277"/>
      <c r="AK5659" s="278"/>
      <c r="AL5659" s="277"/>
      <c r="AM5659" s="277"/>
      <c r="AN5659" s="277"/>
      <c r="AO5659" s="277"/>
      <c r="AP5659" s="277"/>
      <c r="AQ5659" s="278"/>
    </row>
    <row r="5660" spans="1:43" s="220" customFormat="1" x14ac:dyDescent="0.2">
      <c r="A5660" s="232">
        <v>45747</v>
      </c>
      <c r="B5660" s="233">
        <v>5.03</v>
      </c>
      <c r="C5660" s="233">
        <v>4.8</v>
      </c>
      <c r="D5660" s="233">
        <v>5.55</v>
      </c>
      <c r="E5660" s="233">
        <v>5.23</v>
      </c>
      <c r="F5660" s="234"/>
      <c r="G5660" s="233">
        <v>3.61</v>
      </c>
      <c r="H5660" s="233">
        <v>3.5</v>
      </c>
      <c r="I5660" s="233">
        <v>3.4</v>
      </c>
      <c r="J5660" s="233">
        <v>4.33</v>
      </c>
      <c r="K5660" s="233">
        <v>4.22</v>
      </c>
      <c r="L5660" s="234">
        <v>4.13</v>
      </c>
      <c r="M5660" s="234"/>
      <c r="N5660" s="234"/>
      <c r="O5660" s="234"/>
      <c r="P5660" s="234"/>
      <c r="Q5660" s="234"/>
      <c r="U5660" s="234"/>
      <c r="V5660" s="234"/>
      <c r="W5660" s="234"/>
      <c r="X5660" s="234"/>
      <c r="Y5660" s="234"/>
      <c r="Z5660" s="234"/>
      <c r="AA5660" s="234"/>
      <c r="AB5660" s="234"/>
      <c r="AC5660" s="234"/>
      <c r="AF5660" s="232"/>
      <c r="AG5660" s="277"/>
      <c r="AH5660" s="277"/>
      <c r="AI5660" s="277"/>
      <c r="AJ5660" s="277"/>
      <c r="AK5660" s="278"/>
      <c r="AL5660" s="277"/>
      <c r="AM5660" s="277"/>
      <c r="AN5660" s="277"/>
      <c r="AO5660" s="277"/>
      <c r="AP5660" s="277"/>
      <c r="AQ5660" s="278"/>
    </row>
    <row r="5661" spans="1:43" s="220" customFormat="1" x14ac:dyDescent="0.2">
      <c r="A5661" s="232"/>
      <c r="B5661" s="233"/>
      <c r="C5661" s="233"/>
      <c r="D5661" s="233"/>
      <c r="E5661" s="233"/>
      <c r="F5661" s="234"/>
      <c r="G5661" s="233"/>
      <c r="H5661" s="233"/>
      <c r="I5661" s="233"/>
      <c r="J5661" s="233"/>
      <c r="K5661" s="233"/>
      <c r="L5661" s="234"/>
      <c r="M5661" s="234"/>
      <c r="N5661" s="234"/>
      <c r="O5661" s="234"/>
      <c r="P5661" s="234"/>
      <c r="Q5661" s="234"/>
      <c r="U5661" s="234"/>
      <c r="V5661" s="234"/>
      <c r="W5661" s="234"/>
      <c r="X5661" s="234"/>
      <c r="Y5661" s="234"/>
      <c r="Z5661" s="234"/>
      <c r="AA5661" s="234"/>
      <c r="AB5661" s="234"/>
      <c r="AC5661" s="234"/>
      <c r="AF5661" s="232"/>
      <c r="AG5661" s="277"/>
      <c r="AH5661" s="277"/>
      <c r="AI5661" s="277"/>
      <c r="AJ5661" s="277"/>
      <c r="AK5661" s="278"/>
      <c r="AL5661" s="277"/>
      <c r="AM5661" s="277"/>
      <c r="AN5661" s="277"/>
      <c r="AO5661" s="277"/>
      <c r="AP5661" s="277"/>
      <c r="AQ5661" s="278"/>
    </row>
    <row r="5662" spans="1:43" s="220" customFormat="1" x14ac:dyDescent="0.2">
      <c r="A5662" s="228" t="s">
        <v>61</v>
      </c>
      <c r="B5662" s="229">
        <f>AVERAGE(B5640:B5660)</f>
        <v>5.0471428571428572</v>
      </c>
      <c r="C5662" s="229">
        <f>AVERAGE(C5640:C5660)</f>
        <v>4.8442857142857134</v>
      </c>
      <c r="D5662" s="229">
        <f>AVERAGE(D5640:D5660)</f>
        <v>5.5223809523809519</v>
      </c>
      <c r="E5662" s="229">
        <f>AVERAGE(E5640:E5660)</f>
        <v>5.2280952380952384</v>
      </c>
      <c r="F5662" s="229"/>
      <c r="G5662" s="229">
        <f>AVERAGE(G5640:G5660)</f>
        <v>3.4457142857142862</v>
      </c>
      <c r="H5662" s="229">
        <f>AVERAGE(H5640:H5660)</f>
        <v>3.3333333333333326</v>
      </c>
      <c r="I5662" s="229"/>
      <c r="J5662" s="229">
        <f>AVERAGE(J5640:J5660)</f>
        <v>4.1885714285714286</v>
      </c>
      <c r="K5662" s="229">
        <f>AVERAGE(K5640:K5660)</f>
        <v>4.0752380952380953</v>
      </c>
      <c r="L5662" s="229"/>
      <c r="M5662" s="229"/>
      <c r="N5662" s="229"/>
      <c r="O5662" s="229"/>
      <c r="P5662" s="229"/>
      <c r="Q5662" s="229"/>
      <c r="R5662" s="221"/>
      <c r="S5662" s="221"/>
      <c r="T5662" s="221"/>
      <c r="U5662" s="229"/>
      <c r="V5662" s="229"/>
      <c r="W5662" s="229"/>
      <c r="X5662" s="229"/>
      <c r="Y5662" s="229"/>
      <c r="Z5662" s="229"/>
      <c r="AA5662" s="229"/>
      <c r="AB5662" s="229"/>
      <c r="AC5662" s="229"/>
      <c r="AD5662" s="221"/>
      <c r="AE5662" s="221"/>
      <c r="AF5662" s="232"/>
      <c r="AG5662" s="277"/>
      <c r="AH5662" s="277"/>
      <c r="AI5662" s="277"/>
      <c r="AJ5662" s="277"/>
      <c r="AK5662" s="278"/>
      <c r="AL5662" s="277"/>
      <c r="AM5662" s="277"/>
      <c r="AN5662" s="277"/>
      <c r="AO5662" s="277"/>
      <c r="AP5662" s="277"/>
      <c r="AQ5662" s="278"/>
    </row>
    <row r="5663" spans="1:43" s="220" customFormat="1" x14ac:dyDescent="0.2">
      <c r="A5663" s="228" t="s">
        <v>62</v>
      </c>
      <c r="B5663" s="311">
        <f>AVERAGE(B5662:C5662)</f>
        <v>4.9457142857142848</v>
      </c>
      <c r="C5663" s="311"/>
      <c r="D5663" s="311">
        <f>AVERAGE(D5662:E5662)</f>
        <v>5.3752380952380951</v>
      </c>
      <c r="E5663" s="311"/>
      <c r="F5663" s="231"/>
      <c r="G5663" s="311">
        <f>AVERAGE(G5662:H5662)</f>
        <v>3.3895238095238094</v>
      </c>
      <c r="H5663" s="311"/>
      <c r="I5663" s="230"/>
      <c r="J5663" s="311">
        <f>AVERAGE(J5662:K5662)</f>
        <v>4.131904761904762</v>
      </c>
      <c r="K5663" s="311"/>
      <c r="L5663" s="229"/>
      <c r="M5663" s="229"/>
      <c r="N5663" s="229"/>
      <c r="O5663" s="229"/>
      <c r="P5663" s="229"/>
      <c r="Q5663" s="229"/>
      <c r="R5663" s="221"/>
      <c r="S5663" s="221"/>
      <c r="T5663" s="221"/>
      <c r="U5663" s="229"/>
      <c r="V5663" s="229"/>
      <c r="W5663" s="229"/>
      <c r="X5663" s="229"/>
      <c r="Y5663" s="229"/>
      <c r="Z5663" s="229"/>
      <c r="AA5663" s="229"/>
      <c r="AB5663" s="229"/>
      <c r="AC5663" s="229"/>
      <c r="AD5663" s="221"/>
      <c r="AE5663" s="221"/>
      <c r="AF5663" s="232"/>
      <c r="AG5663" s="277"/>
      <c r="AH5663" s="277"/>
      <c r="AI5663" s="277"/>
      <c r="AJ5663" s="277"/>
      <c r="AK5663" s="278"/>
      <c r="AL5663" s="277"/>
      <c r="AM5663" s="277"/>
      <c r="AN5663" s="277"/>
      <c r="AO5663" s="277"/>
      <c r="AP5663" s="277"/>
      <c r="AQ5663" s="278"/>
    </row>
    <row r="5664" spans="1:43" s="220" customFormat="1" x14ac:dyDescent="0.2">
      <c r="A5664" s="228" t="s">
        <v>63</v>
      </c>
      <c r="B5664" s="311">
        <f>AVERAGE(B5612,B5636,B5663)</f>
        <v>5.0628153717627393</v>
      </c>
      <c r="C5664" s="311"/>
      <c r="D5664" s="311">
        <f>AVERAGE(D5612,D5636,D5663)</f>
        <v>5.412510442773601</v>
      </c>
      <c r="E5664" s="311"/>
      <c r="F5664" s="231"/>
      <c r="G5664" s="311">
        <f>AVERAGE(G5612,G5636,G5663)</f>
        <v>3.3474644945697576</v>
      </c>
      <c r="H5664" s="311"/>
      <c r="I5664" s="230"/>
      <c r="J5664" s="311">
        <f>AVERAGE(J5612,J5636,J5663)</f>
        <v>4.0343901420217216</v>
      </c>
      <c r="K5664" s="311"/>
      <c r="L5664" s="229"/>
      <c r="M5664" s="229"/>
      <c r="N5664" s="229"/>
      <c r="O5664" s="229"/>
      <c r="P5664" s="229"/>
      <c r="Q5664" s="229"/>
      <c r="R5664" s="221"/>
      <c r="S5664" s="221"/>
      <c r="T5664" s="221"/>
      <c r="U5664" s="229"/>
      <c r="V5664" s="229"/>
      <c r="W5664" s="229"/>
      <c r="X5664" s="229"/>
      <c r="Y5664" s="229"/>
      <c r="Z5664" s="229"/>
      <c r="AA5664" s="229"/>
      <c r="AB5664" s="229"/>
      <c r="AC5664" s="229"/>
      <c r="AD5664" s="221"/>
      <c r="AE5664" s="221"/>
      <c r="AF5664" s="232"/>
      <c r="AG5664" s="277"/>
      <c r="AH5664" s="277"/>
      <c r="AI5664" s="277"/>
      <c r="AJ5664" s="277"/>
      <c r="AK5664" s="278"/>
      <c r="AL5664" s="277"/>
      <c r="AM5664" s="277"/>
      <c r="AN5664" s="277"/>
      <c r="AO5664" s="277"/>
      <c r="AP5664" s="277"/>
      <c r="AQ5664" s="278"/>
    </row>
    <row r="5665" spans="1:29" s="117" customFormat="1" x14ac:dyDescent="0.2">
      <c r="A5665" s="209"/>
      <c r="B5665" s="210"/>
      <c r="C5665" s="210"/>
      <c r="D5665" s="210"/>
      <c r="E5665" s="210"/>
      <c r="F5665" s="122"/>
      <c r="G5665" s="210"/>
      <c r="H5665" s="210"/>
      <c r="I5665" s="210"/>
      <c r="J5665" s="210"/>
      <c r="K5665" s="210"/>
      <c r="L5665" s="122"/>
      <c r="M5665" s="122"/>
      <c r="N5665" s="122"/>
      <c r="O5665" s="122"/>
      <c r="P5665" s="122"/>
      <c r="Q5665" s="122"/>
      <c r="U5665" s="122"/>
      <c r="V5665" s="122"/>
      <c r="W5665" s="122"/>
      <c r="X5665" s="122"/>
      <c r="Y5665" s="122"/>
      <c r="Z5665" s="122"/>
      <c r="AA5665" s="122"/>
      <c r="AB5665" s="122"/>
      <c r="AC5665" s="122"/>
    </row>
    <row r="5666" spans="1:29" x14ac:dyDescent="0.2">
      <c r="B5666" s="335" t="s">
        <v>887</v>
      </c>
      <c r="C5666" s="335"/>
      <c r="D5666" s="335"/>
      <c r="E5666" s="335"/>
      <c r="F5666" s="335"/>
      <c r="G5666" s="335"/>
      <c r="H5666" s="335"/>
      <c r="I5666" s="335"/>
      <c r="J5666" s="335"/>
      <c r="K5666" s="335"/>
    </row>
    <row r="5668" spans="1:29" x14ac:dyDescent="0.2">
      <c r="A5668" s="203" t="s">
        <v>760</v>
      </c>
      <c r="B5668" s="201" t="s">
        <v>759</v>
      </c>
    </row>
  </sheetData>
  <mergeCells count="3148">
    <mergeCell ref="B5636:C5636"/>
    <mergeCell ref="D5636:E5636"/>
    <mergeCell ref="G5636:H5636"/>
    <mergeCell ref="J5636:K5636"/>
    <mergeCell ref="B5637:C5637"/>
    <mergeCell ref="D5637:E5637"/>
    <mergeCell ref="G5637:H5637"/>
    <mergeCell ref="J5637:K5637"/>
    <mergeCell ref="B5612:C5612"/>
    <mergeCell ref="D5612:E5612"/>
    <mergeCell ref="G5612:H5612"/>
    <mergeCell ref="J5612:K5612"/>
    <mergeCell ref="B5613:C5613"/>
    <mergeCell ref="D5613:E5613"/>
    <mergeCell ref="G5613:H5613"/>
    <mergeCell ref="J5613:K5613"/>
    <mergeCell ref="B5586:C5586"/>
    <mergeCell ref="D5586:E5586"/>
    <mergeCell ref="G5586:H5586"/>
    <mergeCell ref="J5586:K5586"/>
    <mergeCell ref="B5587:C5587"/>
    <mergeCell ref="D5587:E5587"/>
    <mergeCell ref="G5587:H5587"/>
    <mergeCell ref="J5587:K5587"/>
    <mergeCell ref="B5536:C5536"/>
    <mergeCell ref="D5536:E5536"/>
    <mergeCell ref="G5536:H5536"/>
    <mergeCell ref="J5536:K5536"/>
    <mergeCell ref="B5537:C5537"/>
    <mergeCell ref="D5537:E5537"/>
    <mergeCell ref="G5537:H5537"/>
    <mergeCell ref="J5537:K5537"/>
    <mergeCell ref="B5509:C5509"/>
    <mergeCell ref="D5509:E5509"/>
    <mergeCell ref="G5509:H5509"/>
    <mergeCell ref="J5509:K5509"/>
    <mergeCell ref="B5510:C5510"/>
    <mergeCell ref="D5510:E5510"/>
    <mergeCell ref="G5510:H5510"/>
    <mergeCell ref="J5510:K5510"/>
    <mergeCell ref="B5457:C5457"/>
    <mergeCell ref="D5457:E5457"/>
    <mergeCell ref="G5457:H5457"/>
    <mergeCell ref="J5457:K5457"/>
    <mergeCell ref="B5458:C5458"/>
    <mergeCell ref="D5458:E5458"/>
    <mergeCell ref="G5458:H5458"/>
    <mergeCell ref="J5458:K5458"/>
    <mergeCell ref="B5379:C5379"/>
    <mergeCell ref="D5379:E5379"/>
    <mergeCell ref="G5379:H5379"/>
    <mergeCell ref="J5379:K5379"/>
    <mergeCell ref="B5380:C5380"/>
    <mergeCell ref="D5380:E5380"/>
    <mergeCell ref="G5380:H5380"/>
    <mergeCell ref="J5380:K5380"/>
    <mergeCell ref="B5352:C5352"/>
    <mergeCell ref="D5352:E5352"/>
    <mergeCell ref="G5352:H5352"/>
    <mergeCell ref="J5352:K5352"/>
    <mergeCell ref="B5353:C5353"/>
    <mergeCell ref="D5353:E5353"/>
    <mergeCell ref="G5353:H5353"/>
    <mergeCell ref="J5353:K5353"/>
    <mergeCell ref="B5327:C5327"/>
    <mergeCell ref="D5327:E5327"/>
    <mergeCell ref="G5327:H5327"/>
    <mergeCell ref="J5327:K5327"/>
    <mergeCell ref="B5328:C5328"/>
    <mergeCell ref="D5328:E5328"/>
    <mergeCell ref="G5328:H5328"/>
    <mergeCell ref="J5328:K5328"/>
    <mergeCell ref="B5276:C5276"/>
    <mergeCell ref="D5276:E5276"/>
    <mergeCell ref="G5276:H5276"/>
    <mergeCell ref="J5276:K5276"/>
    <mergeCell ref="B5277:C5277"/>
    <mergeCell ref="D5277:E5277"/>
    <mergeCell ref="G5277:H5277"/>
    <mergeCell ref="J5277:K5277"/>
    <mergeCell ref="B5251:C5251"/>
    <mergeCell ref="D5251:E5251"/>
    <mergeCell ref="G5251:H5251"/>
    <mergeCell ref="J5251:K5251"/>
    <mergeCell ref="B5252:C5252"/>
    <mergeCell ref="D5252:E5252"/>
    <mergeCell ref="G5252:H5252"/>
    <mergeCell ref="J5252:K5252"/>
    <mergeCell ref="B5199:C5199"/>
    <mergeCell ref="D5199:E5199"/>
    <mergeCell ref="G5199:H5199"/>
    <mergeCell ref="J5199:K5199"/>
    <mergeCell ref="B5200:C5200"/>
    <mergeCell ref="D5200:E5200"/>
    <mergeCell ref="G5200:H5200"/>
    <mergeCell ref="J5200:K5200"/>
    <mergeCell ref="B5145:C5145"/>
    <mergeCell ref="D5145:E5145"/>
    <mergeCell ref="G5145:H5145"/>
    <mergeCell ref="J5145:K5145"/>
    <mergeCell ref="B5146:C5146"/>
    <mergeCell ref="D5146:E5146"/>
    <mergeCell ref="G5146:H5146"/>
    <mergeCell ref="J5146:K5146"/>
    <mergeCell ref="B5093:C5093"/>
    <mergeCell ref="D5093:E5093"/>
    <mergeCell ref="G5093:H5093"/>
    <mergeCell ref="J5093:K5093"/>
    <mergeCell ref="B5094:C5094"/>
    <mergeCell ref="D5094:E5094"/>
    <mergeCell ref="G5094:H5094"/>
    <mergeCell ref="J5094:K5094"/>
    <mergeCell ref="B5041:C5041"/>
    <mergeCell ref="D5041:E5041"/>
    <mergeCell ref="G5041:H5041"/>
    <mergeCell ref="J5041:K5041"/>
    <mergeCell ref="B5042:C5042"/>
    <mergeCell ref="D5042:E5042"/>
    <mergeCell ref="G5042:H5042"/>
    <mergeCell ref="J5042:K5042"/>
    <mergeCell ref="B5013:C5013"/>
    <mergeCell ref="D5013:E5013"/>
    <mergeCell ref="G5013:H5013"/>
    <mergeCell ref="J5013:K5013"/>
    <mergeCell ref="B5014:C5014"/>
    <mergeCell ref="D5014:E5014"/>
    <mergeCell ref="G5014:H5014"/>
    <mergeCell ref="J5014:K5014"/>
    <mergeCell ref="B4964:C4964"/>
    <mergeCell ref="D4964:E4964"/>
    <mergeCell ref="G4964:H4964"/>
    <mergeCell ref="J4964:K4964"/>
    <mergeCell ref="B4965:C4965"/>
    <mergeCell ref="D4965:E4965"/>
    <mergeCell ref="G4965:H4965"/>
    <mergeCell ref="J4965:K4965"/>
    <mergeCell ref="B4888:C4888"/>
    <mergeCell ref="D4888:E4888"/>
    <mergeCell ref="G4888:H4888"/>
    <mergeCell ref="J4888:K4888"/>
    <mergeCell ref="B4889:C4889"/>
    <mergeCell ref="D4889:E4889"/>
    <mergeCell ref="G4889:H4889"/>
    <mergeCell ref="J4889:K4889"/>
    <mergeCell ref="B4809:C4809"/>
    <mergeCell ref="D4809:E4809"/>
    <mergeCell ref="G4809:H4809"/>
    <mergeCell ref="J4809:K4809"/>
    <mergeCell ref="B4810:C4810"/>
    <mergeCell ref="D4810:E4810"/>
    <mergeCell ref="G4810:H4810"/>
    <mergeCell ref="J4810:K4810"/>
    <mergeCell ref="B4783:C4783"/>
    <mergeCell ref="D4783:E4783"/>
    <mergeCell ref="G4783:H4783"/>
    <mergeCell ref="J4783:K4783"/>
    <mergeCell ref="B4784:C4784"/>
    <mergeCell ref="D4784:E4784"/>
    <mergeCell ref="G4784:H4784"/>
    <mergeCell ref="J4784:K4784"/>
    <mergeCell ref="B4732:C4732"/>
    <mergeCell ref="D4732:E4732"/>
    <mergeCell ref="G4732:H4732"/>
    <mergeCell ref="J4732:K4732"/>
    <mergeCell ref="B4733:C4733"/>
    <mergeCell ref="D4733:E4733"/>
    <mergeCell ref="G4733:H4733"/>
    <mergeCell ref="J4733:K4733"/>
    <mergeCell ref="B4601:C4601"/>
    <mergeCell ref="D4601:E4601"/>
    <mergeCell ref="G4601:H4601"/>
    <mergeCell ref="J4601:K4601"/>
    <mergeCell ref="B4602:C4602"/>
    <mergeCell ref="D4602:E4602"/>
    <mergeCell ref="G4602:H4602"/>
    <mergeCell ref="J4602:K4602"/>
    <mergeCell ref="B4576:C4576"/>
    <mergeCell ref="D4576:E4576"/>
    <mergeCell ref="G4576:H4576"/>
    <mergeCell ref="J4576:K4576"/>
    <mergeCell ref="B4577:C4577"/>
    <mergeCell ref="D4577:E4577"/>
    <mergeCell ref="G4577:H4577"/>
    <mergeCell ref="J4577:K4577"/>
    <mergeCell ref="B5666:K5666"/>
    <mergeCell ref="B4498:C4498"/>
    <mergeCell ref="D4498:E4498"/>
    <mergeCell ref="G4498:H4498"/>
    <mergeCell ref="J4498:K4498"/>
    <mergeCell ref="B4419:C4419"/>
    <mergeCell ref="D4419:E4419"/>
    <mergeCell ref="G4419:H4419"/>
    <mergeCell ref="J4419:K4419"/>
    <mergeCell ref="B4497:C4497"/>
    <mergeCell ref="J4497:K4497"/>
    <mergeCell ref="G4367:H4367"/>
    <mergeCell ref="J4367:K4367"/>
    <mergeCell ref="B4418:C4418"/>
    <mergeCell ref="D4418:E4418"/>
    <mergeCell ref="G4418:H4418"/>
    <mergeCell ref="J4418:K4418"/>
    <mergeCell ref="B4390:C4390"/>
    <mergeCell ref="D4390:E4390"/>
    <mergeCell ref="B4367:C4367"/>
    <mergeCell ref="G4366:H4366"/>
    <mergeCell ref="J4366:K4366"/>
    <mergeCell ref="B4316:C4316"/>
    <mergeCell ref="D4316:E4316"/>
    <mergeCell ref="G4316:H4316"/>
    <mergeCell ref="J4316:K4316"/>
    <mergeCell ref="D4343:E4343"/>
    <mergeCell ref="G4343:H4343"/>
    <mergeCell ref="B4240:C4240"/>
    <mergeCell ref="D4240:E4240"/>
    <mergeCell ref="G4240:H4240"/>
    <mergeCell ref="J4240:K4240"/>
    <mergeCell ref="R4240:S4240"/>
    <mergeCell ref="B4291:C4291"/>
    <mergeCell ref="D4291:E4291"/>
    <mergeCell ref="G4291:H4291"/>
    <mergeCell ref="J4291:K4291"/>
    <mergeCell ref="B4266:C4266"/>
    <mergeCell ref="B4214:C4214"/>
    <mergeCell ref="D4214:E4214"/>
    <mergeCell ref="G4214:H4214"/>
    <mergeCell ref="J4214:K4214"/>
    <mergeCell ref="R4214:S4214"/>
    <mergeCell ref="B4239:C4239"/>
    <mergeCell ref="D4239:E4239"/>
    <mergeCell ref="G4239:H4239"/>
    <mergeCell ref="J4239:K4239"/>
    <mergeCell ref="R4239:S4239"/>
    <mergeCell ref="B4186:C4186"/>
    <mergeCell ref="D4186:E4186"/>
    <mergeCell ref="G4186:H4186"/>
    <mergeCell ref="J4186:K4186"/>
    <mergeCell ref="R4186:S4186"/>
    <mergeCell ref="B4213:C4213"/>
    <mergeCell ref="D4213:E4213"/>
    <mergeCell ref="G4213:H4213"/>
    <mergeCell ref="J4213:K4213"/>
    <mergeCell ref="R4213:S4213"/>
    <mergeCell ref="B4057:C4057"/>
    <mergeCell ref="D4057:E4057"/>
    <mergeCell ref="G4057:H4057"/>
    <mergeCell ref="J4057:K4057"/>
    <mergeCell ref="R4057:S4057"/>
    <mergeCell ref="B4185:C4185"/>
    <mergeCell ref="D4185:E4185"/>
    <mergeCell ref="G4185:H4185"/>
    <mergeCell ref="J4185:K4185"/>
    <mergeCell ref="R4185:S4185"/>
    <mergeCell ref="B4005:C4005"/>
    <mergeCell ref="D4005:E4005"/>
    <mergeCell ref="G4005:H4005"/>
    <mergeCell ref="J4005:K4005"/>
    <mergeCell ref="R4005:S4005"/>
    <mergeCell ref="B4056:C4056"/>
    <mergeCell ref="D4056:E4056"/>
    <mergeCell ref="G4056:H4056"/>
    <mergeCell ref="J4056:K4056"/>
    <mergeCell ref="R4056:S4056"/>
    <mergeCell ref="B3954:C3954"/>
    <mergeCell ref="D3954:E3954"/>
    <mergeCell ref="G3954:H3954"/>
    <mergeCell ref="J3954:K3954"/>
    <mergeCell ref="R3954:S3954"/>
    <mergeCell ref="B4004:C4004"/>
    <mergeCell ref="D4004:E4004"/>
    <mergeCell ref="G4004:H4004"/>
    <mergeCell ref="J4004:K4004"/>
    <mergeCell ref="R4004:S4004"/>
    <mergeCell ref="B3797:C3797"/>
    <mergeCell ref="D3797:E3797"/>
    <mergeCell ref="G3797:H3797"/>
    <mergeCell ref="J3797:K3797"/>
    <mergeCell ref="R3797:S3797"/>
    <mergeCell ref="B3953:C3953"/>
    <mergeCell ref="D3953:E3953"/>
    <mergeCell ref="G3953:H3953"/>
    <mergeCell ref="J3953:K3953"/>
    <mergeCell ref="R3953:S3953"/>
    <mergeCell ref="B3645:C3645"/>
    <mergeCell ref="D3645:E3645"/>
    <mergeCell ref="G3645:H3645"/>
    <mergeCell ref="J3645:K3645"/>
    <mergeCell ref="R3645:S3645"/>
    <mergeCell ref="B3796:C3796"/>
    <mergeCell ref="D3796:E3796"/>
    <mergeCell ref="G3796:H3796"/>
    <mergeCell ref="J3796:K3796"/>
    <mergeCell ref="R3796:S3796"/>
    <mergeCell ref="B3567:C3567"/>
    <mergeCell ref="D3567:E3567"/>
    <mergeCell ref="G3567:H3567"/>
    <mergeCell ref="J3567:K3567"/>
    <mergeCell ref="R3567:S3567"/>
    <mergeCell ref="B3644:C3644"/>
    <mergeCell ref="D3644:E3644"/>
    <mergeCell ref="G3644:H3644"/>
    <mergeCell ref="J3644:K3644"/>
    <mergeCell ref="R3644:S3644"/>
    <mergeCell ref="B3541:C3541"/>
    <mergeCell ref="D3541:E3541"/>
    <mergeCell ref="G3541:H3541"/>
    <mergeCell ref="J3541:K3541"/>
    <mergeCell ref="R3541:S3541"/>
    <mergeCell ref="B3566:C3566"/>
    <mergeCell ref="D3566:E3566"/>
    <mergeCell ref="G3566:H3566"/>
    <mergeCell ref="J3566:K3566"/>
    <mergeCell ref="R3566:S3566"/>
    <mergeCell ref="B3514:C3514"/>
    <mergeCell ref="D3514:E3514"/>
    <mergeCell ref="G3514:H3514"/>
    <mergeCell ref="J3514:K3514"/>
    <mergeCell ref="R3514:S3514"/>
    <mergeCell ref="B3540:C3540"/>
    <mergeCell ref="D3540:E3540"/>
    <mergeCell ref="G3540:H3540"/>
    <mergeCell ref="J3540:K3540"/>
    <mergeCell ref="R3540:S3540"/>
    <mergeCell ref="B3438:C3438"/>
    <mergeCell ref="D3438:E3438"/>
    <mergeCell ref="G3438:H3438"/>
    <mergeCell ref="J3438:K3438"/>
    <mergeCell ref="R3438:S3438"/>
    <mergeCell ref="B3513:C3513"/>
    <mergeCell ref="D3513:E3513"/>
    <mergeCell ref="G3513:H3513"/>
    <mergeCell ref="J3513:K3513"/>
    <mergeCell ref="R3513:S3513"/>
    <mergeCell ref="B3412:C3412"/>
    <mergeCell ref="D3412:E3412"/>
    <mergeCell ref="G3412:H3412"/>
    <mergeCell ref="J3412:K3412"/>
    <mergeCell ref="R3412:S3412"/>
    <mergeCell ref="B3437:C3437"/>
    <mergeCell ref="D3437:E3437"/>
    <mergeCell ref="G3437:H3437"/>
    <mergeCell ref="J3437:K3437"/>
    <mergeCell ref="R3437:S3437"/>
    <mergeCell ref="B3387:C3387"/>
    <mergeCell ref="D3387:E3387"/>
    <mergeCell ref="G3387:H3387"/>
    <mergeCell ref="J3387:K3387"/>
    <mergeCell ref="R3387:S3387"/>
    <mergeCell ref="B3411:C3411"/>
    <mergeCell ref="D3411:E3411"/>
    <mergeCell ref="G3411:H3411"/>
    <mergeCell ref="J3411:K3411"/>
    <mergeCell ref="R3411:S3411"/>
    <mergeCell ref="B3335:C3335"/>
    <mergeCell ref="D3335:E3335"/>
    <mergeCell ref="G3335:H3335"/>
    <mergeCell ref="J3335:K3335"/>
    <mergeCell ref="R3335:S3335"/>
    <mergeCell ref="B3386:C3386"/>
    <mergeCell ref="D3386:E3386"/>
    <mergeCell ref="G3386:H3386"/>
    <mergeCell ref="J3386:K3386"/>
    <mergeCell ref="R3386:S3386"/>
    <mergeCell ref="W3257:X3257"/>
    <mergeCell ref="Z3257:AA3257"/>
    <mergeCell ref="AB3257:AC3257"/>
    <mergeCell ref="B3334:C3334"/>
    <mergeCell ref="D3334:E3334"/>
    <mergeCell ref="G3334:H3334"/>
    <mergeCell ref="J3334:K3334"/>
    <mergeCell ref="R3334:S3334"/>
    <mergeCell ref="B3257:C3257"/>
    <mergeCell ref="D3257:E3257"/>
    <mergeCell ref="G3257:H3257"/>
    <mergeCell ref="J3257:K3257"/>
    <mergeCell ref="R3257:S3257"/>
    <mergeCell ref="U3257:V3257"/>
    <mergeCell ref="B3256:C3256"/>
    <mergeCell ref="D3256:E3256"/>
    <mergeCell ref="G3256:H3256"/>
    <mergeCell ref="J3256:K3256"/>
    <mergeCell ref="R3256:S3256"/>
    <mergeCell ref="U3256:V3256"/>
    <mergeCell ref="Z3256:AA3256"/>
    <mergeCell ref="U3203:V3203"/>
    <mergeCell ref="W3203:X3203"/>
    <mergeCell ref="Z3203:AA3203"/>
    <mergeCell ref="AB3203:AC3203"/>
    <mergeCell ref="Z3230:AA3230"/>
    <mergeCell ref="AB3230:AC3230"/>
    <mergeCell ref="Z3229:AA3229"/>
    <mergeCell ref="AB3229:AC3229"/>
    <mergeCell ref="AB3256:AC3256"/>
    <mergeCell ref="U3230:V3230"/>
    <mergeCell ref="W3230:X3230"/>
    <mergeCell ref="U3179:V3179"/>
    <mergeCell ref="W3179:X3179"/>
    <mergeCell ref="W3229:X3229"/>
    <mergeCell ref="W3256:X3256"/>
    <mergeCell ref="Z3179:AA3179"/>
    <mergeCell ref="AB3179:AC3179"/>
    <mergeCell ref="U3202:V3202"/>
    <mergeCell ref="W3202:X3202"/>
    <mergeCell ref="Z3202:AA3202"/>
    <mergeCell ref="AB3202:AC3202"/>
    <mergeCell ref="U3151:V3151"/>
    <mergeCell ref="W3151:X3151"/>
    <mergeCell ref="Z3151:AA3151"/>
    <mergeCell ref="AB3151:AC3151"/>
    <mergeCell ref="U3178:V3178"/>
    <mergeCell ref="W3178:X3178"/>
    <mergeCell ref="Z3178:AA3178"/>
    <mergeCell ref="AB3178:AC3178"/>
    <mergeCell ref="U3127:V3127"/>
    <mergeCell ref="W3127:X3127"/>
    <mergeCell ref="Z3127:AA3127"/>
    <mergeCell ref="AB3127:AC3127"/>
    <mergeCell ref="U3150:V3150"/>
    <mergeCell ref="W3150:X3150"/>
    <mergeCell ref="Z3150:AA3150"/>
    <mergeCell ref="AB3150:AC3150"/>
    <mergeCell ref="U3102:V3102"/>
    <mergeCell ref="W3102:X3102"/>
    <mergeCell ref="Z3102:AA3102"/>
    <mergeCell ref="AB3102:AC3102"/>
    <mergeCell ref="U3126:V3126"/>
    <mergeCell ref="W3126:X3126"/>
    <mergeCell ref="Z3126:AA3126"/>
    <mergeCell ref="AB3126:AC3126"/>
    <mergeCell ref="U3076:V3076"/>
    <mergeCell ref="W3076:X3076"/>
    <mergeCell ref="Z3076:AA3076"/>
    <mergeCell ref="AB3076:AC3076"/>
    <mergeCell ref="U3101:V3101"/>
    <mergeCell ref="W3101:X3101"/>
    <mergeCell ref="Z3101:AA3101"/>
    <mergeCell ref="AB3101:AC3101"/>
    <mergeCell ref="U3051:V3051"/>
    <mergeCell ref="W3051:X3051"/>
    <mergeCell ref="Z3051:AA3051"/>
    <mergeCell ref="AB3051:AC3051"/>
    <mergeCell ref="U3075:V3075"/>
    <mergeCell ref="W3075:X3075"/>
    <mergeCell ref="Z3075:AA3075"/>
    <mergeCell ref="AB3075:AC3075"/>
    <mergeCell ref="U3025:V3025"/>
    <mergeCell ref="W3025:X3025"/>
    <mergeCell ref="Z3025:AA3025"/>
    <mergeCell ref="AB3025:AC3025"/>
    <mergeCell ref="U3050:V3050"/>
    <mergeCell ref="W3050:X3050"/>
    <mergeCell ref="Z3050:AA3050"/>
    <mergeCell ref="AB3050:AC3050"/>
    <mergeCell ref="U2999:V2999"/>
    <mergeCell ref="W2999:X2999"/>
    <mergeCell ref="Z2999:AA2999"/>
    <mergeCell ref="AB2999:AC2999"/>
    <mergeCell ref="U3024:V3024"/>
    <mergeCell ref="W3024:X3024"/>
    <mergeCell ref="Z3024:AA3024"/>
    <mergeCell ref="AB3024:AC3024"/>
    <mergeCell ref="U2971:V2971"/>
    <mergeCell ref="W2971:X2971"/>
    <mergeCell ref="Z2971:AA2971"/>
    <mergeCell ref="AB2971:AC2971"/>
    <mergeCell ref="U2998:V2998"/>
    <mergeCell ref="W2998:X2998"/>
    <mergeCell ref="Z2998:AA2998"/>
    <mergeCell ref="AB2998:AC2998"/>
    <mergeCell ref="U2946:V2946"/>
    <mergeCell ref="W2946:X2946"/>
    <mergeCell ref="Z2946:AA2946"/>
    <mergeCell ref="AB2946:AC2946"/>
    <mergeCell ref="U2970:V2970"/>
    <mergeCell ref="W2970:X2970"/>
    <mergeCell ref="Z2970:AA2970"/>
    <mergeCell ref="AB2970:AC2970"/>
    <mergeCell ref="U2919:V2919"/>
    <mergeCell ref="W2919:X2919"/>
    <mergeCell ref="Z2919:AA2919"/>
    <mergeCell ref="AB2919:AC2919"/>
    <mergeCell ref="U2945:V2945"/>
    <mergeCell ref="W2945:X2945"/>
    <mergeCell ref="Z2945:AA2945"/>
    <mergeCell ref="AB2945:AC2945"/>
    <mergeCell ref="U2893:V2893"/>
    <mergeCell ref="W2893:X2893"/>
    <mergeCell ref="Z2893:AA2893"/>
    <mergeCell ref="AB2893:AC2893"/>
    <mergeCell ref="U2918:V2918"/>
    <mergeCell ref="W2918:X2918"/>
    <mergeCell ref="Z2918:AA2918"/>
    <mergeCell ref="AB2918:AC2918"/>
    <mergeCell ref="U2867:V2867"/>
    <mergeCell ref="W2867:X2867"/>
    <mergeCell ref="Z2867:AA2867"/>
    <mergeCell ref="AB2867:AC2867"/>
    <mergeCell ref="U2892:V2892"/>
    <mergeCell ref="W2892:X2892"/>
    <mergeCell ref="Z2892:AA2892"/>
    <mergeCell ref="AB2892:AC2892"/>
    <mergeCell ref="U2840:V2840"/>
    <mergeCell ref="W2840:X2840"/>
    <mergeCell ref="Z2840:AA2840"/>
    <mergeCell ref="AB2840:AC2840"/>
    <mergeCell ref="U2866:V2866"/>
    <mergeCell ref="W2866:X2866"/>
    <mergeCell ref="Z2866:AA2866"/>
    <mergeCell ref="AB2866:AC2866"/>
    <mergeCell ref="U2815:V2815"/>
    <mergeCell ref="W2815:X2815"/>
    <mergeCell ref="Z2815:AA2815"/>
    <mergeCell ref="AB2815:AC2815"/>
    <mergeCell ref="U2839:V2839"/>
    <mergeCell ref="W2839:X2839"/>
    <mergeCell ref="Z2839:AA2839"/>
    <mergeCell ref="AB2839:AC2839"/>
    <mergeCell ref="U2795:V2795"/>
    <mergeCell ref="W2795:X2795"/>
    <mergeCell ref="Z2795:AA2795"/>
    <mergeCell ref="AB2795:AC2795"/>
    <mergeCell ref="U2814:V2814"/>
    <mergeCell ref="W2814:X2814"/>
    <mergeCell ref="Z2814:AA2814"/>
    <mergeCell ref="AB2814:AC2814"/>
    <mergeCell ref="U2768:V2768"/>
    <mergeCell ref="W2768:X2768"/>
    <mergeCell ref="Z2768:AA2768"/>
    <mergeCell ref="AB2768:AC2768"/>
    <mergeCell ref="U2794:V2794"/>
    <mergeCell ref="W2794:X2794"/>
    <mergeCell ref="Z2794:AA2794"/>
    <mergeCell ref="AB2794:AC2794"/>
    <mergeCell ref="U2744:V2744"/>
    <mergeCell ref="W2744:X2744"/>
    <mergeCell ref="Z2744:AA2744"/>
    <mergeCell ref="AB2744:AC2744"/>
    <mergeCell ref="U2767:V2767"/>
    <mergeCell ref="W2767:X2767"/>
    <mergeCell ref="Z2767:AA2767"/>
    <mergeCell ref="AB2767:AC2767"/>
    <mergeCell ref="U2718:V2718"/>
    <mergeCell ref="W2718:X2718"/>
    <mergeCell ref="Z2718:AA2718"/>
    <mergeCell ref="AB2718:AC2718"/>
    <mergeCell ref="U2743:V2743"/>
    <mergeCell ref="W2743:X2743"/>
    <mergeCell ref="Z2743:AA2743"/>
    <mergeCell ref="AB2743:AC2743"/>
    <mergeCell ref="U2692:V2692"/>
    <mergeCell ref="W2692:X2692"/>
    <mergeCell ref="Z2692:AA2692"/>
    <mergeCell ref="AB2692:AC2692"/>
    <mergeCell ref="U2717:V2717"/>
    <mergeCell ref="W2717:X2717"/>
    <mergeCell ref="Z2717:AA2717"/>
    <mergeCell ref="AB2717:AC2717"/>
    <mergeCell ref="U2666:V2666"/>
    <mergeCell ref="W2666:X2666"/>
    <mergeCell ref="Z2666:AA2666"/>
    <mergeCell ref="AB2666:AC2666"/>
    <mergeCell ref="U2691:V2691"/>
    <mergeCell ref="W2691:X2691"/>
    <mergeCell ref="Z2691:AA2691"/>
    <mergeCell ref="AB2691:AC2691"/>
    <mergeCell ref="U2639:V2639"/>
    <mergeCell ref="W2639:X2639"/>
    <mergeCell ref="Z2639:AA2639"/>
    <mergeCell ref="AB2639:AC2639"/>
    <mergeCell ref="U2665:V2665"/>
    <mergeCell ref="W2665:X2665"/>
    <mergeCell ref="Z2665:AA2665"/>
    <mergeCell ref="AB2665:AC2665"/>
    <mergeCell ref="U2612:V2612"/>
    <mergeCell ref="W2612:X2612"/>
    <mergeCell ref="Z2612:AA2612"/>
    <mergeCell ref="AB2612:AC2612"/>
    <mergeCell ref="U2638:V2638"/>
    <mergeCell ref="W2638:X2638"/>
    <mergeCell ref="Z2638:AA2638"/>
    <mergeCell ref="AB2638:AC2638"/>
    <mergeCell ref="U2587:V2587"/>
    <mergeCell ref="W2587:X2587"/>
    <mergeCell ref="Z2587:AA2587"/>
    <mergeCell ref="AB2587:AC2587"/>
    <mergeCell ref="U2611:V2611"/>
    <mergeCell ref="W2611:X2611"/>
    <mergeCell ref="Z2611:AA2611"/>
    <mergeCell ref="AB2611:AC2611"/>
    <mergeCell ref="U2561:V2561"/>
    <mergeCell ref="W2561:X2561"/>
    <mergeCell ref="Z2561:AA2561"/>
    <mergeCell ref="AB2561:AC2561"/>
    <mergeCell ref="U2586:V2586"/>
    <mergeCell ref="W2586:X2586"/>
    <mergeCell ref="Z2586:AA2586"/>
    <mergeCell ref="AB2586:AC2586"/>
    <mergeCell ref="U2534:V2534"/>
    <mergeCell ref="W2534:X2534"/>
    <mergeCell ref="Z2534:AA2534"/>
    <mergeCell ref="AB2534:AC2534"/>
    <mergeCell ref="U2560:V2560"/>
    <mergeCell ref="W2560:X2560"/>
    <mergeCell ref="Z2560:AA2560"/>
    <mergeCell ref="AB2560:AC2560"/>
    <mergeCell ref="U2510:V2510"/>
    <mergeCell ref="W2510:X2510"/>
    <mergeCell ref="Z2510:AA2510"/>
    <mergeCell ref="AB2510:AC2510"/>
    <mergeCell ref="U2533:V2533"/>
    <mergeCell ref="W2533:X2533"/>
    <mergeCell ref="Z2533:AA2533"/>
    <mergeCell ref="AB2533:AC2533"/>
    <mergeCell ref="U2485:V2485"/>
    <mergeCell ref="W2485:X2485"/>
    <mergeCell ref="Z2485:AA2485"/>
    <mergeCell ref="AB2485:AC2485"/>
    <mergeCell ref="U2509:V2509"/>
    <mergeCell ref="W2509:X2509"/>
    <mergeCell ref="Z2509:AA2509"/>
    <mergeCell ref="AB2509:AC2509"/>
    <mergeCell ref="U2458:V2458"/>
    <mergeCell ref="W2458:X2458"/>
    <mergeCell ref="Z2458:AA2458"/>
    <mergeCell ref="AB2458:AC2458"/>
    <mergeCell ref="U2484:V2484"/>
    <mergeCell ref="W2484:X2484"/>
    <mergeCell ref="Z2484:AA2484"/>
    <mergeCell ref="AB2484:AC2484"/>
    <mergeCell ref="U2435:V2435"/>
    <mergeCell ref="W2435:X2435"/>
    <mergeCell ref="Z2435:AA2435"/>
    <mergeCell ref="AB2435:AC2435"/>
    <mergeCell ref="U2457:V2457"/>
    <mergeCell ref="W2457:X2457"/>
    <mergeCell ref="Z2457:AA2457"/>
    <mergeCell ref="AB2457:AC2457"/>
    <mergeCell ref="U2408:V2408"/>
    <mergeCell ref="W2408:X2408"/>
    <mergeCell ref="Z2408:AA2408"/>
    <mergeCell ref="AB2408:AC2408"/>
    <mergeCell ref="U2434:V2434"/>
    <mergeCell ref="W2434:X2434"/>
    <mergeCell ref="Z2434:AA2434"/>
    <mergeCell ref="AB2434:AC2434"/>
    <mergeCell ref="U2382:V2382"/>
    <mergeCell ref="W2382:X2382"/>
    <mergeCell ref="Z2382:AA2382"/>
    <mergeCell ref="AB2382:AC2382"/>
    <mergeCell ref="U2407:V2407"/>
    <mergeCell ref="W2407:X2407"/>
    <mergeCell ref="Z2407:AA2407"/>
    <mergeCell ref="AB2407:AC2407"/>
    <mergeCell ref="U2356:V2356"/>
    <mergeCell ref="W2356:X2356"/>
    <mergeCell ref="Z2356:AA2356"/>
    <mergeCell ref="AB2356:AC2356"/>
    <mergeCell ref="U2381:V2381"/>
    <mergeCell ref="W2381:X2381"/>
    <mergeCell ref="Z2381:AA2381"/>
    <mergeCell ref="AB2381:AC2381"/>
    <mergeCell ref="U2329:V2329"/>
    <mergeCell ref="W2329:X2329"/>
    <mergeCell ref="Z2329:AA2329"/>
    <mergeCell ref="AB2329:AC2329"/>
    <mergeCell ref="U2355:V2355"/>
    <mergeCell ref="W2355:X2355"/>
    <mergeCell ref="Z2355:AA2355"/>
    <mergeCell ref="AB2355:AC2355"/>
    <mergeCell ref="U2303:V2303"/>
    <mergeCell ref="W2303:X2303"/>
    <mergeCell ref="Z2303:AA2303"/>
    <mergeCell ref="AB2303:AC2303"/>
    <mergeCell ref="U2328:V2328"/>
    <mergeCell ref="W2328:X2328"/>
    <mergeCell ref="Z2328:AA2328"/>
    <mergeCell ref="AB2328:AC2328"/>
    <mergeCell ref="U2277:V2277"/>
    <mergeCell ref="W2277:X2277"/>
    <mergeCell ref="Z2277:AA2277"/>
    <mergeCell ref="AB2277:AC2277"/>
    <mergeCell ref="U2302:V2302"/>
    <mergeCell ref="W2302:X2302"/>
    <mergeCell ref="Z2302:AA2302"/>
    <mergeCell ref="AB2302:AC2302"/>
    <mergeCell ref="U2251:V2251"/>
    <mergeCell ref="W2251:X2251"/>
    <mergeCell ref="Z2251:AA2251"/>
    <mergeCell ref="AB2251:AC2251"/>
    <mergeCell ref="U2276:V2276"/>
    <mergeCell ref="W2276:X2276"/>
    <mergeCell ref="Z2276:AA2276"/>
    <mergeCell ref="AB2276:AC2276"/>
    <mergeCell ref="U2225:V2225"/>
    <mergeCell ref="W2225:X2225"/>
    <mergeCell ref="Z2225:AA2225"/>
    <mergeCell ref="AB2225:AC2225"/>
    <mergeCell ref="U2250:V2250"/>
    <mergeCell ref="W2250:X2250"/>
    <mergeCell ref="Z2250:AA2250"/>
    <mergeCell ref="AB2250:AC2250"/>
    <mergeCell ref="U2201:V2201"/>
    <mergeCell ref="W2201:X2201"/>
    <mergeCell ref="Z2201:AA2201"/>
    <mergeCell ref="AB2201:AC2201"/>
    <mergeCell ref="U2224:V2224"/>
    <mergeCell ref="W2224:X2224"/>
    <mergeCell ref="Z2224:AA2224"/>
    <mergeCell ref="AB2224:AC2224"/>
    <mergeCell ref="U2175:V2175"/>
    <mergeCell ref="W2175:X2175"/>
    <mergeCell ref="Z2175:AA2175"/>
    <mergeCell ref="AB2175:AC2175"/>
    <mergeCell ref="U2200:V2200"/>
    <mergeCell ref="W2200:X2200"/>
    <mergeCell ref="Z2200:AA2200"/>
    <mergeCell ref="AB2200:AC2200"/>
    <mergeCell ref="U2149:V2149"/>
    <mergeCell ref="W2149:X2149"/>
    <mergeCell ref="Z2149:AA2149"/>
    <mergeCell ref="AB2149:AC2149"/>
    <mergeCell ref="U2174:V2174"/>
    <mergeCell ref="W2174:X2174"/>
    <mergeCell ref="Z2174:AA2174"/>
    <mergeCell ref="AB2174:AC2174"/>
    <mergeCell ref="U2125:V2125"/>
    <mergeCell ref="W2125:X2125"/>
    <mergeCell ref="Z2125:AA2125"/>
    <mergeCell ref="AB2125:AC2125"/>
    <mergeCell ref="U2148:V2148"/>
    <mergeCell ref="W2148:X2148"/>
    <mergeCell ref="Z2148:AA2148"/>
    <mergeCell ref="AB2148:AC2148"/>
    <mergeCell ref="U2098:V2098"/>
    <mergeCell ref="W2098:X2098"/>
    <mergeCell ref="Z2098:AA2098"/>
    <mergeCell ref="AB2098:AC2098"/>
    <mergeCell ref="U2124:V2124"/>
    <mergeCell ref="W2124:X2124"/>
    <mergeCell ref="Z2124:AA2124"/>
    <mergeCell ref="AB2124:AC2124"/>
    <mergeCell ref="U2073:V2073"/>
    <mergeCell ref="W2073:X2073"/>
    <mergeCell ref="Z2073:AA2073"/>
    <mergeCell ref="AB2073:AC2073"/>
    <mergeCell ref="U2097:V2097"/>
    <mergeCell ref="W2097:X2097"/>
    <mergeCell ref="Z2097:AA2097"/>
    <mergeCell ref="AB2097:AC2097"/>
    <mergeCell ref="U2046:V2046"/>
    <mergeCell ref="W2046:X2046"/>
    <mergeCell ref="Z2046:AA2046"/>
    <mergeCell ref="AB2046:AC2046"/>
    <mergeCell ref="U2072:V2072"/>
    <mergeCell ref="W2072:X2072"/>
    <mergeCell ref="Z2072:AA2072"/>
    <mergeCell ref="AB2072:AC2072"/>
    <mergeCell ref="U2019:V2019"/>
    <mergeCell ref="W2019:X2019"/>
    <mergeCell ref="Z2019:AA2019"/>
    <mergeCell ref="AB2019:AC2019"/>
    <mergeCell ref="U2045:V2045"/>
    <mergeCell ref="W2045:X2045"/>
    <mergeCell ref="Z2045:AA2045"/>
    <mergeCell ref="AB2045:AC2045"/>
    <mergeCell ref="U1994:V1994"/>
    <mergeCell ref="W1994:X1994"/>
    <mergeCell ref="Z1994:AA1994"/>
    <mergeCell ref="AB1994:AC1994"/>
    <mergeCell ref="U2018:V2018"/>
    <mergeCell ref="W2018:X2018"/>
    <mergeCell ref="Z2018:AA2018"/>
    <mergeCell ref="AB2018:AC2018"/>
    <mergeCell ref="U1967:V1967"/>
    <mergeCell ref="W1967:X1967"/>
    <mergeCell ref="Z1967:AA1967"/>
    <mergeCell ref="AB1967:AC1967"/>
    <mergeCell ref="U1993:V1993"/>
    <mergeCell ref="W1993:X1993"/>
    <mergeCell ref="Z1993:AA1993"/>
    <mergeCell ref="AB1993:AC1993"/>
    <mergeCell ref="U1940:V1940"/>
    <mergeCell ref="W1940:X1940"/>
    <mergeCell ref="Z1940:AA1940"/>
    <mergeCell ref="AB1940:AC1940"/>
    <mergeCell ref="U1966:V1966"/>
    <mergeCell ref="W1966:X1966"/>
    <mergeCell ref="Z1966:AA1966"/>
    <mergeCell ref="AB1966:AC1966"/>
    <mergeCell ref="U1916:V1916"/>
    <mergeCell ref="W1916:X1916"/>
    <mergeCell ref="Z1916:AA1916"/>
    <mergeCell ref="AB1916:AC1916"/>
    <mergeCell ref="U1939:V1939"/>
    <mergeCell ref="W1939:X1939"/>
    <mergeCell ref="Z1939:AA1939"/>
    <mergeCell ref="AB1939:AC1939"/>
    <mergeCell ref="U1892:V1892"/>
    <mergeCell ref="W1892:X1892"/>
    <mergeCell ref="Z1892:AA1892"/>
    <mergeCell ref="AB1892:AC1892"/>
    <mergeCell ref="U1915:V1915"/>
    <mergeCell ref="W1915:X1915"/>
    <mergeCell ref="Z1915:AA1915"/>
    <mergeCell ref="AB1915:AC1915"/>
    <mergeCell ref="U1866:V1866"/>
    <mergeCell ref="W1866:X1866"/>
    <mergeCell ref="Z1866:AA1866"/>
    <mergeCell ref="AB1866:AC1866"/>
    <mergeCell ref="U1891:V1891"/>
    <mergeCell ref="W1891:X1891"/>
    <mergeCell ref="Z1891:AA1891"/>
    <mergeCell ref="AB1891:AC1891"/>
    <mergeCell ref="U1841:V1841"/>
    <mergeCell ref="W1841:X1841"/>
    <mergeCell ref="Z1841:AA1841"/>
    <mergeCell ref="AB1841:AC1841"/>
    <mergeCell ref="U1865:V1865"/>
    <mergeCell ref="W1865:X1865"/>
    <mergeCell ref="Z1865:AA1865"/>
    <mergeCell ref="AB1865:AC1865"/>
    <mergeCell ref="U1816:V1816"/>
    <mergeCell ref="W1816:X1816"/>
    <mergeCell ref="Z1816:AA1816"/>
    <mergeCell ref="AB1816:AC1816"/>
    <mergeCell ref="U1840:V1840"/>
    <mergeCell ref="W1840:X1840"/>
    <mergeCell ref="Z1840:AA1840"/>
    <mergeCell ref="AB1840:AC1840"/>
    <mergeCell ref="U1790:V1790"/>
    <mergeCell ref="W1790:X1790"/>
    <mergeCell ref="Z1790:AA1790"/>
    <mergeCell ref="AB1790:AC1790"/>
    <mergeCell ref="U1815:V1815"/>
    <mergeCell ref="W1815:X1815"/>
    <mergeCell ref="Z1815:AA1815"/>
    <mergeCell ref="AB1815:AC1815"/>
    <mergeCell ref="U1766:V1766"/>
    <mergeCell ref="W1766:X1766"/>
    <mergeCell ref="Z1766:AA1766"/>
    <mergeCell ref="AB1766:AC1766"/>
    <mergeCell ref="U1789:V1789"/>
    <mergeCell ref="W1789:X1789"/>
    <mergeCell ref="Z1789:AA1789"/>
    <mergeCell ref="AB1789:AC1789"/>
    <mergeCell ref="U1738:V1738"/>
    <mergeCell ref="W1738:X1738"/>
    <mergeCell ref="Z1738:AA1738"/>
    <mergeCell ref="AB1738:AC1738"/>
    <mergeCell ref="U1765:V1765"/>
    <mergeCell ref="W1765:X1765"/>
    <mergeCell ref="Z1765:AA1765"/>
    <mergeCell ref="AB1765:AC1765"/>
    <mergeCell ref="U1712:V1712"/>
    <mergeCell ref="W1712:X1712"/>
    <mergeCell ref="Z1712:AA1712"/>
    <mergeCell ref="AB1712:AC1712"/>
    <mergeCell ref="U1737:V1737"/>
    <mergeCell ref="W1737:X1737"/>
    <mergeCell ref="Z1737:AA1737"/>
    <mergeCell ref="AB1737:AC1737"/>
    <mergeCell ref="U1686:V1686"/>
    <mergeCell ref="W1686:X1686"/>
    <mergeCell ref="Z1686:AA1686"/>
    <mergeCell ref="AB1686:AC1686"/>
    <mergeCell ref="U1711:V1711"/>
    <mergeCell ref="W1711:X1711"/>
    <mergeCell ref="Z1711:AA1711"/>
    <mergeCell ref="AB1711:AC1711"/>
    <mergeCell ref="U1659:V1659"/>
    <mergeCell ref="W1659:X1659"/>
    <mergeCell ref="Z1659:AA1659"/>
    <mergeCell ref="AB1659:AC1659"/>
    <mergeCell ref="U1685:V1685"/>
    <mergeCell ref="W1685:X1685"/>
    <mergeCell ref="Z1685:AA1685"/>
    <mergeCell ref="AB1685:AC1685"/>
    <mergeCell ref="U1633:V1633"/>
    <mergeCell ref="W1633:X1633"/>
    <mergeCell ref="Z1633:AA1633"/>
    <mergeCell ref="AB1633:AC1633"/>
    <mergeCell ref="U1658:V1658"/>
    <mergeCell ref="W1658:X1658"/>
    <mergeCell ref="Z1658:AA1658"/>
    <mergeCell ref="AB1658:AC1658"/>
    <mergeCell ref="U1606:V1606"/>
    <mergeCell ref="W1606:X1606"/>
    <mergeCell ref="Z1606:AA1606"/>
    <mergeCell ref="AB1606:AC1606"/>
    <mergeCell ref="U1632:V1632"/>
    <mergeCell ref="W1632:X1632"/>
    <mergeCell ref="Z1632:AA1632"/>
    <mergeCell ref="AB1632:AC1632"/>
    <mergeCell ref="U1581:V1581"/>
    <mergeCell ref="W1581:X1581"/>
    <mergeCell ref="Z1581:AA1581"/>
    <mergeCell ref="AB1581:AC1581"/>
    <mergeCell ref="U1605:V1605"/>
    <mergeCell ref="W1605:X1605"/>
    <mergeCell ref="Z1605:AA1605"/>
    <mergeCell ref="AB1605:AC1605"/>
    <mergeCell ref="U1556:V1556"/>
    <mergeCell ref="W1556:X1556"/>
    <mergeCell ref="Z1556:AA1556"/>
    <mergeCell ref="AB1556:AC1556"/>
    <mergeCell ref="U1580:V1580"/>
    <mergeCell ref="W1580:X1580"/>
    <mergeCell ref="Z1580:AA1580"/>
    <mergeCell ref="AB1580:AC1580"/>
    <mergeCell ref="U1530:V1530"/>
    <mergeCell ref="W1530:X1530"/>
    <mergeCell ref="Z1530:AA1530"/>
    <mergeCell ref="AB1530:AC1530"/>
    <mergeCell ref="U1555:V1555"/>
    <mergeCell ref="W1555:X1555"/>
    <mergeCell ref="Z1555:AA1555"/>
    <mergeCell ref="AB1555:AC1555"/>
    <mergeCell ref="U1505:V1505"/>
    <mergeCell ref="W1505:X1505"/>
    <mergeCell ref="Z1505:AA1505"/>
    <mergeCell ref="AB1505:AC1505"/>
    <mergeCell ref="U1529:V1529"/>
    <mergeCell ref="W1529:X1529"/>
    <mergeCell ref="Z1529:AA1529"/>
    <mergeCell ref="AB1529:AC1529"/>
    <mergeCell ref="U1480:V1480"/>
    <mergeCell ref="W1480:X1480"/>
    <mergeCell ref="Z1480:AA1480"/>
    <mergeCell ref="AB1480:AC1480"/>
    <mergeCell ref="U1504:V1504"/>
    <mergeCell ref="W1504:X1504"/>
    <mergeCell ref="Z1504:AA1504"/>
    <mergeCell ref="AB1504:AC1504"/>
    <mergeCell ref="U1454:V1454"/>
    <mergeCell ref="W1454:X1454"/>
    <mergeCell ref="Z1454:AA1454"/>
    <mergeCell ref="AB1454:AC1454"/>
    <mergeCell ref="U1479:V1479"/>
    <mergeCell ref="W1479:X1479"/>
    <mergeCell ref="Z1479:AA1479"/>
    <mergeCell ref="AB1479:AC1479"/>
    <mergeCell ref="U1426:V1426"/>
    <mergeCell ref="W1426:X1426"/>
    <mergeCell ref="Z1426:AA1426"/>
    <mergeCell ref="AB1426:AC1426"/>
    <mergeCell ref="U1453:V1453"/>
    <mergeCell ref="W1453:X1453"/>
    <mergeCell ref="Z1453:AA1453"/>
    <mergeCell ref="AB1453:AC1453"/>
    <mergeCell ref="U1401:V1401"/>
    <mergeCell ref="W1401:X1401"/>
    <mergeCell ref="Z1401:AA1401"/>
    <mergeCell ref="AB1401:AC1401"/>
    <mergeCell ref="U1425:V1425"/>
    <mergeCell ref="W1425:X1425"/>
    <mergeCell ref="Z1425:AA1425"/>
    <mergeCell ref="AB1425:AC1425"/>
    <mergeCell ref="U1374:V1374"/>
    <mergeCell ref="W1374:X1374"/>
    <mergeCell ref="Z1374:AA1374"/>
    <mergeCell ref="AB1374:AC1374"/>
    <mergeCell ref="U1400:V1400"/>
    <mergeCell ref="W1400:X1400"/>
    <mergeCell ref="Z1400:AA1400"/>
    <mergeCell ref="AB1400:AC1400"/>
    <mergeCell ref="U1348:V1348"/>
    <mergeCell ref="W1348:X1348"/>
    <mergeCell ref="Z1348:AA1348"/>
    <mergeCell ref="AB1348:AC1348"/>
    <mergeCell ref="U1373:V1373"/>
    <mergeCell ref="W1373:X1373"/>
    <mergeCell ref="Z1373:AA1373"/>
    <mergeCell ref="AB1373:AC1373"/>
    <mergeCell ref="U1323:V1323"/>
    <mergeCell ref="W1323:X1323"/>
    <mergeCell ref="Z1323:AA1323"/>
    <mergeCell ref="AB1323:AC1323"/>
    <mergeCell ref="U1347:V1347"/>
    <mergeCell ref="W1347:X1347"/>
    <mergeCell ref="Z1347:AA1347"/>
    <mergeCell ref="AB1347:AC1347"/>
    <mergeCell ref="U1295:V1295"/>
    <mergeCell ref="W1295:X1295"/>
    <mergeCell ref="Z1295:AA1295"/>
    <mergeCell ref="AB1295:AC1295"/>
    <mergeCell ref="U1322:V1322"/>
    <mergeCell ref="W1322:X1322"/>
    <mergeCell ref="Z1322:AA1322"/>
    <mergeCell ref="AB1322:AC1322"/>
    <mergeCell ref="U1271:V1271"/>
    <mergeCell ref="W1271:X1271"/>
    <mergeCell ref="Z1271:AA1271"/>
    <mergeCell ref="AB1271:AC1271"/>
    <mergeCell ref="U1294:V1294"/>
    <mergeCell ref="W1294:X1294"/>
    <mergeCell ref="Z1294:AA1294"/>
    <mergeCell ref="AB1294:AC1294"/>
    <mergeCell ref="U1246:V1246"/>
    <mergeCell ref="W1246:X1246"/>
    <mergeCell ref="Z1246:AA1246"/>
    <mergeCell ref="AB1246:AC1246"/>
    <mergeCell ref="U1270:V1270"/>
    <mergeCell ref="W1270:X1270"/>
    <mergeCell ref="Z1270:AA1270"/>
    <mergeCell ref="AB1270:AC1270"/>
    <mergeCell ref="U1219:V1219"/>
    <mergeCell ref="W1219:X1219"/>
    <mergeCell ref="Z1219:AA1219"/>
    <mergeCell ref="AB1219:AC1219"/>
    <mergeCell ref="U1245:V1245"/>
    <mergeCell ref="W1245:X1245"/>
    <mergeCell ref="Z1245:AA1245"/>
    <mergeCell ref="AB1245:AC1245"/>
    <mergeCell ref="U1194:V1194"/>
    <mergeCell ref="W1194:X1194"/>
    <mergeCell ref="Z1194:AA1194"/>
    <mergeCell ref="AB1194:AC1194"/>
    <mergeCell ref="U1218:V1218"/>
    <mergeCell ref="W1218:X1218"/>
    <mergeCell ref="Z1218:AA1218"/>
    <mergeCell ref="AB1218:AC1218"/>
    <mergeCell ref="U1169:V1169"/>
    <mergeCell ref="W1169:X1169"/>
    <mergeCell ref="Z1169:AA1169"/>
    <mergeCell ref="AB1169:AC1169"/>
    <mergeCell ref="U1193:V1193"/>
    <mergeCell ref="W1193:X1193"/>
    <mergeCell ref="Z1193:AA1193"/>
    <mergeCell ref="AB1193:AC1193"/>
    <mergeCell ref="U1143:V1143"/>
    <mergeCell ref="W1143:X1143"/>
    <mergeCell ref="Z1143:AA1143"/>
    <mergeCell ref="AB1143:AC1143"/>
    <mergeCell ref="U1168:V1168"/>
    <mergeCell ref="W1168:X1168"/>
    <mergeCell ref="Z1168:AA1168"/>
    <mergeCell ref="AB1168:AC1168"/>
    <mergeCell ref="U1116:V1116"/>
    <mergeCell ref="W1116:X1116"/>
    <mergeCell ref="Z1116:AA1116"/>
    <mergeCell ref="AB1116:AC1116"/>
    <mergeCell ref="U1142:V1142"/>
    <mergeCell ref="W1142:X1142"/>
    <mergeCell ref="Z1142:AA1142"/>
    <mergeCell ref="AB1142:AC1142"/>
    <mergeCell ref="U1090:V1090"/>
    <mergeCell ref="W1090:X1090"/>
    <mergeCell ref="Z1090:AA1090"/>
    <mergeCell ref="AB1090:AC1090"/>
    <mergeCell ref="U1115:V1115"/>
    <mergeCell ref="W1115:X1115"/>
    <mergeCell ref="Z1115:AA1115"/>
    <mergeCell ref="AB1115:AC1115"/>
    <mergeCell ref="U1063:V1063"/>
    <mergeCell ref="W1063:X1063"/>
    <mergeCell ref="Z1063:AA1063"/>
    <mergeCell ref="AB1063:AC1063"/>
    <mergeCell ref="U1089:V1089"/>
    <mergeCell ref="W1089:X1089"/>
    <mergeCell ref="Z1089:AA1089"/>
    <mergeCell ref="AB1089:AC1089"/>
    <mergeCell ref="U1038:V1038"/>
    <mergeCell ref="W1038:X1038"/>
    <mergeCell ref="Z1038:AA1038"/>
    <mergeCell ref="AB1038:AC1038"/>
    <mergeCell ref="U1062:V1062"/>
    <mergeCell ref="W1062:X1062"/>
    <mergeCell ref="Z1062:AA1062"/>
    <mergeCell ref="AB1062:AC1062"/>
    <mergeCell ref="U1012:V1012"/>
    <mergeCell ref="W1012:X1012"/>
    <mergeCell ref="Z1012:AA1012"/>
    <mergeCell ref="AB1012:AC1012"/>
    <mergeCell ref="U1037:V1037"/>
    <mergeCell ref="W1037:X1037"/>
    <mergeCell ref="Z1037:AA1037"/>
    <mergeCell ref="AB1037:AC1037"/>
    <mergeCell ref="U984:V984"/>
    <mergeCell ref="W984:X984"/>
    <mergeCell ref="Z984:AA984"/>
    <mergeCell ref="AB984:AC984"/>
    <mergeCell ref="U1011:V1011"/>
    <mergeCell ref="W1011:X1011"/>
    <mergeCell ref="Z1011:AA1011"/>
    <mergeCell ref="AB1011:AC1011"/>
    <mergeCell ref="U960:V960"/>
    <mergeCell ref="W960:X960"/>
    <mergeCell ref="Z960:AA960"/>
    <mergeCell ref="AB960:AC960"/>
    <mergeCell ref="U983:V983"/>
    <mergeCell ref="W983:X983"/>
    <mergeCell ref="Z983:AA983"/>
    <mergeCell ref="AB983:AC983"/>
    <mergeCell ref="U936:V936"/>
    <mergeCell ref="W936:X936"/>
    <mergeCell ref="Z936:AA936"/>
    <mergeCell ref="AB936:AC936"/>
    <mergeCell ref="U959:V959"/>
    <mergeCell ref="W959:X959"/>
    <mergeCell ref="Z959:AA959"/>
    <mergeCell ref="AB959:AC959"/>
    <mergeCell ref="U909:V909"/>
    <mergeCell ref="W909:X909"/>
    <mergeCell ref="Z909:AA909"/>
    <mergeCell ref="AB909:AC909"/>
    <mergeCell ref="U935:V935"/>
    <mergeCell ref="W935:X935"/>
    <mergeCell ref="Z935:AA935"/>
    <mergeCell ref="AB935:AC935"/>
    <mergeCell ref="U885:V885"/>
    <mergeCell ref="W885:X885"/>
    <mergeCell ref="Z885:AA885"/>
    <mergeCell ref="AB885:AC885"/>
    <mergeCell ref="U908:V908"/>
    <mergeCell ref="W908:X908"/>
    <mergeCell ref="Z908:AA908"/>
    <mergeCell ref="AB908:AC908"/>
    <mergeCell ref="U857:V857"/>
    <mergeCell ref="W857:X857"/>
    <mergeCell ref="Z857:AA857"/>
    <mergeCell ref="AB857:AC857"/>
    <mergeCell ref="U859:AC859"/>
    <mergeCell ref="U884:V884"/>
    <mergeCell ref="W884:X884"/>
    <mergeCell ref="Z884:AA884"/>
    <mergeCell ref="AB884:AC884"/>
    <mergeCell ref="U831:V831"/>
    <mergeCell ref="W831:X831"/>
    <mergeCell ref="Z831:AA831"/>
    <mergeCell ref="AB831:AC831"/>
    <mergeCell ref="U856:V856"/>
    <mergeCell ref="W856:X856"/>
    <mergeCell ref="Z856:AA856"/>
    <mergeCell ref="AB856:AC856"/>
    <mergeCell ref="U805:V805"/>
    <mergeCell ref="W805:X805"/>
    <mergeCell ref="Z805:AA805"/>
    <mergeCell ref="AB805:AC805"/>
    <mergeCell ref="U830:V830"/>
    <mergeCell ref="W830:X830"/>
    <mergeCell ref="Z830:AA830"/>
    <mergeCell ref="AB830:AC830"/>
    <mergeCell ref="U778:V778"/>
    <mergeCell ref="W778:X778"/>
    <mergeCell ref="Z778:AA778"/>
    <mergeCell ref="AB778:AC778"/>
    <mergeCell ref="U804:V804"/>
    <mergeCell ref="W804:X804"/>
    <mergeCell ref="Z804:AA804"/>
    <mergeCell ref="AB804:AC804"/>
    <mergeCell ref="U751:V751"/>
    <mergeCell ref="W751:X751"/>
    <mergeCell ref="Z751:AA751"/>
    <mergeCell ref="AB751:AC751"/>
    <mergeCell ref="U777:V777"/>
    <mergeCell ref="W777:X777"/>
    <mergeCell ref="Z777:AA777"/>
    <mergeCell ref="AB777:AC777"/>
    <mergeCell ref="U726:V726"/>
    <mergeCell ref="W726:X726"/>
    <mergeCell ref="Z726:AA726"/>
    <mergeCell ref="AB726:AC726"/>
    <mergeCell ref="U750:V750"/>
    <mergeCell ref="W750:X750"/>
    <mergeCell ref="Z750:AA750"/>
    <mergeCell ref="AB750:AC750"/>
    <mergeCell ref="U700:V700"/>
    <mergeCell ref="W700:X700"/>
    <mergeCell ref="Z700:AA700"/>
    <mergeCell ref="AB700:AC700"/>
    <mergeCell ref="U725:V725"/>
    <mergeCell ref="W725:X725"/>
    <mergeCell ref="Z725:AA725"/>
    <mergeCell ref="AB725:AC725"/>
    <mergeCell ref="U673:V673"/>
    <mergeCell ref="W673:X673"/>
    <mergeCell ref="Z673:AA673"/>
    <mergeCell ref="AB673:AC673"/>
    <mergeCell ref="U699:V699"/>
    <mergeCell ref="W699:X699"/>
    <mergeCell ref="Z699:AA699"/>
    <mergeCell ref="AB699:AC699"/>
    <mergeCell ref="U649:V649"/>
    <mergeCell ref="W649:X649"/>
    <mergeCell ref="Z649:AA649"/>
    <mergeCell ref="AB649:AC649"/>
    <mergeCell ref="U672:V672"/>
    <mergeCell ref="W672:X672"/>
    <mergeCell ref="Z672:AA672"/>
    <mergeCell ref="AB672:AC672"/>
    <mergeCell ref="U624:V624"/>
    <mergeCell ref="W624:X624"/>
    <mergeCell ref="Z624:AA624"/>
    <mergeCell ref="AB624:AC624"/>
    <mergeCell ref="U648:V648"/>
    <mergeCell ref="W648:X648"/>
    <mergeCell ref="Z648:AA648"/>
    <mergeCell ref="AB648:AC648"/>
    <mergeCell ref="U597:V597"/>
    <mergeCell ref="W597:X597"/>
    <mergeCell ref="Z597:AA597"/>
    <mergeCell ref="AB597:AC597"/>
    <mergeCell ref="U623:V623"/>
    <mergeCell ref="W623:X623"/>
    <mergeCell ref="Z623:AA623"/>
    <mergeCell ref="AB623:AC623"/>
    <mergeCell ref="U574:V574"/>
    <mergeCell ref="W574:X574"/>
    <mergeCell ref="Z574:AA574"/>
    <mergeCell ref="AB574:AC574"/>
    <mergeCell ref="U596:V596"/>
    <mergeCell ref="W596:X596"/>
    <mergeCell ref="Z596:AA596"/>
    <mergeCell ref="AB596:AC596"/>
    <mergeCell ref="U547:V547"/>
    <mergeCell ref="W547:X547"/>
    <mergeCell ref="Z547:AA547"/>
    <mergeCell ref="AB547:AC547"/>
    <mergeCell ref="U573:V573"/>
    <mergeCell ref="W573:X573"/>
    <mergeCell ref="Z573:AA573"/>
    <mergeCell ref="AB573:AC573"/>
    <mergeCell ref="U521:V521"/>
    <mergeCell ref="W521:X521"/>
    <mergeCell ref="Z521:AA521"/>
    <mergeCell ref="AB521:AC521"/>
    <mergeCell ref="U546:V546"/>
    <mergeCell ref="W546:X546"/>
    <mergeCell ref="Z546:AA546"/>
    <mergeCell ref="AB546:AC546"/>
    <mergeCell ref="U495:V495"/>
    <mergeCell ref="W495:X495"/>
    <mergeCell ref="Z495:AA495"/>
    <mergeCell ref="AB495:AC495"/>
    <mergeCell ref="U520:V520"/>
    <mergeCell ref="W520:X520"/>
    <mergeCell ref="Z520:AA520"/>
    <mergeCell ref="AB520:AC520"/>
    <mergeCell ref="U468:V468"/>
    <mergeCell ref="W468:X468"/>
    <mergeCell ref="Z468:AA468"/>
    <mergeCell ref="AB468:AC468"/>
    <mergeCell ref="U494:V494"/>
    <mergeCell ref="W494:X494"/>
    <mergeCell ref="Z494:AA494"/>
    <mergeCell ref="AB494:AC494"/>
    <mergeCell ref="U442:V442"/>
    <mergeCell ref="W442:X442"/>
    <mergeCell ref="Z442:AA442"/>
    <mergeCell ref="AB442:AC442"/>
    <mergeCell ref="U467:V467"/>
    <mergeCell ref="W467:X467"/>
    <mergeCell ref="Z467:AA467"/>
    <mergeCell ref="AB467:AC467"/>
    <mergeCell ref="U416:V416"/>
    <mergeCell ref="W416:X416"/>
    <mergeCell ref="Z416:AA416"/>
    <mergeCell ref="AB416:AC416"/>
    <mergeCell ref="U441:V441"/>
    <mergeCell ref="W441:X441"/>
    <mergeCell ref="Z441:AA441"/>
    <mergeCell ref="AB441:AC441"/>
    <mergeCell ref="U389:V389"/>
    <mergeCell ref="W389:X389"/>
    <mergeCell ref="Z389:AA389"/>
    <mergeCell ref="AB389:AC389"/>
    <mergeCell ref="U415:V415"/>
    <mergeCell ref="W415:X415"/>
    <mergeCell ref="Z415:AA415"/>
    <mergeCell ref="AB415:AC415"/>
    <mergeCell ref="U364:V364"/>
    <mergeCell ref="W364:X364"/>
    <mergeCell ref="Z364:AA364"/>
    <mergeCell ref="AB364:AC364"/>
    <mergeCell ref="U388:V388"/>
    <mergeCell ref="W388:X388"/>
    <mergeCell ref="Z388:AA388"/>
    <mergeCell ref="AB388:AC388"/>
    <mergeCell ref="U339:V339"/>
    <mergeCell ref="W339:X339"/>
    <mergeCell ref="Z339:AA339"/>
    <mergeCell ref="AB339:AC339"/>
    <mergeCell ref="U363:V363"/>
    <mergeCell ref="W363:X363"/>
    <mergeCell ref="Z363:AA363"/>
    <mergeCell ref="AB363:AC363"/>
    <mergeCell ref="U313:V313"/>
    <mergeCell ref="W313:X313"/>
    <mergeCell ref="Z313:AA313"/>
    <mergeCell ref="AB313:AC313"/>
    <mergeCell ref="U338:V338"/>
    <mergeCell ref="W338:X338"/>
    <mergeCell ref="Z338:AA338"/>
    <mergeCell ref="AB338:AC338"/>
    <mergeCell ref="U288:V288"/>
    <mergeCell ref="W288:X288"/>
    <mergeCell ref="Z288:AA288"/>
    <mergeCell ref="AB288:AC288"/>
    <mergeCell ref="U312:V312"/>
    <mergeCell ref="W312:X312"/>
    <mergeCell ref="Z312:AA312"/>
    <mergeCell ref="AB312:AC312"/>
    <mergeCell ref="U263:V263"/>
    <mergeCell ref="W263:X263"/>
    <mergeCell ref="Z263:AA263"/>
    <mergeCell ref="AB263:AC263"/>
    <mergeCell ref="U287:V287"/>
    <mergeCell ref="W287:X287"/>
    <mergeCell ref="Z287:AA287"/>
    <mergeCell ref="AB287:AC287"/>
    <mergeCell ref="U236:V236"/>
    <mergeCell ref="W236:X236"/>
    <mergeCell ref="Z236:AA236"/>
    <mergeCell ref="AB236:AC236"/>
    <mergeCell ref="U262:V262"/>
    <mergeCell ref="W262:X262"/>
    <mergeCell ref="Z262:AA262"/>
    <mergeCell ref="AB262:AC262"/>
    <mergeCell ref="U212:V212"/>
    <mergeCell ref="W212:X212"/>
    <mergeCell ref="Z212:AA212"/>
    <mergeCell ref="AB212:AC212"/>
    <mergeCell ref="U235:V235"/>
    <mergeCell ref="W235:X235"/>
    <mergeCell ref="Z235:AA235"/>
    <mergeCell ref="AB235:AC235"/>
    <mergeCell ref="U207:X207"/>
    <mergeCell ref="Z207:AC207"/>
    <mergeCell ref="U211:V211"/>
    <mergeCell ref="W211:X211"/>
    <mergeCell ref="Z211:AA211"/>
    <mergeCell ref="AB211:AC211"/>
    <mergeCell ref="U192:X192"/>
    <mergeCell ref="Z192:AC192"/>
    <mergeCell ref="U196:X196"/>
    <mergeCell ref="Z196:AC196"/>
    <mergeCell ref="AB200:AC200"/>
    <mergeCell ref="U202:X202"/>
    <mergeCell ref="Z202:AC202"/>
    <mergeCell ref="U188:X188"/>
    <mergeCell ref="Z188:AC188"/>
    <mergeCell ref="U189:X189"/>
    <mergeCell ref="Z189:AC189"/>
    <mergeCell ref="U191:X191"/>
    <mergeCell ref="Z191:AC191"/>
    <mergeCell ref="U184:V184"/>
    <mergeCell ref="W184:X184"/>
    <mergeCell ref="Z184:AA184"/>
    <mergeCell ref="AB184:AC184"/>
    <mergeCell ref="U187:X187"/>
    <mergeCell ref="Z187:AC187"/>
    <mergeCell ref="U158:V158"/>
    <mergeCell ref="W158:X158"/>
    <mergeCell ref="Z158:AA158"/>
    <mergeCell ref="AB158:AC158"/>
    <mergeCell ref="U183:V183"/>
    <mergeCell ref="W183:X183"/>
    <mergeCell ref="Z183:AA183"/>
    <mergeCell ref="AB183:AC183"/>
    <mergeCell ref="U132:V132"/>
    <mergeCell ref="W132:X132"/>
    <mergeCell ref="Z132:AA132"/>
    <mergeCell ref="AB132:AC132"/>
    <mergeCell ref="U157:V157"/>
    <mergeCell ref="W157:X157"/>
    <mergeCell ref="Z157:AA157"/>
    <mergeCell ref="AB157:AC157"/>
    <mergeCell ref="U105:V105"/>
    <mergeCell ref="W105:X105"/>
    <mergeCell ref="Z105:AA105"/>
    <mergeCell ref="AB105:AC105"/>
    <mergeCell ref="U131:V131"/>
    <mergeCell ref="W131:X131"/>
    <mergeCell ref="Z131:AA131"/>
    <mergeCell ref="AB131:AC131"/>
    <mergeCell ref="U79:V79"/>
    <mergeCell ref="W79:X79"/>
    <mergeCell ref="Z79:AA79"/>
    <mergeCell ref="AB79:AC79"/>
    <mergeCell ref="U104:V104"/>
    <mergeCell ref="W104:X104"/>
    <mergeCell ref="Z104:AA104"/>
    <mergeCell ref="AB104:AC104"/>
    <mergeCell ref="U52:V52"/>
    <mergeCell ref="W52:X52"/>
    <mergeCell ref="Z52:AA52"/>
    <mergeCell ref="AB52:AC52"/>
    <mergeCell ref="U78:V78"/>
    <mergeCell ref="W78:X78"/>
    <mergeCell ref="Z78:AA78"/>
    <mergeCell ref="AB78:AC78"/>
    <mergeCell ref="U3:V3"/>
    <mergeCell ref="W3:X3"/>
    <mergeCell ref="Z3:AA3"/>
    <mergeCell ref="AB3:AC3"/>
    <mergeCell ref="U29:V29"/>
    <mergeCell ref="W29:X29"/>
    <mergeCell ref="Z29:AA29"/>
    <mergeCell ref="AB29:AC29"/>
    <mergeCell ref="U1:X1"/>
    <mergeCell ref="Z1:AC1"/>
    <mergeCell ref="U2:V2"/>
    <mergeCell ref="W2:X2"/>
    <mergeCell ref="Z2:AA2"/>
    <mergeCell ref="AB2:AC2"/>
    <mergeCell ref="B3150:C3150"/>
    <mergeCell ref="D3150:E3150"/>
    <mergeCell ref="G3150:H3150"/>
    <mergeCell ref="J3150:K3150"/>
    <mergeCell ref="R3150:S3150"/>
    <mergeCell ref="B3151:C3151"/>
    <mergeCell ref="D3151:E3151"/>
    <mergeCell ref="G3151:H3151"/>
    <mergeCell ref="J3151:K3151"/>
    <mergeCell ref="R3151:S3151"/>
    <mergeCell ref="B3101:C3101"/>
    <mergeCell ref="D3101:E3101"/>
    <mergeCell ref="G3101:H3101"/>
    <mergeCell ref="J3101:K3101"/>
    <mergeCell ref="R3101:S3101"/>
    <mergeCell ref="B3102:C3102"/>
    <mergeCell ref="D3102:E3102"/>
    <mergeCell ref="G3102:H3102"/>
    <mergeCell ref="J3102:K3102"/>
    <mergeCell ref="R3102:S3102"/>
    <mergeCell ref="B3050:C3050"/>
    <mergeCell ref="D3050:E3050"/>
    <mergeCell ref="G3050:H3050"/>
    <mergeCell ref="J3050:K3050"/>
    <mergeCell ref="R3050:S3050"/>
    <mergeCell ref="B3051:C3051"/>
    <mergeCell ref="D3051:E3051"/>
    <mergeCell ref="G3051:H3051"/>
    <mergeCell ref="J3051:K3051"/>
    <mergeCell ref="R3051:S3051"/>
    <mergeCell ref="B3024:C3024"/>
    <mergeCell ref="D3024:E3024"/>
    <mergeCell ref="G3024:H3024"/>
    <mergeCell ref="J3024:K3024"/>
    <mergeCell ref="R3024:S3024"/>
    <mergeCell ref="B3025:C3025"/>
    <mergeCell ref="D3025:E3025"/>
    <mergeCell ref="G3025:H3025"/>
    <mergeCell ref="J3025:K3025"/>
    <mergeCell ref="R3025:S3025"/>
    <mergeCell ref="B2998:C2998"/>
    <mergeCell ref="D2998:E2998"/>
    <mergeCell ref="G2998:H2998"/>
    <mergeCell ref="J2998:K2998"/>
    <mergeCell ref="R2998:S2998"/>
    <mergeCell ref="B2999:C2999"/>
    <mergeCell ref="D2999:E2999"/>
    <mergeCell ref="G2999:H2999"/>
    <mergeCell ref="J2999:K2999"/>
    <mergeCell ref="R2999:S2999"/>
    <mergeCell ref="B2970:C2970"/>
    <mergeCell ref="D2970:E2970"/>
    <mergeCell ref="G2970:H2970"/>
    <mergeCell ref="J2970:K2970"/>
    <mergeCell ref="R2970:S2970"/>
    <mergeCell ref="B2971:C2971"/>
    <mergeCell ref="D2971:E2971"/>
    <mergeCell ref="G2971:H2971"/>
    <mergeCell ref="J2971:K2971"/>
    <mergeCell ref="R2971:S2971"/>
    <mergeCell ref="B2945:C2945"/>
    <mergeCell ref="D2945:E2945"/>
    <mergeCell ref="G2945:H2945"/>
    <mergeCell ref="J2945:K2945"/>
    <mergeCell ref="R2945:S2945"/>
    <mergeCell ref="B2946:C2946"/>
    <mergeCell ref="D2946:E2946"/>
    <mergeCell ref="G2946:H2946"/>
    <mergeCell ref="J2946:K2946"/>
    <mergeCell ref="R2946:S2946"/>
    <mergeCell ref="B2918:C2918"/>
    <mergeCell ref="D2918:E2918"/>
    <mergeCell ref="G2918:H2918"/>
    <mergeCell ref="J2918:K2918"/>
    <mergeCell ref="R2918:S2918"/>
    <mergeCell ref="B2919:C2919"/>
    <mergeCell ref="D2919:E2919"/>
    <mergeCell ref="G2919:H2919"/>
    <mergeCell ref="J2919:K2919"/>
    <mergeCell ref="R2919:S2919"/>
    <mergeCell ref="B2892:C2892"/>
    <mergeCell ref="D2892:E2892"/>
    <mergeCell ref="G2892:H2892"/>
    <mergeCell ref="J2892:K2892"/>
    <mergeCell ref="R2892:S2892"/>
    <mergeCell ref="B2893:C2893"/>
    <mergeCell ref="D2893:E2893"/>
    <mergeCell ref="G2893:H2893"/>
    <mergeCell ref="J2893:K2893"/>
    <mergeCell ref="R2893:S2893"/>
    <mergeCell ref="B2839:C2839"/>
    <mergeCell ref="D2839:E2839"/>
    <mergeCell ref="G2839:H2839"/>
    <mergeCell ref="J2839:K2839"/>
    <mergeCell ref="R2839:S2839"/>
    <mergeCell ref="B2840:C2840"/>
    <mergeCell ref="D2840:E2840"/>
    <mergeCell ref="G2840:H2840"/>
    <mergeCell ref="J2840:K2840"/>
    <mergeCell ref="R2840:S2840"/>
    <mergeCell ref="B2814:C2814"/>
    <mergeCell ref="D2814:E2814"/>
    <mergeCell ref="G2814:H2814"/>
    <mergeCell ref="J2814:K2814"/>
    <mergeCell ref="R2814:S2814"/>
    <mergeCell ref="B2815:C2815"/>
    <mergeCell ref="D2815:E2815"/>
    <mergeCell ref="G2815:H2815"/>
    <mergeCell ref="J2815:K2815"/>
    <mergeCell ref="R2815:S2815"/>
    <mergeCell ref="B2794:C2794"/>
    <mergeCell ref="D2794:E2794"/>
    <mergeCell ref="G2794:H2794"/>
    <mergeCell ref="J2794:K2794"/>
    <mergeCell ref="R2794:S2794"/>
    <mergeCell ref="B2795:C2795"/>
    <mergeCell ref="D2795:E2795"/>
    <mergeCell ref="G2795:H2795"/>
    <mergeCell ref="J2795:K2795"/>
    <mergeCell ref="R2795:S2795"/>
    <mergeCell ref="B2767:C2767"/>
    <mergeCell ref="D2767:E2767"/>
    <mergeCell ref="G2767:H2767"/>
    <mergeCell ref="J2767:K2767"/>
    <mergeCell ref="R2767:S2767"/>
    <mergeCell ref="B2768:C2768"/>
    <mergeCell ref="D2768:E2768"/>
    <mergeCell ref="G2768:H2768"/>
    <mergeCell ref="J2768:K2768"/>
    <mergeCell ref="R2768:S2768"/>
    <mergeCell ref="B2743:C2743"/>
    <mergeCell ref="D2743:E2743"/>
    <mergeCell ref="G2743:H2743"/>
    <mergeCell ref="J2743:K2743"/>
    <mergeCell ref="R2743:S2743"/>
    <mergeCell ref="B2744:C2744"/>
    <mergeCell ref="D2744:E2744"/>
    <mergeCell ref="G2744:H2744"/>
    <mergeCell ref="J2744:K2744"/>
    <mergeCell ref="R2744:S2744"/>
    <mergeCell ref="B2691:C2691"/>
    <mergeCell ref="D2691:E2691"/>
    <mergeCell ref="G2691:H2691"/>
    <mergeCell ref="J2691:K2691"/>
    <mergeCell ref="R2691:S2691"/>
    <mergeCell ref="B2692:C2692"/>
    <mergeCell ref="D2692:E2692"/>
    <mergeCell ref="G2692:H2692"/>
    <mergeCell ref="J2692:K2692"/>
    <mergeCell ref="R2692:S2692"/>
    <mergeCell ref="B2586:C2586"/>
    <mergeCell ref="D2586:E2586"/>
    <mergeCell ref="G2586:H2586"/>
    <mergeCell ref="J2586:K2586"/>
    <mergeCell ref="R2586:S2586"/>
    <mergeCell ref="B2587:C2587"/>
    <mergeCell ref="D2587:E2587"/>
    <mergeCell ref="G2587:H2587"/>
    <mergeCell ref="J2587:K2587"/>
    <mergeCell ref="R2587:S2587"/>
    <mergeCell ref="B2533:C2533"/>
    <mergeCell ref="D2533:E2533"/>
    <mergeCell ref="G2533:H2533"/>
    <mergeCell ref="J2533:K2533"/>
    <mergeCell ref="R2533:S2533"/>
    <mergeCell ref="B2534:C2534"/>
    <mergeCell ref="D2534:E2534"/>
    <mergeCell ref="G2534:H2534"/>
    <mergeCell ref="J2534:K2534"/>
    <mergeCell ref="R2534:S2534"/>
    <mergeCell ref="B2484:C2484"/>
    <mergeCell ref="D2484:E2484"/>
    <mergeCell ref="G2484:H2484"/>
    <mergeCell ref="J2484:K2484"/>
    <mergeCell ref="R2484:S2484"/>
    <mergeCell ref="B2485:C2485"/>
    <mergeCell ref="D2485:E2485"/>
    <mergeCell ref="G2485:H2485"/>
    <mergeCell ref="J2485:K2485"/>
    <mergeCell ref="R2485:S2485"/>
    <mergeCell ref="B2457:C2457"/>
    <mergeCell ref="D2457:E2457"/>
    <mergeCell ref="G2457:H2457"/>
    <mergeCell ref="J2457:K2457"/>
    <mergeCell ref="R2457:S2457"/>
    <mergeCell ref="B2458:C2458"/>
    <mergeCell ref="D2458:E2458"/>
    <mergeCell ref="G2458:H2458"/>
    <mergeCell ref="J2458:K2458"/>
    <mergeCell ref="R2458:S2458"/>
    <mergeCell ref="B2407:C2407"/>
    <mergeCell ref="D2407:E2407"/>
    <mergeCell ref="G2407:H2407"/>
    <mergeCell ref="J2407:K2407"/>
    <mergeCell ref="R2407:S2407"/>
    <mergeCell ref="B2408:C2408"/>
    <mergeCell ref="D2408:E2408"/>
    <mergeCell ref="G2408:H2408"/>
    <mergeCell ref="J2408:K2408"/>
    <mergeCell ref="R2408:S2408"/>
    <mergeCell ref="B2328:C2328"/>
    <mergeCell ref="D2328:E2328"/>
    <mergeCell ref="G2328:H2328"/>
    <mergeCell ref="J2328:K2328"/>
    <mergeCell ref="R2328:S2328"/>
    <mergeCell ref="B2329:C2329"/>
    <mergeCell ref="D2329:E2329"/>
    <mergeCell ref="G2329:H2329"/>
    <mergeCell ref="J2329:K2329"/>
    <mergeCell ref="R2329:S2329"/>
    <mergeCell ref="B2302:C2302"/>
    <mergeCell ref="D2302:E2302"/>
    <mergeCell ref="G2302:H2302"/>
    <mergeCell ref="J2302:K2302"/>
    <mergeCell ref="R2302:S2302"/>
    <mergeCell ref="B2303:C2303"/>
    <mergeCell ref="D2303:E2303"/>
    <mergeCell ref="G2303:H2303"/>
    <mergeCell ref="J2303:K2303"/>
    <mergeCell ref="R2303:S2303"/>
    <mergeCell ref="B2276:C2276"/>
    <mergeCell ref="D2276:E2276"/>
    <mergeCell ref="G2276:H2276"/>
    <mergeCell ref="J2276:K2276"/>
    <mergeCell ref="R2276:S2276"/>
    <mergeCell ref="B2277:C2277"/>
    <mergeCell ref="D2277:E2277"/>
    <mergeCell ref="G2277:H2277"/>
    <mergeCell ref="J2277:K2277"/>
    <mergeCell ref="R2277:S2277"/>
    <mergeCell ref="B2250:C2250"/>
    <mergeCell ref="D2250:E2250"/>
    <mergeCell ref="G2250:H2250"/>
    <mergeCell ref="J2250:K2250"/>
    <mergeCell ref="R2250:S2250"/>
    <mergeCell ref="B2251:C2251"/>
    <mergeCell ref="D2251:E2251"/>
    <mergeCell ref="G2251:H2251"/>
    <mergeCell ref="J2251:K2251"/>
    <mergeCell ref="R2251:S2251"/>
    <mergeCell ref="B2200:C2200"/>
    <mergeCell ref="D2200:E2200"/>
    <mergeCell ref="G2200:H2200"/>
    <mergeCell ref="J2200:K2200"/>
    <mergeCell ref="R2200:S2200"/>
    <mergeCell ref="B2201:C2201"/>
    <mergeCell ref="D2201:E2201"/>
    <mergeCell ref="G2201:H2201"/>
    <mergeCell ref="J2201:K2201"/>
    <mergeCell ref="R2201:S2201"/>
    <mergeCell ref="B2174:C2174"/>
    <mergeCell ref="D2174:E2174"/>
    <mergeCell ref="G2174:H2174"/>
    <mergeCell ref="J2174:K2174"/>
    <mergeCell ref="R2174:S2174"/>
    <mergeCell ref="B2175:C2175"/>
    <mergeCell ref="D2175:E2175"/>
    <mergeCell ref="G2175:H2175"/>
    <mergeCell ref="J2175:K2175"/>
    <mergeCell ref="R2175:S2175"/>
    <mergeCell ref="B2148:C2148"/>
    <mergeCell ref="D2148:E2148"/>
    <mergeCell ref="G2148:H2148"/>
    <mergeCell ref="J2148:K2148"/>
    <mergeCell ref="R2148:S2148"/>
    <mergeCell ref="B2149:C2149"/>
    <mergeCell ref="D2149:E2149"/>
    <mergeCell ref="G2149:H2149"/>
    <mergeCell ref="J2149:K2149"/>
    <mergeCell ref="R2149:S2149"/>
    <mergeCell ref="B2097:C2097"/>
    <mergeCell ref="D2097:E2097"/>
    <mergeCell ref="G2097:H2097"/>
    <mergeCell ref="J2097:K2097"/>
    <mergeCell ref="R2097:S2097"/>
    <mergeCell ref="B2098:C2098"/>
    <mergeCell ref="D2098:E2098"/>
    <mergeCell ref="G2098:H2098"/>
    <mergeCell ref="J2098:K2098"/>
    <mergeCell ref="R2098:S2098"/>
    <mergeCell ref="B2072:C2072"/>
    <mergeCell ref="D2072:E2072"/>
    <mergeCell ref="G2072:H2072"/>
    <mergeCell ref="J2072:K2072"/>
    <mergeCell ref="R2072:S2072"/>
    <mergeCell ref="B2073:C2073"/>
    <mergeCell ref="D2073:E2073"/>
    <mergeCell ref="G2073:H2073"/>
    <mergeCell ref="J2073:K2073"/>
    <mergeCell ref="R2073:S2073"/>
    <mergeCell ref="B2045:C2045"/>
    <mergeCell ref="D2045:E2045"/>
    <mergeCell ref="G2045:H2045"/>
    <mergeCell ref="J2045:K2045"/>
    <mergeCell ref="R2045:S2045"/>
    <mergeCell ref="B2046:C2046"/>
    <mergeCell ref="D2046:E2046"/>
    <mergeCell ref="G2046:H2046"/>
    <mergeCell ref="J2046:K2046"/>
    <mergeCell ref="R2046:S2046"/>
    <mergeCell ref="B1993:C1993"/>
    <mergeCell ref="D1993:E1993"/>
    <mergeCell ref="G1993:H1993"/>
    <mergeCell ref="J1993:K1993"/>
    <mergeCell ref="R1993:S1993"/>
    <mergeCell ref="B1994:C1994"/>
    <mergeCell ref="D1994:E1994"/>
    <mergeCell ref="G1994:H1994"/>
    <mergeCell ref="J1994:K1994"/>
    <mergeCell ref="R1994:S1994"/>
    <mergeCell ref="B1939:C1939"/>
    <mergeCell ref="D1939:E1939"/>
    <mergeCell ref="G1939:H1939"/>
    <mergeCell ref="J1939:K1939"/>
    <mergeCell ref="R1939:S1939"/>
    <mergeCell ref="B1940:C1940"/>
    <mergeCell ref="D1940:E1940"/>
    <mergeCell ref="G1940:H1940"/>
    <mergeCell ref="J1940:K1940"/>
    <mergeCell ref="R1940:S1940"/>
    <mergeCell ref="J1892:K1892"/>
    <mergeCell ref="R1891:S1891"/>
    <mergeCell ref="B859:K859"/>
    <mergeCell ref="B1915:C1915"/>
    <mergeCell ref="D1915:E1915"/>
    <mergeCell ref="G1915:H1915"/>
    <mergeCell ref="J1915:K1915"/>
    <mergeCell ref="R1915:S1915"/>
    <mergeCell ref="B1892:C1892"/>
    <mergeCell ref="D1892:E1892"/>
    <mergeCell ref="G1892:H1892"/>
    <mergeCell ref="J1790:K1790"/>
    <mergeCell ref="B1916:C1916"/>
    <mergeCell ref="D1916:E1916"/>
    <mergeCell ref="G1916:H1916"/>
    <mergeCell ref="J1916:K1916"/>
    <mergeCell ref="B1815:C1815"/>
    <mergeCell ref="D1815:E1815"/>
    <mergeCell ref="G1815:H1815"/>
    <mergeCell ref="J1815:K1815"/>
    <mergeCell ref="R1916:S1916"/>
    <mergeCell ref="B1891:C1891"/>
    <mergeCell ref="D1891:E1891"/>
    <mergeCell ref="G1891:H1891"/>
    <mergeCell ref="J1891:K1891"/>
    <mergeCell ref="J1712:K1712"/>
    <mergeCell ref="R1892:S1892"/>
    <mergeCell ref="B1789:C1789"/>
    <mergeCell ref="D1789:E1789"/>
    <mergeCell ref="G1789:H1789"/>
    <mergeCell ref="J1789:K1789"/>
    <mergeCell ref="R1789:S1789"/>
    <mergeCell ref="B1790:C1790"/>
    <mergeCell ref="D1790:E1790"/>
    <mergeCell ref="G1790:H1790"/>
    <mergeCell ref="J1686:K1686"/>
    <mergeCell ref="R1790:S1790"/>
    <mergeCell ref="B1711:C1711"/>
    <mergeCell ref="D1711:E1711"/>
    <mergeCell ref="G1711:H1711"/>
    <mergeCell ref="J1711:K1711"/>
    <mergeCell ref="R1711:S1711"/>
    <mergeCell ref="B1712:C1712"/>
    <mergeCell ref="D1712:E1712"/>
    <mergeCell ref="G1712:H1712"/>
    <mergeCell ref="J1659:K1659"/>
    <mergeCell ref="R1712:S1712"/>
    <mergeCell ref="B1685:C1685"/>
    <mergeCell ref="D1685:E1685"/>
    <mergeCell ref="G1685:H1685"/>
    <mergeCell ref="J1685:K1685"/>
    <mergeCell ref="R1685:S1685"/>
    <mergeCell ref="B1686:C1686"/>
    <mergeCell ref="D1686:E1686"/>
    <mergeCell ref="G1686:H1686"/>
    <mergeCell ref="J1606:K1606"/>
    <mergeCell ref="R1686:S1686"/>
    <mergeCell ref="B1658:C1658"/>
    <mergeCell ref="D1658:E1658"/>
    <mergeCell ref="G1658:H1658"/>
    <mergeCell ref="J1658:K1658"/>
    <mergeCell ref="R1658:S1658"/>
    <mergeCell ref="B1659:C1659"/>
    <mergeCell ref="D1659:E1659"/>
    <mergeCell ref="G1659:H1659"/>
    <mergeCell ref="J1581:K1581"/>
    <mergeCell ref="R1659:S1659"/>
    <mergeCell ref="B1605:C1605"/>
    <mergeCell ref="D1605:E1605"/>
    <mergeCell ref="G1605:H1605"/>
    <mergeCell ref="J1605:K1605"/>
    <mergeCell ref="R1605:S1605"/>
    <mergeCell ref="B1606:C1606"/>
    <mergeCell ref="D1606:E1606"/>
    <mergeCell ref="G1606:H1606"/>
    <mergeCell ref="G1504:H1504"/>
    <mergeCell ref="R1606:S1606"/>
    <mergeCell ref="B1580:C1580"/>
    <mergeCell ref="D1580:E1580"/>
    <mergeCell ref="G1580:H1580"/>
    <mergeCell ref="J1580:K1580"/>
    <mergeCell ref="R1580:S1580"/>
    <mergeCell ref="B1581:C1581"/>
    <mergeCell ref="D1581:E1581"/>
    <mergeCell ref="G1581:H1581"/>
    <mergeCell ref="G1453:H1453"/>
    <mergeCell ref="R1581:S1581"/>
    <mergeCell ref="R1504:S1504"/>
    <mergeCell ref="B1505:C1505"/>
    <mergeCell ref="D1505:E1505"/>
    <mergeCell ref="G1505:H1505"/>
    <mergeCell ref="J1505:K1505"/>
    <mergeCell ref="R1505:S1505"/>
    <mergeCell ref="B1504:C1504"/>
    <mergeCell ref="D1504:E1504"/>
    <mergeCell ref="G1425:H1425"/>
    <mergeCell ref="J1504:K1504"/>
    <mergeCell ref="R1453:S1453"/>
    <mergeCell ref="B1454:C1454"/>
    <mergeCell ref="D1454:E1454"/>
    <mergeCell ref="G1454:H1454"/>
    <mergeCell ref="J1454:K1454"/>
    <mergeCell ref="R1454:S1454"/>
    <mergeCell ref="B1453:C1453"/>
    <mergeCell ref="D1453:E1453"/>
    <mergeCell ref="G1400:H1400"/>
    <mergeCell ref="J1453:K1453"/>
    <mergeCell ref="R1425:S1425"/>
    <mergeCell ref="B1426:C1426"/>
    <mergeCell ref="D1426:E1426"/>
    <mergeCell ref="G1426:H1426"/>
    <mergeCell ref="J1426:K1426"/>
    <mergeCell ref="R1426:S1426"/>
    <mergeCell ref="B1425:C1425"/>
    <mergeCell ref="D1425:E1425"/>
    <mergeCell ref="G1294:H1294"/>
    <mergeCell ref="J1425:K1425"/>
    <mergeCell ref="R1400:S1400"/>
    <mergeCell ref="B1401:C1401"/>
    <mergeCell ref="D1401:E1401"/>
    <mergeCell ref="G1401:H1401"/>
    <mergeCell ref="J1401:K1401"/>
    <mergeCell ref="R1401:S1401"/>
    <mergeCell ref="B1400:C1400"/>
    <mergeCell ref="D1400:E1400"/>
    <mergeCell ref="G1270:H1270"/>
    <mergeCell ref="J1400:K1400"/>
    <mergeCell ref="R1294:S1294"/>
    <mergeCell ref="B1295:C1295"/>
    <mergeCell ref="D1295:E1295"/>
    <mergeCell ref="G1295:H1295"/>
    <mergeCell ref="J1295:K1295"/>
    <mergeCell ref="R1295:S1295"/>
    <mergeCell ref="B1294:C1294"/>
    <mergeCell ref="D1294:E1294"/>
    <mergeCell ref="G1218:H1218"/>
    <mergeCell ref="J1294:K1294"/>
    <mergeCell ref="R1270:S1270"/>
    <mergeCell ref="B1271:C1271"/>
    <mergeCell ref="D1271:E1271"/>
    <mergeCell ref="G1271:H1271"/>
    <mergeCell ref="J1271:K1271"/>
    <mergeCell ref="R1271:S1271"/>
    <mergeCell ref="B1270:C1270"/>
    <mergeCell ref="D1270:E1270"/>
    <mergeCell ref="G1168:H1168"/>
    <mergeCell ref="J1270:K1270"/>
    <mergeCell ref="R1218:S1218"/>
    <mergeCell ref="B1219:C1219"/>
    <mergeCell ref="D1219:E1219"/>
    <mergeCell ref="G1219:H1219"/>
    <mergeCell ref="J1219:K1219"/>
    <mergeCell ref="R1219:S1219"/>
    <mergeCell ref="B1218:C1218"/>
    <mergeCell ref="D1218:E1218"/>
    <mergeCell ref="G1142:H1142"/>
    <mergeCell ref="J1218:K1218"/>
    <mergeCell ref="R1168:S1168"/>
    <mergeCell ref="B1169:C1169"/>
    <mergeCell ref="D1169:E1169"/>
    <mergeCell ref="G1169:H1169"/>
    <mergeCell ref="J1169:K1169"/>
    <mergeCell ref="R1169:S1169"/>
    <mergeCell ref="B1168:C1168"/>
    <mergeCell ref="D1168:E1168"/>
    <mergeCell ref="G1089:H1089"/>
    <mergeCell ref="J1168:K1168"/>
    <mergeCell ref="R1142:S1142"/>
    <mergeCell ref="B1143:C1143"/>
    <mergeCell ref="D1143:E1143"/>
    <mergeCell ref="G1143:H1143"/>
    <mergeCell ref="J1143:K1143"/>
    <mergeCell ref="R1143:S1143"/>
    <mergeCell ref="B1142:C1142"/>
    <mergeCell ref="D1142:E1142"/>
    <mergeCell ref="G1062:H1062"/>
    <mergeCell ref="J1142:K1142"/>
    <mergeCell ref="R1089:S1089"/>
    <mergeCell ref="B1090:C1090"/>
    <mergeCell ref="D1090:E1090"/>
    <mergeCell ref="G1090:H1090"/>
    <mergeCell ref="J1090:K1090"/>
    <mergeCell ref="R1090:S1090"/>
    <mergeCell ref="B1089:C1089"/>
    <mergeCell ref="D1089:E1089"/>
    <mergeCell ref="G983:H983"/>
    <mergeCell ref="J1089:K1089"/>
    <mergeCell ref="R1062:S1062"/>
    <mergeCell ref="B1063:C1063"/>
    <mergeCell ref="D1063:E1063"/>
    <mergeCell ref="G1063:H1063"/>
    <mergeCell ref="J1063:K1063"/>
    <mergeCell ref="R1063:S1063"/>
    <mergeCell ref="B1062:C1062"/>
    <mergeCell ref="D1062:E1062"/>
    <mergeCell ref="G908:H908"/>
    <mergeCell ref="J1062:K1062"/>
    <mergeCell ref="R983:S983"/>
    <mergeCell ref="B984:C984"/>
    <mergeCell ref="D984:E984"/>
    <mergeCell ref="G984:H984"/>
    <mergeCell ref="J984:K984"/>
    <mergeCell ref="R984:S984"/>
    <mergeCell ref="B983:C983"/>
    <mergeCell ref="D983:E983"/>
    <mergeCell ref="G884:H884"/>
    <mergeCell ref="J983:K983"/>
    <mergeCell ref="R908:S908"/>
    <mergeCell ref="B909:C909"/>
    <mergeCell ref="D909:E909"/>
    <mergeCell ref="G909:H909"/>
    <mergeCell ref="J909:K909"/>
    <mergeCell ref="R909:S909"/>
    <mergeCell ref="B908:C908"/>
    <mergeCell ref="D908:E908"/>
    <mergeCell ref="G830:H830"/>
    <mergeCell ref="J908:K908"/>
    <mergeCell ref="R884:S884"/>
    <mergeCell ref="B885:C885"/>
    <mergeCell ref="D885:E885"/>
    <mergeCell ref="G885:H885"/>
    <mergeCell ref="J885:K885"/>
    <mergeCell ref="R885:S885"/>
    <mergeCell ref="B884:C884"/>
    <mergeCell ref="D884:E884"/>
    <mergeCell ref="G725:H725"/>
    <mergeCell ref="J884:K884"/>
    <mergeCell ref="R830:S830"/>
    <mergeCell ref="B831:C831"/>
    <mergeCell ref="D831:E831"/>
    <mergeCell ref="G831:H831"/>
    <mergeCell ref="J831:K831"/>
    <mergeCell ref="R831:S831"/>
    <mergeCell ref="B830:C830"/>
    <mergeCell ref="D830:E830"/>
    <mergeCell ref="G699:H699"/>
    <mergeCell ref="J830:K830"/>
    <mergeCell ref="R725:S725"/>
    <mergeCell ref="B726:C726"/>
    <mergeCell ref="D726:E726"/>
    <mergeCell ref="G726:H726"/>
    <mergeCell ref="J726:K726"/>
    <mergeCell ref="R726:S726"/>
    <mergeCell ref="B725:C725"/>
    <mergeCell ref="D725:E725"/>
    <mergeCell ref="G648:H648"/>
    <mergeCell ref="J725:K725"/>
    <mergeCell ref="R699:S699"/>
    <mergeCell ref="B700:C700"/>
    <mergeCell ref="D700:E700"/>
    <mergeCell ref="G700:H700"/>
    <mergeCell ref="J700:K700"/>
    <mergeCell ref="R700:S700"/>
    <mergeCell ref="B699:C699"/>
    <mergeCell ref="D699:E699"/>
    <mergeCell ref="G546:H546"/>
    <mergeCell ref="J699:K699"/>
    <mergeCell ref="R648:S648"/>
    <mergeCell ref="B649:C649"/>
    <mergeCell ref="D649:E649"/>
    <mergeCell ref="G649:H649"/>
    <mergeCell ref="J649:K649"/>
    <mergeCell ref="R649:S649"/>
    <mergeCell ref="B648:C648"/>
    <mergeCell ref="D648:E648"/>
    <mergeCell ref="G520:H520"/>
    <mergeCell ref="J648:K648"/>
    <mergeCell ref="R546:S546"/>
    <mergeCell ref="B547:C547"/>
    <mergeCell ref="D547:E547"/>
    <mergeCell ref="G547:H547"/>
    <mergeCell ref="J547:K547"/>
    <mergeCell ref="R547:S547"/>
    <mergeCell ref="B546:C546"/>
    <mergeCell ref="D546:E546"/>
    <mergeCell ref="G494:H494"/>
    <mergeCell ref="J546:K546"/>
    <mergeCell ref="R520:S520"/>
    <mergeCell ref="B521:C521"/>
    <mergeCell ref="D521:E521"/>
    <mergeCell ref="G521:H521"/>
    <mergeCell ref="J521:K521"/>
    <mergeCell ref="R521:S521"/>
    <mergeCell ref="B520:C520"/>
    <mergeCell ref="D520:E520"/>
    <mergeCell ref="G441:H441"/>
    <mergeCell ref="J520:K520"/>
    <mergeCell ref="R494:S494"/>
    <mergeCell ref="B495:C495"/>
    <mergeCell ref="D495:E495"/>
    <mergeCell ref="G495:H495"/>
    <mergeCell ref="J495:K495"/>
    <mergeCell ref="R495:S495"/>
    <mergeCell ref="B494:C494"/>
    <mergeCell ref="D494:E494"/>
    <mergeCell ref="J389:K389"/>
    <mergeCell ref="J494:K494"/>
    <mergeCell ref="R441:S441"/>
    <mergeCell ref="B442:C442"/>
    <mergeCell ref="D442:E442"/>
    <mergeCell ref="G442:H442"/>
    <mergeCell ref="J442:K442"/>
    <mergeCell ref="R442:S442"/>
    <mergeCell ref="B441:C441"/>
    <mergeCell ref="D441:E441"/>
    <mergeCell ref="R312:S312"/>
    <mergeCell ref="J441:K441"/>
    <mergeCell ref="R339:S339"/>
    <mergeCell ref="R363:S363"/>
    <mergeCell ref="R416:S416"/>
    <mergeCell ref="R364:S364"/>
    <mergeCell ref="R388:S388"/>
    <mergeCell ref="R389:S389"/>
    <mergeCell ref="R415:S415"/>
    <mergeCell ref="J339:K339"/>
    <mergeCell ref="R192:S192"/>
    <mergeCell ref="R196:S196"/>
    <mergeCell ref="R313:S313"/>
    <mergeCell ref="R338:S338"/>
    <mergeCell ref="R235:S235"/>
    <mergeCell ref="R236:S236"/>
    <mergeCell ref="R262:S262"/>
    <mergeCell ref="R263:S263"/>
    <mergeCell ref="R287:S287"/>
    <mergeCell ref="R288:S288"/>
    <mergeCell ref="R2:S2"/>
    <mergeCell ref="R3:S3"/>
    <mergeCell ref="R52:S52"/>
    <mergeCell ref="R78:S78"/>
    <mergeCell ref="R105:S105"/>
    <mergeCell ref="R131:S131"/>
    <mergeCell ref="R132:S132"/>
    <mergeCell ref="R157:S157"/>
    <mergeCell ref="R202:S202"/>
    <mergeCell ref="R207:S207"/>
    <mergeCell ref="R79:S79"/>
    <mergeCell ref="R104:S104"/>
    <mergeCell ref="R158:S158"/>
    <mergeCell ref="R183:S183"/>
    <mergeCell ref="R189:S189"/>
    <mergeCell ref="R191:S191"/>
    <mergeCell ref="D389:E389"/>
    <mergeCell ref="G389:H389"/>
    <mergeCell ref="B364:C364"/>
    <mergeCell ref="D364:E364"/>
    <mergeCell ref="G364:H364"/>
    <mergeCell ref="G338:H338"/>
    <mergeCell ref="B363:C363"/>
    <mergeCell ref="G339:H339"/>
    <mergeCell ref="D236:E236"/>
    <mergeCell ref="R184:S184"/>
    <mergeCell ref="R211:S211"/>
    <mergeCell ref="R187:S187"/>
    <mergeCell ref="R188:S188"/>
    <mergeCell ref="R212:S212"/>
    <mergeCell ref="B312:C312"/>
    <mergeCell ref="D312:E312"/>
    <mergeCell ref="G312:H312"/>
    <mergeCell ref="J312:K312"/>
    <mergeCell ref="B236:C236"/>
    <mergeCell ref="R1:S1"/>
    <mergeCell ref="B416:C416"/>
    <mergeCell ref="D416:E416"/>
    <mergeCell ref="G416:H416"/>
    <mergeCell ref="J416:K416"/>
    <mergeCell ref="B415:C415"/>
    <mergeCell ref="J288:K288"/>
    <mergeCell ref="B338:C338"/>
    <mergeCell ref="D338:E338"/>
    <mergeCell ref="B288:C288"/>
    <mergeCell ref="G236:H236"/>
    <mergeCell ref="G288:H288"/>
    <mergeCell ref="B287:C287"/>
    <mergeCell ref="D287:E287"/>
    <mergeCell ref="G287:H287"/>
    <mergeCell ref="B262:C262"/>
    <mergeCell ref="D288:E288"/>
    <mergeCell ref="G263:H263"/>
    <mergeCell ref="J287:K287"/>
    <mergeCell ref="B158:C158"/>
    <mergeCell ref="D158:E158"/>
    <mergeCell ref="G158:H158"/>
    <mergeCell ref="J158:K158"/>
    <mergeCell ref="B211:C211"/>
    <mergeCell ref="D211:E211"/>
    <mergeCell ref="G211:H211"/>
    <mergeCell ref="D262:E262"/>
    <mergeCell ref="G262:H262"/>
    <mergeCell ref="B79:C79"/>
    <mergeCell ref="D79:E79"/>
    <mergeCell ref="G79:H79"/>
    <mergeCell ref="D184:E184"/>
    <mergeCell ref="G184:H184"/>
    <mergeCell ref="D104:E104"/>
    <mergeCell ref="G104:H104"/>
    <mergeCell ref="B131:C131"/>
    <mergeCell ref="B183:C183"/>
    <mergeCell ref="D131:E131"/>
    <mergeCell ref="J79:K79"/>
    <mergeCell ref="B157:C157"/>
    <mergeCell ref="D157:E157"/>
    <mergeCell ref="G157:H157"/>
    <mergeCell ref="J157:K157"/>
    <mergeCell ref="B104:C104"/>
    <mergeCell ref="B105:C105"/>
    <mergeCell ref="D105:E105"/>
    <mergeCell ref="G105:H105"/>
    <mergeCell ref="J105:K105"/>
    <mergeCell ref="N1:P1"/>
    <mergeCell ref="B2:C2"/>
    <mergeCell ref="D2:E2"/>
    <mergeCell ref="B1:E1"/>
    <mergeCell ref="G2:I2"/>
    <mergeCell ref="J2:L2"/>
    <mergeCell ref="G1:L1"/>
    <mergeCell ref="J29:K29"/>
    <mergeCell ref="G78:H78"/>
    <mergeCell ref="J78:K78"/>
    <mergeCell ref="G52:H52"/>
    <mergeCell ref="J52:K52"/>
    <mergeCell ref="G3:I3"/>
    <mergeCell ref="J3:L3"/>
    <mergeCell ref="D29:E29"/>
    <mergeCell ref="B3:C3"/>
    <mergeCell ref="D3:E3"/>
    <mergeCell ref="G29:H29"/>
    <mergeCell ref="B29:C29"/>
    <mergeCell ref="J104:K104"/>
    <mergeCell ref="B52:C52"/>
    <mergeCell ref="D52:E52"/>
    <mergeCell ref="B78:C78"/>
    <mergeCell ref="D78:E78"/>
    <mergeCell ref="G131:H131"/>
    <mergeCell ref="J131:K131"/>
    <mergeCell ref="B192:E192"/>
    <mergeCell ref="G192:K192"/>
    <mergeCell ref="B132:C132"/>
    <mergeCell ref="D132:E132"/>
    <mergeCell ref="G132:H132"/>
    <mergeCell ref="J132:K132"/>
    <mergeCell ref="D183:E183"/>
    <mergeCell ref="G183:H183"/>
    <mergeCell ref="J183:K183"/>
    <mergeCell ref="J184:K184"/>
    <mergeCell ref="B187:E187"/>
    <mergeCell ref="N187:P187"/>
    <mergeCell ref="N188:P188"/>
    <mergeCell ref="B188:E188"/>
    <mergeCell ref="B184:C184"/>
    <mergeCell ref="N189:P189"/>
    <mergeCell ref="G187:K187"/>
    <mergeCell ref="G188:K188"/>
    <mergeCell ref="G189:K189"/>
    <mergeCell ref="N192:P192"/>
    <mergeCell ref="N196:P196"/>
    <mergeCell ref="N191:P191"/>
    <mergeCell ref="B189:E189"/>
    <mergeCell ref="J235:K235"/>
    <mergeCell ref="B235:C235"/>
    <mergeCell ref="J200:K200"/>
    <mergeCell ref="B191:E191"/>
    <mergeCell ref="G191:K191"/>
    <mergeCell ref="J236:K236"/>
    <mergeCell ref="N207:P207"/>
    <mergeCell ref="B196:E196"/>
    <mergeCell ref="G196:K196"/>
    <mergeCell ref="B202:E202"/>
    <mergeCell ref="G202:K202"/>
    <mergeCell ref="B207:E207"/>
    <mergeCell ref="G207:K207"/>
    <mergeCell ref="N202:P202"/>
    <mergeCell ref="J211:K211"/>
    <mergeCell ref="J263:K263"/>
    <mergeCell ref="B212:C212"/>
    <mergeCell ref="D212:E212"/>
    <mergeCell ref="G212:H212"/>
    <mergeCell ref="J212:K212"/>
    <mergeCell ref="J262:K262"/>
    <mergeCell ref="B263:C263"/>
    <mergeCell ref="D263:E263"/>
    <mergeCell ref="D235:E235"/>
    <mergeCell ref="G235:H235"/>
    <mergeCell ref="J363:K363"/>
    <mergeCell ref="B313:C313"/>
    <mergeCell ref="D313:E313"/>
    <mergeCell ref="G313:H313"/>
    <mergeCell ref="J313:K313"/>
    <mergeCell ref="B339:C339"/>
    <mergeCell ref="D339:E339"/>
    <mergeCell ref="D363:E363"/>
    <mergeCell ref="G363:H363"/>
    <mergeCell ref="J338:K338"/>
    <mergeCell ref="J364:K364"/>
    <mergeCell ref="B388:C388"/>
    <mergeCell ref="D388:E388"/>
    <mergeCell ref="G388:H388"/>
    <mergeCell ref="J388:K388"/>
    <mergeCell ref="R467:S467"/>
    <mergeCell ref="J415:K415"/>
    <mergeCell ref="D415:E415"/>
    <mergeCell ref="G415:H415"/>
    <mergeCell ref="B389:C389"/>
    <mergeCell ref="B468:C468"/>
    <mergeCell ref="D468:E468"/>
    <mergeCell ref="G468:H468"/>
    <mergeCell ref="J468:K468"/>
    <mergeCell ref="R468:S468"/>
    <mergeCell ref="B467:C467"/>
    <mergeCell ref="D467:E467"/>
    <mergeCell ref="G467:H467"/>
    <mergeCell ref="J467:K467"/>
    <mergeCell ref="R573:S573"/>
    <mergeCell ref="B574:C574"/>
    <mergeCell ref="D574:E574"/>
    <mergeCell ref="G574:H574"/>
    <mergeCell ref="J574:K574"/>
    <mergeCell ref="R574:S574"/>
    <mergeCell ref="B573:C573"/>
    <mergeCell ref="D573:E573"/>
    <mergeCell ref="G573:H573"/>
    <mergeCell ref="J573:K573"/>
    <mergeCell ref="R596:S596"/>
    <mergeCell ref="B597:C597"/>
    <mergeCell ref="D597:E597"/>
    <mergeCell ref="G597:H597"/>
    <mergeCell ref="J597:K597"/>
    <mergeCell ref="R597:S597"/>
    <mergeCell ref="B596:C596"/>
    <mergeCell ref="D596:E596"/>
    <mergeCell ref="G596:H596"/>
    <mergeCell ref="J596:K596"/>
    <mergeCell ref="R623:S623"/>
    <mergeCell ref="B624:C624"/>
    <mergeCell ref="D624:E624"/>
    <mergeCell ref="G624:H624"/>
    <mergeCell ref="J624:K624"/>
    <mergeCell ref="R624:S624"/>
    <mergeCell ref="B623:C623"/>
    <mergeCell ref="D623:E623"/>
    <mergeCell ref="G623:H623"/>
    <mergeCell ref="J623:K623"/>
    <mergeCell ref="R672:S672"/>
    <mergeCell ref="B673:C673"/>
    <mergeCell ref="D673:E673"/>
    <mergeCell ref="G673:H673"/>
    <mergeCell ref="J673:K673"/>
    <mergeCell ref="R673:S673"/>
    <mergeCell ref="B672:C672"/>
    <mergeCell ref="D672:E672"/>
    <mergeCell ref="G672:H672"/>
    <mergeCell ref="J672:K672"/>
    <mergeCell ref="R750:S750"/>
    <mergeCell ref="B751:C751"/>
    <mergeCell ref="D751:E751"/>
    <mergeCell ref="G751:H751"/>
    <mergeCell ref="J751:K751"/>
    <mergeCell ref="R751:S751"/>
    <mergeCell ref="B750:C750"/>
    <mergeCell ref="D750:E750"/>
    <mergeCell ref="G750:H750"/>
    <mergeCell ref="J750:K750"/>
    <mergeCell ref="R777:S777"/>
    <mergeCell ref="B778:C778"/>
    <mergeCell ref="D778:E778"/>
    <mergeCell ref="G778:H778"/>
    <mergeCell ref="J778:K778"/>
    <mergeCell ref="R778:S778"/>
    <mergeCell ref="B777:C777"/>
    <mergeCell ref="D777:E777"/>
    <mergeCell ref="G777:H777"/>
    <mergeCell ref="J777:K777"/>
    <mergeCell ref="R804:S804"/>
    <mergeCell ref="B805:C805"/>
    <mergeCell ref="D805:E805"/>
    <mergeCell ref="G805:H805"/>
    <mergeCell ref="J805:K805"/>
    <mergeCell ref="R805:S805"/>
    <mergeCell ref="B804:C804"/>
    <mergeCell ref="D804:E804"/>
    <mergeCell ref="G804:H804"/>
    <mergeCell ref="J804:K804"/>
    <mergeCell ref="R856:S856"/>
    <mergeCell ref="B857:C857"/>
    <mergeCell ref="D857:E857"/>
    <mergeCell ref="G857:H857"/>
    <mergeCell ref="J857:K857"/>
    <mergeCell ref="R857:S857"/>
    <mergeCell ref="B856:C856"/>
    <mergeCell ref="D856:E856"/>
    <mergeCell ref="G856:H856"/>
    <mergeCell ref="J856:K856"/>
    <mergeCell ref="R935:S935"/>
    <mergeCell ref="B936:C936"/>
    <mergeCell ref="D936:E936"/>
    <mergeCell ref="G936:H936"/>
    <mergeCell ref="J936:K936"/>
    <mergeCell ref="R936:S936"/>
    <mergeCell ref="B935:C935"/>
    <mergeCell ref="D935:E935"/>
    <mergeCell ref="G935:H935"/>
    <mergeCell ref="J935:K935"/>
    <mergeCell ref="R959:S959"/>
    <mergeCell ref="B960:C960"/>
    <mergeCell ref="D960:E960"/>
    <mergeCell ref="G960:H960"/>
    <mergeCell ref="J960:K960"/>
    <mergeCell ref="R960:S960"/>
    <mergeCell ref="B959:C959"/>
    <mergeCell ref="D959:E959"/>
    <mergeCell ref="G959:H959"/>
    <mergeCell ref="J959:K959"/>
    <mergeCell ref="R1011:S1011"/>
    <mergeCell ref="B1012:C1012"/>
    <mergeCell ref="D1012:E1012"/>
    <mergeCell ref="G1012:H1012"/>
    <mergeCell ref="J1012:K1012"/>
    <mergeCell ref="R1012:S1012"/>
    <mergeCell ref="B1011:C1011"/>
    <mergeCell ref="D1011:E1011"/>
    <mergeCell ref="G1011:H1011"/>
    <mergeCell ref="J1011:K1011"/>
    <mergeCell ref="R1037:S1037"/>
    <mergeCell ref="B1038:C1038"/>
    <mergeCell ref="D1038:E1038"/>
    <mergeCell ref="G1038:H1038"/>
    <mergeCell ref="J1038:K1038"/>
    <mergeCell ref="R1038:S1038"/>
    <mergeCell ref="B1037:C1037"/>
    <mergeCell ref="D1037:E1037"/>
    <mergeCell ref="G1037:H1037"/>
    <mergeCell ref="J1037:K1037"/>
    <mergeCell ref="R1115:S1115"/>
    <mergeCell ref="B1116:C1116"/>
    <mergeCell ref="D1116:E1116"/>
    <mergeCell ref="G1116:H1116"/>
    <mergeCell ref="J1116:K1116"/>
    <mergeCell ref="R1116:S1116"/>
    <mergeCell ref="B1115:C1115"/>
    <mergeCell ref="D1115:E1115"/>
    <mergeCell ref="G1115:H1115"/>
    <mergeCell ref="J1115:K1115"/>
    <mergeCell ref="R1193:S1193"/>
    <mergeCell ref="B1194:C1194"/>
    <mergeCell ref="D1194:E1194"/>
    <mergeCell ref="G1194:H1194"/>
    <mergeCell ref="J1194:K1194"/>
    <mergeCell ref="R1194:S1194"/>
    <mergeCell ref="B1193:C1193"/>
    <mergeCell ref="D1193:E1193"/>
    <mergeCell ref="G1193:H1193"/>
    <mergeCell ref="J1193:K1193"/>
    <mergeCell ref="R1245:S1245"/>
    <mergeCell ref="B1246:C1246"/>
    <mergeCell ref="D1246:E1246"/>
    <mergeCell ref="G1246:H1246"/>
    <mergeCell ref="J1246:K1246"/>
    <mergeCell ref="R1246:S1246"/>
    <mergeCell ref="B1245:C1245"/>
    <mergeCell ref="D1245:E1245"/>
    <mergeCell ref="G1245:H1245"/>
    <mergeCell ref="J1245:K1245"/>
    <mergeCell ref="R1322:S1322"/>
    <mergeCell ref="B1323:C1323"/>
    <mergeCell ref="D1323:E1323"/>
    <mergeCell ref="G1323:H1323"/>
    <mergeCell ref="J1323:K1323"/>
    <mergeCell ref="R1323:S1323"/>
    <mergeCell ref="B1322:C1322"/>
    <mergeCell ref="D1322:E1322"/>
    <mergeCell ref="G1322:H1322"/>
    <mergeCell ref="J1322:K1322"/>
    <mergeCell ref="R1347:S1347"/>
    <mergeCell ref="B1348:C1348"/>
    <mergeCell ref="D1348:E1348"/>
    <mergeCell ref="G1348:H1348"/>
    <mergeCell ref="J1348:K1348"/>
    <mergeCell ref="R1348:S1348"/>
    <mergeCell ref="B1347:C1347"/>
    <mergeCell ref="D1347:E1347"/>
    <mergeCell ref="G1347:H1347"/>
    <mergeCell ref="J1347:K1347"/>
    <mergeCell ref="R1373:S1373"/>
    <mergeCell ref="B1374:C1374"/>
    <mergeCell ref="D1374:E1374"/>
    <mergeCell ref="G1374:H1374"/>
    <mergeCell ref="J1374:K1374"/>
    <mergeCell ref="R1374:S1374"/>
    <mergeCell ref="B1373:C1373"/>
    <mergeCell ref="D1373:E1373"/>
    <mergeCell ref="G1373:H1373"/>
    <mergeCell ref="J1373:K1373"/>
    <mergeCell ref="R1479:S1479"/>
    <mergeCell ref="B1480:C1480"/>
    <mergeCell ref="D1480:E1480"/>
    <mergeCell ref="G1480:H1480"/>
    <mergeCell ref="J1480:K1480"/>
    <mergeCell ref="R1480:S1480"/>
    <mergeCell ref="B1479:C1479"/>
    <mergeCell ref="D1479:E1479"/>
    <mergeCell ref="G1479:H1479"/>
    <mergeCell ref="J1479:K1479"/>
    <mergeCell ref="B1529:C1529"/>
    <mergeCell ref="D1529:E1529"/>
    <mergeCell ref="G1529:H1529"/>
    <mergeCell ref="J1529:K1529"/>
    <mergeCell ref="R1529:S1529"/>
    <mergeCell ref="B1530:C1530"/>
    <mergeCell ref="D1530:E1530"/>
    <mergeCell ref="G1530:H1530"/>
    <mergeCell ref="J1530:K1530"/>
    <mergeCell ref="R1530:S1530"/>
    <mergeCell ref="B1555:C1555"/>
    <mergeCell ref="D1555:E1555"/>
    <mergeCell ref="G1555:H1555"/>
    <mergeCell ref="J1555:K1555"/>
    <mergeCell ref="R1555:S1555"/>
    <mergeCell ref="B1556:C1556"/>
    <mergeCell ref="D1556:E1556"/>
    <mergeCell ref="G1556:H1556"/>
    <mergeCell ref="J1556:K1556"/>
    <mergeCell ref="R1556:S1556"/>
    <mergeCell ref="B1632:C1632"/>
    <mergeCell ref="D1632:E1632"/>
    <mergeCell ref="G1632:H1632"/>
    <mergeCell ref="J1632:K1632"/>
    <mergeCell ref="R1632:S1632"/>
    <mergeCell ref="B1633:C1633"/>
    <mergeCell ref="D1633:E1633"/>
    <mergeCell ref="G1633:H1633"/>
    <mergeCell ref="J1633:K1633"/>
    <mergeCell ref="R1633:S1633"/>
    <mergeCell ref="B1737:C1737"/>
    <mergeCell ref="D1737:E1737"/>
    <mergeCell ref="G1737:H1737"/>
    <mergeCell ref="J1737:K1737"/>
    <mergeCell ref="R1737:S1737"/>
    <mergeCell ref="B1738:C1738"/>
    <mergeCell ref="D1738:E1738"/>
    <mergeCell ref="G1738:H1738"/>
    <mergeCell ref="J1738:K1738"/>
    <mergeCell ref="R1738:S1738"/>
    <mergeCell ref="B1765:C1765"/>
    <mergeCell ref="D1765:E1765"/>
    <mergeCell ref="G1765:H1765"/>
    <mergeCell ref="J1765:K1765"/>
    <mergeCell ref="R1765:S1765"/>
    <mergeCell ref="B1766:C1766"/>
    <mergeCell ref="D1766:E1766"/>
    <mergeCell ref="G1766:H1766"/>
    <mergeCell ref="J1766:K1766"/>
    <mergeCell ref="R1766:S1766"/>
    <mergeCell ref="R1815:S1815"/>
    <mergeCell ref="B1816:C1816"/>
    <mergeCell ref="D1816:E1816"/>
    <mergeCell ref="G1816:H1816"/>
    <mergeCell ref="J1816:K1816"/>
    <mergeCell ref="R1816:S1816"/>
    <mergeCell ref="B1840:C1840"/>
    <mergeCell ref="D1840:E1840"/>
    <mergeCell ref="G1840:H1840"/>
    <mergeCell ref="J1840:K1840"/>
    <mergeCell ref="R1840:S1840"/>
    <mergeCell ref="B1841:C1841"/>
    <mergeCell ref="D1841:E1841"/>
    <mergeCell ref="G1841:H1841"/>
    <mergeCell ref="J1841:K1841"/>
    <mergeCell ref="R1841:S1841"/>
    <mergeCell ref="B1865:C1865"/>
    <mergeCell ref="D1865:E1865"/>
    <mergeCell ref="G1865:H1865"/>
    <mergeCell ref="J1865:K1865"/>
    <mergeCell ref="R1865:S1865"/>
    <mergeCell ref="B1866:C1866"/>
    <mergeCell ref="D1866:E1866"/>
    <mergeCell ref="G1866:H1866"/>
    <mergeCell ref="J1866:K1866"/>
    <mergeCell ref="R1866:S1866"/>
    <mergeCell ref="B1966:C1966"/>
    <mergeCell ref="D1966:E1966"/>
    <mergeCell ref="G1966:H1966"/>
    <mergeCell ref="J1966:K1966"/>
    <mergeCell ref="R1966:S1966"/>
    <mergeCell ref="B1967:C1967"/>
    <mergeCell ref="D1967:E1967"/>
    <mergeCell ref="G1967:H1967"/>
    <mergeCell ref="J1967:K1967"/>
    <mergeCell ref="R1967:S1967"/>
    <mergeCell ref="B2018:C2018"/>
    <mergeCell ref="D2018:E2018"/>
    <mergeCell ref="G2018:H2018"/>
    <mergeCell ref="J2018:K2018"/>
    <mergeCell ref="R2018:S2018"/>
    <mergeCell ref="B2019:C2019"/>
    <mergeCell ref="D2019:E2019"/>
    <mergeCell ref="G2019:H2019"/>
    <mergeCell ref="J2019:K2019"/>
    <mergeCell ref="R2019:S2019"/>
    <mergeCell ref="B2124:C2124"/>
    <mergeCell ref="D2124:E2124"/>
    <mergeCell ref="G2124:H2124"/>
    <mergeCell ref="J2124:K2124"/>
    <mergeCell ref="R2124:S2124"/>
    <mergeCell ref="B2125:C2125"/>
    <mergeCell ref="D2125:E2125"/>
    <mergeCell ref="G2125:H2125"/>
    <mergeCell ref="J2125:K2125"/>
    <mergeCell ref="R2125:S2125"/>
    <mergeCell ref="B2224:C2224"/>
    <mergeCell ref="D2224:E2224"/>
    <mergeCell ref="G2224:H2224"/>
    <mergeCell ref="J2224:K2224"/>
    <mergeCell ref="R2224:S2224"/>
    <mergeCell ref="B2225:C2225"/>
    <mergeCell ref="D2225:E2225"/>
    <mergeCell ref="G2225:H2225"/>
    <mergeCell ref="J2225:K2225"/>
    <mergeCell ref="R2225:S2225"/>
    <mergeCell ref="B2355:C2355"/>
    <mergeCell ref="D2355:E2355"/>
    <mergeCell ref="G2355:H2355"/>
    <mergeCell ref="J2355:K2355"/>
    <mergeCell ref="R2355:S2355"/>
    <mergeCell ref="B2356:C2356"/>
    <mergeCell ref="D2356:E2356"/>
    <mergeCell ref="G2356:H2356"/>
    <mergeCell ref="J2356:K2356"/>
    <mergeCell ref="R2356:S2356"/>
    <mergeCell ref="B2381:C2381"/>
    <mergeCell ref="D2381:E2381"/>
    <mergeCell ref="G2381:H2381"/>
    <mergeCell ref="J2381:K2381"/>
    <mergeCell ref="R2381:S2381"/>
    <mergeCell ref="B2382:C2382"/>
    <mergeCell ref="D2382:E2382"/>
    <mergeCell ref="G2382:H2382"/>
    <mergeCell ref="J2382:K2382"/>
    <mergeCell ref="R2382:S2382"/>
    <mergeCell ref="B2434:C2434"/>
    <mergeCell ref="D2434:E2434"/>
    <mergeCell ref="G2434:H2434"/>
    <mergeCell ref="J2434:K2434"/>
    <mergeCell ref="R2434:S2434"/>
    <mergeCell ref="B2435:C2435"/>
    <mergeCell ref="D2435:E2435"/>
    <mergeCell ref="G2435:H2435"/>
    <mergeCell ref="J2435:K2435"/>
    <mergeCell ref="R2435:S2435"/>
    <mergeCell ref="B2509:C2509"/>
    <mergeCell ref="D2509:E2509"/>
    <mergeCell ref="G2509:H2509"/>
    <mergeCell ref="J2509:K2509"/>
    <mergeCell ref="R2509:S2509"/>
    <mergeCell ref="B2510:C2510"/>
    <mergeCell ref="D2510:E2510"/>
    <mergeCell ref="G2510:H2510"/>
    <mergeCell ref="J2510:K2510"/>
    <mergeCell ref="R2510:S2510"/>
    <mergeCell ref="B2560:C2560"/>
    <mergeCell ref="D2560:E2560"/>
    <mergeCell ref="G2560:H2560"/>
    <mergeCell ref="J2560:K2560"/>
    <mergeCell ref="R2560:S2560"/>
    <mergeCell ref="B2561:C2561"/>
    <mergeCell ref="D2561:E2561"/>
    <mergeCell ref="G2561:H2561"/>
    <mergeCell ref="J2561:K2561"/>
    <mergeCell ref="R2561:S2561"/>
    <mergeCell ref="B2611:C2611"/>
    <mergeCell ref="D2611:E2611"/>
    <mergeCell ref="G2611:H2611"/>
    <mergeCell ref="J2611:K2611"/>
    <mergeCell ref="R2611:S2611"/>
    <mergeCell ref="B2612:C2612"/>
    <mergeCell ref="D2612:E2612"/>
    <mergeCell ref="G2612:H2612"/>
    <mergeCell ref="J2612:K2612"/>
    <mergeCell ref="R2612:S2612"/>
    <mergeCell ref="B2638:C2638"/>
    <mergeCell ref="D2638:E2638"/>
    <mergeCell ref="G2638:H2638"/>
    <mergeCell ref="J2638:K2638"/>
    <mergeCell ref="R2638:S2638"/>
    <mergeCell ref="B2639:C2639"/>
    <mergeCell ref="D2639:E2639"/>
    <mergeCell ref="G2639:H2639"/>
    <mergeCell ref="J2639:K2639"/>
    <mergeCell ref="R2639:S2639"/>
    <mergeCell ref="B2665:C2665"/>
    <mergeCell ref="D2665:E2665"/>
    <mergeCell ref="G2665:H2665"/>
    <mergeCell ref="J2665:K2665"/>
    <mergeCell ref="R2665:S2665"/>
    <mergeCell ref="B2666:C2666"/>
    <mergeCell ref="D2666:E2666"/>
    <mergeCell ref="G2666:H2666"/>
    <mergeCell ref="J2666:K2666"/>
    <mergeCell ref="R2666:S2666"/>
    <mergeCell ref="B2717:C2717"/>
    <mergeCell ref="D2717:E2717"/>
    <mergeCell ref="G2717:H2717"/>
    <mergeCell ref="J2717:K2717"/>
    <mergeCell ref="R2717:S2717"/>
    <mergeCell ref="B2718:C2718"/>
    <mergeCell ref="D2718:E2718"/>
    <mergeCell ref="G2718:H2718"/>
    <mergeCell ref="J2718:K2718"/>
    <mergeCell ref="R2718:S2718"/>
    <mergeCell ref="B2866:C2866"/>
    <mergeCell ref="D2866:E2866"/>
    <mergeCell ref="G2866:H2866"/>
    <mergeCell ref="J2866:K2866"/>
    <mergeCell ref="R2866:S2866"/>
    <mergeCell ref="B2867:C2867"/>
    <mergeCell ref="D2867:E2867"/>
    <mergeCell ref="G2867:H2867"/>
    <mergeCell ref="J2867:K2867"/>
    <mergeCell ref="R2867:S2867"/>
    <mergeCell ref="B3075:C3075"/>
    <mergeCell ref="D3075:E3075"/>
    <mergeCell ref="G3075:H3075"/>
    <mergeCell ref="J3075:K3075"/>
    <mergeCell ref="R3075:S3075"/>
    <mergeCell ref="B3076:C3076"/>
    <mergeCell ref="D3076:E3076"/>
    <mergeCell ref="G3076:H3076"/>
    <mergeCell ref="J3076:K3076"/>
    <mergeCell ref="R3076:S3076"/>
    <mergeCell ref="B3126:C3126"/>
    <mergeCell ref="D3126:E3126"/>
    <mergeCell ref="G3126:H3126"/>
    <mergeCell ref="J3126:K3126"/>
    <mergeCell ref="R3126:S3126"/>
    <mergeCell ref="B3127:C3127"/>
    <mergeCell ref="D3127:E3127"/>
    <mergeCell ref="G3127:H3127"/>
    <mergeCell ref="J3127:K3127"/>
    <mergeCell ref="R3127:S3127"/>
    <mergeCell ref="B3178:C3178"/>
    <mergeCell ref="D3178:E3178"/>
    <mergeCell ref="G3178:H3178"/>
    <mergeCell ref="J3178:K3178"/>
    <mergeCell ref="R3178:S3178"/>
    <mergeCell ref="B3179:C3179"/>
    <mergeCell ref="D3179:E3179"/>
    <mergeCell ref="G3179:H3179"/>
    <mergeCell ref="J3179:K3179"/>
    <mergeCell ref="R3179:S3179"/>
    <mergeCell ref="B3202:C3202"/>
    <mergeCell ref="D3202:E3202"/>
    <mergeCell ref="G3202:H3202"/>
    <mergeCell ref="J3202:K3202"/>
    <mergeCell ref="R3202:S3202"/>
    <mergeCell ref="B3203:C3203"/>
    <mergeCell ref="D3203:E3203"/>
    <mergeCell ref="G3203:H3203"/>
    <mergeCell ref="J3203:K3203"/>
    <mergeCell ref="R3203:S3203"/>
    <mergeCell ref="B3229:C3229"/>
    <mergeCell ref="D3229:E3229"/>
    <mergeCell ref="G3229:H3229"/>
    <mergeCell ref="J3229:K3229"/>
    <mergeCell ref="R3229:S3229"/>
    <mergeCell ref="U3229:V3229"/>
    <mergeCell ref="B3230:C3230"/>
    <mergeCell ref="D3230:E3230"/>
    <mergeCell ref="G3230:H3230"/>
    <mergeCell ref="J3230:K3230"/>
    <mergeCell ref="R3230:S3230"/>
    <mergeCell ref="B3282:C3282"/>
    <mergeCell ref="D3282:E3282"/>
    <mergeCell ref="G3282:H3282"/>
    <mergeCell ref="J3282:K3282"/>
    <mergeCell ref="R3282:S3282"/>
    <mergeCell ref="B3281:C3281"/>
    <mergeCell ref="D3281:E3281"/>
    <mergeCell ref="G3281:H3281"/>
    <mergeCell ref="J3281:K3281"/>
    <mergeCell ref="R3281:S3281"/>
    <mergeCell ref="B3309:C3309"/>
    <mergeCell ref="D3309:E3309"/>
    <mergeCell ref="G3309:H3309"/>
    <mergeCell ref="J3309:K3309"/>
    <mergeCell ref="R3309:S3309"/>
    <mergeCell ref="B3310:C3310"/>
    <mergeCell ref="D3310:E3310"/>
    <mergeCell ref="G3310:H3310"/>
    <mergeCell ref="J3310:K3310"/>
    <mergeCell ref="R3310:S3310"/>
    <mergeCell ref="B3360:C3360"/>
    <mergeCell ref="D3360:E3360"/>
    <mergeCell ref="G3360:H3360"/>
    <mergeCell ref="J3360:K3360"/>
    <mergeCell ref="R3360:S3360"/>
    <mergeCell ref="B3361:C3361"/>
    <mergeCell ref="D3361:E3361"/>
    <mergeCell ref="G3361:H3361"/>
    <mergeCell ref="J3361:K3361"/>
    <mergeCell ref="R3361:S3361"/>
    <mergeCell ref="B3461:C3461"/>
    <mergeCell ref="D3461:E3461"/>
    <mergeCell ref="G3461:H3461"/>
    <mergeCell ref="J3461:K3461"/>
    <mergeCell ref="R3461:S3461"/>
    <mergeCell ref="B3462:C3462"/>
    <mergeCell ref="D3462:E3462"/>
    <mergeCell ref="G3462:H3462"/>
    <mergeCell ref="J3462:K3462"/>
    <mergeCell ref="R3462:S3462"/>
    <mergeCell ref="B3487:C3487"/>
    <mergeCell ref="D3487:E3487"/>
    <mergeCell ref="G3487:H3487"/>
    <mergeCell ref="J3487:K3487"/>
    <mergeCell ref="R3487:S3487"/>
    <mergeCell ref="B3488:C3488"/>
    <mergeCell ref="D3488:E3488"/>
    <mergeCell ref="G3488:H3488"/>
    <mergeCell ref="J3488:K3488"/>
    <mergeCell ref="R3488:S3488"/>
    <mergeCell ref="B3592:C3592"/>
    <mergeCell ref="D3592:E3592"/>
    <mergeCell ref="G3592:H3592"/>
    <mergeCell ref="J3592:K3592"/>
    <mergeCell ref="R3592:S3592"/>
    <mergeCell ref="B3593:C3593"/>
    <mergeCell ref="D3593:E3593"/>
    <mergeCell ref="G3593:H3593"/>
    <mergeCell ref="J3593:K3593"/>
    <mergeCell ref="R3593:S3593"/>
    <mergeCell ref="B3620:C3620"/>
    <mergeCell ref="D3620:E3620"/>
    <mergeCell ref="G3620:H3620"/>
    <mergeCell ref="J3620:K3620"/>
    <mergeCell ref="R3620:S3620"/>
    <mergeCell ref="B3621:C3621"/>
    <mergeCell ref="D3621:E3621"/>
    <mergeCell ref="G3621:H3621"/>
    <mergeCell ref="J3621:K3621"/>
    <mergeCell ref="R3621:S3621"/>
    <mergeCell ref="B3671:C3671"/>
    <mergeCell ref="D3671:E3671"/>
    <mergeCell ref="G3671:H3671"/>
    <mergeCell ref="J3671:K3671"/>
    <mergeCell ref="R3671:S3671"/>
    <mergeCell ref="B3672:C3672"/>
    <mergeCell ref="D3672:E3672"/>
    <mergeCell ref="G3672:H3672"/>
    <mergeCell ref="J3672:K3672"/>
    <mergeCell ref="R3672:S3672"/>
    <mergeCell ref="B3696:C3696"/>
    <mergeCell ref="D3696:E3696"/>
    <mergeCell ref="G3696:H3696"/>
    <mergeCell ref="J3696:K3696"/>
    <mergeCell ref="R3696:S3696"/>
    <mergeCell ref="B3697:C3697"/>
    <mergeCell ref="D3697:E3697"/>
    <mergeCell ref="G3697:H3697"/>
    <mergeCell ref="J3697:K3697"/>
    <mergeCell ref="R3697:S3697"/>
    <mergeCell ref="B3720:C3720"/>
    <mergeCell ref="D3720:E3720"/>
    <mergeCell ref="G3720:H3720"/>
    <mergeCell ref="J3720:K3720"/>
    <mergeCell ref="R3720:S3720"/>
    <mergeCell ref="B3721:C3721"/>
    <mergeCell ref="D3721:E3721"/>
    <mergeCell ref="G3721:H3721"/>
    <mergeCell ref="J3721:K3721"/>
    <mergeCell ref="R3721:S3721"/>
    <mergeCell ref="B3746:C3746"/>
    <mergeCell ref="D3746:E3746"/>
    <mergeCell ref="G3746:H3746"/>
    <mergeCell ref="J3746:K3746"/>
    <mergeCell ref="R3746:S3746"/>
    <mergeCell ref="B3747:C3747"/>
    <mergeCell ref="D3747:E3747"/>
    <mergeCell ref="G3747:H3747"/>
    <mergeCell ref="J3747:K3747"/>
    <mergeCell ref="R3747:S3747"/>
    <mergeCell ref="B3770:C3770"/>
    <mergeCell ref="D3770:E3770"/>
    <mergeCell ref="G3770:H3770"/>
    <mergeCell ref="J3770:K3770"/>
    <mergeCell ref="R3770:S3770"/>
    <mergeCell ref="B3771:C3771"/>
    <mergeCell ref="D3771:E3771"/>
    <mergeCell ref="G3771:H3771"/>
    <mergeCell ref="J3771:K3771"/>
    <mergeCell ref="R3771:S3771"/>
    <mergeCell ref="B3822:C3822"/>
    <mergeCell ref="D3822:E3822"/>
    <mergeCell ref="G3822:H3822"/>
    <mergeCell ref="J3822:K3822"/>
    <mergeCell ref="R3822:S3822"/>
    <mergeCell ref="B3823:C3823"/>
    <mergeCell ref="D3823:E3823"/>
    <mergeCell ref="G3823:H3823"/>
    <mergeCell ref="J3823:K3823"/>
    <mergeCell ref="R3823:S3823"/>
    <mergeCell ref="B3849:C3849"/>
    <mergeCell ref="D3849:E3849"/>
    <mergeCell ref="G3849:H3849"/>
    <mergeCell ref="J3849:K3849"/>
    <mergeCell ref="R3849:S3849"/>
    <mergeCell ref="B3850:C3850"/>
    <mergeCell ref="D3850:E3850"/>
    <mergeCell ref="G3850:H3850"/>
    <mergeCell ref="J3850:K3850"/>
    <mergeCell ref="R3850:S3850"/>
    <mergeCell ref="B3874:C3874"/>
    <mergeCell ref="D3874:E3874"/>
    <mergeCell ref="G3874:H3874"/>
    <mergeCell ref="J3874:K3874"/>
    <mergeCell ref="R3874:S3874"/>
    <mergeCell ref="B3875:C3875"/>
    <mergeCell ref="D3875:E3875"/>
    <mergeCell ref="G3875:H3875"/>
    <mergeCell ref="J3875:K3875"/>
    <mergeCell ref="R3875:S3875"/>
    <mergeCell ref="B3901:C3901"/>
    <mergeCell ref="D3901:E3901"/>
    <mergeCell ref="G3901:H3901"/>
    <mergeCell ref="J3901:K3901"/>
    <mergeCell ref="R3901:S3901"/>
    <mergeCell ref="B3902:C3902"/>
    <mergeCell ref="D3902:E3902"/>
    <mergeCell ref="G3902:H3902"/>
    <mergeCell ref="J3902:K3902"/>
    <mergeCell ref="R3902:S3902"/>
    <mergeCell ref="B3928:C3928"/>
    <mergeCell ref="D3928:E3928"/>
    <mergeCell ref="G3928:H3928"/>
    <mergeCell ref="J3928:K3928"/>
    <mergeCell ref="R3928:S3928"/>
    <mergeCell ref="B3929:C3929"/>
    <mergeCell ref="D3929:E3929"/>
    <mergeCell ref="G3929:H3929"/>
    <mergeCell ref="J3929:K3929"/>
    <mergeCell ref="R3929:S3929"/>
    <mergeCell ref="B3980:C3980"/>
    <mergeCell ref="D3980:E3980"/>
    <mergeCell ref="G3980:H3980"/>
    <mergeCell ref="J3980:K3980"/>
    <mergeCell ref="R3980:S3980"/>
    <mergeCell ref="B3981:C3981"/>
    <mergeCell ref="D3981:E3981"/>
    <mergeCell ref="G3981:H3981"/>
    <mergeCell ref="J3981:K3981"/>
    <mergeCell ref="R3981:S3981"/>
    <mergeCell ref="B4030:C4030"/>
    <mergeCell ref="D4030:E4030"/>
    <mergeCell ref="G4030:H4030"/>
    <mergeCell ref="J4030:K4030"/>
    <mergeCell ref="R4030:S4030"/>
    <mergeCell ref="B4031:C4031"/>
    <mergeCell ref="D4031:E4031"/>
    <mergeCell ref="G4031:H4031"/>
    <mergeCell ref="J4031:K4031"/>
    <mergeCell ref="R4031:S4031"/>
    <mergeCell ref="B4080:C4080"/>
    <mergeCell ref="D4080:E4080"/>
    <mergeCell ref="G4080:H4080"/>
    <mergeCell ref="J4080:K4080"/>
    <mergeCell ref="R4080:S4080"/>
    <mergeCell ref="B4081:C4081"/>
    <mergeCell ref="D4081:E4081"/>
    <mergeCell ref="G4081:H4081"/>
    <mergeCell ref="J4081:K4081"/>
    <mergeCell ref="R4081:S4081"/>
    <mergeCell ref="B4107:C4107"/>
    <mergeCell ref="D4107:E4107"/>
    <mergeCell ref="G4107:H4107"/>
    <mergeCell ref="J4107:K4107"/>
    <mergeCell ref="R4107:S4107"/>
    <mergeCell ref="B4108:C4108"/>
    <mergeCell ref="D4108:E4108"/>
    <mergeCell ref="G4108:H4108"/>
    <mergeCell ref="J4108:K4108"/>
    <mergeCell ref="R4108:S4108"/>
    <mergeCell ref="B4133:C4133"/>
    <mergeCell ref="D4133:E4133"/>
    <mergeCell ref="G4133:H4133"/>
    <mergeCell ref="J4133:K4133"/>
    <mergeCell ref="R4133:S4133"/>
    <mergeCell ref="B4134:C4134"/>
    <mergeCell ref="D4134:E4134"/>
    <mergeCell ref="G4134:H4134"/>
    <mergeCell ref="J4134:K4134"/>
    <mergeCell ref="R4134:S4134"/>
    <mergeCell ref="B4158:C4158"/>
    <mergeCell ref="D4158:E4158"/>
    <mergeCell ref="G4158:H4158"/>
    <mergeCell ref="J4158:K4158"/>
    <mergeCell ref="R4158:S4158"/>
    <mergeCell ref="B4159:C4159"/>
    <mergeCell ref="D4159:E4159"/>
    <mergeCell ref="G4159:H4159"/>
    <mergeCell ref="J4159:K4159"/>
    <mergeCell ref="R4159:S4159"/>
    <mergeCell ref="B4265:C4265"/>
    <mergeCell ref="D4265:E4265"/>
    <mergeCell ref="G4265:H4265"/>
    <mergeCell ref="J4265:K4265"/>
    <mergeCell ref="R4265:S4265"/>
    <mergeCell ref="R4266:S4266"/>
    <mergeCell ref="B4315:C4315"/>
    <mergeCell ref="D4315:E4315"/>
    <mergeCell ref="G4315:H4315"/>
    <mergeCell ref="J4315:K4315"/>
    <mergeCell ref="B4292:C4292"/>
    <mergeCell ref="D4292:E4292"/>
    <mergeCell ref="G4292:H4292"/>
    <mergeCell ref="J4292:K4292"/>
    <mergeCell ref="B4446:C4446"/>
    <mergeCell ref="D4446:E4446"/>
    <mergeCell ref="J4343:K4343"/>
    <mergeCell ref="D4266:E4266"/>
    <mergeCell ref="G4266:H4266"/>
    <mergeCell ref="J4266:K4266"/>
    <mergeCell ref="G4391:H4391"/>
    <mergeCell ref="J4391:K4391"/>
    <mergeCell ref="B4366:C4366"/>
    <mergeCell ref="D4366:E4366"/>
    <mergeCell ref="B4391:C4391"/>
    <mergeCell ref="D4391:E4391"/>
    <mergeCell ref="G4446:H4446"/>
    <mergeCell ref="J4446:K4446"/>
    <mergeCell ref="G4390:H4390"/>
    <mergeCell ref="B4342:C4342"/>
    <mergeCell ref="D4342:E4342"/>
    <mergeCell ref="G4342:H4342"/>
    <mergeCell ref="J4342:K4342"/>
    <mergeCell ref="B4343:C4343"/>
    <mergeCell ref="D4471:E4471"/>
    <mergeCell ref="G4471:H4471"/>
    <mergeCell ref="J4471:K4471"/>
    <mergeCell ref="D4367:E4367"/>
    <mergeCell ref="G4470:H4470"/>
    <mergeCell ref="J4470:K4470"/>
    <mergeCell ref="B4470:C4470"/>
    <mergeCell ref="D4470:E4470"/>
    <mergeCell ref="D4497:E4497"/>
    <mergeCell ref="J4390:K4390"/>
    <mergeCell ref="B4445:C4445"/>
    <mergeCell ref="D4445:E4445"/>
    <mergeCell ref="G4445:H4445"/>
    <mergeCell ref="J4445:K4445"/>
    <mergeCell ref="G4497:H4497"/>
    <mergeCell ref="B4471:C4471"/>
    <mergeCell ref="B4523:C4523"/>
    <mergeCell ref="D4523:E4523"/>
    <mergeCell ref="G4523:H4523"/>
    <mergeCell ref="J4523:K4523"/>
    <mergeCell ref="B4524:C4524"/>
    <mergeCell ref="D4524:E4524"/>
    <mergeCell ref="G4524:H4524"/>
    <mergeCell ref="J4524:K4524"/>
    <mergeCell ref="B4550:C4550"/>
    <mergeCell ref="D4550:E4550"/>
    <mergeCell ref="G4550:H4550"/>
    <mergeCell ref="J4550:K4550"/>
    <mergeCell ref="B4551:C4551"/>
    <mergeCell ref="D4551:E4551"/>
    <mergeCell ref="G4551:H4551"/>
    <mergeCell ref="J4551:K4551"/>
    <mergeCell ref="B4626:C4626"/>
    <mergeCell ref="D4626:E4626"/>
    <mergeCell ref="G4626:H4626"/>
    <mergeCell ref="J4626:K4626"/>
    <mergeCell ref="B4627:C4627"/>
    <mergeCell ref="D4627:E4627"/>
    <mergeCell ref="G4627:H4627"/>
    <mergeCell ref="J4627:K4627"/>
    <mergeCell ref="B4653:C4653"/>
    <mergeCell ref="D4653:E4653"/>
    <mergeCell ref="G4653:H4653"/>
    <mergeCell ref="J4653:K4653"/>
    <mergeCell ref="B4654:C4654"/>
    <mergeCell ref="D4654:E4654"/>
    <mergeCell ref="G4654:H4654"/>
    <mergeCell ref="J4654:K4654"/>
    <mergeCell ref="B4679:C4679"/>
    <mergeCell ref="D4679:E4679"/>
    <mergeCell ref="G4679:H4679"/>
    <mergeCell ref="J4679:K4679"/>
    <mergeCell ref="B4680:C4680"/>
    <mergeCell ref="D4680:E4680"/>
    <mergeCell ref="G4680:H4680"/>
    <mergeCell ref="J4680:K4680"/>
    <mergeCell ref="B4704:C4704"/>
    <mergeCell ref="D4704:E4704"/>
    <mergeCell ref="G4704:H4704"/>
    <mergeCell ref="J4704:K4704"/>
    <mergeCell ref="B4705:C4705"/>
    <mergeCell ref="D4705:E4705"/>
    <mergeCell ref="G4705:H4705"/>
    <mergeCell ref="J4705:K4705"/>
    <mergeCell ref="B4757:C4757"/>
    <mergeCell ref="D4757:E4757"/>
    <mergeCell ref="G4757:H4757"/>
    <mergeCell ref="J4757:K4757"/>
    <mergeCell ref="B4758:C4758"/>
    <mergeCell ref="D4758:E4758"/>
    <mergeCell ref="G4758:H4758"/>
    <mergeCell ref="J4758:K4758"/>
    <mergeCell ref="B4834:C4834"/>
    <mergeCell ref="D4834:E4834"/>
    <mergeCell ref="G4834:H4834"/>
    <mergeCell ref="J4834:K4834"/>
    <mergeCell ref="B4835:C4835"/>
    <mergeCell ref="D4835:E4835"/>
    <mergeCell ref="G4835:H4835"/>
    <mergeCell ref="J4835:K4835"/>
    <mergeCell ref="B4862:C4862"/>
    <mergeCell ref="D4862:E4862"/>
    <mergeCell ref="G4862:H4862"/>
    <mergeCell ref="J4862:K4862"/>
    <mergeCell ref="B4863:C4863"/>
    <mergeCell ref="D4863:E4863"/>
    <mergeCell ref="G4863:H4863"/>
    <mergeCell ref="J4863:K4863"/>
    <mergeCell ref="B4913:C4913"/>
    <mergeCell ref="D4913:E4913"/>
    <mergeCell ref="G4913:H4913"/>
    <mergeCell ref="J4913:K4913"/>
    <mergeCell ref="B4914:C4914"/>
    <mergeCell ref="D4914:E4914"/>
    <mergeCell ref="G4914:H4914"/>
    <mergeCell ref="J4914:K4914"/>
    <mergeCell ref="B4938:C4938"/>
    <mergeCell ref="D4938:E4938"/>
    <mergeCell ref="G4938:H4938"/>
    <mergeCell ref="J4938:K4938"/>
    <mergeCell ref="B4939:C4939"/>
    <mergeCell ref="D4939:E4939"/>
    <mergeCell ref="G4939:H4939"/>
    <mergeCell ref="J4939:K4939"/>
    <mergeCell ref="B4989:C4989"/>
    <mergeCell ref="D4989:E4989"/>
    <mergeCell ref="G4989:H4989"/>
    <mergeCell ref="J4989:K4989"/>
    <mergeCell ref="B4990:C4990"/>
    <mergeCell ref="D4990:E4990"/>
    <mergeCell ref="G4990:H4990"/>
    <mergeCell ref="J4990:K4990"/>
    <mergeCell ref="B5066:C5066"/>
    <mergeCell ref="D5066:E5066"/>
    <mergeCell ref="G5066:H5066"/>
    <mergeCell ref="J5066:K5066"/>
    <mergeCell ref="B5067:C5067"/>
    <mergeCell ref="D5067:E5067"/>
    <mergeCell ref="G5067:H5067"/>
    <mergeCell ref="J5067:K5067"/>
    <mergeCell ref="B5119:C5119"/>
    <mergeCell ref="D5119:E5119"/>
    <mergeCell ref="G5119:H5119"/>
    <mergeCell ref="J5119:K5119"/>
    <mergeCell ref="B5120:C5120"/>
    <mergeCell ref="D5120:E5120"/>
    <mergeCell ref="G5120:H5120"/>
    <mergeCell ref="J5120:K5120"/>
    <mergeCell ref="B5173:C5173"/>
    <mergeCell ref="D5173:E5173"/>
    <mergeCell ref="G5173:H5173"/>
    <mergeCell ref="J5173:K5173"/>
    <mergeCell ref="B5174:C5174"/>
    <mergeCell ref="D5174:E5174"/>
    <mergeCell ref="G5174:H5174"/>
    <mergeCell ref="J5174:K5174"/>
    <mergeCell ref="B5225:C5225"/>
    <mergeCell ref="D5225:E5225"/>
    <mergeCell ref="G5225:H5225"/>
    <mergeCell ref="J5225:K5225"/>
    <mergeCell ref="B5226:C5226"/>
    <mergeCell ref="D5226:E5226"/>
    <mergeCell ref="G5226:H5226"/>
    <mergeCell ref="J5226:K5226"/>
    <mergeCell ref="B5302:C5302"/>
    <mergeCell ref="D5302:E5302"/>
    <mergeCell ref="G5302:H5302"/>
    <mergeCell ref="J5302:K5302"/>
    <mergeCell ref="B5303:C5303"/>
    <mergeCell ref="D5303:E5303"/>
    <mergeCell ref="G5303:H5303"/>
    <mergeCell ref="J5303:K5303"/>
    <mergeCell ref="B5406:C5406"/>
    <mergeCell ref="D5406:E5406"/>
    <mergeCell ref="G5406:H5406"/>
    <mergeCell ref="J5406:K5406"/>
    <mergeCell ref="B5407:C5407"/>
    <mergeCell ref="D5407:E5407"/>
    <mergeCell ref="G5407:H5407"/>
    <mergeCell ref="J5407:K5407"/>
    <mergeCell ref="B5430:C5430"/>
    <mergeCell ref="D5430:E5430"/>
    <mergeCell ref="G5430:H5430"/>
    <mergeCell ref="J5430:K5430"/>
    <mergeCell ref="B5431:C5431"/>
    <mergeCell ref="D5431:E5431"/>
    <mergeCell ref="G5431:H5431"/>
    <mergeCell ref="J5431:K5431"/>
    <mergeCell ref="B5484:C5484"/>
    <mergeCell ref="D5484:E5484"/>
    <mergeCell ref="G5484:H5484"/>
    <mergeCell ref="J5484:K5484"/>
    <mergeCell ref="B5485:C5485"/>
    <mergeCell ref="D5485:E5485"/>
    <mergeCell ref="G5485:H5485"/>
    <mergeCell ref="J5485:K5485"/>
    <mergeCell ref="B5560:C5560"/>
    <mergeCell ref="D5560:E5560"/>
    <mergeCell ref="G5560:H5560"/>
    <mergeCell ref="J5560:K5560"/>
    <mergeCell ref="B5561:C5561"/>
    <mergeCell ref="D5561:E5561"/>
    <mergeCell ref="G5561:H5561"/>
    <mergeCell ref="J5561:K5561"/>
    <mergeCell ref="B5663:C5663"/>
    <mergeCell ref="D5663:E5663"/>
    <mergeCell ref="G5663:H5663"/>
    <mergeCell ref="J5663:K5663"/>
    <mergeCell ref="B5664:C5664"/>
    <mergeCell ref="D5664:E5664"/>
    <mergeCell ref="G5664:H5664"/>
    <mergeCell ref="J5664:K5664"/>
  </mergeCells>
  <phoneticPr fontId="5" type="noConversion"/>
  <printOptions gridLines="1"/>
  <pageMargins left="0.5" right="0.5" top="1" bottom="0.75" header="0.5" footer="0.5"/>
  <pageSetup orientation="portrait" r:id="rId1"/>
  <headerFooter alignWithMargins="0"/>
  <legacy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1"/>
  <sheetViews>
    <sheetView zoomScaleNormal="100" workbookViewId="0">
      <pane xSplit="1" ySplit="5" topLeftCell="B66" activePane="bottomRight" state="frozenSplit"/>
      <selection pane="topRight" activeCell="B1" sqref="B1"/>
      <selection pane="bottomLeft" activeCell="A6" sqref="A6"/>
      <selection pane="bottomRight" activeCell="B106" sqref="B106"/>
    </sheetView>
  </sheetViews>
  <sheetFormatPr defaultRowHeight="12.75" x14ac:dyDescent="0.2"/>
  <cols>
    <col min="1" max="1" width="9.5" style="2" bestFit="1" customWidth="1"/>
    <col min="2" max="5" width="9.33203125" style="64" customWidth="1"/>
    <col min="6" max="6" width="4.5" style="64" customWidth="1"/>
    <col min="7" max="10" width="9.33203125" style="64" customWidth="1"/>
    <col min="11" max="11" width="4.5" style="64" customWidth="1"/>
    <col min="12" max="14" width="9.33203125" style="64" customWidth="1"/>
    <col min="15" max="15" width="4.5" style="64" customWidth="1"/>
    <col min="16" max="18" width="9.33203125" customWidth="1"/>
    <col min="19" max="22" width="9.33203125" style="64" customWidth="1"/>
    <col min="23" max="23" width="4.5" style="64" customWidth="1"/>
    <col min="24" max="27" width="9.33203125" style="64" customWidth="1"/>
  </cols>
  <sheetData>
    <row r="1" spans="1:27" s="4" customFormat="1" ht="13.5" thickBot="1" x14ac:dyDescent="0.25">
      <c r="A1" s="3"/>
      <c r="B1" s="323" t="s">
        <v>55</v>
      </c>
      <c r="C1" s="324"/>
      <c r="D1" s="324"/>
      <c r="E1" s="325"/>
      <c r="F1" s="5"/>
      <c r="G1" s="323" t="s">
        <v>54</v>
      </c>
      <c r="H1" s="333"/>
      <c r="I1" s="333"/>
      <c r="J1" s="334"/>
      <c r="K1" s="5"/>
      <c r="L1" s="319" t="s">
        <v>3</v>
      </c>
      <c r="M1" s="319"/>
      <c r="N1" s="319"/>
      <c r="O1" s="5"/>
      <c r="P1" s="328" t="s">
        <v>55</v>
      </c>
      <c r="Q1" s="329"/>
      <c r="S1" s="323" t="s">
        <v>55</v>
      </c>
      <c r="T1" s="324"/>
      <c r="U1" s="324"/>
      <c r="V1" s="325"/>
      <c r="W1" s="5"/>
      <c r="X1" s="323" t="s">
        <v>54</v>
      </c>
      <c r="Y1" s="333"/>
      <c r="Z1" s="333"/>
      <c r="AA1" s="334"/>
    </row>
    <row r="2" spans="1:27" s="4" customFormat="1" ht="13.5" thickTop="1" x14ac:dyDescent="0.2">
      <c r="A2" s="3"/>
      <c r="B2" s="320" t="s">
        <v>56</v>
      </c>
      <c r="C2" s="321"/>
      <c r="D2" s="320" t="s">
        <v>57</v>
      </c>
      <c r="E2" s="322"/>
      <c r="F2" s="5"/>
      <c r="G2" s="320" t="s">
        <v>60</v>
      </c>
      <c r="H2" s="321"/>
      <c r="I2" s="320" t="s">
        <v>59</v>
      </c>
      <c r="J2" s="322"/>
      <c r="K2" s="5"/>
      <c r="L2" s="5"/>
      <c r="M2" s="5"/>
      <c r="N2" s="5"/>
      <c r="O2" s="5"/>
      <c r="P2" s="320"/>
      <c r="Q2" s="322"/>
      <c r="S2" s="320" t="s">
        <v>56</v>
      </c>
      <c r="T2" s="321"/>
      <c r="U2" s="320" t="s">
        <v>57</v>
      </c>
      <c r="V2" s="322"/>
      <c r="W2" s="5"/>
      <c r="X2" s="320" t="s">
        <v>60</v>
      </c>
      <c r="Y2" s="321"/>
      <c r="Z2" s="320" t="s">
        <v>59</v>
      </c>
      <c r="AA2" s="322"/>
    </row>
    <row r="3" spans="1:27" s="4" customFormat="1" ht="13.5" thickBot="1" x14ac:dyDescent="0.25">
      <c r="A3" s="3"/>
      <c r="B3" s="314" t="s">
        <v>0</v>
      </c>
      <c r="C3" s="315"/>
      <c r="D3" s="314" t="s">
        <v>1</v>
      </c>
      <c r="E3" s="316"/>
      <c r="F3" s="5"/>
      <c r="G3" s="314" t="s">
        <v>0</v>
      </c>
      <c r="H3" s="315"/>
      <c r="I3" s="314" t="s">
        <v>1</v>
      </c>
      <c r="J3" s="316"/>
      <c r="K3" s="5"/>
      <c r="L3" s="5"/>
      <c r="M3" s="5"/>
      <c r="N3" s="5"/>
      <c r="O3" s="5"/>
      <c r="P3" s="314" t="s">
        <v>155</v>
      </c>
      <c r="Q3" s="316"/>
      <c r="S3" s="314" t="s">
        <v>0</v>
      </c>
      <c r="T3" s="315"/>
      <c r="U3" s="314" t="s">
        <v>1</v>
      </c>
      <c r="V3" s="316"/>
      <c r="W3" s="5"/>
      <c r="X3" s="314" t="s">
        <v>0</v>
      </c>
      <c r="Y3" s="315"/>
      <c r="Z3" s="314" t="s">
        <v>1</v>
      </c>
      <c r="AA3" s="316"/>
    </row>
    <row r="4" spans="1:27" s="4" customFormat="1" ht="14.25" thickTop="1" thickBot="1" x14ac:dyDescent="0.25">
      <c r="A4" s="3" t="s">
        <v>2</v>
      </c>
      <c r="B4" s="65" t="s">
        <v>6</v>
      </c>
      <c r="C4" s="67" t="s">
        <v>58</v>
      </c>
      <c r="D4" s="65" t="s">
        <v>6</v>
      </c>
      <c r="E4" s="67" t="s">
        <v>58</v>
      </c>
      <c r="F4" s="5"/>
      <c r="G4" s="65" t="s">
        <v>6</v>
      </c>
      <c r="H4" s="67" t="s">
        <v>58</v>
      </c>
      <c r="I4" s="67" t="s">
        <v>6</v>
      </c>
      <c r="J4" s="66" t="s">
        <v>58</v>
      </c>
      <c r="K4" s="5"/>
      <c r="L4" s="5" t="s">
        <v>4</v>
      </c>
      <c r="M4" s="5" t="s">
        <v>0</v>
      </c>
      <c r="N4" s="5" t="s">
        <v>5</v>
      </c>
      <c r="O4" s="5"/>
      <c r="P4" s="65" t="s">
        <v>6</v>
      </c>
      <c r="Q4" s="67" t="s">
        <v>58</v>
      </c>
      <c r="S4" s="65" t="s">
        <v>6</v>
      </c>
      <c r="T4" s="67" t="s">
        <v>58</v>
      </c>
      <c r="U4" s="65" t="s">
        <v>6</v>
      </c>
      <c r="V4" s="67" t="s">
        <v>58</v>
      </c>
      <c r="W4" s="5"/>
      <c r="X4" s="65" t="s">
        <v>6</v>
      </c>
      <c r="Y4" s="67" t="s">
        <v>58</v>
      </c>
      <c r="Z4" s="67" t="s">
        <v>6</v>
      </c>
      <c r="AA4" s="66" t="s">
        <v>58</v>
      </c>
    </row>
    <row r="5" spans="1:27" s="4" customFormat="1" ht="6.75" customHeight="1" x14ac:dyDescent="0.2">
      <c r="A5" s="2"/>
      <c r="B5" s="64"/>
      <c r="C5" s="64"/>
      <c r="D5" s="64"/>
      <c r="E5" s="64"/>
      <c r="F5" s="64"/>
      <c r="G5" s="64"/>
      <c r="H5" s="64"/>
      <c r="I5" s="64"/>
      <c r="J5" s="64"/>
      <c r="K5" s="64"/>
      <c r="L5" s="64"/>
      <c r="M5" s="64"/>
      <c r="N5" s="64"/>
      <c r="O5" s="64"/>
      <c r="S5" s="64"/>
      <c r="T5" s="64"/>
      <c r="U5" s="64"/>
      <c r="V5" s="64"/>
      <c r="W5" s="64"/>
      <c r="X5" s="64"/>
      <c r="Y5" s="64"/>
      <c r="Z5" s="64"/>
      <c r="AA5" s="64"/>
    </row>
    <row r="6" spans="1:27" x14ac:dyDescent="0.2">
      <c r="A6" s="2">
        <v>42767</v>
      </c>
      <c r="B6" s="64">
        <v>3.23</v>
      </c>
      <c r="C6" s="64">
        <v>3</v>
      </c>
      <c r="D6" s="64">
        <v>4.01</v>
      </c>
      <c r="E6" s="64">
        <v>3.84</v>
      </c>
      <c r="G6" s="64">
        <v>2.7</v>
      </c>
      <c r="H6" s="64">
        <v>2.39</v>
      </c>
      <c r="I6" s="64">
        <v>3.21</v>
      </c>
      <c r="J6" s="64">
        <v>3.36</v>
      </c>
      <c r="L6" s="64">
        <v>0.47</v>
      </c>
      <c r="M6" s="64">
        <v>2.4500000000000002</v>
      </c>
      <c r="N6" s="64">
        <v>3.05</v>
      </c>
      <c r="P6" s="64">
        <v>2.37</v>
      </c>
      <c r="Q6" s="64">
        <v>2.21</v>
      </c>
      <c r="S6" s="64">
        <v>3.23</v>
      </c>
      <c r="T6" s="64">
        <v>3</v>
      </c>
      <c r="U6" s="64">
        <v>4.01</v>
      </c>
      <c r="V6" s="64">
        <v>3.84</v>
      </c>
      <c r="X6" s="64">
        <v>2.7</v>
      </c>
      <c r="Y6" s="64">
        <v>2.39</v>
      </c>
      <c r="Z6" s="64">
        <v>3.21</v>
      </c>
      <c r="AA6" s="64">
        <v>3.36</v>
      </c>
    </row>
    <row r="7" spans="1:27" x14ac:dyDescent="0.2">
      <c r="A7" s="2">
        <v>42768</v>
      </c>
      <c r="B7" s="64">
        <v>3.24</v>
      </c>
      <c r="C7" s="64">
        <v>3.03</v>
      </c>
      <c r="D7" s="64">
        <v>4.0199999999999996</v>
      </c>
      <c r="E7" s="64">
        <v>3.85</v>
      </c>
      <c r="G7" s="64">
        <v>2.69</v>
      </c>
      <c r="H7" s="64">
        <v>2.41</v>
      </c>
      <c r="I7" s="64">
        <v>3.23</v>
      </c>
      <c r="J7" s="64">
        <v>3.31</v>
      </c>
      <c r="L7" s="64">
        <v>0.45</v>
      </c>
      <c r="M7" s="64">
        <v>2.4500000000000002</v>
      </c>
      <c r="N7" s="64">
        <v>3.07</v>
      </c>
      <c r="P7" s="64">
        <v>2.37</v>
      </c>
      <c r="Q7" s="64">
        <v>2.21</v>
      </c>
      <c r="S7" s="64">
        <v>3.24</v>
      </c>
      <c r="T7" s="64">
        <v>3.03</v>
      </c>
      <c r="U7" s="64">
        <v>4.0199999999999996</v>
      </c>
      <c r="V7" s="64">
        <v>3.85</v>
      </c>
      <c r="X7" s="64">
        <v>2.69</v>
      </c>
      <c r="Y7" s="64">
        <v>2.41</v>
      </c>
      <c r="Z7" s="64">
        <v>3.23</v>
      </c>
      <c r="AA7" s="64">
        <v>3.31</v>
      </c>
    </row>
    <row r="8" spans="1:27" x14ac:dyDescent="0.2">
      <c r="A8" s="2">
        <v>42769</v>
      </c>
      <c r="B8" s="64">
        <v>3.22</v>
      </c>
      <c r="C8" s="64">
        <v>3.01</v>
      </c>
      <c r="D8" s="64">
        <v>4</v>
      </c>
      <c r="E8" s="64">
        <v>3.87</v>
      </c>
      <c r="G8" s="64">
        <v>2.56</v>
      </c>
      <c r="H8" s="64">
        <v>2.41</v>
      </c>
      <c r="I8" s="64">
        <v>3.37</v>
      </c>
      <c r="J8" s="64">
        <v>3.26</v>
      </c>
      <c r="L8" s="64">
        <v>0.44</v>
      </c>
      <c r="M8" s="64">
        <v>2.4500000000000002</v>
      </c>
      <c r="N8" s="64">
        <v>3.07</v>
      </c>
      <c r="P8" s="64">
        <v>2.34</v>
      </c>
      <c r="Q8" s="64">
        <v>2.16</v>
      </c>
      <c r="S8" s="64">
        <v>3.22</v>
      </c>
      <c r="T8" s="64">
        <v>3.01</v>
      </c>
      <c r="U8" s="64">
        <v>4</v>
      </c>
      <c r="V8" s="64">
        <v>3.87</v>
      </c>
      <c r="X8" s="64">
        <v>2.56</v>
      </c>
      <c r="Y8" s="64">
        <v>2.41</v>
      </c>
      <c r="Z8" s="64">
        <v>3.37</v>
      </c>
      <c r="AA8" s="64">
        <v>3.26</v>
      </c>
    </row>
    <row r="9" spans="1:27" x14ac:dyDescent="0.2">
      <c r="A9" s="2">
        <v>42772</v>
      </c>
      <c r="B9" s="64">
        <v>3.18</v>
      </c>
      <c r="C9" s="64">
        <v>3.02</v>
      </c>
      <c r="D9" s="64">
        <v>4.01</v>
      </c>
      <c r="E9" s="64">
        <v>3.84</v>
      </c>
      <c r="G9" s="64">
        <v>2.54</v>
      </c>
      <c r="H9" s="64">
        <v>2.39</v>
      </c>
      <c r="I9" s="64">
        <v>3.31</v>
      </c>
      <c r="J9" s="64">
        <v>3.31</v>
      </c>
      <c r="L9" s="64">
        <v>0.46</v>
      </c>
      <c r="M9" s="64">
        <v>2.39</v>
      </c>
      <c r="N9" s="64">
        <v>3.03</v>
      </c>
      <c r="P9" s="64">
        <v>2.29</v>
      </c>
      <c r="Q9" s="64">
        <v>2.15</v>
      </c>
      <c r="S9" s="64">
        <v>3.18</v>
      </c>
      <c r="T9" s="64">
        <v>3.02</v>
      </c>
      <c r="U9" s="64">
        <v>4.01</v>
      </c>
      <c r="V9" s="64">
        <v>3.84</v>
      </c>
      <c r="X9" s="64">
        <v>2.54</v>
      </c>
      <c r="Y9" s="64">
        <v>2.39</v>
      </c>
      <c r="Z9" s="64">
        <v>3.31</v>
      </c>
      <c r="AA9" s="64">
        <v>3.31</v>
      </c>
    </row>
    <row r="10" spans="1:27" x14ac:dyDescent="0.2">
      <c r="A10" s="2">
        <v>42773</v>
      </c>
      <c r="B10" s="64">
        <v>3.16</v>
      </c>
      <c r="C10" s="64">
        <v>3</v>
      </c>
      <c r="D10" s="64">
        <v>3.97</v>
      </c>
      <c r="E10" s="64">
        <v>3.82</v>
      </c>
      <c r="G10" s="64">
        <v>2.52</v>
      </c>
      <c r="H10" s="64">
        <v>2.38</v>
      </c>
      <c r="I10" s="64">
        <v>3.27</v>
      </c>
      <c r="J10" s="64">
        <v>3.24</v>
      </c>
      <c r="L10" s="64">
        <v>0.47</v>
      </c>
      <c r="M10" s="64">
        <v>2.37</v>
      </c>
      <c r="N10" s="64">
        <v>3</v>
      </c>
      <c r="P10" s="64">
        <v>2.2799999999999998</v>
      </c>
      <c r="Q10" s="64">
        <v>2.13</v>
      </c>
      <c r="S10" s="64">
        <v>3.16</v>
      </c>
      <c r="T10" s="64">
        <v>3</v>
      </c>
      <c r="U10" s="64">
        <v>3.97</v>
      </c>
      <c r="V10" s="64">
        <v>3.82</v>
      </c>
      <c r="X10" s="64">
        <v>2.52</v>
      </c>
      <c r="Y10" s="64">
        <v>2.38</v>
      </c>
      <c r="Z10" s="64">
        <v>3.27</v>
      </c>
      <c r="AA10" s="64">
        <v>3.24</v>
      </c>
    </row>
    <row r="11" spans="1:27" x14ac:dyDescent="0.2">
      <c r="A11" s="2">
        <v>42774</v>
      </c>
      <c r="B11" s="64">
        <v>3.11</v>
      </c>
      <c r="C11" s="64">
        <v>2.96</v>
      </c>
      <c r="D11" s="64">
        <v>3.92</v>
      </c>
      <c r="E11" s="64">
        <v>3.77</v>
      </c>
      <c r="G11" s="64">
        <v>2.56</v>
      </c>
      <c r="H11" s="64">
        <v>2.4</v>
      </c>
      <c r="I11" s="64">
        <v>3.66</v>
      </c>
      <c r="J11" s="64">
        <v>3.34</v>
      </c>
      <c r="L11" s="64">
        <v>0.47</v>
      </c>
      <c r="M11" s="64">
        <v>2.3199999999999998</v>
      </c>
      <c r="N11" s="64">
        <v>2.93</v>
      </c>
      <c r="P11" s="64">
        <v>2.25</v>
      </c>
      <c r="Q11" s="64">
        <v>2.1</v>
      </c>
      <c r="S11" s="64">
        <v>3.11</v>
      </c>
      <c r="T11" s="64">
        <v>2.96</v>
      </c>
      <c r="U11" s="64">
        <v>3.92</v>
      </c>
      <c r="V11" s="64">
        <v>3.77</v>
      </c>
      <c r="X11" s="64">
        <v>2.56</v>
      </c>
      <c r="Y11" s="64">
        <v>2.4</v>
      </c>
      <c r="Z11" s="64">
        <v>3.66</v>
      </c>
      <c r="AA11" s="64">
        <v>3.34</v>
      </c>
    </row>
    <row r="12" spans="1:27" x14ac:dyDescent="0.2">
      <c r="A12" s="2">
        <v>42775</v>
      </c>
      <c r="B12" s="64">
        <v>3.19</v>
      </c>
      <c r="C12" s="64">
        <v>3.04</v>
      </c>
      <c r="D12" s="64">
        <v>3.98</v>
      </c>
      <c r="E12" s="64">
        <v>3.8</v>
      </c>
      <c r="G12" s="64">
        <v>2.56</v>
      </c>
      <c r="H12" s="64">
        <v>2.4</v>
      </c>
      <c r="I12" s="64">
        <v>3.59</v>
      </c>
      <c r="J12" s="64">
        <v>3.37</v>
      </c>
      <c r="L12" s="64">
        <v>0.48</v>
      </c>
      <c r="M12" s="64">
        <v>2.38</v>
      </c>
      <c r="N12" s="64">
        <v>2.98</v>
      </c>
      <c r="P12" s="64">
        <v>2.3199999999999998</v>
      </c>
      <c r="Q12" s="64">
        <v>2.17</v>
      </c>
      <c r="S12" s="64">
        <v>3.19</v>
      </c>
      <c r="T12" s="64">
        <v>3.04</v>
      </c>
      <c r="U12" s="64">
        <v>3.98</v>
      </c>
      <c r="V12" s="64">
        <v>3.8</v>
      </c>
      <c r="X12" s="64">
        <v>2.56</v>
      </c>
      <c r="Y12" s="64">
        <v>2.4</v>
      </c>
      <c r="Z12" s="64">
        <v>3.59</v>
      </c>
      <c r="AA12" s="64">
        <v>3.37</v>
      </c>
    </row>
    <row r="13" spans="1:27" x14ac:dyDescent="0.2">
      <c r="A13" s="2">
        <v>42776</v>
      </c>
      <c r="B13" s="64">
        <v>3.18</v>
      </c>
      <c r="C13" s="64">
        <v>3.04</v>
      </c>
      <c r="D13" s="64">
        <v>3.95</v>
      </c>
      <c r="E13" s="64">
        <v>3.8</v>
      </c>
      <c r="G13" s="64">
        <v>2.57</v>
      </c>
      <c r="H13" s="64">
        <v>2.4</v>
      </c>
      <c r="I13" s="64">
        <v>3.7</v>
      </c>
      <c r="J13" s="64">
        <v>3.32</v>
      </c>
      <c r="L13" s="64">
        <v>0.48</v>
      </c>
      <c r="M13" s="64">
        <v>2.4</v>
      </c>
      <c r="N13" s="64">
        <v>2.99</v>
      </c>
      <c r="P13" s="64">
        <v>2.31</v>
      </c>
      <c r="Q13" s="64">
        <v>2.17</v>
      </c>
      <c r="S13" s="64">
        <v>3.18</v>
      </c>
      <c r="T13" s="64">
        <v>3.04</v>
      </c>
      <c r="U13" s="64">
        <v>3.95</v>
      </c>
      <c r="V13" s="64">
        <v>3.8</v>
      </c>
      <c r="X13" s="64">
        <v>2.57</v>
      </c>
      <c r="Y13" s="64">
        <v>2.4</v>
      </c>
      <c r="Z13" s="64">
        <v>3.7</v>
      </c>
      <c r="AA13" s="64">
        <v>3.32</v>
      </c>
    </row>
    <row r="14" spans="1:27" x14ac:dyDescent="0.2">
      <c r="A14" s="2">
        <v>42779</v>
      </c>
      <c r="B14" s="64">
        <v>3.2</v>
      </c>
      <c r="C14" s="64">
        <v>3.05</v>
      </c>
      <c r="D14" s="64">
        <v>3.96</v>
      </c>
      <c r="E14" s="64">
        <v>3.82</v>
      </c>
      <c r="G14" s="64">
        <v>2.57</v>
      </c>
      <c r="H14" s="64">
        <v>2.38</v>
      </c>
      <c r="I14" s="64">
        <v>3.53</v>
      </c>
      <c r="J14" s="64">
        <v>3.37</v>
      </c>
      <c r="L14" s="64">
        <v>0.46</v>
      </c>
      <c r="M14" s="64">
        <v>2.4300000000000002</v>
      </c>
      <c r="N14" s="64">
        <v>3.02</v>
      </c>
      <c r="P14" s="64">
        <v>2.33</v>
      </c>
      <c r="Q14" s="64">
        <v>2.2000000000000002</v>
      </c>
      <c r="S14" s="64">
        <v>3.2</v>
      </c>
      <c r="T14" s="64">
        <v>3.05</v>
      </c>
      <c r="U14" s="64">
        <v>3.96</v>
      </c>
      <c r="V14" s="64">
        <v>3.82</v>
      </c>
      <c r="X14" s="64">
        <v>2.57</v>
      </c>
      <c r="Y14" s="64">
        <v>2.38</v>
      </c>
      <c r="Z14" s="64">
        <v>3.53</v>
      </c>
      <c r="AA14" s="64">
        <v>3.37</v>
      </c>
    </row>
    <row r="15" spans="1:27" x14ac:dyDescent="0.2">
      <c r="A15" s="2">
        <v>42780</v>
      </c>
      <c r="B15" s="64">
        <v>3.24</v>
      </c>
      <c r="C15" s="64">
        <v>3.09</v>
      </c>
      <c r="D15" s="64">
        <v>3.98</v>
      </c>
      <c r="E15" s="64">
        <v>3.84</v>
      </c>
      <c r="G15" s="64">
        <v>2.58</v>
      </c>
      <c r="H15" s="64">
        <v>2.41</v>
      </c>
      <c r="I15" s="64">
        <v>3.62</v>
      </c>
      <c r="J15" s="64">
        <v>3.25</v>
      </c>
      <c r="L15" s="64">
        <v>0.47</v>
      </c>
      <c r="M15" s="64">
        <v>2.4500000000000002</v>
      </c>
      <c r="N15" s="64">
        <v>3.04</v>
      </c>
      <c r="P15" s="64">
        <v>2.38</v>
      </c>
      <c r="Q15" s="64">
        <v>2.2400000000000002</v>
      </c>
      <c r="S15" s="64">
        <v>3.24</v>
      </c>
      <c r="T15" s="64">
        <v>3.09</v>
      </c>
      <c r="U15" s="64">
        <v>3.98</v>
      </c>
      <c r="V15" s="64">
        <v>3.84</v>
      </c>
      <c r="X15" s="64">
        <v>2.58</v>
      </c>
      <c r="Y15" s="64">
        <v>2.41</v>
      </c>
      <c r="Z15" s="64">
        <v>3.62</v>
      </c>
      <c r="AA15" s="64">
        <v>3.25</v>
      </c>
    </row>
    <row r="16" spans="1:27" x14ac:dyDescent="0.2">
      <c r="A16" s="2">
        <v>42781</v>
      </c>
      <c r="B16" s="64">
        <v>3.27</v>
      </c>
      <c r="C16" s="64">
        <v>3.11</v>
      </c>
      <c r="D16" s="64">
        <v>4.0199999999999996</v>
      </c>
      <c r="E16" s="64">
        <v>3.89</v>
      </c>
      <c r="G16" s="64">
        <v>2.61</v>
      </c>
      <c r="H16" s="64">
        <v>2.4500000000000002</v>
      </c>
      <c r="I16" s="64">
        <v>3.61</v>
      </c>
      <c r="J16" s="64">
        <v>3.22</v>
      </c>
      <c r="L16" s="64">
        <v>0.47</v>
      </c>
      <c r="M16" s="64">
        <v>2.4700000000000002</v>
      </c>
      <c r="N16" s="64">
        <v>3.06</v>
      </c>
      <c r="P16" s="64">
        <v>2.41</v>
      </c>
      <c r="Q16" s="64">
        <v>2.25</v>
      </c>
      <c r="S16" s="64">
        <v>3.27</v>
      </c>
      <c r="T16" s="64">
        <v>3.11</v>
      </c>
      <c r="U16" s="64">
        <v>4.0199999999999996</v>
      </c>
      <c r="V16" s="64">
        <v>3.89</v>
      </c>
      <c r="X16" s="64">
        <v>2.61</v>
      </c>
      <c r="Y16" s="64">
        <v>2.4500000000000002</v>
      </c>
      <c r="Z16" s="64">
        <v>3.61</v>
      </c>
      <c r="AA16" s="64">
        <v>3.22</v>
      </c>
    </row>
    <row r="17" spans="1:27" x14ac:dyDescent="0.2">
      <c r="A17" s="2">
        <v>42782</v>
      </c>
      <c r="B17" s="64">
        <v>3.24</v>
      </c>
      <c r="C17" s="64">
        <v>3.05</v>
      </c>
      <c r="D17" s="64">
        <v>3.99</v>
      </c>
      <c r="E17" s="64">
        <v>3.85</v>
      </c>
      <c r="G17" s="64">
        <v>2.68</v>
      </c>
      <c r="H17" s="64">
        <v>2.42</v>
      </c>
      <c r="I17" s="64">
        <v>3.39</v>
      </c>
      <c r="J17" s="64">
        <v>3.16</v>
      </c>
      <c r="L17" s="64">
        <v>0.47</v>
      </c>
      <c r="M17" s="64">
        <v>2.4300000000000002</v>
      </c>
      <c r="N17" s="64">
        <v>3.03</v>
      </c>
      <c r="P17" s="64">
        <v>2.36</v>
      </c>
      <c r="Q17" s="64">
        <v>2.21</v>
      </c>
      <c r="S17" s="64">
        <v>3.24</v>
      </c>
      <c r="T17" s="64">
        <v>3.05</v>
      </c>
      <c r="U17" s="64">
        <v>3.99</v>
      </c>
      <c r="V17" s="64">
        <v>3.85</v>
      </c>
      <c r="X17" s="64">
        <v>2.68</v>
      </c>
      <c r="Y17" s="64">
        <v>2.42</v>
      </c>
      <c r="Z17" s="64">
        <v>3.39</v>
      </c>
      <c r="AA17" s="64">
        <v>3.16</v>
      </c>
    </row>
    <row r="18" spans="1:27" x14ac:dyDescent="0.2">
      <c r="A18" s="2">
        <v>42783</v>
      </c>
      <c r="B18" s="64">
        <v>3.15</v>
      </c>
      <c r="C18" s="64">
        <v>3.02</v>
      </c>
      <c r="D18" s="64">
        <v>3.99</v>
      </c>
      <c r="E18" s="64">
        <v>3.78</v>
      </c>
      <c r="G18" s="64">
        <v>2.5499999999999998</v>
      </c>
      <c r="H18" s="64">
        <v>2.48</v>
      </c>
      <c r="I18" s="64">
        <v>3.7</v>
      </c>
      <c r="J18" s="64">
        <v>2.98</v>
      </c>
      <c r="L18" s="64">
        <v>0.47</v>
      </c>
      <c r="M18" s="64">
        <v>2.4</v>
      </c>
      <c r="N18" s="64">
        <v>3</v>
      </c>
      <c r="P18" s="64">
        <v>2.2999999999999998</v>
      </c>
      <c r="Q18" s="64">
        <v>2.16</v>
      </c>
      <c r="S18" s="64">
        <v>3.15</v>
      </c>
      <c r="T18" s="64">
        <v>3.02</v>
      </c>
      <c r="U18" s="64">
        <v>3.99</v>
      </c>
      <c r="V18" s="64">
        <v>3.78</v>
      </c>
      <c r="X18" s="64">
        <v>2.5499999999999998</v>
      </c>
      <c r="Y18" s="64">
        <v>2.48</v>
      </c>
      <c r="Z18" s="64">
        <v>3.7</v>
      </c>
      <c r="AA18" s="64">
        <v>2.98</v>
      </c>
    </row>
    <row r="19" spans="1:27" x14ac:dyDescent="0.2">
      <c r="A19" s="2">
        <v>42787</v>
      </c>
      <c r="B19" s="64">
        <v>3.18</v>
      </c>
      <c r="C19" s="64">
        <v>3.03</v>
      </c>
      <c r="D19" s="64">
        <v>3.97</v>
      </c>
      <c r="E19" s="64">
        <v>3.82</v>
      </c>
      <c r="G19" s="64">
        <v>2.57</v>
      </c>
      <c r="H19" s="64">
        <v>2.39</v>
      </c>
      <c r="I19" s="64">
        <v>3.7</v>
      </c>
      <c r="J19" s="64">
        <v>3.22</v>
      </c>
      <c r="L19" s="64">
        <v>0.48</v>
      </c>
      <c r="M19" s="64">
        <v>2.41</v>
      </c>
      <c r="N19" s="64">
        <v>3.02</v>
      </c>
      <c r="P19" s="64">
        <v>2.2599999999999998</v>
      </c>
      <c r="Q19" s="64">
        <v>2.04</v>
      </c>
      <c r="S19" s="64">
        <v>3.18</v>
      </c>
      <c r="T19" s="64">
        <v>3.03</v>
      </c>
      <c r="U19" s="64">
        <v>3.97</v>
      </c>
      <c r="V19" s="64">
        <v>3.82</v>
      </c>
      <c r="X19" s="64">
        <v>2.57</v>
      </c>
      <c r="Y19" s="64">
        <v>2.39</v>
      </c>
      <c r="Z19" s="64">
        <v>3.7</v>
      </c>
      <c r="AA19" s="64">
        <v>3.22</v>
      </c>
    </row>
    <row r="20" spans="1:27" x14ac:dyDescent="0.2">
      <c r="A20" s="2">
        <v>42788</v>
      </c>
      <c r="B20" s="64">
        <v>3.18</v>
      </c>
      <c r="C20" s="64">
        <v>3</v>
      </c>
      <c r="D20" s="64">
        <v>3.97</v>
      </c>
      <c r="E20" s="64">
        <v>3.8</v>
      </c>
      <c r="G20" s="64">
        <v>2.67</v>
      </c>
      <c r="H20" s="64">
        <v>2.41</v>
      </c>
      <c r="I20" s="64">
        <v>3.34</v>
      </c>
      <c r="J20" s="64">
        <v>3.12</v>
      </c>
      <c r="L20" s="64">
        <v>0.44</v>
      </c>
      <c r="M20" s="64">
        <v>2.39</v>
      </c>
      <c r="N20" s="64">
        <v>3.01</v>
      </c>
      <c r="P20" s="64">
        <v>2.25</v>
      </c>
      <c r="Q20" s="64">
        <v>2.02</v>
      </c>
      <c r="S20" s="64">
        <v>3.18</v>
      </c>
      <c r="T20" s="64">
        <v>3</v>
      </c>
      <c r="U20" s="64">
        <v>3.97</v>
      </c>
      <c r="V20" s="64">
        <v>3.8</v>
      </c>
      <c r="X20" s="64">
        <v>2.67</v>
      </c>
      <c r="Y20" s="64">
        <v>2.41</v>
      </c>
      <c r="Z20" s="64">
        <v>3.34</v>
      </c>
      <c r="AA20" s="64">
        <v>3.12</v>
      </c>
    </row>
    <row r="21" spans="1:27" x14ac:dyDescent="0.2">
      <c r="A21" s="2">
        <v>42789</v>
      </c>
      <c r="B21" s="64">
        <v>3.13</v>
      </c>
      <c r="C21" s="64">
        <v>2.96</v>
      </c>
      <c r="D21" s="64">
        <v>3.94</v>
      </c>
      <c r="E21" s="64">
        <v>3.82</v>
      </c>
      <c r="G21" s="64">
        <v>2.6</v>
      </c>
      <c r="H21" s="64">
        <v>2.37</v>
      </c>
      <c r="I21" s="64">
        <v>3.34</v>
      </c>
      <c r="J21" s="64">
        <v>3.11</v>
      </c>
      <c r="L21" s="64">
        <v>0.45</v>
      </c>
      <c r="M21" s="64">
        <v>2.36</v>
      </c>
      <c r="N21" s="64">
        <v>2.99</v>
      </c>
      <c r="P21" s="64">
        <v>2.2000000000000002</v>
      </c>
      <c r="Q21" s="64">
        <v>2</v>
      </c>
      <c r="S21" s="64">
        <v>3.13</v>
      </c>
      <c r="T21" s="64">
        <v>2.96</v>
      </c>
      <c r="U21" s="64">
        <v>3.94</v>
      </c>
      <c r="V21" s="64">
        <v>3.82</v>
      </c>
      <c r="X21" s="64">
        <v>2.6</v>
      </c>
      <c r="Y21" s="64">
        <v>2.37</v>
      </c>
      <c r="Z21" s="64">
        <v>3.34</v>
      </c>
      <c r="AA21" s="64">
        <v>3.11</v>
      </c>
    </row>
    <row r="22" spans="1:27" x14ac:dyDescent="0.2">
      <c r="A22" s="2">
        <v>42790</v>
      </c>
      <c r="B22" s="64">
        <v>3.06</v>
      </c>
      <c r="C22" s="64">
        <v>2.9</v>
      </c>
      <c r="D22" s="64">
        <v>3.89</v>
      </c>
      <c r="E22" s="64">
        <v>3.76</v>
      </c>
      <c r="G22" s="64">
        <v>2.56</v>
      </c>
      <c r="H22" s="64">
        <v>2.37</v>
      </c>
      <c r="I22" s="64">
        <v>3.38</v>
      </c>
      <c r="J22" s="64">
        <v>3.01</v>
      </c>
      <c r="L22" s="64">
        <v>0.45</v>
      </c>
      <c r="M22" s="64">
        <v>2.29</v>
      </c>
      <c r="N22" s="64">
        <v>2.93</v>
      </c>
      <c r="P22" s="64">
        <v>2.21</v>
      </c>
      <c r="Q22" s="64">
        <v>2.06</v>
      </c>
      <c r="S22" s="64">
        <v>3.06</v>
      </c>
      <c r="T22" s="64">
        <v>2.9</v>
      </c>
      <c r="U22" s="64">
        <v>3.89</v>
      </c>
      <c r="V22" s="64">
        <v>3.76</v>
      </c>
      <c r="X22" s="64">
        <v>2.56</v>
      </c>
      <c r="Y22" s="64">
        <v>2.37</v>
      </c>
      <c r="Z22" s="64">
        <v>3.38</v>
      </c>
      <c r="AA22" s="64">
        <v>3.01</v>
      </c>
    </row>
    <row r="23" spans="1:27" x14ac:dyDescent="0.2">
      <c r="A23" s="2">
        <v>42793</v>
      </c>
      <c r="B23" s="64">
        <v>3.12</v>
      </c>
      <c r="C23" s="64">
        <v>2.94</v>
      </c>
      <c r="D23" s="64">
        <v>3.92</v>
      </c>
      <c r="E23" s="64">
        <v>3.79</v>
      </c>
      <c r="G23" s="64">
        <v>2.5499999999999998</v>
      </c>
      <c r="H23" s="64">
        <v>2.37</v>
      </c>
      <c r="I23" s="64">
        <v>3.52</v>
      </c>
      <c r="J23" s="64">
        <v>2.95</v>
      </c>
      <c r="L23" s="64">
        <v>0.47</v>
      </c>
      <c r="M23" s="64">
        <v>2.34</v>
      </c>
      <c r="N23" s="64">
        <v>2.96</v>
      </c>
      <c r="P23" s="64">
        <v>2.2000000000000002</v>
      </c>
      <c r="Q23" s="64">
        <v>2</v>
      </c>
      <c r="S23" s="64">
        <v>3.12</v>
      </c>
      <c r="T23" s="64">
        <v>2.94</v>
      </c>
      <c r="U23" s="64">
        <v>3.92</v>
      </c>
      <c r="V23" s="64">
        <v>3.79</v>
      </c>
      <c r="X23" s="64">
        <v>2.5499999999999998</v>
      </c>
      <c r="Y23" s="64">
        <v>2.37</v>
      </c>
      <c r="Z23" s="64">
        <v>3.52</v>
      </c>
      <c r="AA23" s="64">
        <v>2.95</v>
      </c>
    </row>
    <row r="24" spans="1:27" x14ac:dyDescent="0.2">
      <c r="A24" s="2">
        <v>42794</v>
      </c>
      <c r="B24" s="64">
        <v>3.1</v>
      </c>
      <c r="C24" s="64">
        <v>2.94</v>
      </c>
      <c r="D24" s="64">
        <v>3.91</v>
      </c>
      <c r="E24" s="64">
        <v>3.77</v>
      </c>
      <c r="G24" s="64">
        <v>2.4</v>
      </c>
      <c r="H24" s="64">
        <v>2.39</v>
      </c>
      <c r="I24" s="64">
        <v>3.46</v>
      </c>
      <c r="J24" s="64">
        <v>3.19</v>
      </c>
      <c r="L24" s="64">
        <v>0.49</v>
      </c>
      <c r="M24" s="64">
        <v>2.37</v>
      </c>
      <c r="N24" s="64">
        <v>2.97</v>
      </c>
      <c r="P24" s="64">
        <v>2.23</v>
      </c>
      <c r="Q24" s="64">
        <v>2.0099999999999998</v>
      </c>
      <c r="S24" s="64">
        <v>3.1</v>
      </c>
      <c r="T24" s="64">
        <v>2.94</v>
      </c>
      <c r="U24" s="64">
        <v>3.91</v>
      </c>
      <c r="V24" s="64">
        <v>3.77</v>
      </c>
      <c r="X24" s="64">
        <v>2.4</v>
      </c>
      <c r="Y24" s="64">
        <v>2.39</v>
      </c>
      <c r="Z24" s="64">
        <v>3.46</v>
      </c>
      <c r="AA24" s="64">
        <v>3.19</v>
      </c>
    </row>
    <row r="25" spans="1:27" x14ac:dyDescent="0.2">
      <c r="P25" s="64"/>
      <c r="Q25" s="64"/>
    </row>
    <row r="26" spans="1:27" x14ac:dyDescent="0.2">
      <c r="A26" s="3" t="s">
        <v>61</v>
      </c>
      <c r="B26" s="64">
        <f>AVERAGE(B6:B24)</f>
        <v>3.1778947368421058</v>
      </c>
      <c r="C26" s="64">
        <f>AVERAGE(C6:C24)</f>
        <v>3.01</v>
      </c>
      <c r="D26" s="64">
        <f>AVERAGE(D6:D24)</f>
        <v>3.9684210526315784</v>
      </c>
      <c r="E26" s="64">
        <f>AVERAGE(E6:E24)</f>
        <v>3.8173684210526315</v>
      </c>
      <c r="G26" s="64">
        <f>AVERAGE(G6:G24)</f>
        <v>2.5810526315789475</v>
      </c>
      <c r="H26" s="64">
        <f>AVERAGE(H6:H24)</f>
        <v>2.4010526315789464</v>
      </c>
      <c r="I26" s="64">
        <f>AVERAGE(I6:I24)</f>
        <v>3.47</v>
      </c>
      <c r="J26" s="64">
        <f>AVERAGE(J6:J24)</f>
        <v>3.2152631578947366</v>
      </c>
      <c r="L26" s="64">
        <f>AVERAGE(L6:L24)</f>
        <v>0.46526315789473682</v>
      </c>
      <c r="M26" s="64">
        <f>AVERAGE(M6:M24)</f>
        <v>2.3973684210526311</v>
      </c>
      <c r="N26" s="64">
        <f>AVERAGE(N6:N24)</f>
        <v>3.0078947368421054</v>
      </c>
      <c r="P26" s="64">
        <f>AVERAGE(P6:P24)</f>
        <v>2.2978947368421054</v>
      </c>
      <c r="Q26" s="64">
        <f>AVERAGE(Q6:Q24)</f>
        <v>2.1310526315789473</v>
      </c>
      <c r="S26" s="64">
        <f>AVERAGE(S6:S24)</f>
        <v>3.1778947368421058</v>
      </c>
      <c r="T26" s="64">
        <f>AVERAGE(T6:T24)</f>
        <v>3.01</v>
      </c>
      <c r="U26" s="64">
        <f>AVERAGE(U6:U24)</f>
        <v>3.9684210526315784</v>
      </c>
      <c r="V26" s="64">
        <f>AVERAGE(V6:V24)</f>
        <v>3.8173684210526315</v>
      </c>
      <c r="X26" s="64">
        <f>AVERAGE(X6:X24)</f>
        <v>2.5810526315789475</v>
      </c>
      <c r="Y26" s="64">
        <f>AVERAGE(Y6:Y24)</f>
        <v>2.4010526315789464</v>
      </c>
      <c r="Z26" s="64">
        <f>AVERAGE(Z6:Z24)</f>
        <v>3.47</v>
      </c>
      <c r="AA26" s="64">
        <f>AVERAGE(AA6:AA24)</f>
        <v>3.2152631578947366</v>
      </c>
    </row>
    <row r="27" spans="1:27" x14ac:dyDescent="0.2">
      <c r="A27" s="3" t="s">
        <v>62</v>
      </c>
      <c r="B27" s="312">
        <f>AVERAGE(B26:C26)</f>
        <v>3.0939473684210528</v>
      </c>
      <c r="C27" s="312"/>
      <c r="D27" s="312">
        <f>AVERAGE(D26:E26)</f>
        <v>3.8928947368421047</v>
      </c>
      <c r="E27" s="312"/>
      <c r="F27" s="5"/>
      <c r="G27" s="312">
        <f>AVERAGE(G26:H26)</f>
        <v>2.4910526315789472</v>
      </c>
      <c r="H27" s="312"/>
      <c r="I27" s="312">
        <f>AVERAGE(I26:J26)</f>
        <v>3.3426315789473682</v>
      </c>
      <c r="J27" s="312"/>
      <c r="K27" s="5"/>
      <c r="L27" s="5"/>
      <c r="M27" s="5"/>
      <c r="N27" s="5"/>
      <c r="O27" s="5"/>
      <c r="P27" s="312">
        <f>AVERAGE(P26:Q26)</f>
        <v>2.2144736842105264</v>
      </c>
      <c r="Q27" s="312"/>
      <c r="S27" s="312">
        <f>AVERAGE(S26:T26)</f>
        <v>3.0939473684210528</v>
      </c>
      <c r="T27" s="312"/>
      <c r="U27" s="312">
        <f>AVERAGE(U26:V26)</f>
        <v>3.8928947368421047</v>
      </c>
      <c r="V27" s="312"/>
      <c r="W27" s="5"/>
      <c r="X27" s="312">
        <f>AVERAGE(X26:Y26)</f>
        <v>2.4910526315789472</v>
      </c>
      <c r="Y27" s="312"/>
      <c r="Z27" s="312">
        <f>AVERAGE(Z26:AA26)</f>
        <v>3.3426315789473682</v>
      </c>
      <c r="AA27" s="312"/>
    </row>
    <row r="28" spans="1:27" x14ac:dyDescent="0.2">
      <c r="A28" s="3" t="s">
        <v>63</v>
      </c>
      <c r="B28" s="312" t="e">
        <f>AVERAGE(#REF!,#REF!,B27)</f>
        <v>#REF!</v>
      </c>
      <c r="C28" s="312"/>
      <c r="D28" s="312" t="e">
        <f>AVERAGE(#REF!,#REF!,D27)</f>
        <v>#REF!</v>
      </c>
      <c r="E28" s="312"/>
      <c r="F28" s="5"/>
      <c r="G28" s="312" t="e">
        <f>AVERAGE(#REF!,#REF!,G27)</f>
        <v>#REF!</v>
      </c>
      <c r="H28" s="312"/>
      <c r="I28" s="312" t="e">
        <f>AVERAGE(#REF!,#REF!,I27)</f>
        <v>#REF!</v>
      </c>
      <c r="J28" s="312"/>
      <c r="K28" s="5"/>
      <c r="L28" s="5"/>
      <c r="M28" s="5"/>
      <c r="N28" s="5"/>
      <c r="O28" s="5"/>
      <c r="P28" s="312" t="e">
        <f>AVERAGE(#REF!,#REF!,P27)</f>
        <v>#REF!</v>
      </c>
      <c r="Q28" s="312"/>
      <c r="S28" s="312" t="e">
        <f>AVERAGE(#REF!,#REF!,S27)</f>
        <v>#REF!</v>
      </c>
      <c r="T28" s="312"/>
      <c r="U28" s="312" t="e">
        <f>AVERAGE(#REF!,#REF!,U27)</f>
        <v>#REF!</v>
      </c>
      <c r="V28" s="312"/>
      <c r="W28" s="5"/>
      <c r="X28" s="312" t="e">
        <f>AVERAGE(#REF!,#REF!,X27)</f>
        <v>#REF!</v>
      </c>
      <c r="Y28" s="312"/>
      <c r="Z28" s="312" t="e">
        <f>AVERAGE(#REF!,#REF!,Z27)</f>
        <v>#REF!</v>
      </c>
      <c r="AA28" s="312"/>
    </row>
    <row r="29" spans="1:27" x14ac:dyDescent="0.2">
      <c r="P29" s="64"/>
      <c r="Q29" s="64"/>
    </row>
    <row r="30" spans="1:27" x14ac:dyDescent="0.2">
      <c r="A30" s="2">
        <v>42795</v>
      </c>
      <c r="B30" s="64">
        <v>3.18</v>
      </c>
      <c r="C30" s="64">
        <v>3.03</v>
      </c>
      <c r="D30" s="64">
        <v>4</v>
      </c>
      <c r="E30" s="64">
        <v>3.85</v>
      </c>
      <c r="G30" s="64">
        <v>2.59</v>
      </c>
      <c r="H30" s="64">
        <v>2.37</v>
      </c>
      <c r="I30" s="64">
        <v>3.35</v>
      </c>
      <c r="J30" s="64">
        <v>3.21</v>
      </c>
      <c r="L30" s="64">
        <v>0.51</v>
      </c>
      <c r="M30" s="64">
        <v>2.4300000000000002</v>
      </c>
      <c r="N30" s="64">
        <v>3.04</v>
      </c>
      <c r="P30" s="64">
        <v>2.2799999999999998</v>
      </c>
      <c r="Q30" s="64">
        <v>2.0499999999999998</v>
      </c>
      <c r="S30" s="64">
        <v>3.18</v>
      </c>
      <c r="T30" s="64">
        <v>3.03</v>
      </c>
      <c r="U30" s="64">
        <v>4</v>
      </c>
      <c r="V30" s="64">
        <v>3.85</v>
      </c>
      <c r="X30" s="64">
        <v>2.59</v>
      </c>
      <c r="Y30" s="64">
        <v>2.37</v>
      </c>
      <c r="Z30" s="64">
        <v>3.35</v>
      </c>
      <c r="AA30" s="64">
        <v>3.21</v>
      </c>
    </row>
    <row r="31" spans="1:27" x14ac:dyDescent="0.2">
      <c r="A31" s="2">
        <v>42796</v>
      </c>
      <c r="B31" s="64">
        <v>3.25</v>
      </c>
      <c r="C31" s="64">
        <v>3.05</v>
      </c>
      <c r="D31" s="64">
        <v>4.0199999999999996</v>
      </c>
      <c r="E31" s="64">
        <v>3.86</v>
      </c>
      <c r="G31" s="64">
        <v>2.4300000000000002</v>
      </c>
      <c r="H31" s="64">
        <v>2.38</v>
      </c>
      <c r="I31" s="64">
        <v>3.23</v>
      </c>
      <c r="J31" s="64">
        <v>3.14</v>
      </c>
      <c r="L31" s="64">
        <v>0.64</v>
      </c>
      <c r="M31" s="64">
        <v>2.46</v>
      </c>
      <c r="N31" s="64">
        <v>3.05</v>
      </c>
      <c r="P31" s="64">
        <v>2.31</v>
      </c>
      <c r="Q31" s="64">
        <v>2.08</v>
      </c>
      <c r="S31" s="64">
        <v>3.25</v>
      </c>
      <c r="T31" s="64">
        <v>3.05</v>
      </c>
      <c r="U31" s="64">
        <v>4.0199999999999996</v>
      </c>
      <c r="V31" s="64">
        <v>3.86</v>
      </c>
      <c r="X31" s="64">
        <v>2.4300000000000002</v>
      </c>
      <c r="Y31" s="64">
        <v>2.38</v>
      </c>
      <c r="Z31" s="64">
        <v>3.23</v>
      </c>
      <c r="AA31" s="64">
        <v>3.14</v>
      </c>
    </row>
    <row r="32" spans="1:27" x14ac:dyDescent="0.2">
      <c r="A32" s="2">
        <v>42797</v>
      </c>
      <c r="B32" s="64">
        <v>3.23</v>
      </c>
      <c r="C32" s="64">
        <v>3.08</v>
      </c>
      <c r="D32" s="64">
        <v>4.0199999999999996</v>
      </c>
      <c r="E32" s="64">
        <v>3.86</v>
      </c>
      <c r="G32" s="64">
        <v>2.52</v>
      </c>
      <c r="H32" s="64">
        <v>2.39</v>
      </c>
      <c r="I32" s="64">
        <v>3.35</v>
      </c>
      <c r="J32" s="64">
        <v>3.18</v>
      </c>
      <c r="L32" s="64">
        <v>0.66</v>
      </c>
      <c r="M32" s="64">
        <v>2.46</v>
      </c>
      <c r="N32" s="64">
        <v>3.05</v>
      </c>
      <c r="P32" s="64">
        <v>2.37</v>
      </c>
      <c r="Q32" s="64">
        <v>2.2200000000000002</v>
      </c>
      <c r="S32" s="64">
        <v>3.23</v>
      </c>
      <c r="T32" s="64">
        <v>3.08</v>
      </c>
      <c r="U32" s="64">
        <v>4.0199999999999996</v>
      </c>
      <c r="V32" s="64">
        <v>3.86</v>
      </c>
      <c r="X32" s="64">
        <v>2.52</v>
      </c>
      <c r="Y32" s="64">
        <v>2.39</v>
      </c>
      <c r="Z32" s="64">
        <v>3.35</v>
      </c>
      <c r="AA32" s="64">
        <v>3.18</v>
      </c>
    </row>
    <row r="33" spans="1:27" x14ac:dyDescent="0.2">
      <c r="A33" s="2">
        <v>42800</v>
      </c>
      <c r="B33" s="64">
        <v>3.25</v>
      </c>
      <c r="C33" s="64">
        <v>3.09</v>
      </c>
      <c r="D33" s="64">
        <v>4</v>
      </c>
      <c r="E33" s="64">
        <v>3.89</v>
      </c>
      <c r="G33" s="64">
        <v>2.57</v>
      </c>
      <c r="H33" s="64">
        <v>2.4300000000000002</v>
      </c>
      <c r="I33" s="64">
        <v>3.5</v>
      </c>
      <c r="J33" s="64">
        <v>3.2</v>
      </c>
      <c r="L33" s="64">
        <v>0.69</v>
      </c>
      <c r="M33" s="64">
        <v>2.48</v>
      </c>
      <c r="N33" s="64">
        <v>3.09</v>
      </c>
      <c r="P33" s="64">
        <v>2.2799999999999998</v>
      </c>
      <c r="Q33" s="64">
        <v>2.08</v>
      </c>
      <c r="S33" s="64">
        <v>3.25</v>
      </c>
      <c r="T33" s="64">
        <v>3.09</v>
      </c>
      <c r="U33" s="64">
        <v>4</v>
      </c>
      <c r="V33" s="64">
        <v>3.89</v>
      </c>
      <c r="X33" s="64">
        <v>2.57</v>
      </c>
      <c r="Y33" s="64">
        <v>2.4300000000000002</v>
      </c>
      <c r="Z33" s="64">
        <v>3.5</v>
      </c>
      <c r="AA33" s="64">
        <v>3.2</v>
      </c>
    </row>
    <row r="34" spans="1:27" x14ac:dyDescent="0.2">
      <c r="A34" s="2">
        <v>42801</v>
      </c>
      <c r="B34" s="64">
        <v>3.28</v>
      </c>
      <c r="C34" s="64">
        <v>3.13</v>
      </c>
      <c r="D34" s="64">
        <v>4.0199999999999996</v>
      </c>
      <c r="E34" s="64">
        <v>3.93</v>
      </c>
      <c r="G34" s="64">
        <v>2.48</v>
      </c>
      <c r="H34" s="64">
        <v>2.38</v>
      </c>
      <c r="I34" s="64">
        <v>3.57</v>
      </c>
      <c r="J34" s="64">
        <v>3.2</v>
      </c>
      <c r="L34" s="64">
        <v>0.7</v>
      </c>
      <c r="M34" s="64">
        <v>2.5</v>
      </c>
      <c r="N34" s="64">
        <v>3.1</v>
      </c>
      <c r="P34" s="64">
        <v>2.42</v>
      </c>
      <c r="Q34" s="64">
        <v>2.2799999999999998</v>
      </c>
      <c r="S34" s="64">
        <v>3.28</v>
      </c>
      <c r="T34" s="64">
        <v>3.13</v>
      </c>
      <c r="U34" s="64">
        <v>4.0199999999999996</v>
      </c>
      <c r="V34" s="64">
        <v>3.93</v>
      </c>
      <c r="X34" s="64">
        <v>2.48</v>
      </c>
      <c r="Y34" s="64">
        <v>2.38</v>
      </c>
      <c r="Z34" s="64">
        <v>3.57</v>
      </c>
      <c r="AA34" s="64">
        <v>3.2</v>
      </c>
    </row>
    <row r="35" spans="1:27" x14ac:dyDescent="0.2">
      <c r="A35" s="2">
        <v>42802</v>
      </c>
      <c r="B35" s="64">
        <v>3.35</v>
      </c>
      <c r="C35" s="64">
        <v>3.18</v>
      </c>
      <c r="D35" s="64">
        <v>4.0599999999999996</v>
      </c>
      <c r="E35" s="64">
        <v>3.98</v>
      </c>
      <c r="G35" s="64">
        <v>2.44</v>
      </c>
      <c r="H35" s="64">
        <v>2.4300000000000002</v>
      </c>
      <c r="I35" s="64">
        <v>3.62</v>
      </c>
      <c r="J35" s="64">
        <v>3.31</v>
      </c>
      <c r="L35" s="64">
        <v>0.69</v>
      </c>
      <c r="M35" s="64">
        <v>2.54</v>
      </c>
      <c r="N35" s="64">
        <v>3.13</v>
      </c>
      <c r="P35" s="64">
        <v>2.37</v>
      </c>
      <c r="Q35" s="64">
        <v>2.14</v>
      </c>
      <c r="S35" s="64">
        <v>3.35</v>
      </c>
      <c r="T35" s="64">
        <v>3.18</v>
      </c>
      <c r="U35" s="64">
        <v>4.0599999999999996</v>
      </c>
      <c r="V35" s="64">
        <v>3.98</v>
      </c>
      <c r="X35" s="64">
        <v>2.44</v>
      </c>
      <c r="Y35" s="64">
        <v>2.4300000000000002</v>
      </c>
      <c r="Z35" s="64">
        <v>3.62</v>
      </c>
      <c r="AA35" s="64">
        <v>3.31</v>
      </c>
    </row>
    <row r="36" spans="1:27" x14ac:dyDescent="0.2">
      <c r="A36" s="2">
        <v>42803</v>
      </c>
      <c r="B36" s="64">
        <v>3.4</v>
      </c>
      <c r="C36" s="64">
        <v>3.23</v>
      </c>
      <c r="D36" s="64">
        <v>4.1100000000000003</v>
      </c>
      <c r="E36" s="64">
        <v>4.01</v>
      </c>
      <c r="G36" s="64">
        <v>2.4700000000000002</v>
      </c>
      <c r="H36" s="64">
        <v>2.4</v>
      </c>
      <c r="I36" s="64">
        <v>3.59</v>
      </c>
      <c r="J36" s="64">
        <v>3.13</v>
      </c>
      <c r="L36" s="64">
        <v>0.69</v>
      </c>
      <c r="M36" s="64">
        <v>2.59</v>
      </c>
      <c r="N36" s="64">
        <v>3.17</v>
      </c>
      <c r="P36" s="64">
        <v>2.4300000000000002</v>
      </c>
      <c r="Q36" s="64">
        <v>2.1800000000000002</v>
      </c>
      <c r="S36" s="64">
        <v>3.4</v>
      </c>
      <c r="T36" s="64">
        <v>3.23</v>
      </c>
      <c r="U36" s="64">
        <v>4.1100000000000003</v>
      </c>
      <c r="V36" s="64">
        <v>4.01</v>
      </c>
      <c r="X36" s="64">
        <v>2.4700000000000002</v>
      </c>
      <c r="Y36" s="64">
        <v>2.4</v>
      </c>
      <c r="Z36" s="64">
        <v>3.59</v>
      </c>
      <c r="AA36" s="64">
        <v>3.13</v>
      </c>
    </row>
    <row r="37" spans="1:27" x14ac:dyDescent="0.2">
      <c r="A37" s="2">
        <v>42804</v>
      </c>
      <c r="B37" s="64">
        <v>3.38</v>
      </c>
      <c r="C37" s="64">
        <v>3.21</v>
      </c>
      <c r="D37" s="64">
        <v>4.0999999999999996</v>
      </c>
      <c r="E37" s="64">
        <v>3.98</v>
      </c>
      <c r="G37" s="64">
        <v>2.62</v>
      </c>
      <c r="H37" s="64">
        <v>2.4</v>
      </c>
      <c r="I37" s="64">
        <v>3.62</v>
      </c>
      <c r="J37" s="64">
        <v>3.25</v>
      </c>
      <c r="L37" s="64">
        <v>0.7</v>
      </c>
      <c r="M37" s="64">
        <v>2.5499999999999998</v>
      </c>
      <c r="N37" s="64">
        <v>3.14</v>
      </c>
      <c r="P37" s="64">
        <v>2.4</v>
      </c>
      <c r="Q37" s="64">
        <v>2.12</v>
      </c>
      <c r="S37" s="64">
        <v>3.38</v>
      </c>
      <c r="T37" s="64">
        <v>3.21</v>
      </c>
      <c r="U37" s="64">
        <v>4.0999999999999996</v>
      </c>
      <c r="V37" s="64">
        <v>3.98</v>
      </c>
      <c r="X37" s="64">
        <v>2.62</v>
      </c>
      <c r="Y37" s="64">
        <v>2.4</v>
      </c>
      <c r="Z37" s="64">
        <v>3.62</v>
      </c>
      <c r="AA37" s="64">
        <v>3.25</v>
      </c>
    </row>
    <row r="38" spans="1:27" x14ac:dyDescent="0.2">
      <c r="A38" s="2">
        <v>42807</v>
      </c>
      <c r="B38" s="64">
        <v>3.42</v>
      </c>
      <c r="C38" s="64">
        <v>3.24</v>
      </c>
      <c r="D38" s="64">
        <v>4.1399999999999997</v>
      </c>
      <c r="E38" s="64">
        <v>4.04</v>
      </c>
      <c r="G38" s="64">
        <v>2.64</v>
      </c>
      <c r="H38" s="64">
        <v>2.42</v>
      </c>
      <c r="I38" s="64">
        <v>3.53</v>
      </c>
      <c r="J38" s="64">
        <v>3.23</v>
      </c>
      <c r="L38" s="64">
        <v>0.7</v>
      </c>
      <c r="M38" s="64">
        <v>2.6</v>
      </c>
      <c r="N38" s="64">
        <v>3.19</v>
      </c>
      <c r="P38" s="64">
        <v>2.4700000000000002</v>
      </c>
      <c r="Q38" s="64">
        <v>2.1800000000000002</v>
      </c>
      <c r="S38" s="64">
        <v>3.42</v>
      </c>
      <c r="T38" s="64">
        <v>3.24</v>
      </c>
      <c r="U38" s="64">
        <v>4.1399999999999997</v>
      </c>
      <c r="V38" s="64">
        <v>4.04</v>
      </c>
      <c r="X38" s="64">
        <v>2.64</v>
      </c>
      <c r="Y38" s="64">
        <v>2.42</v>
      </c>
      <c r="Z38" s="64">
        <v>3.53</v>
      </c>
      <c r="AA38" s="64">
        <v>3.23</v>
      </c>
    </row>
    <row r="39" spans="1:27" x14ac:dyDescent="0.2">
      <c r="A39" s="2">
        <v>42808</v>
      </c>
      <c r="B39" s="64">
        <v>3.4</v>
      </c>
      <c r="C39" s="64">
        <v>3.21</v>
      </c>
      <c r="D39" s="64">
        <v>4.1100000000000003</v>
      </c>
      <c r="E39" s="64">
        <v>4.03</v>
      </c>
      <c r="G39" s="64">
        <v>2.5099999999999998</v>
      </c>
      <c r="H39" s="64">
        <v>2.5299999999999998</v>
      </c>
      <c r="I39" s="64">
        <v>3.42</v>
      </c>
      <c r="J39" s="64">
        <v>3.31</v>
      </c>
      <c r="L39" s="64">
        <v>0.7</v>
      </c>
      <c r="M39" s="64">
        <v>2.58</v>
      </c>
      <c r="N39" s="64">
        <v>3.16</v>
      </c>
      <c r="P39" s="64">
        <v>2.54</v>
      </c>
      <c r="Q39" s="64">
        <v>2.14</v>
      </c>
      <c r="S39" s="64">
        <v>3.4</v>
      </c>
      <c r="T39" s="64">
        <v>3.21</v>
      </c>
      <c r="U39" s="64">
        <v>4.1100000000000003</v>
      </c>
      <c r="V39" s="64">
        <v>4.03</v>
      </c>
      <c r="X39" s="64">
        <v>2.5099999999999998</v>
      </c>
      <c r="Y39" s="64">
        <v>2.5299999999999998</v>
      </c>
      <c r="Z39" s="64">
        <v>3.42</v>
      </c>
      <c r="AA39" s="64">
        <v>3.31</v>
      </c>
    </row>
    <row r="40" spans="1:27" x14ac:dyDescent="0.2">
      <c r="A40" s="2">
        <v>42809</v>
      </c>
      <c r="B40" s="64">
        <v>3.29</v>
      </c>
      <c r="C40" s="64">
        <v>3.11</v>
      </c>
      <c r="D40" s="64">
        <v>4.07</v>
      </c>
      <c r="E40" s="64">
        <v>3.95</v>
      </c>
      <c r="G40" s="64">
        <v>2.63</v>
      </c>
      <c r="H40" s="64">
        <v>2.34</v>
      </c>
      <c r="I40" s="64">
        <v>3.49</v>
      </c>
      <c r="J40" s="64">
        <v>3.33</v>
      </c>
      <c r="L40" s="64">
        <v>0.66</v>
      </c>
      <c r="M40" s="64">
        <v>2.4700000000000002</v>
      </c>
      <c r="N40" s="64">
        <v>3.09</v>
      </c>
      <c r="P40" s="64">
        <v>2.41</v>
      </c>
      <c r="Q40" s="64">
        <v>2.27</v>
      </c>
      <c r="S40" s="64">
        <v>3.29</v>
      </c>
      <c r="T40" s="64">
        <v>3.11</v>
      </c>
      <c r="U40" s="64">
        <v>4.07</v>
      </c>
      <c r="V40" s="64">
        <v>3.95</v>
      </c>
      <c r="X40" s="64">
        <v>2.63</v>
      </c>
      <c r="Y40" s="64">
        <v>2.34</v>
      </c>
      <c r="Z40" s="64">
        <v>3.49</v>
      </c>
      <c r="AA40" s="64">
        <v>3.33</v>
      </c>
    </row>
    <row r="41" spans="1:27" x14ac:dyDescent="0.2">
      <c r="A41" s="2">
        <v>42810</v>
      </c>
      <c r="B41" s="64">
        <v>3.33</v>
      </c>
      <c r="C41" s="64">
        <v>3.15</v>
      </c>
      <c r="D41" s="64">
        <v>4.1500000000000004</v>
      </c>
      <c r="E41" s="64">
        <v>3.91</v>
      </c>
      <c r="G41" s="64">
        <v>2.5099999999999998</v>
      </c>
      <c r="H41" s="64">
        <v>2.2799999999999998</v>
      </c>
      <c r="I41" s="64">
        <v>3.31</v>
      </c>
      <c r="J41" s="64">
        <v>3.28</v>
      </c>
      <c r="L41" s="64">
        <v>0.66</v>
      </c>
      <c r="M41" s="64">
        <v>2.52</v>
      </c>
      <c r="N41" s="64">
        <v>3.13</v>
      </c>
      <c r="P41" s="64">
        <v>2.4500000000000002</v>
      </c>
      <c r="Q41" s="64">
        <v>2.2999999999999998</v>
      </c>
      <c r="S41" s="64">
        <v>3.33</v>
      </c>
      <c r="T41" s="64">
        <v>3.15</v>
      </c>
      <c r="U41" s="64">
        <v>4.1500000000000004</v>
      </c>
      <c r="V41" s="64">
        <v>3.91</v>
      </c>
      <c r="X41" s="64">
        <v>2.5099999999999998</v>
      </c>
      <c r="Y41" s="64">
        <v>2.2799999999999998</v>
      </c>
      <c r="Z41" s="64">
        <v>3.31</v>
      </c>
      <c r="AA41" s="64">
        <v>3.28</v>
      </c>
    </row>
    <row r="42" spans="1:27" x14ac:dyDescent="0.2">
      <c r="A42" s="2">
        <v>42811</v>
      </c>
      <c r="B42" s="64">
        <v>3.31</v>
      </c>
      <c r="C42" s="64">
        <v>3.13</v>
      </c>
      <c r="D42" s="64">
        <v>4.1399999999999997</v>
      </c>
      <c r="E42" s="64">
        <v>3.89</v>
      </c>
      <c r="G42" s="64">
        <v>2.54</v>
      </c>
      <c r="H42" s="64">
        <v>2.2599999999999998</v>
      </c>
      <c r="I42" s="64">
        <v>3.37</v>
      </c>
      <c r="J42" s="64">
        <v>3.27</v>
      </c>
      <c r="L42" s="64">
        <v>0.68</v>
      </c>
      <c r="M42" s="64">
        <v>2.48</v>
      </c>
      <c r="N42" s="64">
        <v>3.09</v>
      </c>
      <c r="P42" s="64">
        <v>2.4300000000000002</v>
      </c>
      <c r="Q42" s="64">
        <v>2.2799999999999998</v>
      </c>
      <c r="S42" s="64">
        <v>3.31</v>
      </c>
      <c r="T42" s="64">
        <v>3.13</v>
      </c>
      <c r="U42" s="64">
        <v>4.1399999999999997</v>
      </c>
      <c r="V42" s="64">
        <v>3.89</v>
      </c>
      <c r="X42" s="64">
        <v>2.54</v>
      </c>
      <c r="Y42" s="64">
        <v>2.2599999999999998</v>
      </c>
      <c r="Z42" s="64">
        <v>3.37</v>
      </c>
      <c r="AA42" s="64">
        <v>3.27</v>
      </c>
    </row>
    <row r="43" spans="1:27" x14ac:dyDescent="0.2">
      <c r="A43" s="2">
        <v>42814</v>
      </c>
      <c r="B43" s="64">
        <v>3.28</v>
      </c>
      <c r="C43" s="64">
        <v>3.09</v>
      </c>
      <c r="D43" s="64">
        <v>4.17</v>
      </c>
      <c r="E43" s="64">
        <v>3.93</v>
      </c>
      <c r="G43" s="64">
        <v>2.42</v>
      </c>
      <c r="H43" s="64">
        <v>2.2799999999999998</v>
      </c>
      <c r="I43" s="64">
        <v>3.41</v>
      </c>
      <c r="J43" s="64">
        <v>3.26</v>
      </c>
      <c r="L43" s="64">
        <v>0.68</v>
      </c>
      <c r="M43" s="64">
        <v>2.44</v>
      </c>
      <c r="N43" s="64">
        <v>3.06</v>
      </c>
      <c r="P43" s="64">
        <v>2.29</v>
      </c>
      <c r="Q43" s="64">
        <v>2.0499999999999998</v>
      </c>
      <c r="S43" s="64">
        <v>3.28</v>
      </c>
      <c r="T43" s="64">
        <v>3.09</v>
      </c>
      <c r="U43" s="64">
        <v>4.17</v>
      </c>
      <c r="V43" s="64">
        <v>3.93</v>
      </c>
      <c r="X43" s="64">
        <v>2.42</v>
      </c>
      <c r="Y43" s="64">
        <v>2.2799999999999998</v>
      </c>
      <c r="Z43" s="64">
        <v>3.41</v>
      </c>
      <c r="AA43" s="64">
        <v>3.26</v>
      </c>
    </row>
    <row r="44" spans="1:27" x14ac:dyDescent="0.2">
      <c r="A44" s="2">
        <v>42815</v>
      </c>
      <c r="B44" s="64">
        <v>3.25</v>
      </c>
      <c r="C44" s="64">
        <v>3.05</v>
      </c>
      <c r="D44" s="64">
        <v>4.09</v>
      </c>
      <c r="E44" s="64">
        <v>3.91</v>
      </c>
      <c r="G44" s="64">
        <v>2.61</v>
      </c>
      <c r="H44" s="64">
        <v>2.29</v>
      </c>
      <c r="I44" s="64">
        <v>3.23</v>
      </c>
      <c r="J44" s="64">
        <v>3.15</v>
      </c>
      <c r="L44" s="64">
        <v>0.68</v>
      </c>
      <c r="M44" s="64">
        <v>2.4</v>
      </c>
      <c r="N44" s="64">
        <v>3.01</v>
      </c>
      <c r="P44" s="64">
        <v>2.27</v>
      </c>
      <c r="Q44" s="64">
        <v>2.0099999999999998</v>
      </c>
      <c r="S44" s="64">
        <v>3.25</v>
      </c>
      <c r="T44" s="64">
        <v>3.05</v>
      </c>
      <c r="U44" s="64">
        <v>4.09</v>
      </c>
      <c r="V44" s="64">
        <v>3.91</v>
      </c>
      <c r="X44" s="64">
        <v>2.61</v>
      </c>
      <c r="Y44" s="64">
        <v>2.29</v>
      </c>
      <c r="Z44" s="64">
        <v>3.23</v>
      </c>
      <c r="AA44" s="64">
        <v>3.15</v>
      </c>
    </row>
    <row r="45" spans="1:27" x14ac:dyDescent="0.2">
      <c r="A45" s="2">
        <v>42816</v>
      </c>
      <c r="B45" s="64">
        <v>3.23</v>
      </c>
      <c r="C45" s="64">
        <v>3.03</v>
      </c>
      <c r="D45" s="64">
        <v>4.03</v>
      </c>
      <c r="E45" s="64">
        <v>3.88</v>
      </c>
      <c r="G45" s="64">
        <v>2.68</v>
      </c>
      <c r="H45" s="64">
        <v>2.29</v>
      </c>
      <c r="I45" s="64">
        <v>3.46</v>
      </c>
      <c r="J45" s="64">
        <v>3.1</v>
      </c>
      <c r="L45" s="64">
        <v>0.68</v>
      </c>
      <c r="M45" s="64">
        <v>2.38</v>
      </c>
      <c r="N45" s="64">
        <v>3</v>
      </c>
      <c r="P45" s="64">
        <v>2.2400000000000002</v>
      </c>
      <c r="Q45" s="64">
        <v>2.0299999999999998</v>
      </c>
      <c r="S45" s="64">
        <v>3.23</v>
      </c>
      <c r="T45" s="64">
        <v>3.03</v>
      </c>
      <c r="U45" s="64">
        <v>4.03</v>
      </c>
      <c r="V45" s="64">
        <v>3.88</v>
      </c>
      <c r="X45" s="64">
        <v>2.68</v>
      </c>
      <c r="Y45" s="64">
        <v>2.29</v>
      </c>
      <c r="Z45" s="64">
        <v>3.46</v>
      </c>
      <c r="AA45" s="64">
        <v>3.1</v>
      </c>
    </row>
    <row r="46" spans="1:27" x14ac:dyDescent="0.2">
      <c r="A46" s="2">
        <v>42817</v>
      </c>
      <c r="B46" s="64">
        <v>3.23</v>
      </c>
      <c r="C46" s="64">
        <v>3.04</v>
      </c>
      <c r="D46" s="64">
        <v>4.07</v>
      </c>
      <c r="E46" s="64">
        <v>3.9</v>
      </c>
      <c r="G46" s="64">
        <v>2.5299999999999998</v>
      </c>
      <c r="H46" s="64">
        <v>2.27</v>
      </c>
      <c r="I46" s="64">
        <v>3.21</v>
      </c>
      <c r="J46" s="64">
        <v>3.1</v>
      </c>
      <c r="L46" s="64">
        <v>0.68</v>
      </c>
      <c r="M46" s="64">
        <v>2.4</v>
      </c>
      <c r="N46" s="64">
        <v>3.01</v>
      </c>
      <c r="P46" s="64">
        <v>2.25</v>
      </c>
      <c r="Q46" s="64">
        <v>2.0299999999999998</v>
      </c>
      <c r="S46" s="64">
        <v>3.23</v>
      </c>
      <c r="T46" s="64">
        <v>3.04</v>
      </c>
      <c r="U46" s="64">
        <v>4.07</v>
      </c>
      <c r="V46" s="64">
        <v>3.9</v>
      </c>
      <c r="X46" s="64">
        <v>2.5299999999999998</v>
      </c>
      <c r="Y46" s="64">
        <v>2.27</v>
      </c>
      <c r="Z46" s="64">
        <v>3.21</v>
      </c>
      <c r="AA46" s="64">
        <v>3.1</v>
      </c>
    </row>
    <row r="47" spans="1:27" x14ac:dyDescent="0.2">
      <c r="A47" s="2">
        <v>42818</v>
      </c>
      <c r="B47" s="64">
        <v>3.24</v>
      </c>
      <c r="C47" s="64">
        <v>3.04</v>
      </c>
      <c r="D47" s="64">
        <v>4.12</v>
      </c>
      <c r="E47" s="64">
        <v>3.87</v>
      </c>
      <c r="G47" s="64">
        <v>2.42</v>
      </c>
      <c r="H47" s="64">
        <v>2.2799999999999998</v>
      </c>
      <c r="I47" s="64">
        <v>3.48</v>
      </c>
      <c r="J47" s="64">
        <v>3.13</v>
      </c>
      <c r="L47" s="64">
        <v>0.69</v>
      </c>
      <c r="M47" s="64">
        <v>2.39</v>
      </c>
      <c r="N47" s="64">
        <v>2.99</v>
      </c>
      <c r="P47" s="64">
        <v>2.2400000000000002</v>
      </c>
      <c r="Q47" s="64">
        <v>2.0299999999999998</v>
      </c>
      <c r="S47" s="64">
        <v>3.24</v>
      </c>
      <c r="T47" s="64">
        <v>3.04</v>
      </c>
      <c r="U47" s="64">
        <v>4.12</v>
      </c>
      <c r="V47" s="64">
        <v>3.87</v>
      </c>
      <c r="X47" s="64">
        <v>2.42</v>
      </c>
      <c r="Y47" s="64">
        <v>2.2799999999999998</v>
      </c>
      <c r="Z47" s="64">
        <v>3.48</v>
      </c>
      <c r="AA47" s="64">
        <v>3.13</v>
      </c>
    </row>
    <row r="48" spans="1:27" x14ac:dyDescent="0.2">
      <c r="A48" s="2">
        <v>42821</v>
      </c>
      <c r="B48" s="64">
        <v>3.2</v>
      </c>
      <c r="C48" s="64">
        <v>3</v>
      </c>
      <c r="D48" s="64">
        <v>4.07</v>
      </c>
      <c r="E48" s="64">
        <v>3.88</v>
      </c>
      <c r="G48" s="64">
        <v>2.54</v>
      </c>
      <c r="H48" s="64">
        <v>2.23</v>
      </c>
      <c r="I48" s="64">
        <v>3.28</v>
      </c>
      <c r="J48" s="64">
        <v>3.16</v>
      </c>
      <c r="L48" s="64">
        <v>0.71</v>
      </c>
      <c r="M48" s="64">
        <v>2.36</v>
      </c>
      <c r="N48" s="64">
        <v>2.96</v>
      </c>
      <c r="P48" s="64">
        <v>2.2200000000000002</v>
      </c>
      <c r="Q48" s="64">
        <v>2.0499999999999998</v>
      </c>
      <c r="S48" s="64">
        <v>3.2</v>
      </c>
      <c r="T48" s="64">
        <v>3</v>
      </c>
      <c r="U48" s="64">
        <v>4.07</v>
      </c>
      <c r="V48" s="64">
        <v>3.88</v>
      </c>
      <c r="X48" s="64">
        <v>2.54</v>
      </c>
      <c r="Y48" s="64">
        <v>2.23</v>
      </c>
      <c r="Z48" s="64">
        <v>3.28</v>
      </c>
      <c r="AA48" s="64">
        <v>3.16</v>
      </c>
    </row>
    <row r="49" spans="1:27" x14ac:dyDescent="0.2">
      <c r="A49" s="2">
        <v>42822</v>
      </c>
      <c r="B49" s="64">
        <v>3.23</v>
      </c>
      <c r="C49" s="64">
        <v>3.04</v>
      </c>
      <c r="D49" s="64">
        <v>4.09</v>
      </c>
      <c r="E49" s="64">
        <v>3.9</v>
      </c>
      <c r="G49" s="64">
        <v>2.54</v>
      </c>
      <c r="H49" s="64">
        <v>2.2400000000000002</v>
      </c>
      <c r="I49" s="64">
        <v>3.41</v>
      </c>
      <c r="J49" s="64">
        <v>3.21</v>
      </c>
      <c r="L49" s="64">
        <v>0.7</v>
      </c>
      <c r="M49" s="64">
        <v>2.4</v>
      </c>
      <c r="N49" s="64">
        <v>3</v>
      </c>
      <c r="P49" s="64">
        <v>2.2000000000000002</v>
      </c>
      <c r="Q49" s="64">
        <v>2.0499999999999998</v>
      </c>
      <c r="S49" s="64">
        <v>3.23</v>
      </c>
      <c r="T49" s="64">
        <v>3.04</v>
      </c>
      <c r="U49" s="64">
        <v>4.09</v>
      </c>
      <c r="V49" s="64">
        <v>3.9</v>
      </c>
      <c r="X49" s="64">
        <v>2.54</v>
      </c>
      <c r="Y49" s="64">
        <v>2.2400000000000002</v>
      </c>
      <c r="Z49" s="64">
        <v>3.41</v>
      </c>
      <c r="AA49" s="64">
        <v>3.21</v>
      </c>
    </row>
    <row r="50" spans="1:27" x14ac:dyDescent="0.2">
      <c r="A50" s="2">
        <v>42823</v>
      </c>
      <c r="B50" s="64">
        <v>3.21</v>
      </c>
      <c r="C50" s="64">
        <v>3</v>
      </c>
      <c r="D50" s="64">
        <v>4.0199999999999996</v>
      </c>
      <c r="E50" s="64">
        <v>3.85</v>
      </c>
      <c r="G50" s="64">
        <v>2.5099999999999998</v>
      </c>
      <c r="H50" s="64">
        <v>2.2400000000000002</v>
      </c>
      <c r="I50" s="64">
        <v>3.42</v>
      </c>
      <c r="J50" s="64">
        <v>3.26</v>
      </c>
      <c r="L50" s="64">
        <v>0.7</v>
      </c>
      <c r="M50" s="64">
        <v>2.36</v>
      </c>
      <c r="N50" s="64">
        <v>2.97</v>
      </c>
      <c r="P50" s="64">
        <v>2.2000000000000002</v>
      </c>
      <c r="Q50" s="64">
        <v>2.02</v>
      </c>
      <c r="S50" s="64">
        <v>3.21</v>
      </c>
      <c r="T50" s="64">
        <v>3</v>
      </c>
      <c r="U50" s="64">
        <v>4.0199999999999996</v>
      </c>
      <c r="V50" s="64">
        <v>3.85</v>
      </c>
      <c r="X50" s="64">
        <v>2.5099999999999998</v>
      </c>
      <c r="Y50" s="64">
        <v>2.2400000000000002</v>
      </c>
      <c r="Z50" s="64">
        <v>3.42</v>
      </c>
      <c r="AA50" s="64">
        <v>3.26</v>
      </c>
    </row>
    <row r="51" spans="1:27" x14ac:dyDescent="0.2">
      <c r="A51" s="2">
        <v>42824</v>
      </c>
      <c r="B51" s="64">
        <v>3.22</v>
      </c>
      <c r="C51" s="64">
        <v>3.05</v>
      </c>
      <c r="D51" s="64">
        <v>4.0999999999999996</v>
      </c>
      <c r="E51" s="64">
        <v>3.88</v>
      </c>
      <c r="G51" s="64">
        <v>2.6</v>
      </c>
      <c r="H51" s="64">
        <v>2.2599999999999998</v>
      </c>
      <c r="I51" s="64">
        <v>3.55</v>
      </c>
      <c r="J51" s="64">
        <v>3.32</v>
      </c>
      <c r="L51" s="64">
        <v>0.68</v>
      </c>
      <c r="M51" s="64">
        <v>2.4</v>
      </c>
      <c r="N51" s="64">
        <v>3.01</v>
      </c>
      <c r="P51" s="64">
        <v>2.2200000000000002</v>
      </c>
      <c r="Q51" s="64">
        <v>2.0499999999999998</v>
      </c>
      <c r="S51" s="64">
        <v>3.22</v>
      </c>
      <c r="T51" s="64">
        <v>3.05</v>
      </c>
      <c r="U51" s="64">
        <v>4.0999999999999996</v>
      </c>
      <c r="V51" s="64">
        <v>3.88</v>
      </c>
      <c r="X51" s="64">
        <v>2.6</v>
      </c>
      <c r="Y51" s="64">
        <v>2.2599999999999998</v>
      </c>
      <c r="Z51" s="64">
        <v>3.55</v>
      </c>
      <c r="AA51" s="64">
        <v>3.32</v>
      </c>
    </row>
    <row r="52" spans="1:27" x14ac:dyDescent="0.2">
      <c r="A52" s="2">
        <v>42825</v>
      </c>
      <c r="B52" s="64">
        <v>3.19</v>
      </c>
      <c r="C52" s="64">
        <v>3</v>
      </c>
      <c r="D52" s="64">
        <v>4.09</v>
      </c>
      <c r="E52" s="64">
        <v>3.76</v>
      </c>
      <c r="G52" s="64">
        <v>2.42</v>
      </c>
      <c r="H52" s="64">
        <v>2.31</v>
      </c>
      <c r="I52" s="64">
        <v>3.31</v>
      </c>
      <c r="J52" s="64">
        <v>3.4</v>
      </c>
      <c r="L52" s="64">
        <v>0.66</v>
      </c>
      <c r="M52" s="64">
        <v>2.37</v>
      </c>
      <c r="N52" s="64">
        <v>2.99</v>
      </c>
      <c r="P52" s="64">
        <v>2.19</v>
      </c>
      <c r="Q52" s="64">
        <v>2.1800000000000002</v>
      </c>
      <c r="S52" s="64">
        <v>3.19</v>
      </c>
      <c r="T52" s="64">
        <v>3</v>
      </c>
      <c r="U52" s="64">
        <v>4.09</v>
      </c>
      <c r="V52" s="64">
        <v>3.76</v>
      </c>
      <c r="X52" s="64">
        <v>2.42</v>
      </c>
      <c r="Y52" s="64">
        <v>2.31</v>
      </c>
      <c r="Z52" s="64">
        <v>3.31</v>
      </c>
      <c r="AA52" s="64">
        <v>3.4</v>
      </c>
    </row>
    <row r="54" spans="1:27" x14ac:dyDescent="0.2">
      <c r="A54" s="3" t="s">
        <v>61</v>
      </c>
      <c r="B54" s="64">
        <f>AVERAGE(B30:B52)</f>
        <v>3.276086956521739</v>
      </c>
      <c r="C54" s="64">
        <f>AVERAGE(C30:C52)</f>
        <v>3.094782608695652</v>
      </c>
      <c r="D54" s="64">
        <f>AVERAGE(D30:D52)</f>
        <v>4.0778260869565219</v>
      </c>
      <c r="E54" s="64">
        <f>AVERAGE(E30:E52)</f>
        <v>3.910434782608696</v>
      </c>
      <c r="G54" s="64">
        <f>AVERAGE(G30:G52)</f>
        <v>2.531304347826087</v>
      </c>
      <c r="H54" s="64">
        <f>AVERAGE(H30:H52)</f>
        <v>2.3347826086956522</v>
      </c>
      <c r="I54" s="64">
        <f>AVERAGE(I30:I52)</f>
        <v>3.4221739130434781</v>
      </c>
      <c r="J54" s="64">
        <f>AVERAGE(J30:J52)</f>
        <v>3.2230434782608692</v>
      </c>
      <c r="L54" s="64">
        <f>AVERAGE(L30:L52)</f>
        <v>0.67565217391304333</v>
      </c>
      <c r="M54" s="64">
        <f>AVERAGE(M30:M52)</f>
        <v>2.4591304347826086</v>
      </c>
      <c r="N54" s="64">
        <f>AVERAGE(N30:N52)</f>
        <v>3.0621739130434786</v>
      </c>
      <c r="P54" s="64">
        <f>AVERAGE(P30:P52)</f>
        <v>2.3252173913043479</v>
      </c>
      <c r="Q54" s="64">
        <f>AVERAGE(Q30:Q52)</f>
        <v>2.1226086956521741</v>
      </c>
      <c r="S54" s="64">
        <f>AVERAGE(S30:S52)</f>
        <v>3.276086956521739</v>
      </c>
      <c r="T54" s="64">
        <f>AVERAGE(T30:T52)</f>
        <v>3.094782608695652</v>
      </c>
      <c r="U54" s="64">
        <f>AVERAGE(U30:U52)</f>
        <v>4.0778260869565219</v>
      </c>
      <c r="V54" s="64">
        <f>AVERAGE(V30:V52)</f>
        <v>3.910434782608696</v>
      </c>
      <c r="X54" s="64">
        <f>AVERAGE(X30:X52)</f>
        <v>2.531304347826087</v>
      </c>
      <c r="Y54" s="64">
        <f>AVERAGE(Y30:Y52)</f>
        <v>2.3347826086956522</v>
      </c>
      <c r="Z54" s="64">
        <f>AVERAGE(Z30:Z52)</f>
        <v>3.4221739130434781</v>
      </c>
      <c r="AA54" s="64">
        <f>AVERAGE(AA30:AA52)</f>
        <v>3.2230434782608692</v>
      </c>
    </row>
    <row r="55" spans="1:27" x14ac:dyDescent="0.2">
      <c r="A55" s="3" t="s">
        <v>62</v>
      </c>
      <c r="B55" s="312">
        <f>AVERAGE(B54:C54)</f>
        <v>3.1854347826086955</v>
      </c>
      <c r="C55" s="312"/>
      <c r="D55" s="312">
        <f>AVERAGE(D54:E54)</f>
        <v>3.9941304347826092</v>
      </c>
      <c r="E55" s="312"/>
      <c r="F55" s="5"/>
      <c r="G55" s="312">
        <f>AVERAGE(G54:H54)</f>
        <v>2.4330434782608696</v>
      </c>
      <c r="H55" s="312"/>
      <c r="I55" s="312">
        <f>AVERAGE(I54:J54)</f>
        <v>3.3226086956521739</v>
      </c>
      <c r="J55" s="312"/>
      <c r="K55" s="5"/>
      <c r="L55" s="5"/>
      <c r="M55" s="5"/>
      <c r="N55" s="5"/>
      <c r="O55" s="5"/>
      <c r="P55" s="312">
        <f>AVERAGE(P54:Q54)</f>
        <v>2.223913043478261</v>
      </c>
      <c r="Q55" s="312"/>
      <c r="S55" s="312">
        <f>AVERAGE(S54:T54)</f>
        <v>3.1854347826086955</v>
      </c>
      <c r="T55" s="312"/>
      <c r="U55" s="312">
        <f>AVERAGE(U54:V54)</f>
        <v>3.9941304347826092</v>
      </c>
      <c r="V55" s="312"/>
      <c r="W55" s="5"/>
      <c r="X55" s="312">
        <f>AVERAGE(X54:Y54)</f>
        <v>2.4330434782608696</v>
      </c>
      <c r="Y55" s="312"/>
      <c r="Z55" s="312">
        <f>AVERAGE(Z54:AA54)</f>
        <v>3.3226086956521739</v>
      </c>
      <c r="AA55" s="312"/>
    </row>
    <row r="56" spans="1:27" x14ac:dyDescent="0.2">
      <c r="A56" s="3" t="s">
        <v>63</v>
      </c>
      <c r="B56" s="312" t="e">
        <f>AVERAGE(#REF!,B27,B55)</f>
        <v>#REF!</v>
      </c>
      <c r="C56" s="312"/>
      <c r="D56" s="312" t="e">
        <f>AVERAGE(#REF!,D27,D55)</f>
        <v>#REF!</v>
      </c>
      <c r="E56" s="312"/>
      <c r="F56" s="5"/>
      <c r="G56" s="312" t="e">
        <f>AVERAGE(#REF!,G27,G55)</f>
        <v>#REF!</v>
      </c>
      <c r="H56" s="312"/>
      <c r="I56" s="312" t="e">
        <f>AVERAGE(#REF!,I27,I55)</f>
        <v>#REF!</v>
      </c>
      <c r="J56" s="312"/>
      <c r="K56" s="5"/>
      <c r="L56" s="5"/>
      <c r="M56" s="5"/>
      <c r="N56" s="5"/>
      <c r="O56" s="5"/>
      <c r="P56" s="312" t="e">
        <f>AVERAGE(#REF!,P27,P55)</f>
        <v>#REF!</v>
      </c>
      <c r="Q56" s="312"/>
      <c r="S56" s="312" t="e">
        <f>AVERAGE(#REF!,S27,S55)</f>
        <v>#REF!</v>
      </c>
      <c r="T56" s="312"/>
      <c r="U56" s="312" t="e">
        <f>AVERAGE(#REF!,U27,U55)</f>
        <v>#REF!</v>
      </c>
      <c r="V56" s="312"/>
      <c r="W56" s="5"/>
      <c r="X56" s="312" t="e">
        <f>AVERAGE(#REF!,X27,X55)</f>
        <v>#REF!</v>
      </c>
      <c r="Y56" s="312"/>
      <c r="Z56" s="312" t="e">
        <f>AVERAGE(#REF!,Z27,Z55)</f>
        <v>#REF!</v>
      </c>
      <c r="AA56" s="312"/>
    </row>
    <row r="58" spans="1:27" x14ac:dyDescent="0.2">
      <c r="A58" s="2">
        <v>42828</v>
      </c>
      <c r="B58" s="64">
        <v>3.13</v>
      </c>
      <c r="C58" s="64">
        <v>2.95</v>
      </c>
      <c r="D58" s="64">
        <v>4.05</v>
      </c>
      <c r="E58" s="64">
        <v>3.7</v>
      </c>
      <c r="G58" s="64">
        <v>2.34</v>
      </c>
      <c r="H58" s="64">
        <v>2.23</v>
      </c>
      <c r="I58" s="64">
        <v>3.35</v>
      </c>
      <c r="J58" s="64">
        <v>3.54</v>
      </c>
      <c r="L58" s="64">
        <v>0.72</v>
      </c>
      <c r="M58" s="64">
        <v>2.2999999999999998</v>
      </c>
      <c r="N58" s="64">
        <v>2.93</v>
      </c>
      <c r="P58" s="64">
        <v>2.15</v>
      </c>
      <c r="Q58" s="64">
        <v>2.13</v>
      </c>
      <c r="S58" s="64">
        <v>3.13</v>
      </c>
      <c r="T58" s="64">
        <v>2.95</v>
      </c>
      <c r="U58" s="64">
        <v>4.05</v>
      </c>
      <c r="V58" s="64">
        <v>3.7</v>
      </c>
      <c r="X58" s="64">
        <v>2.34</v>
      </c>
      <c r="Y58" s="64">
        <v>2.23</v>
      </c>
      <c r="Z58" s="64">
        <v>3.35</v>
      </c>
      <c r="AA58" s="64">
        <v>3.54</v>
      </c>
    </row>
    <row r="59" spans="1:27" x14ac:dyDescent="0.2">
      <c r="A59" s="2">
        <v>42829</v>
      </c>
      <c r="B59" s="64">
        <v>3.16</v>
      </c>
      <c r="C59" s="64">
        <v>2.96</v>
      </c>
      <c r="D59" s="64">
        <v>4.0999999999999996</v>
      </c>
      <c r="E59" s="64">
        <v>3.74</v>
      </c>
      <c r="G59" s="64">
        <v>2.36</v>
      </c>
      <c r="H59" s="64">
        <v>2.21</v>
      </c>
      <c r="I59" s="64">
        <v>3.59</v>
      </c>
      <c r="J59" s="64">
        <v>3.39</v>
      </c>
      <c r="L59" s="64">
        <v>0.72</v>
      </c>
      <c r="M59" s="64">
        <v>2.34</v>
      </c>
      <c r="N59" s="64">
        <v>2.98</v>
      </c>
      <c r="P59" s="64">
        <v>2.16</v>
      </c>
      <c r="Q59" s="64">
        <v>2.15</v>
      </c>
      <c r="S59" s="64">
        <v>3.16</v>
      </c>
      <c r="T59" s="64">
        <v>2.96</v>
      </c>
      <c r="U59" s="64">
        <v>4.0999999999999996</v>
      </c>
      <c r="V59" s="64">
        <v>3.74</v>
      </c>
      <c r="X59" s="64">
        <v>2.36</v>
      </c>
      <c r="Y59" s="64">
        <v>2.21</v>
      </c>
      <c r="Z59" s="64">
        <v>3.59</v>
      </c>
      <c r="AA59" s="64">
        <v>3.39</v>
      </c>
    </row>
    <row r="60" spans="1:27" x14ac:dyDescent="0.2">
      <c r="A60" s="2">
        <v>42830</v>
      </c>
      <c r="B60" s="64">
        <v>3.13</v>
      </c>
      <c r="C60" s="64">
        <v>2.95</v>
      </c>
      <c r="D60" s="64">
        <v>4.07</v>
      </c>
      <c r="E60" s="64">
        <v>3.71</v>
      </c>
      <c r="G60" s="64">
        <v>2.3199999999999998</v>
      </c>
      <c r="H60" s="64">
        <v>2.21</v>
      </c>
      <c r="I60" s="64">
        <v>3.5</v>
      </c>
      <c r="J60" s="64">
        <v>3.5</v>
      </c>
      <c r="L60" s="64">
        <v>0.72</v>
      </c>
      <c r="M60" s="64">
        <v>2.3199999999999998</v>
      </c>
      <c r="N60" s="64">
        <v>2.97</v>
      </c>
      <c r="P60" s="64">
        <v>2.12</v>
      </c>
      <c r="Q60" s="64">
        <v>1.96</v>
      </c>
      <c r="S60" s="64">
        <v>3.13</v>
      </c>
      <c r="T60" s="64">
        <v>2.95</v>
      </c>
      <c r="U60" s="64">
        <v>4.07</v>
      </c>
      <c r="V60" s="64">
        <v>3.71</v>
      </c>
      <c r="X60" s="64">
        <v>2.3199999999999998</v>
      </c>
      <c r="Y60" s="64">
        <v>2.21</v>
      </c>
      <c r="Z60" s="64">
        <v>3.5</v>
      </c>
      <c r="AA60" s="64">
        <v>3.5</v>
      </c>
    </row>
    <row r="61" spans="1:27" x14ac:dyDescent="0.2">
      <c r="A61" s="2">
        <v>42831</v>
      </c>
      <c r="B61" s="64">
        <v>3.12</v>
      </c>
      <c r="C61" s="64">
        <v>2.95</v>
      </c>
      <c r="D61" s="64">
        <v>4.12</v>
      </c>
      <c r="E61" s="64">
        <v>3.68</v>
      </c>
      <c r="G61" s="64">
        <v>2.31</v>
      </c>
      <c r="H61" s="64">
        <v>2.17</v>
      </c>
      <c r="I61" s="64">
        <v>3.44</v>
      </c>
      <c r="J61" s="64">
        <v>3.44</v>
      </c>
      <c r="L61" s="64">
        <v>0.73</v>
      </c>
      <c r="M61" s="64">
        <v>2.3199999999999998</v>
      </c>
      <c r="N61" s="64">
        <v>2.96</v>
      </c>
      <c r="P61" s="64">
        <v>2.0699999999999998</v>
      </c>
      <c r="Q61" s="64">
        <v>1.94</v>
      </c>
      <c r="S61" s="64">
        <v>3.12</v>
      </c>
      <c r="T61" s="64">
        <v>2.95</v>
      </c>
      <c r="U61" s="64">
        <v>4.12</v>
      </c>
      <c r="V61" s="64">
        <v>3.68</v>
      </c>
      <c r="X61" s="64">
        <v>2.31</v>
      </c>
      <c r="Y61" s="64">
        <v>2.17</v>
      </c>
      <c r="Z61" s="64">
        <v>3.44</v>
      </c>
      <c r="AA61" s="64">
        <v>3.44</v>
      </c>
    </row>
    <row r="62" spans="1:27" x14ac:dyDescent="0.2">
      <c r="A62" s="2">
        <v>42832</v>
      </c>
      <c r="B62" s="64">
        <v>3.16</v>
      </c>
      <c r="C62" s="64">
        <v>2.97</v>
      </c>
      <c r="D62" s="64">
        <v>4.1500000000000004</v>
      </c>
      <c r="E62" s="64">
        <v>3.74</v>
      </c>
      <c r="G62" s="64">
        <v>2.2400000000000002</v>
      </c>
      <c r="H62" s="64">
        <v>2.1</v>
      </c>
      <c r="I62" s="64">
        <v>3.33</v>
      </c>
      <c r="J62" s="64">
        <v>3.38</v>
      </c>
      <c r="L62" s="64">
        <v>0.75</v>
      </c>
      <c r="M62" s="64">
        <v>2.36</v>
      </c>
      <c r="N62" s="64">
        <v>2.99</v>
      </c>
      <c r="P62" s="64">
        <v>2.15</v>
      </c>
      <c r="Q62" s="64">
        <v>2.0299999999999998</v>
      </c>
      <c r="S62" s="64">
        <v>3.16</v>
      </c>
      <c r="T62" s="64">
        <v>2.97</v>
      </c>
      <c r="U62" s="64">
        <v>4.1500000000000004</v>
      </c>
      <c r="V62" s="64">
        <v>3.74</v>
      </c>
      <c r="X62" s="64">
        <v>2.2400000000000002</v>
      </c>
      <c r="Y62" s="64">
        <v>2.1</v>
      </c>
      <c r="Z62" s="64">
        <v>3.33</v>
      </c>
      <c r="AA62" s="64">
        <v>3.38</v>
      </c>
    </row>
    <row r="63" spans="1:27" x14ac:dyDescent="0.2">
      <c r="A63" s="2">
        <v>42835</v>
      </c>
      <c r="B63" s="64">
        <v>3.14</v>
      </c>
      <c r="C63" s="64">
        <v>2.97</v>
      </c>
      <c r="D63" s="64">
        <v>4.0999999999999996</v>
      </c>
      <c r="E63" s="64">
        <v>3.75</v>
      </c>
      <c r="G63" s="64">
        <v>2.23</v>
      </c>
      <c r="H63" s="64">
        <v>2.11</v>
      </c>
      <c r="I63" s="64">
        <v>3.31</v>
      </c>
      <c r="J63" s="64">
        <v>3.43</v>
      </c>
      <c r="L63" s="64">
        <v>0.74</v>
      </c>
      <c r="M63" s="64">
        <v>2.34</v>
      </c>
      <c r="N63" s="64">
        <v>2.97</v>
      </c>
      <c r="P63" s="64">
        <v>2.11</v>
      </c>
      <c r="Q63" s="64">
        <v>1.99</v>
      </c>
      <c r="S63" s="64">
        <v>3.14</v>
      </c>
      <c r="T63" s="64">
        <v>2.97</v>
      </c>
      <c r="U63" s="64">
        <v>4.0999999999999996</v>
      </c>
      <c r="V63" s="64">
        <v>3.75</v>
      </c>
      <c r="X63" s="64">
        <v>2.23</v>
      </c>
      <c r="Y63" s="64">
        <v>2.11</v>
      </c>
      <c r="Z63" s="64">
        <v>3.31</v>
      </c>
      <c r="AA63" s="64">
        <v>3.43</v>
      </c>
    </row>
    <row r="64" spans="1:27" x14ac:dyDescent="0.2">
      <c r="A64" s="2">
        <v>42836</v>
      </c>
      <c r="B64" s="64">
        <v>3.08</v>
      </c>
      <c r="C64" s="64">
        <v>2.9</v>
      </c>
      <c r="D64" s="64">
        <v>4.03</v>
      </c>
      <c r="E64" s="64">
        <v>3.67</v>
      </c>
      <c r="G64" s="64">
        <v>2.21</v>
      </c>
      <c r="H64" s="64">
        <v>2.1800000000000002</v>
      </c>
      <c r="I64" s="64">
        <v>3.19</v>
      </c>
      <c r="J64" s="64">
        <v>3.43</v>
      </c>
      <c r="L64" s="64">
        <v>0.73</v>
      </c>
      <c r="M64" s="64">
        <v>2.27</v>
      </c>
      <c r="N64" s="64">
        <v>2.91</v>
      </c>
      <c r="P64" s="64">
        <v>2.04</v>
      </c>
      <c r="Q64" s="64">
        <v>1.93</v>
      </c>
      <c r="S64" s="64">
        <v>3.08</v>
      </c>
      <c r="T64" s="64">
        <v>2.9</v>
      </c>
      <c r="U64" s="64">
        <v>4.03</v>
      </c>
      <c r="V64" s="64">
        <v>3.67</v>
      </c>
      <c r="X64" s="64">
        <v>2.21</v>
      </c>
      <c r="Y64" s="64">
        <v>2.1800000000000002</v>
      </c>
      <c r="Z64" s="64">
        <v>3.19</v>
      </c>
      <c r="AA64" s="64">
        <v>3.43</v>
      </c>
    </row>
    <row r="65" spans="1:27" x14ac:dyDescent="0.2">
      <c r="A65" s="2">
        <v>42837</v>
      </c>
      <c r="B65" s="64">
        <v>3.04</v>
      </c>
      <c r="C65" s="64">
        <v>2.85</v>
      </c>
      <c r="D65" s="64">
        <v>3.96</v>
      </c>
      <c r="E65" s="64">
        <v>3.66</v>
      </c>
      <c r="G65" s="64">
        <v>2.27</v>
      </c>
      <c r="H65" s="64">
        <v>2.06</v>
      </c>
      <c r="I65" s="64">
        <v>3.15</v>
      </c>
      <c r="J65" s="64">
        <v>3.42</v>
      </c>
      <c r="L65" s="64">
        <v>0.74</v>
      </c>
      <c r="M65" s="64">
        <v>2.2200000000000002</v>
      </c>
      <c r="N65" s="64">
        <v>2.87</v>
      </c>
      <c r="P65" s="64">
        <v>2.06</v>
      </c>
      <c r="Q65" s="64">
        <v>1.89</v>
      </c>
      <c r="S65" s="64">
        <v>3.04</v>
      </c>
      <c r="T65" s="64">
        <v>2.85</v>
      </c>
      <c r="U65" s="64">
        <v>3.96</v>
      </c>
      <c r="V65" s="64">
        <v>3.66</v>
      </c>
      <c r="X65" s="64">
        <v>2.27</v>
      </c>
      <c r="Y65" s="64">
        <v>2.06</v>
      </c>
      <c r="Z65" s="64">
        <v>3.15</v>
      </c>
      <c r="AA65" s="64">
        <v>3.42</v>
      </c>
    </row>
    <row r="66" spans="1:27" x14ac:dyDescent="0.2">
      <c r="A66" s="2">
        <v>42838</v>
      </c>
      <c r="B66" s="64">
        <v>3.01</v>
      </c>
      <c r="C66" s="64">
        <v>2.81</v>
      </c>
      <c r="D66" s="64">
        <v>3.94</v>
      </c>
      <c r="E66" s="64">
        <v>3.73</v>
      </c>
      <c r="G66" s="64">
        <v>2.2599999999999998</v>
      </c>
      <c r="H66" s="64">
        <v>2.12</v>
      </c>
      <c r="I66" s="64">
        <v>3.52</v>
      </c>
      <c r="J66" s="64">
        <v>3.46</v>
      </c>
      <c r="L66" s="64">
        <v>0.77</v>
      </c>
      <c r="M66" s="64">
        <v>2.21</v>
      </c>
      <c r="N66" s="64">
        <v>2.87</v>
      </c>
      <c r="P66" s="64">
        <v>2.16</v>
      </c>
      <c r="Q66" s="64">
        <v>2.02</v>
      </c>
      <c r="S66" s="64">
        <v>3.01</v>
      </c>
      <c r="T66" s="64">
        <v>2.81</v>
      </c>
      <c r="U66" s="64">
        <v>3.94</v>
      </c>
      <c r="V66" s="64">
        <v>3.73</v>
      </c>
      <c r="X66" s="64">
        <v>2.2599999999999998</v>
      </c>
      <c r="Y66" s="64">
        <v>2.12</v>
      </c>
      <c r="Z66" s="64">
        <v>3.52</v>
      </c>
      <c r="AA66" s="64">
        <v>3.46</v>
      </c>
    </row>
    <row r="67" spans="1:27" x14ac:dyDescent="0.2">
      <c r="A67" s="2">
        <v>42842</v>
      </c>
      <c r="B67" s="64">
        <v>3.06</v>
      </c>
      <c r="C67" s="64">
        <v>2.85</v>
      </c>
      <c r="D67" s="64">
        <v>4</v>
      </c>
      <c r="E67" s="64">
        <v>3.71</v>
      </c>
      <c r="G67" s="64">
        <v>2.15</v>
      </c>
      <c r="H67" s="64">
        <v>2.06</v>
      </c>
      <c r="I67" s="64">
        <v>3.24</v>
      </c>
      <c r="J67" s="64">
        <v>3.27</v>
      </c>
      <c r="L67" s="64">
        <v>0.77</v>
      </c>
      <c r="M67" s="64">
        <v>2.23</v>
      </c>
      <c r="N67" s="64">
        <v>2.88</v>
      </c>
      <c r="P67" s="64">
        <v>2.06</v>
      </c>
      <c r="Q67" s="64">
        <v>1.86</v>
      </c>
      <c r="S67" s="64">
        <v>3.06</v>
      </c>
      <c r="T67" s="64">
        <v>2.85</v>
      </c>
      <c r="U67" s="64">
        <v>4</v>
      </c>
      <c r="V67" s="64">
        <v>3.71</v>
      </c>
      <c r="X67" s="64">
        <v>2.15</v>
      </c>
      <c r="Y67" s="64">
        <v>2.06</v>
      </c>
      <c r="Z67" s="64">
        <v>3.24</v>
      </c>
      <c r="AA67" s="64">
        <v>3.27</v>
      </c>
    </row>
    <row r="68" spans="1:27" x14ac:dyDescent="0.2">
      <c r="A68" s="2">
        <v>42843</v>
      </c>
      <c r="B68" s="64">
        <v>2.97</v>
      </c>
      <c r="C68" s="64">
        <v>2.8</v>
      </c>
      <c r="D68" s="64">
        <v>3.96</v>
      </c>
      <c r="E68" s="64">
        <v>3.65</v>
      </c>
      <c r="G68" s="64">
        <v>2.04</v>
      </c>
      <c r="H68" s="64">
        <v>2.0499999999999998</v>
      </c>
      <c r="I68" s="64">
        <v>3.22</v>
      </c>
      <c r="J68" s="64">
        <v>3.32</v>
      </c>
      <c r="L68" s="64">
        <v>0.76</v>
      </c>
      <c r="M68" s="64">
        <v>2.15</v>
      </c>
      <c r="N68" s="64">
        <v>2.82</v>
      </c>
      <c r="P68" s="64">
        <v>2</v>
      </c>
      <c r="Q68" s="64">
        <v>1.8</v>
      </c>
      <c r="S68" s="64">
        <v>2.97</v>
      </c>
      <c r="T68" s="64">
        <v>2.8</v>
      </c>
      <c r="U68" s="64">
        <v>3.96</v>
      </c>
      <c r="V68" s="64">
        <v>3.65</v>
      </c>
      <c r="X68" s="64">
        <v>2.04</v>
      </c>
      <c r="Y68" s="64">
        <v>2.0499999999999998</v>
      </c>
      <c r="Z68" s="64">
        <v>3.22</v>
      </c>
      <c r="AA68" s="64">
        <v>3.32</v>
      </c>
    </row>
    <row r="69" spans="1:27" x14ac:dyDescent="0.2">
      <c r="A69" s="2">
        <v>42844</v>
      </c>
      <c r="B69" s="64">
        <v>3.02</v>
      </c>
      <c r="C69" s="64">
        <v>2.85</v>
      </c>
      <c r="D69" s="64">
        <v>4</v>
      </c>
      <c r="E69" s="64">
        <v>3.71</v>
      </c>
      <c r="G69" s="64">
        <v>2.1</v>
      </c>
      <c r="H69" s="64">
        <v>2.02</v>
      </c>
      <c r="I69" s="64">
        <v>3.16</v>
      </c>
      <c r="J69" s="64">
        <v>3.23</v>
      </c>
      <c r="L69" s="64">
        <v>0.75</v>
      </c>
      <c r="M69" s="64">
        <v>2.19</v>
      </c>
      <c r="N69" s="64">
        <v>2.85</v>
      </c>
      <c r="P69" s="64">
        <v>2.0099999999999998</v>
      </c>
      <c r="Q69" s="64">
        <v>1.84</v>
      </c>
      <c r="S69" s="64">
        <v>3.02</v>
      </c>
      <c r="T69" s="64">
        <v>2.85</v>
      </c>
      <c r="U69" s="64">
        <v>4</v>
      </c>
      <c r="V69" s="64">
        <v>3.71</v>
      </c>
      <c r="X69" s="64">
        <v>2.1</v>
      </c>
      <c r="Y69" s="64">
        <v>2.02</v>
      </c>
      <c r="Z69" s="64">
        <v>3.16</v>
      </c>
      <c r="AA69" s="64">
        <v>3.23</v>
      </c>
    </row>
    <row r="70" spans="1:27" x14ac:dyDescent="0.2">
      <c r="A70" s="2">
        <v>42845</v>
      </c>
      <c r="B70" s="64">
        <v>3.04</v>
      </c>
      <c r="C70" s="64">
        <v>2.87</v>
      </c>
      <c r="D70" s="64">
        <v>3.98</v>
      </c>
      <c r="E70" s="64">
        <v>3.8</v>
      </c>
      <c r="G70" s="64">
        <v>2.09</v>
      </c>
      <c r="H70" s="64">
        <v>2.04</v>
      </c>
      <c r="I70" s="64">
        <v>3.21</v>
      </c>
      <c r="J70" s="64">
        <v>3.32</v>
      </c>
      <c r="L70" s="64">
        <v>0.74</v>
      </c>
      <c r="M70" s="64">
        <v>2.21</v>
      </c>
      <c r="N70" s="64">
        <v>2.86</v>
      </c>
      <c r="P70" s="64">
        <v>2.17</v>
      </c>
      <c r="Q70" s="64">
        <v>2.02</v>
      </c>
      <c r="S70" s="64">
        <v>3.04</v>
      </c>
      <c r="T70" s="64">
        <v>2.87</v>
      </c>
      <c r="U70" s="64">
        <v>3.98</v>
      </c>
      <c r="V70" s="64">
        <v>3.8</v>
      </c>
      <c r="X70" s="64">
        <v>2.09</v>
      </c>
      <c r="Y70" s="64">
        <v>2.04</v>
      </c>
      <c r="Z70" s="64">
        <v>3.21</v>
      </c>
      <c r="AA70" s="64">
        <v>3.32</v>
      </c>
    </row>
    <row r="71" spans="1:27" x14ac:dyDescent="0.2">
      <c r="A71" s="2">
        <v>42846</v>
      </c>
      <c r="B71" s="64">
        <v>3.01</v>
      </c>
      <c r="C71" s="64">
        <v>2.86</v>
      </c>
      <c r="D71" s="64">
        <v>3.98</v>
      </c>
      <c r="E71" s="64">
        <v>3.81</v>
      </c>
      <c r="G71" s="64">
        <v>2.14</v>
      </c>
      <c r="H71" s="64">
        <v>2.16</v>
      </c>
      <c r="I71" s="64">
        <v>3.15</v>
      </c>
      <c r="J71" s="64">
        <v>3.31</v>
      </c>
      <c r="L71" s="64">
        <v>0.73</v>
      </c>
      <c r="M71" s="64">
        <v>2.23</v>
      </c>
      <c r="N71" s="64">
        <v>2.88</v>
      </c>
      <c r="P71" s="64">
        <v>2.04</v>
      </c>
      <c r="Q71" s="64">
        <v>1.89</v>
      </c>
      <c r="S71" s="64">
        <v>3.01</v>
      </c>
      <c r="T71" s="64">
        <v>2.86</v>
      </c>
      <c r="U71" s="64">
        <v>3.98</v>
      </c>
      <c r="V71" s="64">
        <v>3.81</v>
      </c>
      <c r="X71" s="64">
        <v>2.14</v>
      </c>
      <c r="Y71" s="64">
        <v>2.16</v>
      </c>
      <c r="Z71" s="64">
        <v>3.15</v>
      </c>
      <c r="AA71" s="64">
        <v>3.31</v>
      </c>
    </row>
    <row r="72" spans="1:27" x14ac:dyDescent="0.2">
      <c r="A72" s="2">
        <v>42849</v>
      </c>
      <c r="B72" s="64">
        <v>3.07</v>
      </c>
      <c r="C72" s="64">
        <v>2.88</v>
      </c>
      <c r="D72" s="64">
        <v>4.01</v>
      </c>
      <c r="E72" s="64">
        <v>3.77</v>
      </c>
      <c r="G72" s="64">
        <v>2.16</v>
      </c>
      <c r="H72" s="64">
        <v>2.15</v>
      </c>
      <c r="I72" s="64">
        <v>3.31</v>
      </c>
      <c r="J72" s="64">
        <v>3.36</v>
      </c>
      <c r="L72" s="64">
        <v>0.75</v>
      </c>
      <c r="M72" s="64">
        <v>2.25</v>
      </c>
      <c r="N72" s="64">
        <v>2.91</v>
      </c>
      <c r="P72" s="64">
        <v>2.0699999999999998</v>
      </c>
      <c r="Q72" s="64">
        <v>1.91</v>
      </c>
      <c r="S72" s="64">
        <v>3.07</v>
      </c>
      <c r="T72" s="64">
        <v>2.88</v>
      </c>
      <c r="U72" s="64">
        <v>4.01</v>
      </c>
      <c r="V72" s="64">
        <v>3.77</v>
      </c>
      <c r="X72" s="64">
        <v>2.16</v>
      </c>
      <c r="Y72" s="64">
        <v>2.15</v>
      </c>
      <c r="Z72" s="64">
        <v>3.31</v>
      </c>
      <c r="AA72" s="64">
        <v>3.36</v>
      </c>
    </row>
    <row r="73" spans="1:27" x14ac:dyDescent="0.2">
      <c r="A73" s="2">
        <v>42850</v>
      </c>
      <c r="B73" s="64">
        <v>3.12</v>
      </c>
      <c r="C73" s="64">
        <v>2.95</v>
      </c>
      <c r="D73" s="64">
        <v>4.07</v>
      </c>
      <c r="E73" s="64">
        <v>3.9</v>
      </c>
      <c r="G73" s="64">
        <v>2.19</v>
      </c>
      <c r="H73" s="64">
        <v>2.16</v>
      </c>
      <c r="I73" s="64">
        <v>3.31</v>
      </c>
      <c r="J73" s="64">
        <v>3.34</v>
      </c>
      <c r="L73" s="64">
        <v>0.75</v>
      </c>
      <c r="M73" s="64">
        <v>2.31</v>
      </c>
      <c r="N73" s="64">
        <v>2.97</v>
      </c>
      <c r="P73" s="64">
        <v>2.11</v>
      </c>
      <c r="Q73" s="64">
        <v>1.96</v>
      </c>
      <c r="S73" s="64">
        <v>3.12</v>
      </c>
      <c r="T73" s="64">
        <v>2.95</v>
      </c>
      <c r="U73" s="64">
        <v>4.07</v>
      </c>
      <c r="V73" s="64">
        <v>3.9</v>
      </c>
      <c r="X73" s="64">
        <v>2.19</v>
      </c>
      <c r="Y73" s="64">
        <v>2.16</v>
      </c>
      <c r="Z73" s="64">
        <v>3.31</v>
      </c>
      <c r="AA73" s="64">
        <v>3.34</v>
      </c>
    </row>
    <row r="74" spans="1:27" x14ac:dyDescent="0.2">
      <c r="A74" s="2">
        <v>42851</v>
      </c>
      <c r="B74" s="64">
        <v>3.09</v>
      </c>
      <c r="C74" s="64">
        <v>2.92</v>
      </c>
      <c r="D74" s="64">
        <v>3.99</v>
      </c>
      <c r="E74" s="64">
        <v>3.82</v>
      </c>
      <c r="G74" s="64">
        <v>2.27</v>
      </c>
      <c r="H74" s="64">
        <v>2.14</v>
      </c>
      <c r="I74" s="64">
        <v>3.38</v>
      </c>
      <c r="J74" s="64">
        <v>3.35</v>
      </c>
      <c r="L74" s="64">
        <v>0.75</v>
      </c>
      <c r="M74" s="64">
        <v>2.2799999999999998</v>
      </c>
      <c r="N74" s="64">
        <v>2.94</v>
      </c>
      <c r="P74" s="64">
        <v>2.1</v>
      </c>
      <c r="Q74" s="64">
        <v>1.91</v>
      </c>
      <c r="S74" s="64">
        <v>3.09</v>
      </c>
      <c r="T74" s="64">
        <v>2.92</v>
      </c>
      <c r="U74" s="64">
        <v>3.99</v>
      </c>
      <c r="V74" s="64">
        <v>3.82</v>
      </c>
      <c r="X74" s="64">
        <v>2.27</v>
      </c>
      <c r="Y74" s="64">
        <v>2.14</v>
      </c>
      <c r="Z74" s="64">
        <v>3.38</v>
      </c>
      <c r="AA74" s="64">
        <v>3.35</v>
      </c>
    </row>
    <row r="75" spans="1:27" x14ac:dyDescent="0.2">
      <c r="A75" s="2">
        <v>42852</v>
      </c>
      <c r="B75" s="64">
        <v>3.04</v>
      </c>
      <c r="C75" s="64">
        <v>2.92</v>
      </c>
      <c r="D75" s="64">
        <v>4</v>
      </c>
      <c r="E75" s="64">
        <v>3.88</v>
      </c>
      <c r="G75" s="64">
        <v>2.19</v>
      </c>
      <c r="H75" s="64">
        <v>2.1</v>
      </c>
      <c r="I75" s="64">
        <v>3.27</v>
      </c>
      <c r="J75" s="64">
        <v>3.32</v>
      </c>
      <c r="L75" s="64">
        <v>0.74</v>
      </c>
      <c r="M75" s="64">
        <v>2.2799999999999998</v>
      </c>
      <c r="N75" s="64">
        <v>2.94</v>
      </c>
      <c r="P75" s="64">
        <v>2.09</v>
      </c>
      <c r="Q75" s="64">
        <v>1.91</v>
      </c>
      <c r="S75" s="64">
        <v>3.04</v>
      </c>
      <c r="T75" s="64">
        <v>2.92</v>
      </c>
      <c r="U75" s="64">
        <v>4</v>
      </c>
      <c r="V75" s="64">
        <v>3.88</v>
      </c>
      <c r="X75" s="64">
        <v>2.19</v>
      </c>
      <c r="Y75" s="64">
        <v>2.1</v>
      </c>
      <c r="Z75" s="64">
        <v>3.27</v>
      </c>
      <c r="AA75" s="64">
        <v>3.32</v>
      </c>
    </row>
    <row r="76" spans="1:27" x14ac:dyDescent="0.2">
      <c r="A76" s="2">
        <v>42853</v>
      </c>
      <c r="B76" s="64">
        <v>3</v>
      </c>
      <c r="C76" s="64">
        <v>2.86</v>
      </c>
      <c r="D76" s="64">
        <v>3.97</v>
      </c>
      <c r="E76" s="64">
        <v>3.87</v>
      </c>
      <c r="G76" s="64">
        <v>2.29</v>
      </c>
      <c r="H76" s="64">
        <v>2.12</v>
      </c>
      <c r="I76" s="64">
        <v>3.26</v>
      </c>
      <c r="J76" s="64">
        <v>3.26</v>
      </c>
      <c r="L76" s="64">
        <v>0.74</v>
      </c>
      <c r="M76" s="64">
        <v>2.27</v>
      </c>
      <c r="N76" s="64">
        <v>2.93</v>
      </c>
      <c r="P76" s="64">
        <v>2.16</v>
      </c>
      <c r="Q76" s="64">
        <v>2.0299999999999998</v>
      </c>
      <c r="S76" s="64">
        <v>3</v>
      </c>
      <c r="T76" s="64">
        <v>2.86</v>
      </c>
      <c r="U76" s="64">
        <v>3.97</v>
      </c>
      <c r="V76" s="64">
        <v>3.87</v>
      </c>
      <c r="X76" s="64">
        <v>2.29</v>
      </c>
      <c r="Y76" s="64">
        <v>2.12</v>
      </c>
      <c r="Z76" s="64">
        <v>3.26</v>
      </c>
      <c r="AA76" s="64">
        <v>3.26</v>
      </c>
    </row>
    <row r="78" spans="1:27" x14ac:dyDescent="0.2">
      <c r="A78" s="3" t="s">
        <v>61</v>
      </c>
      <c r="B78" s="64">
        <f>AVERAGE(B58:B76)</f>
        <v>3.0731578947368416</v>
      </c>
      <c r="C78" s="64">
        <f>AVERAGE(C58:C76)</f>
        <v>2.8984210526315795</v>
      </c>
      <c r="D78" s="64">
        <f>AVERAGE(D58:D76)</f>
        <v>4.0252631578947362</v>
      </c>
      <c r="E78" s="64">
        <f>AVERAGE(E58:E76)</f>
        <v>3.7526315789473692</v>
      </c>
      <c r="G78" s="64">
        <f>AVERAGE(G58:G76)</f>
        <v>2.2189473684210523</v>
      </c>
      <c r="H78" s="64">
        <f>AVERAGE(H58:H76)</f>
        <v>2.1257894736842107</v>
      </c>
      <c r="I78" s="64">
        <f>AVERAGE(I58:I76)</f>
        <v>3.3100000000000005</v>
      </c>
      <c r="J78" s="64">
        <f>AVERAGE(J58:J76)</f>
        <v>3.3721052631578949</v>
      </c>
      <c r="L78" s="64">
        <f>AVERAGE(L58:L76)</f>
        <v>0.74210526315789471</v>
      </c>
      <c r="M78" s="64">
        <f>AVERAGE(M58:M76)</f>
        <v>2.2673684210526317</v>
      </c>
      <c r="N78" s="64">
        <f>AVERAGE(N58:N76)</f>
        <v>2.9173684210526316</v>
      </c>
      <c r="P78" s="64">
        <f>AVERAGE(P58:P76)</f>
        <v>2.0963157894736839</v>
      </c>
      <c r="Q78" s="64">
        <f>AVERAGE(Q58:Q76)</f>
        <v>1.956315789473684</v>
      </c>
      <c r="S78" s="64">
        <f>AVERAGE(S58:S76)</f>
        <v>3.0731578947368416</v>
      </c>
      <c r="T78" s="64">
        <f>AVERAGE(T58:T76)</f>
        <v>2.8984210526315795</v>
      </c>
      <c r="U78" s="64">
        <f>AVERAGE(U58:U76)</f>
        <v>4.0252631578947362</v>
      </c>
      <c r="V78" s="64">
        <f>AVERAGE(V58:V76)</f>
        <v>3.7526315789473692</v>
      </c>
      <c r="X78" s="64">
        <f>AVERAGE(X58:X76)</f>
        <v>2.2189473684210523</v>
      </c>
      <c r="Y78" s="64">
        <f>AVERAGE(Y58:Y76)</f>
        <v>2.1257894736842107</v>
      </c>
      <c r="Z78" s="64">
        <f>AVERAGE(Z58:Z76)</f>
        <v>3.3100000000000005</v>
      </c>
      <c r="AA78" s="64">
        <f>AVERAGE(AA58:AA76)</f>
        <v>3.3721052631578949</v>
      </c>
    </row>
    <row r="79" spans="1:27" x14ac:dyDescent="0.2">
      <c r="A79" s="3" t="s">
        <v>62</v>
      </c>
      <c r="B79" s="312">
        <f>AVERAGE(B78:C78)</f>
        <v>2.9857894736842105</v>
      </c>
      <c r="C79" s="312"/>
      <c r="D79" s="312">
        <f>AVERAGE(D78:E78)</f>
        <v>3.8889473684210527</v>
      </c>
      <c r="E79" s="312"/>
      <c r="F79" s="5"/>
      <c r="G79" s="312">
        <f>AVERAGE(G78:H78)</f>
        <v>2.1723684210526315</v>
      </c>
      <c r="H79" s="312"/>
      <c r="I79" s="312">
        <f>AVERAGE(I78:J78)</f>
        <v>3.3410526315789477</v>
      </c>
      <c r="J79" s="312"/>
      <c r="K79" s="5"/>
      <c r="L79" s="5"/>
      <c r="M79" s="5"/>
      <c r="N79" s="5"/>
      <c r="O79" s="5"/>
      <c r="P79" s="312">
        <f>AVERAGE(P78:Q78)</f>
        <v>2.0263157894736841</v>
      </c>
      <c r="Q79" s="312"/>
      <c r="S79" s="312">
        <f>AVERAGE(S78:T78)</f>
        <v>2.9857894736842105</v>
      </c>
      <c r="T79" s="312"/>
      <c r="U79" s="312">
        <f>AVERAGE(U78:V78)</f>
        <v>3.8889473684210527</v>
      </c>
      <c r="V79" s="312"/>
      <c r="W79" s="5"/>
      <c r="X79" s="312">
        <f>AVERAGE(X78:Y78)</f>
        <v>2.1723684210526315</v>
      </c>
      <c r="Y79" s="312"/>
      <c r="Z79" s="312">
        <f>AVERAGE(Z78:AA78)</f>
        <v>3.3410526315789477</v>
      </c>
      <c r="AA79" s="312"/>
    </row>
    <row r="80" spans="1:27" x14ac:dyDescent="0.2">
      <c r="A80" s="3" t="s">
        <v>63</v>
      </c>
      <c r="B80" s="312">
        <f>AVERAGE(B27,B55,B79)</f>
        <v>3.0883905415713198</v>
      </c>
      <c r="C80" s="312"/>
      <c r="D80" s="312">
        <f>AVERAGE(D27,D55,D79)</f>
        <v>3.9253241800152558</v>
      </c>
      <c r="E80" s="312"/>
      <c r="F80" s="5"/>
      <c r="G80" s="312">
        <f>AVERAGE(G27,G55,G79)</f>
        <v>2.3654881769641496</v>
      </c>
      <c r="H80" s="312"/>
      <c r="I80" s="312">
        <f>AVERAGE(I27,I55,I79)</f>
        <v>3.3354309687261634</v>
      </c>
      <c r="J80" s="312"/>
      <c r="K80" s="5"/>
      <c r="L80" s="5"/>
      <c r="M80" s="5"/>
      <c r="N80" s="5"/>
      <c r="O80" s="5"/>
      <c r="P80" s="312">
        <f>AVERAGE(P27,P55,P79)</f>
        <v>2.1549008390541569</v>
      </c>
      <c r="Q80" s="312"/>
      <c r="S80" s="312">
        <f>AVERAGE(S27,S55,S79)</f>
        <v>3.0883905415713198</v>
      </c>
      <c r="T80" s="312"/>
      <c r="U80" s="312">
        <f>AVERAGE(U27,U55,U79)</f>
        <v>3.9253241800152558</v>
      </c>
      <c r="V80" s="312"/>
      <c r="W80" s="5"/>
      <c r="X80" s="312">
        <f>AVERAGE(X27,X55,X79)</f>
        <v>2.3654881769641496</v>
      </c>
      <c r="Y80" s="312"/>
      <c r="Z80" s="312">
        <f>AVERAGE(Z27,Z55,Z79)</f>
        <v>3.3354309687261634</v>
      </c>
      <c r="AA80" s="312"/>
    </row>
    <row r="82" spans="1:27" x14ac:dyDescent="0.2">
      <c r="A82" s="2">
        <v>42856</v>
      </c>
      <c r="B82" s="64">
        <v>3.06</v>
      </c>
      <c r="C82" s="64">
        <v>2.93</v>
      </c>
      <c r="D82" s="64">
        <v>4.05</v>
      </c>
      <c r="E82" s="64">
        <v>3.81</v>
      </c>
      <c r="G82" s="64">
        <v>2.35</v>
      </c>
      <c r="H82" s="64">
        <v>2.16</v>
      </c>
      <c r="I82" s="64">
        <v>3.26</v>
      </c>
      <c r="J82" s="64">
        <v>3.39</v>
      </c>
      <c r="L82" s="64">
        <v>0.76</v>
      </c>
      <c r="M82" s="64">
        <v>2.2999999999999998</v>
      </c>
      <c r="N82" s="64">
        <v>2.98</v>
      </c>
      <c r="P82" s="64">
        <v>2.1800000000000002</v>
      </c>
      <c r="Q82" s="64">
        <v>2.0499999999999998</v>
      </c>
      <c r="S82" s="64">
        <v>3.06</v>
      </c>
      <c r="T82" s="64">
        <v>2.93</v>
      </c>
      <c r="U82" s="64">
        <v>4.05</v>
      </c>
      <c r="V82" s="64">
        <v>3.81</v>
      </c>
      <c r="X82" s="64">
        <v>2.35</v>
      </c>
      <c r="Y82" s="64">
        <v>2.16</v>
      </c>
      <c r="Z82" s="64">
        <v>3.26</v>
      </c>
      <c r="AA82" s="64">
        <v>3.39</v>
      </c>
    </row>
    <row r="83" spans="1:27" x14ac:dyDescent="0.2">
      <c r="A83" s="2">
        <v>42857</v>
      </c>
      <c r="B83" s="64">
        <v>3.03</v>
      </c>
      <c r="C83" s="64">
        <v>2.9</v>
      </c>
      <c r="D83" s="64">
        <v>3.99</v>
      </c>
      <c r="E83" s="64">
        <v>3.72</v>
      </c>
      <c r="G83" s="64">
        <v>2.4</v>
      </c>
      <c r="H83" s="64">
        <v>2.17</v>
      </c>
      <c r="I83" s="64">
        <v>3.15</v>
      </c>
      <c r="J83" s="64">
        <v>3.4</v>
      </c>
      <c r="L83" s="64">
        <v>0.77</v>
      </c>
      <c r="M83" s="64">
        <v>2.2599999999999998</v>
      </c>
      <c r="N83" s="64">
        <v>2.95</v>
      </c>
      <c r="P83" s="64">
        <v>2.06</v>
      </c>
      <c r="Q83" s="64">
        <v>1.92</v>
      </c>
      <c r="S83" s="64">
        <v>3.03</v>
      </c>
      <c r="T83" s="64">
        <v>2.9</v>
      </c>
      <c r="U83" s="64">
        <v>3.99</v>
      </c>
      <c r="V83" s="64">
        <v>3.72</v>
      </c>
      <c r="X83" s="64">
        <v>2.4</v>
      </c>
      <c r="Y83" s="64">
        <v>2.17</v>
      </c>
      <c r="Z83" s="64">
        <v>3.15</v>
      </c>
      <c r="AA83" s="64">
        <v>3.4</v>
      </c>
    </row>
    <row r="84" spans="1:27" x14ac:dyDescent="0.2">
      <c r="A84" s="2">
        <v>42858</v>
      </c>
      <c r="B84" s="64">
        <v>3.1850000000000001</v>
      </c>
      <c r="C84" s="64">
        <v>3.0640000000000001</v>
      </c>
      <c r="D84" s="64">
        <v>4.0670000000000002</v>
      </c>
      <c r="E84" s="64">
        <v>3.8359999999999999</v>
      </c>
      <c r="G84" s="64">
        <v>2.4489999999999998</v>
      </c>
      <c r="H84" s="64">
        <v>2.25</v>
      </c>
      <c r="I84" s="64">
        <v>3.2570000000000001</v>
      </c>
      <c r="J84" s="64">
        <v>3</v>
      </c>
      <c r="R84" s="131" t="s">
        <v>495</v>
      </c>
      <c r="S84" s="64">
        <v>3.04</v>
      </c>
      <c r="T84" s="64">
        <v>2.92</v>
      </c>
      <c r="U84" s="64">
        <v>3.98</v>
      </c>
      <c r="V84" s="64">
        <v>3.75</v>
      </c>
      <c r="X84" s="64">
        <v>2.3199999999999998</v>
      </c>
      <c r="Y84" s="64">
        <v>2.25</v>
      </c>
      <c r="Z84" s="64">
        <v>3.17</v>
      </c>
      <c r="AA84" s="64">
        <v>3</v>
      </c>
    </row>
    <row r="85" spans="1:27" x14ac:dyDescent="0.2">
      <c r="A85" s="2">
        <v>42859</v>
      </c>
      <c r="B85" s="64">
        <v>3.21</v>
      </c>
      <c r="C85" s="64">
        <v>3.1</v>
      </c>
      <c r="D85" s="64">
        <v>4.1239999999999997</v>
      </c>
      <c r="E85" s="64">
        <v>3.8639999999999999</v>
      </c>
      <c r="G85" s="64">
        <v>2.4209999999999998</v>
      </c>
      <c r="H85" s="64">
        <v>2.25</v>
      </c>
      <c r="I85" s="64">
        <v>3.2429999999999999</v>
      </c>
      <c r="J85" s="64">
        <v>3</v>
      </c>
      <c r="S85" s="64">
        <v>3.07</v>
      </c>
      <c r="T85" s="64">
        <v>2.96</v>
      </c>
      <c r="U85" s="64">
        <v>4.04</v>
      </c>
      <c r="V85" s="64">
        <v>3.78</v>
      </c>
      <c r="X85" s="64">
        <v>2.29</v>
      </c>
      <c r="Y85" s="64">
        <v>2.25</v>
      </c>
      <c r="Z85" s="64">
        <v>3.16</v>
      </c>
      <c r="AA85" s="64">
        <v>3</v>
      </c>
    </row>
    <row r="86" spans="1:27" x14ac:dyDescent="0.2">
      <c r="A86" s="2">
        <v>42860</v>
      </c>
      <c r="B86" s="64">
        <v>3.194</v>
      </c>
      <c r="C86" s="64">
        <v>3.0960000000000001</v>
      </c>
      <c r="D86" s="64">
        <v>4.0949999999999998</v>
      </c>
      <c r="E86" s="64">
        <v>3.8759999999999999</v>
      </c>
      <c r="G86" s="64">
        <v>2.379</v>
      </c>
      <c r="H86" s="64">
        <v>2.25</v>
      </c>
      <c r="I86" s="64">
        <v>3.2210000000000001</v>
      </c>
      <c r="J86" s="64">
        <v>3</v>
      </c>
      <c r="S86" s="64">
        <v>3.05</v>
      </c>
      <c r="T86" s="64">
        <v>2.95</v>
      </c>
      <c r="U86" s="64">
        <v>4.01</v>
      </c>
      <c r="V86" s="64">
        <v>3.79</v>
      </c>
      <c r="X86" s="64">
        <v>2.25</v>
      </c>
      <c r="Y86" s="64">
        <v>2.25</v>
      </c>
      <c r="Z86" s="64">
        <v>3.14</v>
      </c>
      <c r="AA86" s="64">
        <v>3</v>
      </c>
    </row>
    <row r="87" spans="1:27" x14ac:dyDescent="0.2">
      <c r="A87" s="2">
        <v>42863</v>
      </c>
      <c r="B87" s="64">
        <v>3.2269999999999999</v>
      </c>
      <c r="C87" s="64">
        <v>3.117</v>
      </c>
      <c r="D87" s="64">
        <v>4.1230000000000002</v>
      </c>
      <c r="E87" s="64">
        <v>3.9590000000000001</v>
      </c>
      <c r="G87" s="64">
        <v>2.339</v>
      </c>
      <c r="H87" s="64">
        <v>2.25</v>
      </c>
      <c r="I87" s="64">
        <v>3.2120000000000002</v>
      </c>
      <c r="J87" s="64">
        <v>3</v>
      </c>
      <c r="S87" s="64">
        <v>3.08</v>
      </c>
      <c r="T87" s="64">
        <v>2.97</v>
      </c>
      <c r="U87" s="64">
        <v>4.04</v>
      </c>
      <c r="V87" s="64">
        <v>3.88</v>
      </c>
      <c r="X87" s="64">
        <v>2.21</v>
      </c>
      <c r="Y87" s="64">
        <v>2.25</v>
      </c>
      <c r="Z87" s="64">
        <v>3.13</v>
      </c>
      <c r="AA87" s="64">
        <v>3</v>
      </c>
    </row>
    <row r="88" spans="1:27" x14ac:dyDescent="0.2">
      <c r="A88" s="2">
        <v>42864</v>
      </c>
      <c r="B88" s="64">
        <v>3.2330000000000001</v>
      </c>
      <c r="C88" s="64">
        <v>3.113</v>
      </c>
      <c r="D88" s="64">
        <v>4.1120000000000001</v>
      </c>
      <c r="E88" s="64">
        <v>3.948</v>
      </c>
      <c r="G88" s="64">
        <v>2.363</v>
      </c>
      <c r="H88" s="64">
        <v>2.25</v>
      </c>
      <c r="I88" s="64">
        <v>3.25</v>
      </c>
      <c r="J88" s="64">
        <v>3</v>
      </c>
      <c r="S88" s="64">
        <v>3.09</v>
      </c>
      <c r="T88" s="64">
        <v>2.97</v>
      </c>
      <c r="U88" s="64">
        <v>4.03</v>
      </c>
      <c r="V88" s="64">
        <v>3.87</v>
      </c>
      <c r="X88" s="64">
        <v>2.23</v>
      </c>
      <c r="Y88" s="64">
        <v>2.25</v>
      </c>
      <c r="Z88" s="64">
        <v>3.17</v>
      </c>
      <c r="AA88" s="64">
        <v>3</v>
      </c>
    </row>
    <row r="89" spans="1:27" x14ac:dyDescent="0.2">
      <c r="A89" s="2">
        <v>42865</v>
      </c>
      <c r="B89" s="64">
        <v>3.2149999999999999</v>
      </c>
      <c r="C89" s="64">
        <v>3.1080000000000001</v>
      </c>
      <c r="D89" s="64">
        <v>4.1059999999999999</v>
      </c>
      <c r="E89" s="64">
        <v>3.952</v>
      </c>
      <c r="G89" s="64">
        <v>2.359</v>
      </c>
      <c r="H89" s="64">
        <v>2.35</v>
      </c>
      <c r="I89" s="64">
        <v>3.1779999999999999</v>
      </c>
      <c r="J89" s="64">
        <v>3.1</v>
      </c>
      <c r="K89" s="138" t="s">
        <v>340</v>
      </c>
      <c r="L89" s="132" t="s">
        <v>496</v>
      </c>
      <c r="S89" s="64">
        <v>3.07</v>
      </c>
      <c r="T89" s="64">
        <v>2.96</v>
      </c>
      <c r="U89" s="64">
        <v>4.0199999999999996</v>
      </c>
      <c r="V89" s="64">
        <v>3.87</v>
      </c>
      <c r="X89" s="64">
        <v>2.23</v>
      </c>
      <c r="Y89" s="64">
        <v>2.35</v>
      </c>
      <c r="Z89" s="64">
        <v>3.1</v>
      </c>
      <c r="AA89" s="64">
        <v>3.1</v>
      </c>
    </row>
    <row r="90" spans="1:27" x14ac:dyDescent="0.2">
      <c r="A90" s="2">
        <v>42866</v>
      </c>
      <c r="B90" s="64">
        <v>3.1930000000000001</v>
      </c>
      <c r="C90" s="64">
        <v>3.0870000000000002</v>
      </c>
      <c r="D90" s="64">
        <v>4.093</v>
      </c>
      <c r="E90" s="64">
        <v>3.952</v>
      </c>
      <c r="G90" s="64">
        <v>2.3769999999999998</v>
      </c>
      <c r="H90" s="64">
        <v>2.35</v>
      </c>
      <c r="I90" s="64">
        <v>3.1509999999999998</v>
      </c>
      <c r="J90" s="64">
        <v>3.1</v>
      </c>
      <c r="S90" s="64">
        <v>3.05</v>
      </c>
      <c r="T90" s="64">
        <v>2.94</v>
      </c>
      <c r="U90" s="64">
        <v>4.01</v>
      </c>
      <c r="V90" s="64">
        <v>3.87</v>
      </c>
      <c r="X90" s="64">
        <v>2.2400000000000002</v>
      </c>
      <c r="Y90" s="64">
        <v>2.35</v>
      </c>
      <c r="Z90" s="64">
        <v>3.07</v>
      </c>
      <c r="AA90" s="64">
        <v>3.1</v>
      </c>
    </row>
    <row r="91" spans="1:27" x14ac:dyDescent="0.2">
      <c r="A91" s="2">
        <v>42867</v>
      </c>
      <c r="B91" s="64">
        <v>3.1339999999999999</v>
      </c>
      <c r="C91" s="64">
        <v>3.008</v>
      </c>
      <c r="D91" s="64">
        <v>4.0330000000000004</v>
      </c>
      <c r="E91" s="64">
        <v>3.9079999999999999</v>
      </c>
      <c r="G91" s="64">
        <v>2.3690000000000002</v>
      </c>
      <c r="H91" s="64">
        <v>2.35</v>
      </c>
      <c r="I91" s="64">
        <v>3.0819999999999999</v>
      </c>
      <c r="J91" s="64">
        <v>3.1</v>
      </c>
      <c r="S91" s="64">
        <v>2.99</v>
      </c>
      <c r="T91" s="64">
        <v>2.86</v>
      </c>
      <c r="U91" s="64">
        <v>3.95</v>
      </c>
      <c r="V91" s="64">
        <v>3.83</v>
      </c>
      <c r="X91" s="64">
        <v>2.2400000000000002</v>
      </c>
      <c r="Y91" s="64">
        <v>2.35</v>
      </c>
      <c r="Z91" s="64">
        <v>3</v>
      </c>
      <c r="AA91" s="64">
        <v>3.1</v>
      </c>
    </row>
    <row r="92" spans="1:27" x14ac:dyDescent="0.2">
      <c r="A92" s="2">
        <v>42870</v>
      </c>
      <c r="B92" s="64">
        <v>3.149</v>
      </c>
      <c r="C92" s="64">
        <v>3.0419999999999998</v>
      </c>
      <c r="D92" s="64">
        <v>4.0679999999999996</v>
      </c>
      <c r="E92" s="64">
        <v>3.919</v>
      </c>
      <c r="G92" s="64">
        <v>2.3479999999999999</v>
      </c>
      <c r="H92" s="64">
        <v>2.35</v>
      </c>
      <c r="I92" s="64">
        <v>3.222</v>
      </c>
      <c r="J92" s="64">
        <v>3.1</v>
      </c>
      <c r="S92" s="64">
        <v>3</v>
      </c>
      <c r="T92" s="64">
        <v>2.9</v>
      </c>
      <c r="U92" s="64">
        <v>3.99</v>
      </c>
      <c r="V92" s="64">
        <v>3.84</v>
      </c>
      <c r="X92" s="64">
        <v>2.2200000000000002</v>
      </c>
      <c r="Y92" s="64">
        <v>2.35</v>
      </c>
      <c r="Z92" s="64">
        <v>3.14</v>
      </c>
      <c r="AA92" s="64">
        <v>3.1</v>
      </c>
    </row>
    <row r="93" spans="1:27" x14ac:dyDescent="0.2">
      <c r="A93" s="2">
        <v>42871</v>
      </c>
      <c r="B93" s="64">
        <v>3.1269999999999998</v>
      </c>
      <c r="C93" s="64">
        <v>3.04</v>
      </c>
      <c r="D93" s="64">
        <v>4.0549999999999997</v>
      </c>
      <c r="E93" s="64">
        <v>3.8980000000000001</v>
      </c>
      <c r="G93" s="64">
        <v>2.3109999999999999</v>
      </c>
      <c r="H93" s="64">
        <v>2.35</v>
      </c>
      <c r="I93" s="64">
        <v>3.238</v>
      </c>
      <c r="J93" s="64">
        <v>3.1</v>
      </c>
      <c r="S93" s="64">
        <v>2.98</v>
      </c>
      <c r="T93" s="64">
        <v>2.9</v>
      </c>
      <c r="U93" s="64">
        <v>3.97</v>
      </c>
      <c r="V93" s="64">
        <v>3.82</v>
      </c>
      <c r="X93" s="64">
        <v>2.1800000000000002</v>
      </c>
      <c r="Y93" s="64">
        <v>2.35</v>
      </c>
      <c r="Z93" s="64">
        <v>3.16</v>
      </c>
      <c r="AA93" s="64">
        <v>3.1</v>
      </c>
    </row>
    <row r="94" spans="1:27" x14ac:dyDescent="0.2">
      <c r="A94" s="2">
        <v>42872</v>
      </c>
      <c r="B94" s="64">
        <v>3.036</v>
      </c>
      <c r="C94" s="64">
        <v>2.9350000000000001</v>
      </c>
      <c r="D94" s="64">
        <v>3.9780000000000002</v>
      </c>
      <c r="E94" s="64">
        <v>3.8260000000000001</v>
      </c>
      <c r="G94" s="64">
        <v>2.2429999999999999</v>
      </c>
      <c r="H94" s="64">
        <v>2.35</v>
      </c>
      <c r="I94" s="64">
        <v>3.1760000000000002</v>
      </c>
      <c r="J94" s="64">
        <v>3.1</v>
      </c>
      <c r="S94" s="64">
        <v>2.89</v>
      </c>
      <c r="T94" s="64">
        <v>2.79</v>
      </c>
      <c r="U94" s="64">
        <v>3.9</v>
      </c>
      <c r="V94" s="64">
        <v>3.74</v>
      </c>
      <c r="X94" s="64">
        <v>2.11</v>
      </c>
      <c r="Y94" s="64">
        <v>2.35</v>
      </c>
      <c r="Z94" s="64">
        <v>3.09</v>
      </c>
      <c r="AA94" s="64">
        <v>3.1</v>
      </c>
    </row>
    <row r="95" spans="1:27" x14ac:dyDescent="0.2">
      <c r="A95" s="2">
        <v>42873</v>
      </c>
      <c r="B95" s="64">
        <v>3.05</v>
      </c>
      <c r="C95" s="64">
        <v>2.9430000000000001</v>
      </c>
      <c r="D95" s="64">
        <v>3.964</v>
      </c>
      <c r="E95" s="64">
        <v>3.8290000000000002</v>
      </c>
      <c r="G95" s="64">
        <v>2.2759999999999998</v>
      </c>
      <c r="H95" s="64">
        <v>2.2000000000000002</v>
      </c>
      <c r="I95" s="64">
        <v>3.2559999999999998</v>
      </c>
      <c r="J95" s="64">
        <v>3</v>
      </c>
      <c r="S95" s="64">
        <v>2.91</v>
      </c>
      <c r="T95" s="64">
        <v>2.8</v>
      </c>
      <c r="U95" s="64">
        <v>3.88</v>
      </c>
      <c r="V95" s="64">
        <v>3.75</v>
      </c>
      <c r="X95" s="64">
        <v>2.14</v>
      </c>
      <c r="Y95" s="64">
        <v>2.2000000000000002</v>
      </c>
      <c r="Z95" s="64">
        <v>3.17</v>
      </c>
      <c r="AA95" s="64">
        <v>3</v>
      </c>
    </row>
    <row r="96" spans="1:27" x14ac:dyDescent="0.2">
      <c r="A96" s="2">
        <v>42874</v>
      </c>
      <c r="B96" s="64">
        <v>3.0579999999999998</v>
      </c>
      <c r="C96" s="64">
        <v>2.952</v>
      </c>
      <c r="D96" s="64">
        <v>3.9239999999999999</v>
      </c>
      <c r="E96" s="64">
        <v>3.8090000000000002</v>
      </c>
      <c r="G96" s="64">
        <v>2.3620000000000001</v>
      </c>
      <c r="H96" s="64">
        <v>2.2000000000000002</v>
      </c>
      <c r="I96" s="133">
        <v>3.35</v>
      </c>
      <c r="J96" s="64">
        <v>3</v>
      </c>
      <c r="S96" s="64">
        <v>2.91</v>
      </c>
      <c r="T96" s="64">
        <v>2.81</v>
      </c>
      <c r="U96" s="64">
        <v>3.84</v>
      </c>
      <c r="V96" s="64">
        <v>3.73</v>
      </c>
      <c r="X96" s="64">
        <v>2.23</v>
      </c>
      <c r="Y96" s="64">
        <v>2.2000000000000002</v>
      </c>
      <c r="Z96" s="64">
        <v>3.27</v>
      </c>
      <c r="AA96" s="64">
        <v>3</v>
      </c>
    </row>
    <row r="97" spans="1:27" x14ac:dyDescent="0.2">
      <c r="A97" s="2">
        <v>42877</v>
      </c>
      <c r="B97" s="64">
        <v>3.0710000000000002</v>
      </c>
      <c r="C97" s="64">
        <v>2.9590000000000001</v>
      </c>
      <c r="D97" s="64">
        <v>3.9790000000000001</v>
      </c>
      <c r="E97" s="64">
        <v>3.8370000000000002</v>
      </c>
      <c r="G97" s="64">
        <v>2.3029999999999999</v>
      </c>
      <c r="H97" s="64">
        <v>2.2000000000000002</v>
      </c>
      <c r="I97" s="64">
        <v>3.2989999999999999</v>
      </c>
      <c r="J97" s="64">
        <v>3</v>
      </c>
      <c r="S97" s="64">
        <v>2.93</v>
      </c>
      <c r="T97" s="64">
        <v>2.81</v>
      </c>
      <c r="U97" s="64">
        <v>3.9</v>
      </c>
      <c r="V97" s="64">
        <v>3.75</v>
      </c>
      <c r="X97" s="64">
        <v>2.17</v>
      </c>
      <c r="Y97" s="64">
        <v>2.2000000000000002</v>
      </c>
      <c r="Z97" s="64">
        <v>3.22</v>
      </c>
      <c r="AA97" s="64">
        <v>3</v>
      </c>
    </row>
    <row r="98" spans="1:27" x14ac:dyDescent="0.2">
      <c r="A98" s="2">
        <v>42878</v>
      </c>
      <c r="B98" s="64">
        <v>3.1139999999999999</v>
      </c>
      <c r="C98" s="64">
        <v>3.0009999999999999</v>
      </c>
      <c r="D98" s="64">
        <v>4.03</v>
      </c>
      <c r="E98" s="64">
        <v>3.8820000000000001</v>
      </c>
      <c r="G98" s="64">
        <v>2.2879999999999998</v>
      </c>
      <c r="H98" s="64">
        <v>2.2000000000000002</v>
      </c>
      <c r="I98" s="64">
        <v>3.202</v>
      </c>
      <c r="J98" s="64">
        <v>3</v>
      </c>
      <c r="S98" s="64">
        <v>2.97</v>
      </c>
      <c r="T98" s="64">
        <v>2.86</v>
      </c>
      <c r="U98" s="64">
        <v>3.95</v>
      </c>
      <c r="V98" s="64">
        <v>3.8</v>
      </c>
      <c r="X98" s="64">
        <v>2.16</v>
      </c>
      <c r="Y98" s="64">
        <v>2.2000000000000002</v>
      </c>
      <c r="Z98" s="64">
        <v>3.12</v>
      </c>
      <c r="AA98" s="64">
        <v>3</v>
      </c>
    </row>
    <row r="99" spans="1:27" x14ac:dyDescent="0.2">
      <c r="A99" s="2">
        <v>42879</v>
      </c>
      <c r="B99" s="64">
        <v>3.1040000000000001</v>
      </c>
      <c r="C99" s="64">
        <v>2.9769999999999999</v>
      </c>
      <c r="D99" s="64">
        <v>4.0090000000000003</v>
      </c>
      <c r="E99" s="64">
        <v>3.8610000000000002</v>
      </c>
      <c r="G99" s="64">
        <v>2.3159999999999998</v>
      </c>
      <c r="H99" s="64">
        <v>2.2000000000000002</v>
      </c>
      <c r="I99" s="64">
        <v>3.2719999999999998</v>
      </c>
      <c r="J99" s="64">
        <v>3</v>
      </c>
      <c r="S99" s="64">
        <v>2.96</v>
      </c>
      <c r="T99" s="64">
        <v>2.83</v>
      </c>
      <c r="U99" s="64">
        <v>3.93</v>
      </c>
      <c r="V99" s="64">
        <v>3.78</v>
      </c>
      <c r="X99" s="64">
        <v>2.1800000000000002</v>
      </c>
      <c r="Y99" s="64">
        <v>2.2000000000000002</v>
      </c>
      <c r="Z99" s="64">
        <v>3.19</v>
      </c>
      <c r="AA99" s="64">
        <v>3</v>
      </c>
    </row>
    <row r="100" spans="1:27" x14ac:dyDescent="0.2">
      <c r="A100" s="2">
        <v>42880</v>
      </c>
      <c r="B100" s="64">
        <v>3.093</v>
      </c>
      <c r="C100" s="64">
        <v>2.9710000000000001</v>
      </c>
      <c r="D100" s="64">
        <v>3.9969999999999999</v>
      </c>
      <c r="E100" s="64">
        <v>3.847</v>
      </c>
      <c r="G100" s="64">
        <v>2.3159999999999998</v>
      </c>
      <c r="H100" s="64">
        <v>2.2000000000000002</v>
      </c>
      <c r="I100" s="64">
        <v>3.2650000000000001</v>
      </c>
      <c r="J100" s="64">
        <v>3</v>
      </c>
      <c r="S100" s="64">
        <v>2.95</v>
      </c>
      <c r="T100" s="64">
        <v>2.83</v>
      </c>
      <c r="U100" s="64">
        <v>3.91</v>
      </c>
      <c r="V100" s="64">
        <v>3.76</v>
      </c>
      <c r="X100" s="64">
        <v>2.1800000000000002</v>
      </c>
      <c r="Y100" s="64">
        <v>2.2000000000000002</v>
      </c>
      <c r="Z100" s="64">
        <v>3.18</v>
      </c>
      <c r="AA100" s="64">
        <v>3</v>
      </c>
    </row>
    <row r="101" spans="1:27" x14ac:dyDescent="0.2">
      <c r="A101" s="2">
        <v>42881</v>
      </c>
      <c r="B101" s="64">
        <v>3.0779999999999998</v>
      </c>
      <c r="C101" s="64">
        <v>2.9239999999999999</v>
      </c>
      <c r="D101" s="64">
        <v>4.0060000000000002</v>
      </c>
      <c r="E101" s="64">
        <v>3.843</v>
      </c>
      <c r="G101" s="64">
        <v>2.3769999999999998</v>
      </c>
      <c r="H101" s="64">
        <v>2.2000000000000002</v>
      </c>
      <c r="I101" s="64">
        <v>2.8969999999999998</v>
      </c>
      <c r="J101" s="64">
        <v>3</v>
      </c>
      <c r="S101" s="64">
        <v>2.93</v>
      </c>
      <c r="T101" s="64">
        <v>2.78</v>
      </c>
      <c r="U101" s="64">
        <v>3.92</v>
      </c>
      <c r="V101" s="64">
        <v>3.76</v>
      </c>
      <c r="X101" s="64">
        <v>2.2400000000000002</v>
      </c>
      <c r="Y101" s="64">
        <v>2.2000000000000002</v>
      </c>
      <c r="Z101" s="64">
        <v>2.81</v>
      </c>
      <c r="AA101" s="64">
        <v>3</v>
      </c>
    </row>
    <row r="102" spans="1:27" x14ac:dyDescent="0.2">
      <c r="A102" s="2">
        <v>42885</v>
      </c>
      <c r="B102" s="64">
        <v>3.0510000000000002</v>
      </c>
      <c r="C102" s="64">
        <v>2.92</v>
      </c>
      <c r="D102" s="64">
        <v>3.9580000000000002</v>
      </c>
      <c r="E102" s="64">
        <v>3.8079999999999998</v>
      </c>
      <c r="G102" s="64">
        <v>2.2429999999999999</v>
      </c>
      <c r="H102" s="64">
        <v>2.2000000000000002</v>
      </c>
      <c r="I102" s="64">
        <v>3.3010000000000002</v>
      </c>
      <c r="J102" s="64">
        <v>3</v>
      </c>
      <c r="S102" s="64">
        <v>2.91</v>
      </c>
      <c r="T102" s="64">
        <v>2.78</v>
      </c>
      <c r="U102" s="64">
        <v>3.88</v>
      </c>
      <c r="V102" s="64">
        <v>3.73</v>
      </c>
      <c r="X102" s="64">
        <v>2.11</v>
      </c>
      <c r="Y102" s="64">
        <v>2.2000000000000002</v>
      </c>
      <c r="Z102" s="64">
        <v>3.22</v>
      </c>
      <c r="AA102" s="64">
        <v>3</v>
      </c>
    </row>
    <row r="103" spans="1:27" x14ac:dyDescent="0.2">
      <c r="A103" s="2">
        <v>42886</v>
      </c>
    </row>
    <row r="104" spans="1:27" x14ac:dyDescent="0.2">
      <c r="A104" s="2">
        <v>42887</v>
      </c>
    </row>
    <row r="105" spans="1:27" x14ac:dyDescent="0.2">
      <c r="A105" s="2">
        <v>42888</v>
      </c>
      <c r="B105" s="335" t="s">
        <v>498</v>
      </c>
      <c r="C105" s="335"/>
      <c r="D105" s="335"/>
      <c r="E105" s="335"/>
      <c r="F105" s="335"/>
      <c r="G105" s="335"/>
      <c r="H105" s="335"/>
      <c r="I105" s="335"/>
      <c r="J105" s="335"/>
      <c r="S105" s="335" t="s">
        <v>497</v>
      </c>
      <c r="T105" s="335"/>
      <c r="U105" s="335"/>
      <c r="V105" s="335"/>
      <c r="W105" s="335"/>
      <c r="X105" s="335"/>
      <c r="Y105" s="335"/>
      <c r="Z105" s="335"/>
      <c r="AA105" s="335"/>
    </row>
    <row r="106" spans="1:27" x14ac:dyDescent="0.2">
      <c r="A106" s="2">
        <v>42891</v>
      </c>
    </row>
    <row r="107" spans="1:27" x14ac:dyDescent="0.2">
      <c r="A107" s="2">
        <v>42892</v>
      </c>
    </row>
    <row r="108" spans="1:27" x14ac:dyDescent="0.2">
      <c r="A108" s="2">
        <v>42893</v>
      </c>
    </row>
    <row r="109" spans="1:27" x14ac:dyDescent="0.2">
      <c r="A109" s="2">
        <v>42894</v>
      </c>
    </row>
    <row r="110" spans="1:27" x14ac:dyDescent="0.2">
      <c r="A110" s="2">
        <v>42895</v>
      </c>
    </row>
    <row r="111" spans="1:27" x14ac:dyDescent="0.2">
      <c r="A111" s="2">
        <v>42898</v>
      </c>
    </row>
  </sheetData>
  <mergeCells count="80">
    <mergeCell ref="B1:E1"/>
    <mergeCell ref="G1:J1"/>
    <mergeCell ref="L1:N1"/>
    <mergeCell ref="P1:Q1"/>
    <mergeCell ref="S1:V1"/>
    <mergeCell ref="X1:AA1"/>
    <mergeCell ref="B2:C2"/>
    <mergeCell ref="D2:E2"/>
    <mergeCell ref="G2:H2"/>
    <mergeCell ref="I2:J2"/>
    <mergeCell ref="P2:Q2"/>
    <mergeCell ref="S2:T2"/>
    <mergeCell ref="U2:V2"/>
    <mergeCell ref="X2:Y2"/>
    <mergeCell ref="Z2:AA2"/>
    <mergeCell ref="B3:C3"/>
    <mergeCell ref="D3:E3"/>
    <mergeCell ref="G3:H3"/>
    <mergeCell ref="I3:J3"/>
    <mergeCell ref="P3:Q3"/>
    <mergeCell ref="S3:T3"/>
    <mergeCell ref="U3:V3"/>
    <mergeCell ref="X3:Y3"/>
    <mergeCell ref="Z3:AA3"/>
    <mergeCell ref="B27:C27"/>
    <mergeCell ref="D27:E27"/>
    <mergeCell ref="G27:H27"/>
    <mergeCell ref="I27:J27"/>
    <mergeCell ref="P27:Q27"/>
    <mergeCell ref="S27:T27"/>
    <mergeCell ref="U27:V27"/>
    <mergeCell ref="X27:Y27"/>
    <mergeCell ref="Z27:AA27"/>
    <mergeCell ref="B28:C28"/>
    <mergeCell ref="D28:E28"/>
    <mergeCell ref="G28:H28"/>
    <mergeCell ref="I28:J28"/>
    <mergeCell ref="P28:Q28"/>
    <mergeCell ref="S28:T28"/>
    <mergeCell ref="U28:V28"/>
    <mergeCell ref="X28:Y28"/>
    <mergeCell ref="Z28:AA28"/>
    <mergeCell ref="S56:T56"/>
    <mergeCell ref="U56:V56"/>
    <mergeCell ref="B55:C55"/>
    <mergeCell ref="D55:E55"/>
    <mergeCell ref="G55:H55"/>
    <mergeCell ref="I55:J55"/>
    <mergeCell ref="P55:Q55"/>
    <mergeCell ref="S55:T55"/>
    <mergeCell ref="U79:V79"/>
    <mergeCell ref="X79:Y79"/>
    <mergeCell ref="U55:V55"/>
    <mergeCell ref="X55:Y55"/>
    <mergeCell ref="Z55:AA55"/>
    <mergeCell ref="B56:C56"/>
    <mergeCell ref="D56:E56"/>
    <mergeCell ref="G56:H56"/>
    <mergeCell ref="I56:J56"/>
    <mergeCell ref="P56:Q56"/>
    <mergeCell ref="X80:Y80"/>
    <mergeCell ref="Z80:AA80"/>
    <mergeCell ref="X56:Y56"/>
    <mergeCell ref="Z56:AA56"/>
    <mergeCell ref="B79:C79"/>
    <mergeCell ref="D79:E79"/>
    <mergeCell ref="G79:H79"/>
    <mergeCell ref="I79:J79"/>
    <mergeCell ref="P79:Q79"/>
    <mergeCell ref="S79:T79"/>
    <mergeCell ref="B105:J105"/>
    <mergeCell ref="S105:AA105"/>
    <mergeCell ref="Z79:AA79"/>
    <mergeCell ref="B80:C80"/>
    <mergeCell ref="D80:E80"/>
    <mergeCell ref="G80:H80"/>
    <mergeCell ref="I80:J80"/>
    <mergeCell ref="P80:Q80"/>
    <mergeCell ref="S80:T80"/>
    <mergeCell ref="U80:V80"/>
  </mergeCells>
  <printOptions gridLines="1"/>
  <pageMargins left="0.75" right="0.75" top="1" bottom="0.75" header="0.5" footer="0.5"/>
  <pageSetup orientation="portrait"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2"/>
  <sheetViews>
    <sheetView zoomScaleNormal="100" workbookViewId="0">
      <pane xSplit="1" ySplit="5" topLeftCell="B71" activePane="bottomRight" state="frozenSplit"/>
      <selection pane="topRight" activeCell="B1" sqref="B1"/>
      <selection pane="bottomLeft" activeCell="A6" sqref="A6"/>
      <selection pane="bottomRight" activeCell="A65" sqref="A65"/>
    </sheetView>
  </sheetViews>
  <sheetFormatPr defaultRowHeight="12.75" x14ac:dyDescent="0.2"/>
  <cols>
    <col min="1" max="1" width="9.5" style="2" bestFit="1" customWidth="1"/>
    <col min="2" max="5" width="9.33203125" style="64" customWidth="1"/>
    <col min="6" max="6" width="4.5" style="64" customWidth="1"/>
    <col min="7" max="10" width="9.33203125" style="64" customWidth="1"/>
    <col min="11" max="11" width="4.5" style="64" customWidth="1"/>
    <col min="12" max="14" width="9.33203125" style="64" hidden="1" customWidth="1"/>
    <col min="15" max="15" width="4.5" style="64" hidden="1" customWidth="1"/>
    <col min="16" max="18" width="9.33203125" hidden="1" customWidth="1"/>
    <col min="19" max="22" width="9.33203125" style="64" customWidth="1"/>
    <col min="23" max="23" width="4.5" style="64" customWidth="1"/>
    <col min="24" max="27" width="9.33203125" style="64" customWidth="1"/>
  </cols>
  <sheetData>
    <row r="1" spans="1:27" s="4" customFormat="1" ht="13.5" thickBot="1" x14ac:dyDescent="0.25">
      <c r="A1" s="3"/>
      <c r="B1" s="338" t="s">
        <v>55</v>
      </c>
      <c r="C1" s="339"/>
      <c r="D1" s="339"/>
      <c r="E1" s="340"/>
      <c r="F1" s="5"/>
      <c r="G1" s="338" t="s">
        <v>54</v>
      </c>
      <c r="H1" s="339"/>
      <c r="I1" s="339"/>
      <c r="J1" s="340"/>
      <c r="K1" s="5"/>
      <c r="L1" s="319" t="s">
        <v>3</v>
      </c>
      <c r="M1" s="319"/>
      <c r="N1" s="319"/>
      <c r="O1" s="5"/>
      <c r="P1" s="328" t="s">
        <v>55</v>
      </c>
      <c r="Q1" s="329"/>
      <c r="S1" s="323" t="s">
        <v>55</v>
      </c>
      <c r="T1" s="324"/>
      <c r="U1" s="324"/>
      <c r="V1" s="325"/>
      <c r="W1" s="5"/>
      <c r="X1" s="323" t="s">
        <v>54</v>
      </c>
      <c r="Y1" s="333"/>
      <c r="Z1" s="333"/>
      <c r="AA1" s="334"/>
    </row>
    <row r="2" spans="1:27" s="4" customFormat="1" ht="13.5" thickTop="1" x14ac:dyDescent="0.2">
      <c r="A2" s="3"/>
      <c r="B2" s="320" t="s">
        <v>56</v>
      </c>
      <c r="C2" s="337"/>
      <c r="D2" s="320" t="s">
        <v>57</v>
      </c>
      <c r="E2" s="337"/>
      <c r="F2" s="5"/>
      <c r="G2" s="320" t="s">
        <v>60</v>
      </c>
      <c r="H2" s="337"/>
      <c r="I2" s="320" t="s">
        <v>59</v>
      </c>
      <c r="J2" s="337"/>
      <c r="K2" s="5"/>
      <c r="L2" s="5"/>
      <c r="M2" s="5"/>
      <c r="N2" s="5"/>
      <c r="O2" s="5"/>
      <c r="P2" s="320"/>
      <c r="Q2" s="322"/>
      <c r="S2" s="320" t="s">
        <v>56</v>
      </c>
      <c r="T2" s="321"/>
      <c r="U2" s="320" t="s">
        <v>57</v>
      </c>
      <c r="V2" s="322"/>
      <c r="W2" s="5"/>
      <c r="X2" s="320" t="s">
        <v>60</v>
      </c>
      <c r="Y2" s="321"/>
      <c r="Z2" s="320" t="s">
        <v>59</v>
      </c>
      <c r="AA2" s="322"/>
    </row>
    <row r="3" spans="1:27" s="4" customFormat="1" ht="13.5" thickBot="1" x14ac:dyDescent="0.25">
      <c r="A3" s="3"/>
      <c r="B3" s="314" t="s">
        <v>0</v>
      </c>
      <c r="C3" s="316"/>
      <c r="D3" s="314" t="s">
        <v>1</v>
      </c>
      <c r="E3" s="316"/>
      <c r="F3" s="5"/>
      <c r="G3" s="314" t="s">
        <v>0</v>
      </c>
      <c r="H3" s="316"/>
      <c r="I3" s="314" t="s">
        <v>1</v>
      </c>
      <c r="J3" s="316"/>
      <c r="K3" s="5"/>
      <c r="L3" s="5"/>
      <c r="M3" s="5"/>
      <c r="N3" s="5"/>
      <c r="O3" s="5"/>
      <c r="P3" s="314" t="s">
        <v>155</v>
      </c>
      <c r="Q3" s="316"/>
      <c r="S3" s="314" t="s">
        <v>0</v>
      </c>
      <c r="T3" s="315"/>
      <c r="U3" s="314" t="s">
        <v>1</v>
      </c>
      <c r="V3" s="316"/>
      <c r="W3" s="5"/>
      <c r="X3" s="314" t="s">
        <v>0</v>
      </c>
      <c r="Y3" s="315"/>
      <c r="Z3" s="314" t="s">
        <v>1</v>
      </c>
      <c r="AA3" s="316"/>
    </row>
    <row r="4" spans="1:27" s="4" customFormat="1" ht="14.25" thickTop="1" thickBot="1" x14ac:dyDescent="0.25">
      <c r="A4" s="3" t="s">
        <v>2</v>
      </c>
      <c r="B4" s="65" t="s">
        <v>6</v>
      </c>
      <c r="C4" s="67" t="s">
        <v>58</v>
      </c>
      <c r="D4" s="65" t="s">
        <v>6</v>
      </c>
      <c r="E4" s="67" t="s">
        <v>58</v>
      </c>
      <c r="F4" s="5"/>
      <c r="G4" s="65" t="s">
        <v>6</v>
      </c>
      <c r="H4" s="67" t="s">
        <v>58</v>
      </c>
      <c r="I4" s="67" t="s">
        <v>6</v>
      </c>
      <c r="J4" s="66" t="s">
        <v>58</v>
      </c>
      <c r="K4" s="5"/>
      <c r="L4" s="5" t="s">
        <v>4</v>
      </c>
      <c r="M4" s="5" t="s">
        <v>0</v>
      </c>
      <c r="N4" s="5" t="s">
        <v>5</v>
      </c>
      <c r="O4" s="5"/>
      <c r="P4" s="65" t="s">
        <v>6</v>
      </c>
      <c r="Q4" s="67" t="s">
        <v>58</v>
      </c>
      <c r="S4" s="65" t="s">
        <v>6</v>
      </c>
      <c r="T4" s="67" t="s">
        <v>58</v>
      </c>
      <c r="U4" s="65" t="s">
        <v>6</v>
      </c>
      <c r="V4" s="67" t="s">
        <v>58</v>
      </c>
      <c r="W4" s="5"/>
      <c r="X4" s="65" t="s">
        <v>6</v>
      </c>
      <c r="Y4" s="67" t="s">
        <v>58</v>
      </c>
      <c r="Z4" s="67" t="s">
        <v>6</v>
      </c>
      <c r="AA4" s="66" t="s">
        <v>58</v>
      </c>
    </row>
    <row r="5" spans="1:27" s="4" customFormat="1" ht="6.75" customHeight="1" x14ac:dyDescent="0.2">
      <c r="A5" s="2"/>
      <c r="B5" s="64"/>
      <c r="C5" s="64"/>
      <c r="D5" s="64"/>
      <c r="E5" s="64"/>
      <c r="F5" s="64"/>
      <c r="G5" s="64"/>
      <c r="H5" s="64"/>
      <c r="I5" s="64"/>
      <c r="J5" s="64"/>
      <c r="K5" s="64"/>
      <c r="L5" s="64"/>
      <c r="M5" s="64"/>
      <c r="N5" s="64"/>
      <c r="O5" s="64"/>
      <c r="S5" s="64"/>
      <c r="T5" s="64"/>
      <c r="U5" s="64"/>
      <c r="V5" s="64"/>
      <c r="W5" s="64"/>
      <c r="X5" s="64"/>
      <c r="Y5" s="64"/>
      <c r="Z5" s="64"/>
      <c r="AA5" s="64"/>
    </row>
    <row r="6" spans="1:27" x14ac:dyDescent="0.2">
      <c r="A6" s="2">
        <v>42767</v>
      </c>
      <c r="B6" s="64">
        <v>3.23</v>
      </c>
      <c r="C6" s="64">
        <v>3</v>
      </c>
      <c r="D6" s="64">
        <v>4.01</v>
      </c>
      <c r="E6" s="64">
        <v>3.84</v>
      </c>
      <c r="G6" s="64">
        <v>2.7</v>
      </c>
      <c r="H6" s="64">
        <v>2.39</v>
      </c>
      <c r="I6" s="64">
        <v>3.21</v>
      </c>
      <c r="J6" s="64">
        <v>3.36</v>
      </c>
      <c r="L6" s="64">
        <v>0.47</v>
      </c>
      <c r="M6" s="64">
        <v>2.4500000000000002</v>
      </c>
      <c r="N6" s="64">
        <v>3.05</v>
      </c>
      <c r="P6" s="64">
        <v>2.37</v>
      </c>
      <c r="Q6" s="64">
        <v>2.21</v>
      </c>
      <c r="S6" s="64">
        <v>3.23</v>
      </c>
      <c r="T6" s="64">
        <v>3</v>
      </c>
      <c r="U6" s="64">
        <v>4.01</v>
      </c>
      <c r="V6" s="64">
        <v>3.84</v>
      </c>
      <c r="X6" s="64">
        <v>2.7</v>
      </c>
      <c r="Y6" s="64">
        <v>2.39</v>
      </c>
      <c r="Z6" s="64">
        <v>3.21</v>
      </c>
      <c r="AA6" s="64">
        <v>3.36</v>
      </c>
    </row>
    <row r="7" spans="1:27" x14ac:dyDescent="0.2">
      <c r="A7" s="2">
        <v>42768</v>
      </c>
      <c r="B7" s="64">
        <v>3.24</v>
      </c>
      <c r="C7" s="64">
        <v>3.03</v>
      </c>
      <c r="D7" s="64">
        <v>4.0199999999999996</v>
      </c>
      <c r="E7" s="64">
        <v>3.85</v>
      </c>
      <c r="G7" s="64">
        <v>2.69</v>
      </c>
      <c r="H7" s="64">
        <v>2.41</v>
      </c>
      <c r="I7" s="64">
        <v>3.23</v>
      </c>
      <c r="J7" s="64">
        <v>3.31</v>
      </c>
      <c r="L7" s="64">
        <v>0.45</v>
      </c>
      <c r="M7" s="64">
        <v>2.4500000000000002</v>
      </c>
      <c r="N7" s="64">
        <v>3.07</v>
      </c>
      <c r="P7" s="64">
        <v>2.37</v>
      </c>
      <c r="Q7" s="64">
        <v>2.21</v>
      </c>
      <c r="S7" s="64">
        <v>3.24</v>
      </c>
      <c r="T7" s="64">
        <v>3.03</v>
      </c>
      <c r="U7" s="64">
        <v>4.0199999999999996</v>
      </c>
      <c r="V7" s="64">
        <v>3.85</v>
      </c>
      <c r="X7" s="64">
        <v>2.69</v>
      </c>
      <c r="Y7" s="64">
        <v>2.41</v>
      </c>
      <c r="Z7" s="64">
        <v>3.23</v>
      </c>
      <c r="AA7" s="64">
        <v>3.31</v>
      </c>
    </row>
    <row r="8" spans="1:27" x14ac:dyDescent="0.2">
      <c r="A8" s="2">
        <v>42769</v>
      </c>
      <c r="B8" s="64">
        <v>3.22</v>
      </c>
      <c r="C8" s="64">
        <v>3.01</v>
      </c>
      <c r="D8" s="64">
        <v>4</v>
      </c>
      <c r="E8" s="64">
        <v>3.87</v>
      </c>
      <c r="G8" s="64">
        <v>2.56</v>
      </c>
      <c r="H8" s="64">
        <v>2.41</v>
      </c>
      <c r="I8" s="64">
        <v>3.37</v>
      </c>
      <c r="J8" s="64">
        <v>3.26</v>
      </c>
      <c r="L8" s="64">
        <v>0.44</v>
      </c>
      <c r="M8" s="64">
        <v>2.4500000000000002</v>
      </c>
      <c r="N8" s="64">
        <v>3.07</v>
      </c>
      <c r="P8" s="64">
        <v>2.34</v>
      </c>
      <c r="Q8" s="64">
        <v>2.16</v>
      </c>
      <c r="S8" s="64">
        <v>3.22</v>
      </c>
      <c r="T8" s="64">
        <v>3.01</v>
      </c>
      <c r="U8" s="64">
        <v>4</v>
      </c>
      <c r="V8" s="64">
        <v>3.87</v>
      </c>
      <c r="X8" s="64">
        <v>2.56</v>
      </c>
      <c r="Y8" s="64">
        <v>2.41</v>
      </c>
      <c r="Z8" s="64">
        <v>3.37</v>
      </c>
      <c r="AA8" s="64">
        <v>3.26</v>
      </c>
    </row>
    <row r="9" spans="1:27" x14ac:dyDescent="0.2">
      <c r="A9" s="2">
        <v>42772</v>
      </c>
      <c r="B9" s="64">
        <v>3.18</v>
      </c>
      <c r="C9" s="64">
        <v>3.02</v>
      </c>
      <c r="D9" s="64">
        <v>4.01</v>
      </c>
      <c r="E9" s="64">
        <v>3.84</v>
      </c>
      <c r="G9" s="64">
        <v>2.54</v>
      </c>
      <c r="H9" s="64">
        <v>2.39</v>
      </c>
      <c r="I9" s="64">
        <v>3.31</v>
      </c>
      <c r="J9" s="64">
        <v>3.31</v>
      </c>
      <c r="L9" s="64">
        <v>0.46</v>
      </c>
      <c r="M9" s="64">
        <v>2.39</v>
      </c>
      <c r="N9" s="64">
        <v>3.03</v>
      </c>
      <c r="P9" s="64">
        <v>2.29</v>
      </c>
      <c r="Q9" s="64">
        <v>2.15</v>
      </c>
      <c r="S9" s="64">
        <v>3.18</v>
      </c>
      <c r="T9" s="64">
        <v>3.02</v>
      </c>
      <c r="U9" s="64">
        <v>4.01</v>
      </c>
      <c r="V9" s="64">
        <v>3.84</v>
      </c>
      <c r="X9" s="64">
        <v>2.54</v>
      </c>
      <c r="Y9" s="64">
        <v>2.39</v>
      </c>
      <c r="Z9" s="64">
        <v>3.31</v>
      </c>
      <c r="AA9" s="64">
        <v>3.31</v>
      </c>
    </row>
    <row r="10" spans="1:27" x14ac:dyDescent="0.2">
      <c r="A10" s="2">
        <v>42773</v>
      </c>
      <c r="B10" s="64">
        <v>3.16</v>
      </c>
      <c r="C10" s="64">
        <v>3</v>
      </c>
      <c r="D10" s="64">
        <v>3.97</v>
      </c>
      <c r="E10" s="64">
        <v>3.82</v>
      </c>
      <c r="G10" s="64">
        <v>2.52</v>
      </c>
      <c r="H10" s="64">
        <v>2.38</v>
      </c>
      <c r="I10" s="64">
        <v>3.27</v>
      </c>
      <c r="J10" s="64">
        <v>3.24</v>
      </c>
      <c r="L10" s="64">
        <v>0.47</v>
      </c>
      <c r="M10" s="64">
        <v>2.37</v>
      </c>
      <c r="N10" s="64">
        <v>3</v>
      </c>
      <c r="P10" s="64">
        <v>2.2799999999999998</v>
      </c>
      <c r="Q10" s="64">
        <v>2.13</v>
      </c>
      <c r="S10" s="64">
        <v>3.16</v>
      </c>
      <c r="T10" s="64">
        <v>3</v>
      </c>
      <c r="U10" s="64">
        <v>3.97</v>
      </c>
      <c r="V10" s="64">
        <v>3.82</v>
      </c>
      <c r="X10" s="64">
        <v>2.52</v>
      </c>
      <c r="Y10" s="64">
        <v>2.38</v>
      </c>
      <c r="Z10" s="64">
        <v>3.27</v>
      </c>
      <c r="AA10" s="64">
        <v>3.24</v>
      </c>
    </row>
    <row r="11" spans="1:27" x14ac:dyDescent="0.2">
      <c r="A11" s="2">
        <v>42774</v>
      </c>
      <c r="B11" s="64">
        <v>3.11</v>
      </c>
      <c r="C11" s="64">
        <v>2.96</v>
      </c>
      <c r="D11" s="64">
        <v>3.92</v>
      </c>
      <c r="E11" s="64">
        <v>3.77</v>
      </c>
      <c r="G11" s="64">
        <v>2.56</v>
      </c>
      <c r="H11" s="64">
        <v>2.4</v>
      </c>
      <c r="I11" s="64">
        <v>3.66</v>
      </c>
      <c r="J11" s="64">
        <v>3.34</v>
      </c>
      <c r="L11" s="64">
        <v>0.47</v>
      </c>
      <c r="M11" s="64">
        <v>2.3199999999999998</v>
      </c>
      <c r="N11" s="64">
        <v>2.93</v>
      </c>
      <c r="P11" s="64">
        <v>2.25</v>
      </c>
      <c r="Q11" s="64">
        <v>2.1</v>
      </c>
      <c r="S11" s="64">
        <v>3.11</v>
      </c>
      <c r="T11" s="64">
        <v>2.96</v>
      </c>
      <c r="U11" s="64">
        <v>3.92</v>
      </c>
      <c r="V11" s="64">
        <v>3.77</v>
      </c>
      <c r="X11" s="64">
        <v>2.56</v>
      </c>
      <c r="Y11" s="64">
        <v>2.4</v>
      </c>
      <c r="Z11" s="64">
        <v>3.66</v>
      </c>
      <c r="AA11" s="64">
        <v>3.34</v>
      </c>
    </row>
    <row r="12" spans="1:27" x14ac:dyDescent="0.2">
      <c r="A12" s="2">
        <v>42775</v>
      </c>
      <c r="B12" s="64">
        <v>3.19</v>
      </c>
      <c r="C12" s="64">
        <v>3.04</v>
      </c>
      <c r="D12" s="64">
        <v>3.98</v>
      </c>
      <c r="E12" s="64">
        <v>3.8</v>
      </c>
      <c r="G12" s="64">
        <v>2.56</v>
      </c>
      <c r="H12" s="64">
        <v>2.4</v>
      </c>
      <c r="I12" s="64">
        <v>3.59</v>
      </c>
      <c r="J12" s="64">
        <v>3.37</v>
      </c>
      <c r="L12" s="64">
        <v>0.48</v>
      </c>
      <c r="M12" s="64">
        <v>2.38</v>
      </c>
      <c r="N12" s="64">
        <v>2.98</v>
      </c>
      <c r="P12" s="64">
        <v>2.3199999999999998</v>
      </c>
      <c r="Q12" s="64">
        <v>2.17</v>
      </c>
      <c r="S12" s="64">
        <v>3.19</v>
      </c>
      <c r="T12" s="64">
        <v>3.04</v>
      </c>
      <c r="U12" s="64">
        <v>3.98</v>
      </c>
      <c r="V12" s="64">
        <v>3.8</v>
      </c>
      <c r="X12" s="64">
        <v>2.56</v>
      </c>
      <c r="Y12" s="64">
        <v>2.4</v>
      </c>
      <c r="Z12" s="64">
        <v>3.59</v>
      </c>
      <c r="AA12" s="64">
        <v>3.37</v>
      </c>
    </row>
    <row r="13" spans="1:27" x14ac:dyDescent="0.2">
      <c r="A13" s="2">
        <v>42776</v>
      </c>
      <c r="B13" s="64">
        <v>3.18</v>
      </c>
      <c r="C13" s="64">
        <v>3.04</v>
      </c>
      <c r="D13" s="64">
        <v>3.95</v>
      </c>
      <c r="E13" s="64">
        <v>3.8</v>
      </c>
      <c r="G13" s="64">
        <v>2.57</v>
      </c>
      <c r="H13" s="64">
        <v>2.4</v>
      </c>
      <c r="I13" s="64">
        <v>3.7</v>
      </c>
      <c r="J13" s="64">
        <v>3.32</v>
      </c>
      <c r="L13" s="64">
        <v>0.48</v>
      </c>
      <c r="M13" s="64">
        <v>2.4</v>
      </c>
      <c r="N13" s="64">
        <v>2.99</v>
      </c>
      <c r="P13" s="64">
        <v>2.31</v>
      </c>
      <c r="Q13" s="64">
        <v>2.17</v>
      </c>
      <c r="S13" s="64">
        <v>3.18</v>
      </c>
      <c r="T13" s="64">
        <v>3.04</v>
      </c>
      <c r="U13" s="64">
        <v>3.95</v>
      </c>
      <c r="V13" s="64">
        <v>3.8</v>
      </c>
      <c r="X13" s="64">
        <v>2.57</v>
      </c>
      <c r="Y13" s="64">
        <v>2.4</v>
      </c>
      <c r="Z13" s="64">
        <v>3.7</v>
      </c>
      <c r="AA13" s="64">
        <v>3.32</v>
      </c>
    </row>
    <row r="14" spans="1:27" x14ac:dyDescent="0.2">
      <c r="A14" s="2">
        <v>42779</v>
      </c>
      <c r="B14" s="64">
        <v>3.2</v>
      </c>
      <c r="C14" s="64">
        <v>3.05</v>
      </c>
      <c r="D14" s="64">
        <v>3.96</v>
      </c>
      <c r="E14" s="64">
        <v>3.82</v>
      </c>
      <c r="G14" s="64">
        <v>2.57</v>
      </c>
      <c r="H14" s="64">
        <v>2.38</v>
      </c>
      <c r="I14" s="64">
        <v>3.53</v>
      </c>
      <c r="J14" s="64">
        <v>3.37</v>
      </c>
      <c r="L14" s="64">
        <v>0.46</v>
      </c>
      <c r="M14" s="64">
        <v>2.4300000000000002</v>
      </c>
      <c r="N14" s="64">
        <v>3.02</v>
      </c>
      <c r="P14" s="64">
        <v>2.33</v>
      </c>
      <c r="Q14" s="64">
        <v>2.2000000000000002</v>
      </c>
      <c r="S14" s="64">
        <v>3.2</v>
      </c>
      <c r="T14" s="64">
        <v>3.05</v>
      </c>
      <c r="U14" s="64">
        <v>3.96</v>
      </c>
      <c r="V14" s="64">
        <v>3.82</v>
      </c>
      <c r="X14" s="64">
        <v>2.57</v>
      </c>
      <c r="Y14" s="64">
        <v>2.38</v>
      </c>
      <c r="Z14" s="64">
        <v>3.53</v>
      </c>
      <c r="AA14" s="64">
        <v>3.37</v>
      </c>
    </row>
    <row r="15" spans="1:27" x14ac:dyDescent="0.2">
      <c r="A15" s="2">
        <v>42780</v>
      </c>
      <c r="B15" s="64">
        <v>3.24</v>
      </c>
      <c r="C15" s="64">
        <v>3.09</v>
      </c>
      <c r="D15" s="64">
        <v>3.98</v>
      </c>
      <c r="E15" s="64">
        <v>3.84</v>
      </c>
      <c r="G15" s="64">
        <v>2.58</v>
      </c>
      <c r="H15" s="64">
        <v>2.41</v>
      </c>
      <c r="I15" s="64">
        <v>3.62</v>
      </c>
      <c r="J15" s="64">
        <v>3.25</v>
      </c>
      <c r="L15" s="64">
        <v>0.47</v>
      </c>
      <c r="M15" s="64">
        <v>2.4500000000000002</v>
      </c>
      <c r="N15" s="64">
        <v>3.04</v>
      </c>
      <c r="P15" s="64">
        <v>2.38</v>
      </c>
      <c r="Q15" s="64">
        <v>2.2400000000000002</v>
      </c>
      <c r="S15" s="64">
        <v>3.24</v>
      </c>
      <c r="T15" s="64">
        <v>3.09</v>
      </c>
      <c r="U15" s="64">
        <v>3.98</v>
      </c>
      <c r="V15" s="64">
        <v>3.84</v>
      </c>
      <c r="X15" s="64">
        <v>2.58</v>
      </c>
      <c r="Y15" s="64">
        <v>2.41</v>
      </c>
      <c r="Z15" s="64">
        <v>3.62</v>
      </c>
      <c r="AA15" s="64">
        <v>3.25</v>
      </c>
    </row>
    <row r="16" spans="1:27" x14ac:dyDescent="0.2">
      <c r="A16" s="2">
        <v>42781</v>
      </c>
      <c r="B16" s="64">
        <v>3.27</v>
      </c>
      <c r="C16" s="64">
        <v>3.11</v>
      </c>
      <c r="D16" s="64">
        <v>4.0199999999999996</v>
      </c>
      <c r="E16" s="64">
        <v>3.89</v>
      </c>
      <c r="G16" s="64">
        <v>2.61</v>
      </c>
      <c r="H16" s="64">
        <v>2.4500000000000002</v>
      </c>
      <c r="I16" s="64">
        <v>3.61</v>
      </c>
      <c r="J16" s="64">
        <v>3.22</v>
      </c>
      <c r="L16" s="64">
        <v>0.47</v>
      </c>
      <c r="M16" s="64">
        <v>2.4700000000000002</v>
      </c>
      <c r="N16" s="64">
        <v>3.06</v>
      </c>
      <c r="P16" s="64">
        <v>2.41</v>
      </c>
      <c r="Q16" s="64">
        <v>2.25</v>
      </c>
      <c r="S16" s="64">
        <v>3.27</v>
      </c>
      <c r="T16" s="64">
        <v>3.11</v>
      </c>
      <c r="U16" s="64">
        <v>4.0199999999999996</v>
      </c>
      <c r="V16" s="64">
        <v>3.89</v>
      </c>
      <c r="X16" s="64">
        <v>2.61</v>
      </c>
      <c r="Y16" s="64">
        <v>2.4500000000000002</v>
      </c>
      <c r="Z16" s="64">
        <v>3.61</v>
      </c>
      <c r="AA16" s="64">
        <v>3.22</v>
      </c>
    </row>
    <row r="17" spans="1:27" x14ac:dyDescent="0.2">
      <c r="A17" s="2">
        <v>42782</v>
      </c>
      <c r="B17" s="64">
        <v>3.24</v>
      </c>
      <c r="C17" s="64">
        <v>3.05</v>
      </c>
      <c r="D17" s="64">
        <v>3.99</v>
      </c>
      <c r="E17" s="64">
        <v>3.85</v>
      </c>
      <c r="G17" s="64">
        <v>2.68</v>
      </c>
      <c r="H17" s="64">
        <v>2.42</v>
      </c>
      <c r="I17" s="64">
        <v>3.39</v>
      </c>
      <c r="J17" s="64">
        <v>3.16</v>
      </c>
      <c r="L17" s="64">
        <v>0.47</v>
      </c>
      <c r="M17" s="64">
        <v>2.4300000000000002</v>
      </c>
      <c r="N17" s="64">
        <v>3.03</v>
      </c>
      <c r="P17" s="64">
        <v>2.36</v>
      </c>
      <c r="Q17" s="64">
        <v>2.21</v>
      </c>
      <c r="S17" s="64">
        <v>3.24</v>
      </c>
      <c r="T17" s="64">
        <v>3.05</v>
      </c>
      <c r="U17" s="64">
        <v>3.99</v>
      </c>
      <c r="V17" s="64">
        <v>3.85</v>
      </c>
      <c r="X17" s="64">
        <v>2.68</v>
      </c>
      <c r="Y17" s="64">
        <v>2.42</v>
      </c>
      <c r="Z17" s="64">
        <v>3.39</v>
      </c>
      <c r="AA17" s="64">
        <v>3.16</v>
      </c>
    </row>
    <row r="18" spans="1:27" x14ac:dyDescent="0.2">
      <c r="A18" s="2">
        <v>42783</v>
      </c>
      <c r="B18" s="64">
        <v>3.15</v>
      </c>
      <c r="C18" s="64">
        <v>3.02</v>
      </c>
      <c r="D18" s="64">
        <v>3.99</v>
      </c>
      <c r="E18" s="64">
        <v>3.78</v>
      </c>
      <c r="G18" s="64">
        <v>2.5499999999999998</v>
      </c>
      <c r="H18" s="64">
        <v>2.48</v>
      </c>
      <c r="I18" s="64">
        <v>3.7</v>
      </c>
      <c r="J18" s="64">
        <v>2.98</v>
      </c>
      <c r="L18" s="64">
        <v>0.47</v>
      </c>
      <c r="M18" s="64">
        <v>2.4</v>
      </c>
      <c r="N18" s="64">
        <v>3</v>
      </c>
      <c r="P18" s="64">
        <v>2.2999999999999998</v>
      </c>
      <c r="Q18" s="64">
        <v>2.16</v>
      </c>
      <c r="S18" s="64">
        <v>3.15</v>
      </c>
      <c r="T18" s="64">
        <v>3.02</v>
      </c>
      <c r="U18" s="64">
        <v>3.99</v>
      </c>
      <c r="V18" s="64">
        <v>3.78</v>
      </c>
      <c r="X18" s="64">
        <v>2.5499999999999998</v>
      </c>
      <c r="Y18" s="64">
        <v>2.48</v>
      </c>
      <c r="Z18" s="64">
        <v>3.7</v>
      </c>
      <c r="AA18" s="64">
        <v>2.98</v>
      </c>
    </row>
    <row r="19" spans="1:27" x14ac:dyDescent="0.2">
      <c r="A19" s="2">
        <v>42787</v>
      </c>
      <c r="B19" s="64">
        <v>3.18</v>
      </c>
      <c r="C19" s="64">
        <v>3.03</v>
      </c>
      <c r="D19" s="64">
        <v>3.97</v>
      </c>
      <c r="E19" s="64">
        <v>3.82</v>
      </c>
      <c r="G19" s="64">
        <v>2.57</v>
      </c>
      <c r="H19" s="64">
        <v>2.39</v>
      </c>
      <c r="I19" s="64">
        <v>3.7</v>
      </c>
      <c r="J19" s="64">
        <v>3.22</v>
      </c>
      <c r="L19" s="64">
        <v>0.48</v>
      </c>
      <c r="M19" s="64">
        <v>2.41</v>
      </c>
      <c r="N19" s="64">
        <v>3.02</v>
      </c>
      <c r="P19" s="64">
        <v>2.2599999999999998</v>
      </c>
      <c r="Q19" s="64">
        <v>2.04</v>
      </c>
      <c r="S19" s="64">
        <v>3.18</v>
      </c>
      <c r="T19" s="64">
        <v>3.03</v>
      </c>
      <c r="U19" s="64">
        <v>3.97</v>
      </c>
      <c r="V19" s="64">
        <v>3.82</v>
      </c>
      <c r="X19" s="64">
        <v>2.57</v>
      </c>
      <c r="Y19" s="64">
        <v>2.39</v>
      </c>
      <c r="Z19" s="64">
        <v>3.7</v>
      </c>
      <c r="AA19" s="64">
        <v>3.22</v>
      </c>
    </row>
    <row r="20" spans="1:27" x14ac:dyDescent="0.2">
      <c r="A20" s="2">
        <v>42788</v>
      </c>
      <c r="B20" s="64">
        <v>3.18</v>
      </c>
      <c r="C20" s="64">
        <v>3</v>
      </c>
      <c r="D20" s="64">
        <v>3.97</v>
      </c>
      <c r="E20" s="64">
        <v>3.8</v>
      </c>
      <c r="G20" s="64">
        <v>2.67</v>
      </c>
      <c r="H20" s="64">
        <v>2.41</v>
      </c>
      <c r="I20" s="64">
        <v>3.34</v>
      </c>
      <c r="J20" s="64">
        <v>3.12</v>
      </c>
      <c r="L20" s="64">
        <v>0.44</v>
      </c>
      <c r="M20" s="64">
        <v>2.39</v>
      </c>
      <c r="N20" s="64">
        <v>3.01</v>
      </c>
      <c r="P20" s="64">
        <v>2.25</v>
      </c>
      <c r="Q20" s="64">
        <v>2.02</v>
      </c>
      <c r="S20" s="64">
        <v>3.18</v>
      </c>
      <c r="T20" s="64">
        <v>3</v>
      </c>
      <c r="U20" s="64">
        <v>3.97</v>
      </c>
      <c r="V20" s="64">
        <v>3.8</v>
      </c>
      <c r="X20" s="64">
        <v>2.67</v>
      </c>
      <c r="Y20" s="64">
        <v>2.41</v>
      </c>
      <c r="Z20" s="64">
        <v>3.34</v>
      </c>
      <c r="AA20" s="64">
        <v>3.12</v>
      </c>
    </row>
    <row r="21" spans="1:27" x14ac:dyDescent="0.2">
      <c r="A21" s="2">
        <v>42789</v>
      </c>
      <c r="B21" s="64">
        <v>3.13</v>
      </c>
      <c r="C21" s="64">
        <v>2.96</v>
      </c>
      <c r="D21" s="64">
        <v>3.94</v>
      </c>
      <c r="E21" s="64">
        <v>3.82</v>
      </c>
      <c r="G21" s="64">
        <v>2.6</v>
      </c>
      <c r="H21" s="64">
        <v>2.37</v>
      </c>
      <c r="I21" s="64">
        <v>3.34</v>
      </c>
      <c r="J21" s="64">
        <v>3.11</v>
      </c>
      <c r="L21" s="64">
        <v>0.45</v>
      </c>
      <c r="M21" s="64">
        <v>2.36</v>
      </c>
      <c r="N21" s="64">
        <v>2.99</v>
      </c>
      <c r="P21" s="64">
        <v>2.2000000000000002</v>
      </c>
      <c r="Q21" s="64">
        <v>2</v>
      </c>
      <c r="S21" s="64">
        <v>3.13</v>
      </c>
      <c r="T21" s="64">
        <v>2.96</v>
      </c>
      <c r="U21" s="64">
        <v>3.94</v>
      </c>
      <c r="V21" s="64">
        <v>3.82</v>
      </c>
      <c r="X21" s="64">
        <v>2.6</v>
      </c>
      <c r="Y21" s="64">
        <v>2.37</v>
      </c>
      <c r="Z21" s="64">
        <v>3.34</v>
      </c>
      <c r="AA21" s="64">
        <v>3.11</v>
      </c>
    </row>
    <row r="22" spans="1:27" x14ac:dyDescent="0.2">
      <c r="A22" s="2">
        <v>42790</v>
      </c>
      <c r="B22" s="64">
        <v>3.06</v>
      </c>
      <c r="C22" s="64">
        <v>2.9</v>
      </c>
      <c r="D22" s="64">
        <v>3.89</v>
      </c>
      <c r="E22" s="64">
        <v>3.76</v>
      </c>
      <c r="G22" s="64">
        <v>2.56</v>
      </c>
      <c r="H22" s="64">
        <v>2.37</v>
      </c>
      <c r="I22" s="64">
        <v>3.38</v>
      </c>
      <c r="J22" s="64">
        <v>3.01</v>
      </c>
      <c r="L22" s="64">
        <v>0.45</v>
      </c>
      <c r="M22" s="64">
        <v>2.29</v>
      </c>
      <c r="N22" s="64">
        <v>2.93</v>
      </c>
      <c r="P22" s="64">
        <v>2.21</v>
      </c>
      <c r="Q22" s="64">
        <v>2.06</v>
      </c>
      <c r="S22" s="64">
        <v>3.06</v>
      </c>
      <c r="T22" s="64">
        <v>2.9</v>
      </c>
      <c r="U22" s="64">
        <v>3.89</v>
      </c>
      <c r="V22" s="64">
        <v>3.76</v>
      </c>
      <c r="X22" s="64">
        <v>2.56</v>
      </c>
      <c r="Y22" s="64">
        <v>2.37</v>
      </c>
      <c r="Z22" s="64">
        <v>3.38</v>
      </c>
      <c r="AA22" s="64">
        <v>3.01</v>
      </c>
    </row>
    <row r="23" spans="1:27" x14ac:dyDescent="0.2">
      <c r="A23" s="2">
        <v>42793</v>
      </c>
      <c r="B23" s="64">
        <v>3.12</v>
      </c>
      <c r="C23" s="64">
        <v>2.94</v>
      </c>
      <c r="D23" s="64">
        <v>3.92</v>
      </c>
      <c r="E23" s="64">
        <v>3.79</v>
      </c>
      <c r="G23" s="64">
        <v>2.5499999999999998</v>
      </c>
      <c r="H23" s="64">
        <v>2.37</v>
      </c>
      <c r="I23" s="64">
        <v>3.52</v>
      </c>
      <c r="J23" s="64">
        <v>2.95</v>
      </c>
      <c r="L23" s="64">
        <v>0.47</v>
      </c>
      <c r="M23" s="64">
        <v>2.34</v>
      </c>
      <c r="N23" s="64">
        <v>2.96</v>
      </c>
      <c r="P23" s="64">
        <v>2.2000000000000002</v>
      </c>
      <c r="Q23" s="64">
        <v>2</v>
      </c>
      <c r="S23" s="64">
        <v>3.12</v>
      </c>
      <c r="T23" s="64">
        <v>2.94</v>
      </c>
      <c r="U23" s="64">
        <v>3.92</v>
      </c>
      <c r="V23" s="64">
        <v>3.79</v>
      </c>
      <c r="X23" s="64">
        <v>2.5499999999999998</v>
      </c>
      <c r="Y23" s="64">
        <v>2.37</v>
      </c>
      <c r="Z23" s="64">
        <v>3.52</v>
      </c>
      <c r="AA23" s="64">
        <v>2.95</v>
      </c>
    </row>
    <row r="24" spans="1:27" x14ac:dyDescent="0.2">
      <c r="A24" s="2">
        <v>42794</v>
      </c>
      <c r="B24" s="64">
        <v>3.1</v>
      </c>
      <c r="C24" s="64">
        <v>2.94</v>
      </c>
      <c r="D24" s="64">
        <v>3.91</v>
      </c>
      <c r="E24" s="64">
        <v>3.77</v>
      </c>
      <c r="G24" s="64">
        <v>2.4</v>
      </c>
      <c r="H24" s="64">
        <v>2.39</v>
      </c>
      <c r="I24" s="64">
        <v>3.46</v>
      </c>
      <c r="J24" s="64">
        <v>3.19</v>
      </c>
      <c r="L24" s="64">
        <v>0.49</v>
      </c>
      <c r="M24" s="64">
        <v>2.37</v>
      </c>
      <c r="N24" s="64">
        <v>2.97</v>
      </c>
      <c r="P24" s="64">
        <v>2.23</v>
      </c>
      <c r="Q24" s="64">
        <v>2.0099999999999998</v>
      </c>
      <c r="S24" s="64">
        <v>3.1</v>
      </c>
      <c r="T24" s="64">
        <v>2.94</v>
      </c>
      <c r="U24" s="64">
        <v>3.91</v>
      </c>
      <c r="V24" s="64">
        <v>3.77</v>
      </c>
      <c r="X24" s="64">
        <v>2.4</v>
      </c>
      <c r="Y24" s="64">
        <v>2.39</v>
      </c>
      <c r="Z24" s="64">
        <v>3.46</v>
      </c>
      <c r="AA24" s="64">
        <v>3.19</v>
      </c>
    </row>
    <row r="25" spans="1:27" x14ac:dyDescent="0.2">
      <c r="P25" s="64"/>
      <c r="Q25" s="64"/>
    </row>
    <row r="26" spans="1:27" x14ac:dyDescent="0.2">
      <c r="A26" s="3" t="s">
        <v>61</v>
      </c>
      <c r="B26" s="64">
        <f>AVERAGE(B6:B24)</f>
        <v>3.1778947368421058</v>
      </c>
      <c r="C26" s="64">
        <f>AVERAGE(C6:C24)</f>
        <v>3.01</v>
      </c>
      <c r="D26" s="64">
        <f>AVERAGE(D6:D24)</f>
        <v>3.9684210526315784</v>
      </c>
      <c r="E26" s="64">
        <f>AVERAGE(E6:E24)</f>
        <v>3.8173684210526315</v>
      </c>
      <c r="G26" s="64">
        <f>AVERAGE(G6:G24)</f>
        <v>2.5810526315789475</v>
      </c>
      <c r="H26" s="64">
        <f>AVERAGE(H6:H24)</f>
        <v>2.4010526315789464</v>
      </c>
      <c r="I26" s="64">
        <f>AVERAGE(I6:I24)</f>
        <v>3.47</v>
      </c>
      <c r="J26" s="64">
        <f>AVERAGE(J6:J24)</f>
        <v>3.2152631578947366</v>
      </c>
      <c r="L26" s="64">
        <f>AVERAGE(L6:L24)</f>
        <v>0.46526315789473682</v>
      </c>
      <c r="M26" s="64">
        <f>AVERAGE(M6:M24)</f>
        <v>2.3973684210526311</v>
      </c>
      <c r="N26" s="64">
        <f>AVERAGE(N6:N24)</f>
        <v>3.0078947368421054</v>
      </c>
      <c r="P26" s="64">
        <f>AVERAGE(P6:P24)</f>
        <v>2.2978947368421054</v>
      </c>
      <c r="Q26" s="64">
        <f>AVERAGE(Q6:Q24)</f>
        <v>2.1310526315789473</v>
      </c>
      <c r="S26" s="64">
        <f>AVERAGE(S6:S24)</f>
        <v>3.1778947368421058</v>
      </c>
      <c r="T26" s="64">
        <f>AVERAGE(T6:T24)</f>
        <v>3.01</v>
      </c>
      <c r="U26" s="64">
        <f>AVERAGE(U6:U24)</f>
        <v>3.9684210526315784</v>
      </c>
      <c r="V26" s="64">
        <f>AVERAGE(V6:V24)</f>
        <v>3.8173684210526315</v>
      </c>
      <c r="X26" s="64">
        <f>AVERAGE(X6:X24)</f>
        <v>2.5810526315789475</v>
      </c>
      <c r="Y26" s="64">
        <f>AVERAGE(Y6:Y24)</f>
        <v>2.4010526315789464</v>
      </c>
      <c r="Z26" s="64">
        <f>AVERAGE(Z6:Z24)</f>
        <v>3.47</v>
      </c>
      <c r="AA26" s="64">
        <f>AVERAGE(AA6:AA24)</f>
        <v>3.2152631578947366</v>
      </c>
    </row>
    <row r="27" spans="1:27" x14ac:dyDescent="0.2">
      <c r="A27" s="3" t="s">
        <v>62</v>
      </c>
      <c r="B27" s="312">
        <f>AVERAGE(B26:C26)</f>
        <v>3.0939473684210528</v>
      </c>
      <c r="C27" s="312"/>
      <c r="D27" s="312">
        <f>AVERAGE(D26:E26)</f>
        <v>3.8928947368421047</v>
      </c>
      <c r="E27" s="312"/>
      <c r="F27" s="5"/>
      <c r="G27" s="312">
        <f>AVERAGE(G26:H26)</f>
        <v>2.4910526315789472</v>
      </c>
      <c r="H27" s="312"/>
      <c r="I27" s="312">
        <f>AVERAGE(I26:J26)</f>
        <v>3.3426315789473682</v>
      </c>
      <c r="J27" s="312"/>
      <c r="K27" s="5"/>
      <c r="L27" s="5"/>
      <c r="M27" s="5"/>
      <c r="N27" s="5"/>
      <c r="O27" s="5"/>
      <c r="P27" s="312">
        <f>AVERAGE(P26:Q26)</f>
        <v>2.2144736842105264</v>
      </c>
      <c r="Q27" s="312"/>
      <c r="S27" s="312">
        <f>AVERAGE(S26:T26)</f>
        <v>3.0939473684210528</v>
      </c>
      <c r="T27" s="312"/>
      <c r="U27" s="312">
        <f>AVERAGE(U26:V26)</f>
        <v>3.8928947368421047</v>
      </c>
      <c r="V27" s="312"/>
      <c r="W27" s="5"/>
      <c r="X27" s="312">
        <f>AVERAGE(X26:Y26)</f>
        <v>2.4910526315789472</v>
      </c>
      <c r="Y27" s="312"/>
      <c r="Z27" s="312">
        <f>AVERAGE(Z26:AA26)</f>
        <v>3.3426315789473682</v>
      </c>
      <c r="AA27" s="312"/>
    </row>
    <row r="28" spans="1:27" x14ac:dyDescent="0.2">
      <c r="A28" s="3" t="s">
        <v>63</v>
      </c>
      <c r="B28" s="312" t="e">
        <f>AVERAGE(#REF!,#REF!,B27)</f>
        <v>#REF!</v>
      </c>
      <c r="C28" s="312"/>
      <c r="D28" s="312" t="e">
        <f>AVERAGE(#REF!,#REF!,D27)</f>
        <v>#REF!</v>
      </c>
      <c r="E28" s="312"/>
      <c r="F28" s="5"/>
      <c r="G28" s="312" t="e">
        <f>AVERAGE(#REF!,#REF!,G27)</f>
        <v>#REF!</v>
      </c>
      <c r="H28" s="312"/>
      <c r="I28" s="312" t="e">
        <f>AVERAGE(#REF!,#REF!,I27)</f>
        <v>#REF!</v>
      </c>
      <c r="J28" s="312"/>
      <c r="K28" s="5"/>
      <c r="L28" s="5"/>
      <c r="M28" s="5"/>
      <c r="N28" s="5"/>
      <c r="O28" s="5"/>
      <c r="P28" s="312" t="e">
        <f>AVERAGE(#REF!,#REF!,P27)</f>
        <v>#REF!</v>
      </c>
      <c r="Q28" s="312"/>
      <c r="S28" s="312" t="e">
        <f>AVERAGE(#REF!,#REF!,S27)</f>
        <v>#REF!</v>
      </c>
      <c r="T28" s="312"/>
      <c r="U28" s="312" t="e">
        <f>AVERAGE(#REF!,#REF!,U27)</f>
        <v>#REF!</v>
      </c>
      <c r="V28" s="312"/>
      <c r="W28" s="5"/>
      <c r="X28" s="312" t="e">
        <f>AVERAGE(#REF!,#REF!,X27)</f>
        <v>#REF!</v>
      </c>
      <c r="Y28" s="312"/>
      <c r="Z28" s="312" t="e">
        <f>AVERAGE(#REF!,#REF!,Z27)</f>
        <v>#REF!</v>
      </c>
      <c r="AA28" s="312"/>
    </row>
    <row r="29" spans="1:27" x14ac:dyDescent="0.2">
      <c r="P29" s="64"/>
      <c r="Q29" s="64"/>
    </row>
    <row r="30" spans="1:27" x14ac:dyDescent="0.2">
      <c r="A30" s="2">
        <v>42795</v>
      </c>
      <c r="B30" s="64">
        <v>3.18</v>
      </c>
      <c r="C30" s="64">
        <v>3.03</v>
      </c>
      <c r="D30" s="64">
        <v>4</v>
      </c>
      <c r="E30" s="64">
        <v>3.85</v>
      </c>
      <c r="G30" s="64">
        <v>2.59</v>
      </c>
      <c r="H30" s="64">
        <v>2.37</v>
      </c>
      <c r="I30" s="64">
        <v>3.35</v>
      </c>
      <c r="J30" s="64">
        <v>3.21</v>
      </c>
      <c r="L30" s="64">
        <v>0.51</v>
      </c>
      <c r="M30" s="64">
        <v>2.4300000000000002</v>
      </c>
      <c r="N30" s="64">
        <v>3.04</v>
      </c>
      <c r="P30" s="64">
        <v>2.2799999999999998</v>
      </c>
      <c r="Q30" s="64">
        <v>2.0499999999999998</v>
      </c>
      <c r="S30" s="64">
        <v>3.18</v>
      </c>
      <c r="T30" s="64">
        <v>3.03</v>
      </c>
      <c r="U30" s="64">
        <v>4</v>
      </c>
      <c r="V30" s="64">
        <v>3.85</v>
      </c>
      <c r="X30" s="64">
        <v>2.59</v>
      </c>
      <c r="Y30" s="64">
        <v>2.37</v>
      </c>
      <c r="Z30" s="64">
        <v>3.35</v>
      </c>
      <c r="AA30" s="64">
        <v>3.21</v>
      </c>
    </row>
    <row r="31" spans="1:27" x14ac:dyDescent="0.2">
      <c r="A31" s="2">
        <v>42796</v>
      </c>
      <c r="B31" s="64">
        <v>3.25</v>
      </c>
      <c r="C31" s="64">
        <v>3.05</v>
      </c>
      <c r="D31" s="64">
        <v>4.0199999999999996</v>
      </c>
      <c r="E31" s="64">
        <v>3.86</v>
      </c>
      <c r="G31" s="64">
        <v>2.4300000000000002</v>
      </c>
      <c r="H31" s="64">
        <v>2.38</v>
      </c>
      <c r="I31" s="64">
        <v>3.23</v>
      </c>
      <c r="J31" s="64">
        <v>3.14</v>
      </c>
      <c r="L31" s="64">
        <v>0.64</v>
      </c>
      <c r="M31" s="64">
        <v>2.46</v>
      </c>
      <c r="N31" s="64">
        <v>3.05</v>
      </c>
      <c r="P31" s="64">
        <v>2.31</v>
      </c>
      <c r="Q31" s="64">
        <v>2.08</v>
      </c>
      <c r="S31" s="64">
        <v>3.25</v>
      </c>
      <c r="T31" s="64">
        <v>3.05</v>
      </c>
      <c r="U31" s="64">
        <v>4.0199999999999996</v>
      </c>
      <c r="V31" s="64">
        <v>3.86</v>
      </c>
      <c r="X31" s="64">
        <v>2.4300000000000002</v>
      </c>
      <c r="Y31" s="64">
        <v>2.38</v>
      </c>
      <c r="Z31" s="64">
        <v>3.23</v>
      </c>
      <c r="AA31" s="64">
        <v>3.14</v>
      </c>
    </row>
    <row r="32" spans="1:27" x14ac:dyDescent="0.2">
      <c r="A32" s="2">
        <v>42797</v>
      </c>
      <c r="B32" s="64">
        <v>3.23</v>
      </c>
      <c r="C32" s="64">
        <v>3.08</v>
      </c>
      <c r="D32" s="64">
        <v>4.0199999999999996</v>
      </c>
      <c r="E32" s="64">
        <v>3.86</v>
      </c>
      <c r="G32" s="64">
        <v>2.52</v>
      </c>
      <c r="H32" s="64">
        <v>2.39</v>
      </c>
      <c r="I32" s="64">
        <v>3.35</v>
      </c>
      <c r="J32" s="64">
        <v>3.18</v>
      </c>
      <c r="L32" s="64">
        <v>0.66</v>
      </c>
      <c r="M32" s="64">
        <v>2.46</v>
      </c>
      <c r="N32" s="64">
        <v>3.05</v>
      </c>
      <c r="P32" s="64">
        <v>2.37</v>
      </c>
      <c r="Q32" s="64">
        <v>2.2200000000000002</v>
      </c>
      <c r="S32" s="64">
        <v>3.23</v>
      </c>
      <c r="T32" s="64">
        <v>3.08</v>
      </c>
      <c r="U32" s="64">
        <v>4.0199999999999996</v>
      </c>
      <c r="V32" s="64">
        <v>3.86</v>
      </c>
      <c r="X32" s="64">
        <v>2.52</v>
      </c>
      <c r="Y32" s="64">
        <v>2.39</v>
      </c>
      <c r="Z32" s="64">
        <v>3.35</v>
      </c>
      <c r="AA32" s="64">
        <v>3.18</v>
      </c>
    </row>
    <row r="33" spans="1:27" x14ac:dyDescent="0.2">
      <c r="A33" s="2">
        <v>42800</v>
      </c>
      <c r="B33" s="64">
        <v>3.25</v>
      </c>
      <c r="C33" s="64">
        <v>3.09</v>
      </c>
      <c r="D33" s="64">
        <v>4</v>
      </c>
      <c r="E33" s="64">
        <v>3.89</v>
      </c>
      <c r="G33" s="64">
        <v>2.57</v>
      </c>
      <c r="H33" s="64">
        <v>2.4300000000000002</v>
      </c>
      <c r="I33" s="64">
        <v>3.5</v>
      </c>
      <c r="J33" s="64">
        <v>3.2</v>
      </c>
      <c r="L33" s="64">
        <v>0.69</v>
      </c>
      <c r="M33" s="64">
        <v>2.48</v>
      </c>
      <c r="N33" s="64">
        <v>3.09</v>
      </c>
      <c r="P33" s="64">
        <v>2.2799999999999998</v>
      </c>
      <c r="Q33" s="64">
        <v>2.08</v>
      </c>
      <c r="S33" s="64">
        <v>3.25</v>
      </c>
      <c r="T33" s="64">
        <v>3.09</v>
      </c>
      <c r="U33" s="64">
        <v>4</v>
      </c>
      <c r="V33" s="64">
        <v>3.89</v>
      </c>
      <c r="X33" s="64">
        <v>2.57</v>
      </c>
      <c r="Y33" s="64">
        <v>2.4300000000000002</v>
      </c>
      <c r="Z33" s="64">
        <v>3.5</v>
      </c>
      <c r="AA33" s="64">
        <v>3.2</v>
      </c>
    </row>
    <row r="34" spans="1:27" x14ac:dyDescent="0.2">
      <c r="A34" s="2">
        <v>42801</v>
      </c>
      <c r="B34" s="64">
        <v>3.28</v>
      </c>
      <c r="C34" s="64">
        <v>3.13</v>
      </c>
      <c r="D34" s="64">
        <v>4.0199999999999996</v>
      </c>
      <c r="E34" s="64">
        <v>3.93</v>
      </c>
      <c r="G34" s="64">
        <v>2.48</v>
      </c>
      <c r="H34" s="64">
        <v>2.38</v>
      </c>
      <c r="I34" s="64">
        <v>3.57</v>
      </c>
      <c r="J34" s="64">
        <v>3.2</v>
      </c>
      <c r="L34" s="64">
        <v>0.7</v>
      </c>
      <c r="M34" s="64">
        <v>2.5</v>
      </c>
      <c r="N34" s="64">
        <v>3.1</v>
      </c>
      <c r="P34" s="64">
        <v>2.42</v>
      </c>
      <c r="Q34" s="64">
        <v>2.2799999999999998</v>
      </c>
      <c r="S34" s="64">
        <v>3.28</v>
      </c>
      <c r="T34" s="64">
        <v>3.13</v>
      </c>
      <c r="U34" s="64">
        <v>4.0199999999999996</v>
      </c>
      <c r="V34" s="64">
        <v>3.93</v>
      </c>
      <c r="X34" s="64">
        <v>2.48</v>
      </c>
      <c r="Y34" s="64">
        <v>2.38</v>
      </c>
      <c r="Z34" s="64">
        <v>3.57</v>
      </c>
      <c r="AA34" s="64">
        <v>3.2</v>
      </c>
    </row>
    <row r="35" spans="1:27" x14ac:dyDescent="0.2">
      <c r="A35" s="2">
        <v>42802</v>
      </c>
      <c r="B35" s="64">
        <v>3.35</v>
      </c>
      <c r="C35" s="64">
        <v>3.18</v>
      </c>
      <c r="D35" s="64">
        <v>4.0599999999999996</v>
      </c>
      <c r="E35" s="64">
        <v>3.98</v>
      </c>
      <c r="G35" s="64">
        <v>2.44</v>
      </c>
      <c r="H35" s="64">
        <v>2.4300000000000002</v>
      </c>
      <c r="I35" s="64">
        <v>3.62</v>
      </c>
      <c r="J35" s="64">
        <v>3.31</v>
      </c>
      <c r="L35" s="64">
        <v>0.69</v>
      </c>
      <c r="M35" s="64">
        <v>2.54</v>
      </c>
      <c r="N35" s="64">
        <v>3.13</v>
      </c>
      <c r="P35" s="64">
        <v>2.37</v>
      </c>
      <c r="Q35" s="64">
        <v>2.14</v>
      </c>
      <c r="S35" s="64">
        <v>3.35</v>
      </c>
      <c r="T35" s="64">
        <v>3.18</v>
      </c>
      <c r="U35" s="64">
        <v>4.0599999999999996</v>
      </c>
      <c r="V35" s="64">
        <v>3.98</v>
      </c>
      <c r="X35" s="64">
        <v>2.44</v>
      </c>
      <c r="Y35" s="64">
        <v>2.4300000000000002</v>
      </c>
      <c r="Z35" s="64">
        <v>3.62</v>
      </c>
      <c r="AA35" s="64">
        <v>3.31</v>
      </c>
    </row>
    <row r="36" spans="1:27" x14ac:dyDescent="0.2">
      <c r="A36" s="2">
        <v>42803</v>
      </c>
      <c r="B36" s="64">
        <v>3.4</v>
      </c>
      <c r="C36" s="64">
        <v>3.23</v>
      </c>
      <c r="D36" s="64">
        <v>4.1100000000000003</v>
      </c>
      <c r="E36" s="64">
        <v>4.01</v>
      </c>
      <c r="G36" s="64">
        <v>2.4700000000000002</v>
      </c>
      <c r="H36" s="64">
        <v>2.4</v>
      </c>
      <c r="I36" s="64">
        <v>3.59</v>
      </c>
      <c r="J36" s="64">
        <v>3.13</v>
      </c>
      <c r="L36" s="64">
        <v>0.69</v>
      </c>
      <c r="M36" s="64">
        <v>2.59</v>
      </c>
      <c r="N36" s="64">
        <v>3.17</v>
      </c>
      <c r="P36" s="64">
        <v>2.4300000000000002</v>
      </c>
      <c r="Q36" s="64">
        <v>2.1800000000000002</v>
      </c>
      <c r="S36" s="64">
        <v>3.4</v>
      </c>
      <c r="T36" s="64">
        <v>3.23</v>
      </c>
      <c r="U36" s="64">
        <v>4.1100000000000003</v>
      </c>
      <c r="V36" s="64">
        <v>4.01</v>
      </c>
      <c r="X36" s="64">
        <v>2.4700000000000002</v>
      </c>
      <c r="Y36" s="64">
        <v>2.4</v>
      </c>
      <c r="Z36" s="64">
        <v>3.59</v>
      </c>
      <c r="AA36" s="64">
        <v>3.13</v>
      </c>
    </row>
    <row r="37" spans="1:27" x14ac:dyDescent="0.2">
      <c r="A37" s="2">
        <v>42804</v>
      </c>
      <c r="B37" s="64">
        <v>3.38</v>
      </c>
      <c r="C37" s="64">
        <v>3.21</v>
      </c>
      <c r="D37" s="64">
        <v>4.0999999999999996</v>
      </c>
      <c r="E37" s="64">
        <v>3.98</v>
      </c>
      <c r="G37" s="64">
        <v>2.62</v>
      </c>
      <c r="H37" s="64">
        <v>2.4</v>
      </c>
      <c r="I37" s="64">
        <v>3.62</v>
      </c>
      <c r="J37" s="64">
        <v>3.25</v>
      </c>
      <c r="L37" s="64">
        <v>0.7</v>
      </c>
      <c r="M37" s="64">
        <v>2.5499999999999998</v>
      </c>
      <c r="N37" s="64">
        <v>3.14</v>
      </c>
      <c r="P37" s="64">
        <v>2.4</v>
      </c>
      <c r="Q37" s="64">
        <v>2.12</v>
      </c>
      <c r="S37" s="64">
        <v>3.38</v>
      </c>
      <c r="T37" s="64">
        <v>3.21</v>
      </c>
      <c r="U37" s="64">
        <v>4.0999999999999996</v>
      </c>
      <c r="V37" s="64">
        <v>3.98</v>
      </c>
      <c r="X37" s="64">
        <v>2.62</v>
      </c>
      <c r="Y37" s="64">
        <v>2.4</v>
      </c>
      <c r="Z37" s="64">
        <v>3.62</v>
      </c>
      <c r="AA37" s="64">
        <v>3.25</v>
      </c>
    </row>
    <row r="38" spans="1:27" x14ac:dyDescent="0.2">
      <c r="A38" s="2">
        <v>42807</v>
      </c>
      <c r="B38" s="64">
        <v>3.42</v>
      </c>
      <c r="C38" s="64">
        <v>3.24</v>
      </c>
      <c r="D38" s="64">
        <v>4.1399999999999997</v>
      </c>
      <c r="E38" s="64">
        <v>4.04</v>
      </c>
      <c r="G38" s="64">
        <v>2.64</v>
      </c>
      <c r="H38" s="64">
        <v>2.42</v>
      </c>
      <c r="I38" s="64">
        <v>3.53</v>
      </c>
      <c r="J38" s="64">
        <v>3.23</v>
      </c>
      <c r="L38" s="64">
        <v>0.7</v>
      </c>
      <c r="M38" s="64">
        <v>2.6</v>
      </c>
      <c r="N38" s="64">
        <v>3.19</v>
      </c>
      <c r="P38" s="64">
        <v>2.4700000000000002</v>
      </c>
      <c r="Q38" s="64">
        <v>2.1800000000000002</v>
      </c>
      <c r="S38" s="64">
        <v>3.42</v>
      </c>
      <c r="T38" s="64">
        <v>3.24</v>
      </c>
      <c r="U38" s="64">
        <v>4.1399999999999997</v>
      </c>
      <c r="V38" s="64">
        <v>4.04</v>
      </c>
      <c r="X38" s="64">
        <v>2.64</v>
      </c>
      <c r="Y38" s="64">
        <v>2.42</v>
      </c>
      <c r="Z38" s="64">
        <v>3.53</v>
      </c>
      <c r="AA38" s="64">
        <v>3.23</v>
      </c>
    </row>
    <row r="39" spans="1:27" x14ac:dyDescent="0.2">
      <c r="A39" s="2">
        <v>42808</v>
      </c>
      <c r="B39" s="64">
        <v>3.4</v>
      </c>
      <c r="C39" s="64">
        <v>3.21</v>
      </c>
      <c r="D39" s="64">
        <v>4.1100000000000003</v>
      </c>
      <c r="E39" s="64">
        <v>4.03</v>
      </c>
      <c r="G39" s="64">
        <v>2.5099999999999998</v>
      </c>
      <c r="H39" s="64">
        <v>2.5299999999999998</v>
      </c>
      <c r="I39" s="64">
        <v>3.42</v>
      </c>
      <c r="J39" s="64">
        <v>3.31</v>
      </c>
      <c r="L39" s="64">
        <v>0.7</v>
      </c>
      <c r="M39" s="64">
        <v>2.58</v>
      </c>
      <c r="N39" s="64">
        <v>3.16</v>
      </c>
      <c r="P39" s="64">
        <v>2.54</v>
      </c>
      <c r="Q39" s="64">
        <v>2.14</v>
      </c>
      <c r="S39" s="64">
        <v>3.4</v>
      </c>
      <c r="T39" s="64">
        <v>3.21</v>
      </c>
      <c r="U39" s="64">
        <v>4.1100000000000003</v>
      </c>
      <c r="V39" s="64">
        <v>4.03</v>
      </c>
      <c r="X39" s="64">
        <v>2.5099999999999998</v>
      </c>
      <c r="Y39" s="64">
        <v>2.5299999999999998</v>
      </c>
      <c r="Z39" s="64">
        <v>3.42</v>
      </c>
      <c r="AA39" s="64">
        <v>3.31</v>
      </c>
    </row>
    <row r="40" spans="1:27" x14ac:dyDescent="0.2">
      <c r="A40" s="2">
        <v>42809</v>
      </c>
      <c r="B40" s="64">
        <v>3.29</v>
      </c>
      <c r="C40" s="64">
        <v>3.11</v>
      </c>
      <c r="D40" s="64">
        <v>4.07</v>
      </c>
      <c r="E40" s="64">
        <v>3.95</v>
      </c>
      <c r="G40" s="64">
        <v>2.63</v>
      </c>
      <c r="H40" s="64">
        <v>2.34</v>
      </c>
      <c r="I40" s="64">
        <v>3.49</v>
      </c>
      <c r="J40" s="64">
        <v>3.33</v>
      </c>
      <c r="L40" s="64">
        <v>0.66</v>
      </c>
      <c r="M40" s="64">
        <v>2.4700000000000002</v>
      </c>
      <c r="N40" s="64">
        <v>3.09</v>
      </c>
      <c r="P40" s="64">
        <v>2.41</v>
      </c>
      <c r="Q40" s="64">
        <v>2.27</v>
      </c>
      <c r="S40" s="64">
        <v>3.29</v>
      </c>
      <c r="T40" s="64">
        <v>3.11</v>
      </c>
      <c r="U40" s="64">
        <v>4.07</v>
      </c>
      <c r="V40" s="64">
        <v>3.95</v>
      </c>
      <c r="X40" s="64">
        <v>2.63</v>
      </c>
      <c r="Y40" s="64">
        <v>2.34</v>
      </c>
      <c r="Z40" s="64">
        <v>3.49</v>
      </c>
      <c r="AA40" s="64">
        <v>3.33</v>
      </c>
    </row>
    <row r="41" spans="1:27" x14ac:dyDescent="0.2">
      <c r="A41" s="2">
        <v>42810</v>
      </c>
      <c r="B41" s="64">
        <v>3.33</v>
      </c>
      <c r="C41" s="64">
        <v>3.15</v>
      </c>
      <c r="D41" s="64">
        <v>4.1500000000000004</v>
      </c>
      <c r="E41" s="64">
        <v>3.91</v>
      </c>
      <c r="G41" s="64">
        <v>2.5099999999999998</v>
      </c>
      <c r="H41" s="64">
        <v>2.2799999999999998</v>
      </c>
      <c r="I41" s="64">
        <v>3.31</v>
      </c>
      <c r="J41" s="64">
        <v>3.28</v>
      </c>
      <c r="L41" s="64">
        <v>0.66</v>
      </c>
      <c r="M41" s="64">
        <v>2.52</v>
      </c>
      <c r="N41" s="64">
        <v>3.13</v>
      </c>
      <c r="P41" s="64">
        <v>2.4500000000000002</v>
      </c>
      <c r="Q41" s="64">
        <v>2.2999999999999998</v>
      </c>
      <c r="S41" s="64">
        <v>3.33</v>
      </c>
      <c r="T41" s="64">
        <v>3.15</v>
      </c>
      <c r="U41" s="64">
        <v>4.1500000000000004</v>
      </c>
      <c r="V41" s="64">
        <v>3.91</v>
      </c>
      <c r="X41" s="64">
        <v>2.5099999999999998</v>
      </c>
      <c r="Y41" s="64">
        <v>2.2799999999999998</v>
      </c>
      <c r="Z41" s="64">
        <v>3.31</v>
      </c>
      <c r="AA41" s="64">
        <v>3.28</v>
      </c>
    </row>
    <row r="42" spans="1:27" x14ac:dyDescent="0.2">
      <c r="A42" s="2">
        <v>42811</v>
      </c>
      <c r="B42" s="64">
        <v>3.31</v>
      </c>
      <c r="C42" s="64">
        <v>3.13</v>
      </c>
      <c r="D42" s="64">
        <v>4.1399999999999997</v>
      </c>
      <c r="E42" s="64">
        <v>3.89</v>
      </c>
      <c r="G42" s="64">
        <v>2.54</v>
      </c>
      <c r="H42" s="64">
        <v>2.2599999999999998</v>
      </c>
      <c r="I42" s="64">
        <v>3.37</v>
      </c>
      <c r="J42" s="64">
        <v>3.27</v>
      </c>
      <c r="L42" s="64">
        <v>0.68</v>
      </c>
      <c r="M42" s="64">
        <v>2.48</v>
      </c>
      <c r="N42" s="64">
        <v>3.09</v>
      </c>
      <c r="P42" s="64">
        <v>2.4300000000000002</v>
      </c>
      <c r="Q42" s="64">
        <v>2.2799999999999998</v>
      </c>
      <c r="S42" s="64">
        <v>3.31</v>
      </c>
      <c r="T42" s="64">
        <v>3.13</v>
      </c>
      <c r="U42" s="64">
        <v>4.1399999999999997</v>
      </c>
      <c r="V42" s="64">
        <v>3.89</v>
      </c>
      <c r="X42" s="64">
        <v>2.54</v>
      </c>
      <c r="Y42" s="64">
        <v>2.2599999999999998</v>
      </c>
      <c r="Z42" s="64">
        <v>3.37</v>
      </c>
      <c r="AA42" s="64">
        <v>3.27</v>
      </c>
    </row>
    <row r="43" spans="1:27" x14ac:dyDescent="0.2">
      <c r="A43" s="2">
        <v>42814</v>
      </c>
      <c r="B43" s="64">
        <v>3.28</v>
      </c>
      <c r="C43" s="64">
        <v>3.09</v>
      </c>
      <c r="D43" s="64">
        <v>4.17</v>
      </c>
      <c r="E43" s="64">
        <v>3.93</v>
      </c>
      <c r="G43" s="64">
        <v>2.42</v>
      </c>
      <c r="H43" s="64">
        <v>2.2799999999999998</v>
      </c>
      <c r="I43" s="64">
        <v>3.41</v>
      </c>
      <c r="J43" s="64">
        <v>3.26</v>
      </c>
      <c r="L43" s="64">
        <v>0.68</v>
      </c>
      <c r="M43" s="64">
        <v>2.44</v>
      </c>
      <c r="N43" s="64">
        <v>3.06</v>
      </c>
      <c r="P43" s="64">
        <v>2.29</v>
      </c>
      <c r="Q43" s="64">
        <v>2.0499999999999998</v>
      </c>
      <c r="S43" s="64">
        <v>3.28</v>
      </c>
      <c r="T43" s="64">
        <v>3.09</v>
      </c>
      <c r="U43" s="64">
        <v>4.17</v>
      </c>
      <c r="V43" s="64">
        <v>3.93</v>
      </c>
      <c r="X43" s="64">
        <v>2.42</v>
      </c>
      <c r="Y43" s="64">
        <v>2.2799999999999998</v>
      </c>
      <c r="Z43" s="64">
        <v>3.41</v>
      </c>
      <c r="AA43" s="64">
        <v>3.26</v>
      </c>
    </row>
    <row r="44" spans="1:27" x14ac:dyDescent="0.2">
      <c r="A44" s="2">
        <v>42815</v>
      </c>
      <c r="B44" s="64">
        <v>3.25</v>
      </c>
      <c r="C44" s="64">
        <v>3.05</v>
      </c>
      <c r="D44" s="64">
        <v>4.09</v>
      </c>
      <c r="E44" s="64">
        <v>3.91</v>
      </c>
      <c r="G44" s="64">
        <v>2.61</v>
      </c>
      <c r="H44" s="64">
        <v>2.29</v>
      </c>
      <c r="I44" s="64">
        <v>3.23</v>
      </c>
      <c r="J44" s="64">
        <v>3.15</v>
      </c>
      <c r="L44" s="64">
        <v>0.68</v>
      </c>
      <c r="M44" s="64">
        <v>2.4</v>
      </c>
      <c r="N44" s="64">
        <v>3.01</v>
      </c>
      <c r="P44" s="64">
        <v>2.27</v>
      </c>
      <c r="Q44" s="64">
        <v>2.0099999999999998</v>
      </c>
      <c r="S44" s="64">
        <v>3.25</v>
      </c>
      <c r="T44" s="64">
        <v>3.05</v>
      </c>
      <c r="U44" s="64">
        <v>4.09</v>
      </c>
      <c r="V44" s="64">
        <v>3.91</v>
      </c>
      <c r="X44" s="64">
        <v>2.61</v>
      </c>
      <c r="Y44" s="64">
        <v>2.29</v>
      </c>
      <c r="Z44" s="64">
        <v>3.23</v>
      </c>
      <c r="AA44" s="64">
        <v>3.15</v>
      </c>
    </row>
    <row r="45" spans="1:27" x14ac:dyDescent="0.2">
      <c r="A45" s="2">
        <v>42816</v>
      </c>
      <c r="B45" s="64">
        <v>3.23</v>
      </c>
      <c r="C45" s="64">
        <v>3.03</v>
      </c>
      <c r="D45" s="64">
        <v>4.03</v>
      </c>
      <c r="E45" s="64">
        <v>3.88</v>
      </c>
      <c r="G45" s="64">
        <v>2.68</v>
      </c>
      <c r="H45" s="64">
        <v>2.29</v>
      </c>
      <c r="I45" s="64">
        <v>3.46</v>
      </c>
      <c r="J45" s="64">
        <v>3.1</v>
      </c>
      <c r="L45" s="64">
        <v>0.68</v>
      </c>
      <c r="M45" s="64">
        <v>2.38</v>
      </c>
      <c r="N45" s="64">
        <v>3</v>
      </c>
      <c r="P45" s="64">
        <v>2.2400000000000002</v>
      </c>
      <c r="Q45" s="64">
        <v>2.0299999999999998</v>
      </c>
      <c r="S45" s="64">
        <v>3.23</v>
      </c>
      <c r="T45" s="64">
        <v>3.03</v>
      </c>
      <c r="U45" s="64">
        <v>4.03</v>
      </c>
      <c r="V45" s="64">
        <v>3.88</v>
      </c>
      <c r="X45" s="64">
        <v>2.68</v>
      </c>
      <c r="Y45" s="64">
        <v>2.29</v>
      </c>
      <c r="Z45" s="64">
        <v>3.46</v>
      </c>
      <c r="AA45" s="64">
        <v>3.1</v>
      </c>
    </row>
    <row r="46" spans="1:27" x14ac:dyDescent="0.2">
      <c r="A46" s="2">
        <v>42817</v>
      </c>
      <c r="B46" s="64">
        <v>3.23</v>
      </c>
      <c r="C46" s="64">
        <v>3.04</v>
      </c>
      <c r="D46" s="64">
        <v>4.07</v>
      </c>
      <c r="E46" s="64">
        <v>3.9</v>
      </c>
      <c r="G46" s="64">
        <v>2.5299999999999998</v>
      </c>
      <c r="H46" s="64">
        <v>2.27</v>
      </c>
      <c r="I46" s="64">
        <v>3.21</v>
      </c>
      <c r="J46" s="64">
        <v>3.1</v>
      </c>
      <c r="L46" s="64">
        <v>0.68</v>
      </c>
      <c r="M46" s="64">
        <v>2.4</v>
      </c>
      <c r="N46" s="64">
        <v>3.01</v>
      </c>
      <c r="P46" s="64">
        <v>2.25</v>
      </c>
      <c r="Q46" s="64">
        <v>2.0299999999999998</v>
      </c>
      <c r="S46" s="64">
        <v>3.23</v>
      </c>
      <c r="T46" s="64">
        <v>3.04</v>
      </c>
      <c r="U46" s="64">
        <v>4.07</v>
      </c>
      <c r="V46" s="64">
        <v>3.9</v>
      </c>
      <c r="X46" s="64">
        <v>2.5299999999999998</v>
      </c>
      <c r="Y46" s="64">
        <v>2.27</v>
      </c>
      <c r="Z46" s="64">
        <v>3.21</v>
      </c>
      <c r="AA46" s="64">
        <v>3.1</v>
      </c>
    </row>
    <row r="47" spans="1:27" x14ac:dyDescent="0.2">
      <c r="A47" s="2">
        <v>42818</v>
      </c>
      <c r="B47" s="64">
        <v>3.24</v>
      </c>
      <c r="C47" s="64">
        <v>3.04</v>
      </c>
      <c r="D47" s="64">
        <v>4.12</v>
      </c>
      <c r="E47" s="64">
        <v>3.87</v>
      </c>
      <c r="G47" s="64">
        <v>2.42</v>
      </c>
      <c r="H47" s="64">
        <v>2.2799999999999998</v>
      </c>
      <c r="I47" s="64">
        <v>3.48</v>
      </c>
      <c r="J47" s="64">
        <v>3.13</v>
      </c>
      <c r="L47" s="64">
        <v>0.69</v>
      </c>
      <c r="M47" s="64">
        <v>2.39</v>
      </c>
      <c r="N47" s="64">
        <v>2.99</v>
      </c>
      <c r="P47" s="64">
        <v>2.2400000000000002</v>
      </c>
      <c r="Q47" s="64">
        <v>2.0299999999999998</v>
      </c>
      <c r="S47" s="64">
        <v>3.24</v>
      </c>
      <c r="T47" s="64">
        <v>3.04</v>
      </c>
      <c r="U47" s="64">
        <v>4.12</v>
      </c>
      <c r="V47" s="64">
        <v>3.87</v>
      </c>
      <c r="X47" s="64">
        <v>2.42</v>
      </c>
      <c r="Y47" s="64">
        <v>2.2799999999999998</v>
      </c>
      <c r="Z47" s="64">
        <v>3.48</v>
      </c>
      <c r="AA47" s="64">
        <v>3.13</v>
      </c>
    </row>
    <row r="48" spans="1:27" x14ac:dyDescent="0.2">
      <c r="A48" s="2">
        <v>42821</v>
      </c>
      <c r="B48" s="64">
        <v>3.2</v>
      </c>
      <c r="C48" s="64">
        <v>3</v>
      </c>
      <c r="D48" s="64">
        <v>4.07</v>
      </c>
      <c r="E48" s="64">
        <v>3.88</v>
      </c>
      <c r="G48" s="64">
        <v>2.54</v>
      </c>
      <c r="H48" s="64">
        <v>2.23</v>
      </c>
      <c r="I48" s="64">
        <v>3.28</v>
      </c>
      <c r="J48" s="64">
        <v>3.16</v>
      </c>
      <c r="L48" s="64">
        <v>0.71</v>
      </c>
      <c r="M48" s="64">
        <v>2.36</v>
      </c>
      <c r="N48" s="64">
        <v>2.96</v>
      </c>
      <c r="P48" s="64">
        <v>2.2200000000000002</v>
      </c>
      <c r="Q48" s="64">
        <v>2.0499999999999998</v>
      </c>
      <c r="S48" s="64">
        <v>3.2</v>
      </c>
      <c r="T48" s="64">
        <v>3</v>
      </c>
      <c r="U48" s="64">
        <v>4.07</v>
      </c>
      <c r="V48" s="64">
        <v>3.88</v>
      </c>
      <c r="X48" s="64">
        <v>2.54</v>
      </c>
      <c r="Y48" s="64">
        <v>2.23</v>
      </c>
      <c r="Z48" s="64">
        <v>3.28</v>
      </c>
      <c r="AA48" s="64">
        <v>3.16</v>
      </c>
    </row>
    <row r="49" spans="1:27" x14ac:dyDescent="0.2">
      <c r="A49" s="2">
        <v>42822</v>
      </c>
      <c r="B49" s="64">
        <v>3.23</v>
      </c>
      <c r="C49" s="64">
        <v>3.04</v>
      </c>
      <c r="D49" s="64">
        <v>4.09</v>
      </c>
      <c r="E49" s="64">
        <v>3.9</v>
      </c>
      <c r="G49" s="64">
        <v>2.54</v>
      </c>
      <c r="H49" s="64">
        <v>2.2400000000000002</v>
      </c>
      <c r="I49" s="64">
        <v>3.41</v>
      </c>
      <c r="J49" s="64">
        <v>3.21</v>
      </c>
      <c r="L49" s="64">
        <v>0.7</v>
      </c>
      <c r="M49" s="64">
        <v>2.4</v>
      </c>
      <c r="N49" s="64">
        <v>3</v>
      </c>
      <c r="P49" s="64">
        <v>2.2000000000000002</v>
      </c>
      <c r="Q49" s="64">
        <v>2.0499999999999998</v>
      </c>
      <c r="S49" s="64">
        <v>3.23</v>
      </c>
      <c r="T49" s="64">
        <v>3.04</v>
      </c>
      <c r="U49" s="64">
        <v>4.09</v>
      </c>
      <c r="V49" s="64">
        <v>3.9</v>
      </c>
      <c r="X49" s="64">
        <v>2.54</v>
      </c>
      <c r="Y49" s="64">
        <v>2.2400000000000002</v>
      </c>
      <c r="Z49" s="64">
        <v>3.41</v>
      </c>
      <c r="AA49" s="64">
        <v>3.21</v>
      </c>
    </row>
    <row r="50" spans="1:27" x14ac:dyDescent="0.2">
      <c r="A50" s="2">
        <v>42823</v>
      </c>
      <c r="B50" s="64">
        <v>3.21</v>
      </c>
      <c r="C50" s="64">
        <v>3</v>
      </c>
      <c r="D50" s="64">
        <v>4.0199999999999996</v>
      </c>
      <c r="E50" s="64">
        <v>3.85</v>
      </c>
      <c r="G50" s="64">
        <v>2.5099999999999998</v>
      </c>
      <c r="H50" s="64">
        <v>2.2400000000000002</v>
      </c>
      <c r="I50" s="64">
        <v>3.42</v>
      </c>
      <c r="J50" s="64">
        <v>3.26</v>
      </c>
      <c r="L50" s="64">
        <v>0.7</v>
      </c>
      <c r="M50" s="64">
        <v>2.36</v>
      </c>
      <c r="N50" s="64">
        <v>2.97</v>
      </c>
      <c r="P50" s="64">
        <v>2.2000000000000002</v>
      </c>
      <c r="Q50" s="64">
        <v>2.02</v>
      </c>
      <c r="S50" s="64">
        <v>3.21</v>
      </c>
      <c r="T50" s="64">
        <v>3</v>
      </c>
      <c r="U50" s="64">
        <v>4.0199999999999996</v>
      </c>
      <c r="V50" s="64">
        <v>3.85</v>
      </c>
      <c r="X50" s="64">
        <v>2.5099999999999998</v>
      </c>
      <c r="Y50" s="64">
        <v>2.2400000000000002</v>
      </c>
      <c r="Z50" s="64">
        <v>3.42</v>
      </c>
      <c r="AA50" s="64">
        <v>3.26</v>
      </c>
    </row>
    <row r="51" spans="1:27" x14ac:dyDescent="0.2">
      <c r="A51" s="2">
        <v>42824</v>
      </c>
      <c r="B51" s="64">
        <v>3.22</v>
      </c>
      <c r="C51" s="64">
        <v>3.05</v>
      </c>
      <c r="D51" s="64">
        <v>4.0999999999999996</v>
      </c>
      <c r="E51" s="64">
        <v>3.88</v>
      </c>
      <c r="G51" s="64">
        <v>2.6</v>
      </c>
      <c r="H51" s="64">
        <v>2.2599999999999998</v>
      </c>
      <c r="I51" s="64">
        <v>3.55</v>
      </c>
      <c r="J51" s="64">
        <v>3.32</v>
      </c>
      <c r="L51" s="64">
        <v>0.68</v>
      </c>
      <c r="M51" s="64">
        <v>2.4</v>
      </c>
      <c r="N51" s="64">
        <v>3.01</v>
      </c>
      <c r="P51" s="64">
        <v>2.2200000000000002</v>
      </c>
      <c r="Q51" s="64">
        <v>2.0499999999999998</v>
      </c>
      <c r="S51" s="64">
        <v>3.22</v>
      </c>
      <c r="T51" s="64">
        <v>3.05</v>
      </c>
      <c r="U51" s="64">
        <v>4.0999999999999996</v>
      </c>
      <c r="V51" s="64">
        <v>3.88</v>
      </c>
      <c r="X51" s="64">
        <v>2.6</v>
      </c>
      <c r="Y51" s="64">
        <v>2.2599999999999998</v>
      </c>
      <c r="Z51" s="64">
        <v>3.55</v>
      </c>
      <c r="AA51" s="64">
        <v>3.32</v>
      </c>
    </row>
    <row r="52" spans="1:27" x14ac:dyDescent="0.2">
      <c r="A52" s="2">
        <v>42825</v>
      </c>
      <c r="B52" s="64">
        <v>3.19</v>
      </c>
      <c r="C52" s="64">
        <v>3</v>
      </c>
      <c r="D52" s="64">
        <v>4.09</v>
      </c>
      <c r="E52" s="64">
        <v>3.76</v>
      </c>
      <c r="G52" s="64">
        <v>2.42</v>
      </c>
      <c r="H52" s="64">
        <v>2.31</v>
      </c>
      <c r="I52" s="64">
        <v>3.31</v>
      </c>
      <c r="J52" s="64">
        <v>3.4</v>
      </c>
      <c r="L52" s="64">
        <v>0.66</v>
      </c>
      <c r="M52" s="64">
        <v>2.37</v>
      </c>
      <c r="N52" s="64">
        <v>2.99</v>
      </c>
      <c r="P52" s="64">
        <v>2.19</v>
      </c>
      <c r="Q52" s="64">
        <v>2.1800000000000002</v>
      </c>
      <c r="S52" s="64">
        <v>3.19</v>
      </c>
      <c r="T52" s="64">
        <v>3</v>
      </c>
      <c r="U52" s="64">
        <v>4.09</v>
      </c>
      <c r="V52" s="64">
        <v>3.76</v>
      </c>
      <c r="X52" s="64">
        <v>2.42</v>
      </c>
      <c r="Y52" s="64">
        <v>2.31</v>
      </c>
      <c r="Z52" s="64">
        <v>3.31</v>
      </c>
      <c r="AA52" s="64">
        <v>3.4</v>
      </c>
    </row>
    <row r="54" spans="1:27" x14ac:dyDescent="0.2">
      <c r="A54" s="3" t="s">
        <v>61</v>
      </c>
      <c r="B54" s="64">
        <f>AVERAGE(B30:B52)</f>
        <v>3.276086956521739</v>
      </c>
      <c r="C54" s="64">
        <f>AVERAGE(C30:C52)</f>
        <v>3.094782608695652</v>
      </c>
      <c r="D54" s="64">
        <f>AVERAGE(D30:D52)</f>
        <v>4.0778260869565219</v>
      </c>
      <c r="E54" s="64">
        <f>AVERAGE(E30:E52)</f>
        <v>3.910434782608696</v>
      </c>
      <c r="G54" s="64">
        <f>AVERAGE(G30:G52)</f>
        <v>2.531304347826087</v>
      </c>
      <c r="H54" s="64">
        <f>AVERAGE(H30:H52)</f>
        <v>2.3347826086956522</v>
      </c>
      <c r="I54" s="64">
        <f>AVERAGE(I30:I52)</f>
        <v>3.4221739130434781</v>
      </c>
      <c r="J54" s="64">
        <f>AVERAGE(J30:J52)</f>
        <v>3.2230434782608692</v>
      </c>
      <c r="L54" s="64">
        <f>AVERAGE(L30:L52)</f>
        <v>0.67565217391304333</v>
      </c>
      <c r="M54" s="64">
        <f>AVERAGE(M30:M52)</f>
        <v>2.4591304347826086</v>
      </c>
      <c r="N54" s="64">
        <f>AVERAGE(N30:N52)</f>
        <v>3.0621739130434786</v>
      </c>
      <c r="P54" s="64">
        <f>AVERAGE(P30:P52)</f>
        <v>2.3252173913043479</v>
      </c>
      <c r="Q54" s="64">
        <f>AVERAGE(Q30:Q52)</f>
        <v>2.1226086956521741</v>
      </c>
      <c r="S54" s="64">
        <f>AVERAGE(S30:S52)</f>
        <v>3.276086956521739</v>
      </c>
      <c r="T54" s="64">
        <f>AVERAGE(T30:T52)</f>
        <v>3.094782608695652</v>
      </c>
      <c r="U54" s="64">
        <f>AVERAGE(U30:U52)</f>
        <v>4.0778260869565219</v>
      </c>
      <c r="V54" s="64">
        <f>AVERAGE(V30:V52)</f>
        <v>3.910434782608696</v>
      </c>
      <c r="X54" s="64">
        <f>AVERAGE(X30:X52)</f>
        <v>2.531304347826087</v>
      </c>
      <c r="Y54" s="64">
        <f>AVERAGE(Y30:Y52)</f>
        <v>2.3347826086956522</v>
      </c>
      <c r="Z54" s="64">
        <f>AVERAGE(Z30:Z52)</f>
        <v>3.4221739130434781</v>
      </c>
      <c r="AA54" s="64">
        <f>AVERAGE(AA30:AA52)</f>
        <v>3.2230434782608692</v>
      </c>
    </row>
    <row r="55" spans="1:27" x14ac:dyDescent="0.2">
      <c r="A55" s="3" t="s">
        <v>62</v>
      </c>
      <c r="B55" s="312">
        <f>AVERAGE(B54:C54)</f>
        <v>3.1854347826086955</v>
      </c>
      <c r="C55" s="312"/>
      <c r="D55" s="312">
        <f>AVERAGE(D54:E54)</f>
        <v>3.9941304347826092</v>
      </c>
      <c r="E55" s="312"/>
      <c r="F55" s="5"/>
      <c r="G55" s="312">
        <f>AVERAGE(G54:H54)</f>
        <v>2.4330434782608696</v>
      </c>
      <c r="H55" s="312"/>
      <c r="I55" s="312">
        <f>AVERAGE(I54:J54)</f>
        <v>3.3226086956521739</v>
      </c>
      <c r="J55" s="312"/>
      <c r="K55" s="5"/>
      <c r="L55" s="5"/>
      <c r="M55" s="5"/>
      <c r="N55" s="5"/>
      <c r="O55" s="5"/>
      <c r="P55" s="312">
        <f>AVERAGE(P54:Q54)</f>
        <v>2.223913043478261</v>
      </c>
      <c r="Q55" s="312"/>
      <c r="S55" s="312">
        <f>AVERAGE(S54:T54)</f>
        <v>3.1854347826086955</v>
      </c>
      <c r="T55" s="312"/>
      <c r="U55" s="312">
        <f>AVERAGE(U54:V54)</f>
        <v>3.9941304347826092</v>
      </c>
      <c r="V55" s="312"/>
      <c r="W55" s="5"/>
      <c r="X55" s="312">
        <f>AVERAGE(X54:Y54)</f>
        <v>2.4330434782608696</v>
      </c>
      <c r="Y55" s="312"/>
      <c r="Z55" s="312">
        <f>AVERAGE(Z54:AA54)</f>
        <v>3.3226086956521739</v>
      </c>
      <c r="AA55" s="312"/>
    </row>
    <row r="56" spans="1:27" x14ac:dyDescent="0.2">
      <c r="A56" s="3" t="s">
        <v>63</v>
      </c>
      <c r="B56" s="312" t="e">
        <f>AVERAGE(#REF!,B27,B55)</f>
        <v>#REF!</v>
      </c>
      <c r="C56" s="312"/>
      <c r="D56" s="312" t="e">
        <f>AVERAGE(#REF!,D27,D55)</f>
        <v>#REF!</v>
      </c>
      <c r="E56" s="312"/>
      <c r="F56" s="5"/>
      <c r="G56" s="312" t="e">
        <f>AVERAGE(#REF!,G27,G55)</f>
        <v>#REF!</v>
      </c>
      <c r="H56" s="312"/>
      <c r="I56" s="312" t="e">
        <f>AVERAGE(#REF!,I27,I55)</f>
        <v>#REF!</v>
      </c>
      <c r="J56" s="312"/>
      <c r="K56" s="5"/>
      <c r="L56" s="5"/>
      <c r="M56" s="5"/>
      <c r="N56" s="5"/>
      <c r="O56" s="5"/>
      <c r="P56" s="312" t="e">
        <f>AVERAGE(#REF!,P27,P55)</f>
        <v>#REF!</v>
      </c>
      <c r="Q56" s="312"/>
      <c r="S56" s="312" t="e">
        <f>AVERAGE(#REF!,S27,S55)</f>
        <v>#REF!</v>
      </c>
      <c r="T56" s="312"/>
      <c r="U56" s="312" t="e">
        <f>AVERAGE(#REF!,U27,U55)</f>
        <v>#REF!</v>
      </c>
      <c r="V56" s="312"/>
      <c r="W56" s="5"/>
      <c r="X56" s="312" t="e">
        <f>AVERAGE(#REF!,X27,X55)</f>
        <v>#REF!</v>
      </c>
      <c r="Y56" s="312"/>
      <c r="Z56" s="312" t="e">
        <f>AVERAGE(#REF!,Z27,Z55)</f>
        <v>#REF!</v>
      </c>
      <c r="AA56" s="312"/>
    </row>
    <row r="58" spans="1:27" x14ac:dyDescent="0.2">
      <c r="A58" s="2">
        <v>42828</v>
      </c>
      <c r="B58" s="64">
        <v>3.13</v>
      </c>
      <c r="C58" s="64">
        <v>2.95</v>
      </c>
      <c r="D58" s="64">
        <v>4.05</v>
      </c>
      <c r="E58" s="64">
        <v>3.7</v>
      </c>
      <c r="G58" s="64">
        <v>2.34</v>
      </c>
      <c r="H58" s="64">
        <v>2.23</v>
      </c>
      <c r="I58" s="64">
        <v>3.35</v>
      </c>
      <c r="J58" s="64">
        <v>3.54</v>
      </c>
      <c r="L58" s="64">
        <v>0.72</v>
      </c>
      <c r="M58" s="64">
        <v>2.2999999999999998</v>
      </c>
      <c r="N58" s="64">
        <v>2.93</v>
      </c>
      <c r="P58" s="64">
        <v>2.15</v>
      </c>
      <c r="Q58" s="64">
        <v>2.13</v>
      </c>
      <c r="S58" s="64">
        <v>3.13</v>
      </c>
      <c r="T58" s="64">
        <v>2.95</v>
      </c>
      <c r="U58" s="64">
        <v>4.05</v>
      </c>
      <c r="V58" s="64">
        <v>3.7</v>
      </c>
      <c r="X58" s="64">
        <v>2.34</v>
      </c>
      <c r="Y58" s="64">
        <v>2.23</v>
      </c>
      <c r="Z58" s="64">
        <v>3.35</v>
      </c>
      <c r="AA58" s="64">
        <v>3.54</v>
      </c>
    </row>
    <row r="59" spans="1:27" x14ac:dyDescent="0.2">
      <c r="A59" s="2">
        <v>42829</v>
      </c>
      <c r="B59" s="64">
        <v>3.16</v>
      </c>
      <c r="C59" s="64">
        <v>2.96</v>
      </c>
      <c r="D59" s="64">
        <v>4.0999999999999996</v>
      </c>
      <c r="E59" s="64">
        <v>3.74</v>
      </c>
      <c r="G59" s="64">
        <v>2.36</v>
      </c>
      <c r="H59" s="64">
        <v>2.21</v>
      </c>
      <c r="I59" s="64">
        <v>3.59</v>
      </c>
      <c r="J59" s="64">
        <v>3.39</v>
      </c>
      <c r="L59" s="64">
        <v>0.72</v>
      </c>
      <c r="M59" s="64">
        <v>2.34</v>
      </c>
      <c r="N59" s="64">
        <v>2.98</v>
      </c>
      <c r="P59" s="64">
        <v>2.16</v>
      </c>
      <c r="Q59" s="64">
        <v>2.15</v>
      </c>
      <c r="S59" s="64">
        <v>3.16</v>
      </c>
      <c r="T59" s="64">
        <v>2.96</v>
      </c>
      <c r="U59" s="64">
        <v>4.0999999999999996</v>
      </c>
      <c r="V59" s="64">
        <v>3.74</v>
      </c>
      <c r="X59" s="64">
        <v>2.36</v>
      </c>
      <c r="Y59" s="64">
        <v>2.21</v>
      </c>
      <c r="Z59" s="64">
        <v>3.59</v>
      </c>
      <c r="AA59" s="64">
        <v>3.39</v>
      </c>
    </row>
    <row r="60" spans="1:27" x14ac:dyDescent="0.2">
      <c r="A60" s="2">
        <v>42830</v>
      </c>
      <c r="B60" s="64">
        <v>3.13</v>
      </c>
      <c r="C60" s="64">
        <v>2.95</v>
      </c>
      <c r="D60" s="64">
        <v>4.07</v>
      </c>
      <c r="E60" s="64">
        <v>3.71</v>
      </c>
      <c r="G60" s="64">
        <v>2.3199999999999998</v>
      </c>
      <c r="H60" s="64">
        <v>2.21</v>
      </c>
      <c r="I60" s="64">
        <v>3.5</v>
      </c>
      <c r="J60" s="64">
        <v>3.5</v>
      </c>
      <c r="L60" s="64">
        <v>0.72</v>
      </c>
      <c r="M60" s="64">
        <v>2.3199999999999998</v>
      </c>
      <c r="N60" s="64">
        <v>2.97</v>
      </c>
      <c r="P60" s="64">
        <v>2.12</v>
      </c>
      <c r="Q60" s="64">
        <v>1.96</v>
      </c>
      <c r="S60" s="64">
        <v>3.13</v>
      </c>
      <c r="T60" s="64">
        <v>2.95</v>
      </c>
      <c r="U60" s="64">
        <v>4.07</v>
      </c>
      <c r="V60" s="64">
        <v>3.71</v>
      </c>
      <c r="X60" s="64">
        <v>2.3199999999999998</v>
      </c>
      <c r="Y60" s="64">
        <v>2.21</v>
      </c>
      <c r="Z60" s="64">
        <v>3.5</v>
      </c>
      <c r="AA60" s="64">
        <v>3.5</v>
      </c>
    </row>
    <row r="61" spans="1:27" x14ac:dyDescent="0.2">
      <c r="A61" s="2">
        <v>42831</v>
      </c>
      <c r="B61" s="64">
        <v>3.12</v>
      </c>
      <c r="C61" s="64">
        <v>2.95</v>
      </c>
      <c r="D61" s="64">
        <v>4.12</v>
      </c>
      <c r="E61" s="64">
        <v>3.68</v>
      </c>
      <c r="G61" s="64">
        <v>2.31</v>
      </c>
      <c r="H61" s="64">
        <v>2.17</v>
      </c>
      <c r="I61" s="64">
        <v>3.44</v>
      </c>
      <c r="J61" s="64">
        <v>3.44</v>
      </c>
      <c r="L61" s="64">
        <v>0.73</v>
      </c>
      <c r="M61" s="64">
        <v>2.3199999999999998</v>
      </c>
      <c r="N61" s="64">
        <v>2.96</v>
      </c>
      <c r="P61" s="64">
        <v>2.0699999999999998</v>
      </c>
      <c r="Q61" s="64">
        <v>1.94</v>
      </c>
      <c r="S61" s="64">
        <v>3.12</v>
      </c>
      <c r="T61" s="64">
        <v>2.95</v>
      </c>
      <c r="U61" s="64">
        <v>4.12</v>
      </c>
      <c r="V61" s="64">
        <v>3.68</v>
      </c>
      <c r="X61" s="64">
        <v>2.31</v>
      </c>
      <c r="Y61" s="64">
        <v>2.17</v>
      </c>
      <c r="Z61" s="64">
        <v>3.44</v>
      </c>
      <c r="AA61" s="64">
        <v>3.44</v>
      </c>
    </row>
    <row r="62" spans="1:27" x14ac:dyDescent="0.2">
      <c r="A62" s="2">
        <v>42832</v>
      </c>
      <c r="B62" s="64">
        <v>3.16</v>
      </c>
      <c r="C62" s="64">
        <v>2.97</v>
      </c>
      <c r="D62" s="64">
        <v>4.1500000000000004</v>
      </c>
      <c r="E62" s="64">
        <v>3.74</v>
      </c>
      <c r="G62" s="64">
        <v>2.2400000000000002</v>
      </c>
      <c r="H62" s="64">
        <v>2.1</v>
      </c>
      <c r="I62" s="64">
        <v>3.33</v>
      </c>
      <c r="J62" s="64">
        <v>3.38</v>
      </c>
      <c r="L62" s="64">
        <v>0.75</v>
      </c>
      <c r="M62" s="64">
        <v>2.36</v>
      </c>
      <c r="N62" s="64">
        <v>2.99</v>
      </c>
      <c r="P62" s="64">
        <v>2.15</v>
      </c>
      <c r="Q62" s="64">
        <v>2.0299999999999998</v>
      </c>
      <c r="S62" s="64">
        <v>3.16</v>
      </c>
      <c r="T62" s="64">
        <v>2.97</v>
      </c>
      <c r="U62" s="64">
        <v>4.1500000000000004</v>
      </c>
      <c r="V62" s="64">
        <v>3.74</v>
      </c>
      <c r="X62" s="64">
        <v>2.2400000000000002</v>
      </c>
      <c r="Y62" s="64">
        <v>2.1</v>
      </c>
      <c r="Z62" s="64">
        <v>3.33</v>
      </c>
      <c r="AA62" s="64">
        <v>3.38</v>
      </c>
    </row>
    <row r="63" spans="1:27" x14ac:dyDescent="0.2">
      <c r="A63" s="2">
        <v>42835</v>
      </c>
      <c r="B63" s="64">
        <v>3.14</v>
      </c>
      <c r="C63" s="64">
        <v>2.97</v>
      </c>
      <c r="D63" s="64">
        <v>4.0999999999999996</v>
      </c>
      <c r="E63" s="64">
        <v>3.75</v>
      </c>
      <c r="G63" s="64">
        <v>2.23</v>
      </c>
      <c r="H63" s="64">
        <v>2.11</v>
      </c>
      <c r="I63" s="64">
        <v>3.31</v>
      </c>
      <c r="J63" s="64">
        <v>3.43</v>
      </c>
      <c r="L63" s="64">
        <v>0.74</v>
      </c>
      <c r="M63" s="64">
        <v>2.34</v>
      </c>
      <c r="N63" s="64">
        <v>2.97</v>
      </c>
      <c r="P63" s="64">
        <v>2.11</v>
      </c>
      <c r="Q63" s="64">
        <v>1.99</v>
      </c>
      <c r="S63" s="64">
        <v>3.14</v>
      </c>
      <c r="T63" s="64">
        <v>2.97</v>
      </c>
      <c r="U63" s="64">
        <v>4.0999999999999996</v>
      </c>
      <c r="V63" s="64">
        <v>3.75</v>
      </c>
      <c r="X63" s="64">
        <v>2.23</v>
      </c>
      <c r="Y63" s="64">
        <v>2.11</v>
      </c>
      <c r="Z63" s="64">
        <v>3.31</v>
      </c>
      <c r="AA63" s="64">
        <v>3.43</v>
      </c>
    </row>
    <row r="64" spans="1:27" x14ac:dyDescent="0.2">
      <c r="A64" s="2">
        <v>42836</v>
      </c>
      <c r="B64" s="64">
        <v>3.08</v>
      </c>
      <c r="C64" s="64">
        <v>2.9</v>
      </c>
      <c r="D64" s="64">
        <v>4.03</v>
      </c>
      <c r="E64" s="64">
        <v>3.67</v>
      </c>
      <c r="G64" s="64">
        <v>2.21</v>
      </c>
      <c r="H64" s="64">
        <v>2.1800000000000002</v>
      </c>
      <c r="I64" s="64">
        <v>3.19</v>
      </c>
      <c r="J64" s="64">
        <v>3.43</v>
      </c>
      <c r="L64" s="64">
        <v>0.73</v>
      </c>
      <c r="M64" s="64">
        <v>2.27</v>
      </c>
      <c r="N64" s="64">
        <v>2.91</v>
      </c>
      <c r="P64" s="64">
        <v>2.04</v>
      </c>
      <c r="Q64" s="64">
        <v>1.93</v>
      </c>
      <c r="S64" s="64">
        <v>3.08</v>
      </c>
      <c r="T64" s="64">
        <v>2.9</v>
      </c>
      <c r="U64" s="64">
        <v>4.03</v>
      </c>
      <c r="V64" s="64">
        <v>3.67</v>
      </c>
      <c r="X64" s="64">
        <v>2.21</v>
      </c>
      <c r="Y64" s="64">
        <v>2.1800000000000002</v>
      </c>
      <c r="Z64" s="64">
        <v>3.19</v>
      </c>
      <c r="AA64" s="64">
        <v>3.43</v>
      </c>
    </row>
    <row r="65" spans="1:27" x14ac:dyDescent="0.2">
      <c r="A65" s="2">
        <v>42837</v>
      </c>
      <c r="B65" s="64">
        <v>3.04</v>
      </c>
      <c r="C65" s="64">
        <v>2.85</v>
      </c>
      <c r="D65" s="64">
        <v>3.96</v>
      </c>
      <c r="E65" s="64">
        <v>3.66</v>
      </c>
      <c r="G65" s="64">
        <v>2.27</v>
      </c>
      <c r="H65" s="64">
        <v>2.06</v>
      </c>
      <c r="I65" s="64">
        <v>3.15</v>
      </c>
      <c r="J65" s="64">
        <v>3.42</v>
      </c>
      <c r="L65" s="64">
        <v>0.74</v>
      </c>
      <c r="M65" s="64">
        <v>2.2200000000000002</v>
      </c>
      <c r="N65" s="64">
        <v>2.87</v>
      </c>
      <c r="P65" s="64">
        <v>2.06</v>
      </c>
      <c r="Q65" s="64">
        <v>1.89</v>
      </c>
      <c r="S65" s="64">
        <v>3.04</v>
      </c>
      <c r="T65" s="64">
        <v>2.85</v>
      </c>
      <c r="U65" s="64">
        <v>3.96</v>
      </c>
      <c r="V65" s="64">
        <v>3.66</v>
      </c>
      <c r="X65" s="64">
        <v>2.27</v>
      </c>
      <c r="Y65" s="64">
        <v>2.06</v>
      </c>
      <c r="Z65" s="64">
        <v>3.15</v>
      </c>
      <c r="AA65" s="64">
        <v>3.42</v>
      </c>
    </row>
    <row r="66" spans="1:27" x14ac:dyDescent="0.2">
      <c r="A66" s="2">
        <v>42838</v>
      </c>
      <c r="B66" s="64">
        <v>3.01</v>
      </c>
      <c r="C66" s="64">
        <v>2.81</v>
      </c>
      <c r="D66" s="64">
        <v>3.94</v>
      </c>
      <c r="E66" s="64">
        <v>3.73</v>
      </c>
      <c r="G66" s="64">
        <v>2.2599999999999998</v>
      </c>
      <c r="H66" s="64">
        <v>2.12</v>
      </c>
      <c r="I66" s="64">
        <v>3.52</v>
      </c>
      <c r="J66" s="64">
        <v>3.46</v>
      </c>
      <c r="L66" s="64">
        <v>0.77</v>
      </c>
      <c r="M66" s="64">
        <v>2.21</v>
      </c>
      <c r="N66" s="64">
        <v>2.87</v>
      </c>
      <c r="P66" s="64">
        <v>2.16</v>
      </c>
      <c r="Q66" s="64">
        <v>2.02</v>
      </c>
      <c r="S66" s="64">
        <v>3.01</v>
      </c>
      <c r="T66" s="64">
        <v>2.81</v>
      </c>
      <c r="U66" s="64">
        <v>3.94</v>
      </c>
      <c r="V66" s="64">
        <v>3.73</v>
      </c>
      <c r="X66" s="64">
        <v>2.2599999999999998</v>
      </c>
      <c r="Y66" s="64">
        <v>2.12</v>
      </c>
      <c r="Z66" s="64">
        <v>3.52</v>
      </c>
      <c r="AA66" s="64">
        <v>3.46</v>
      </c>
    </row>
    <row r="67" spans="1:27" x14ac:dyDescent="0.2">
      <c r="A67" s="2">
        <v>42842</v>
      </c>
      <c r="B67" s="64">
        <v>3.06</v>
      </c>
      <c r="C67" s="64">
        <v>2.85</v>
      </c>
      <c r="D67" s="64">
        <v>4</v>
      </c>
      <c r="E67" s="64">
        <v>3.71</v>
      </c>
      <c r="G67" s="64">
        <v>2.15</v>
      </c>
      <c r="H67" s="64">
        <v>2.06</v>
      </c>
      <c r="I67" s="64">
        <v>3.24</v>
      </c>
      <c r="J67" s="64">
        <v>3.27</v>
      </c>
      <c r="L67" s="64">
        <v>0.77</v>
      </c>
      <c r="M67" s="64">
        <v>2.23</v>
      </c>
      <c r="N67" s="64">
        <v>2.88</v>
      </c>
      <c r="P67" s="64">
        <v>2.06</v>
      </c>
      <c r="Q67" s="64">
        <v>1.86</v>
      </c>
      <c r="S67" s="64">
        <v>3.06</v>
      </c>
      <c r="T67" s="64">
        <v>2.85</v>
      </c>
      <c r="U67" s="64">
        <v>4</v>
      </c>
      <c r="V67" s="64">
        <v>3.71</v>
      </c>
      <c r="X67" s="64">
        <v>2.15</v>
      </c>
      <c r="Y67" s="64">
        <v>2.06</v>
      </c>
      <c r="Z67" s="64">
        <v>3.24</v>
      </c>
      <c r="AA67" s="64">
        <v>3.27</v>
      </c>
    </row>
    <row r="68" spans="1:27" x14ac:dyDescent="0.2">
      <c r="A68" s="2">
        <v>42843</v>
      </c>
      <c r="B68" s="64">
        <v>2.97</v>
      </c>
      <c r="C68" s="64">
        <v>2.8</v>
      </c>
      <c r="D68" s="64">
        <v>3.96</v>
      </c>
      <c r="E68" s="64">
        <v>3.65</v>
      </c>
      <c r="G68" s="64">
        <v>2.04</v>
      </c>
      <c r="H68" s="64">
        <v>2.0499999999999998</v>
      </c>
      <c r="I68" s="64">
        <v>3.22</v>
      </c>
      <c r="J68" s="64">
        <v>3.32</v>
      </c>
      <c r="L68" s="64">
        <v>0.76</v>
      </c>
      <c r="M68" s="64">
        <v>2.15</v>
      </c>
      <c r="N68" s="64">
        <v>2.82</v>
      </c>
      <c r="P68" s="64">
        <v>2</v>
      </c>
      <c r="Q68" s="64">
        <v>1.8</v>
      </c>
      <c r="S68" s="64">
        <v>2.97</v>
      </c>
      <c r="T68" s="64">
        <v>2.8</v>
      </c>
      <c r="U68" s="64">
        <v>3.96</v>
      </c>
      <c r="V68" s="64">
        <v>3.65</v>
      </c>
      <c r="X68" s="64">
        <v>2.04</v>
      </c>
      <c r="Y68" s="64">
        <v>2.0499999999999998</v>
      </c>
      <c r="Z68" s="64">
        <v>3.22</v>
      </c>
      <c r="AA68" s="64">
        <v>3.32</v>
      </c>
    </row>
    <row r="69" spans="1:27" x14ac:dyDescent="0.2">
      <c r="A69" s="2">
        <v>42844</v>
      </c>
      <c r="B69" s="64">
        <v>3.02</v>
      </c>
      <c r="C69" s="64">
        <v>2.85</v>
      </c>
      <c r="D69" s="64">
        <v>4</v>
      </c>
      <c r="E69" s="64">
        <v>3.71</v>
      </c>
      <c r="G69" s="64">
        <v>2.1</v>
      </c>
      <c r="H69" s="64">
        <v>2.02</v>
      </c>
      <c r="I69" s="64">
        <v>3.16</v>
      </c>
      <c r="J69" s="64">
        <v>3.23</v>
      </c>
      <c r="L69" s="64">
        <v>0.75</v>
      </c>
      <c r="M69" s="64">
        <v>2.19</v>
      </c>
      <c r="N69" s="64">
        <v>2.85</v>
      </c>
      <c r="P69" s="64">
        <v>2.0099999999999998</v>
      </c>
      <c r="Q69" s="64">
        <v>1.84</v>
      </c>
      <c r="S69" s="64">
        <v>3.02</v>
      </c>
      <c r="T69" s="64">
        <v>2.85</v>
      </c>
      <c r="U69" s="64">
        <v>4</v>
      </c>
      <c r="V69" s="64">
        <v>3.71</v>
      </c>
      <c r="X69" s="64">
        <v>2.1</v>
      </c>
      <c r="Y69" s="64">
        <v>2.02</v>
      </c>
      <c r="Z69" s="64">
        <v>3.16</v>
      </c>
      <c r="AA69" s="64">
        <v>3.23</v>
      </c>
    </row>
    <row r="70" spans="1:27" x14ac:dyDescent="0.2">
      <c r="A70" s="2">
        <v>42845</v>
      </c>
      <c r="B70" s="64">
        <v>3.04</v>
      </c>
      <c r="C70" s="64">
        <v>2.87</v>
      </c>
      <c r="D70" s="64">
        <v>3.98</v>
      </c>
      <c r="E70" s="64">
        <v>3.8</v>
      </c>
      <c r="G70" s="64">
        <v>2.09</v>
      </c>
      <c r="H70" s="64">
        <v>2.04</v>
      </c>
      <c r="I70" s="64">
        <v>3.21</v>
      </c>
      <c r="J70" s="64">
        <v>3.32</v>
      </c>
      <c r="L70" s="64">
        <v>0.74</v>
      </c>
      <c r="M70" s="64">
        <v>2.21</v>
      </c>
      <c r="N70" s="64">
        <v>2.86</v>
      </c>
      <c r="P70" s="64">
        <v>2.17</v>
      </c>
      <c r="Q70" s="64">
        <v>2.02</v>
      </c>
      <c r="S70" s="64">
        <v>3.04</v>
      </c>
      <c r="T70" s="64">
        <v>2.87</v>
      </c>
      <c r="U70" s="64">
        <v>3.98</v>
      </c>
      <c r="V70" s="64">
        <v>3.8</v>
      </c>
      <c r="X70" s="64">
        <v>2.09</v>
      </c>
      <c r="Y70" s="64">
        <v>2.04</v>
      </c>
      <c r="Z70" s="64">
        <v>3.21</v>
      </c>
      <c r="AA70" s="64">
        <v>3.32</v>
      </c>
    </row>
    <row r="71" spans="1:27" x14ac:dyDescent="0.2">
      <c r="A71" s="2">
        <v>42846</v>
      </c>
      <c r="B71" s="64">
        <v>3.01</v>
      </c>
      <c r="C71" s="64">
        <v>2.86</v>
      </c>
      <c r="D71" s="64">
        <v>3.98</v>
      </c>
      <c r="E71" s="64">
        <v>3.81</v>
      </c>
      <c r="G71" s="64">
        <v>2.14</v>
      </c>
      <c r="H71" s="64">
        <v>2.16</v>
      </c>
      <c r="I71" s="64">
        <v>3.15</v>
      </c>
      <c r="J71" s="64">
        <v>3.31</v>
      </c>
      <c r="L71" s="64">
        <v>0.73</v>
      </c>
      <c r="M71" s="64">
        <v>2.23</v>
      </c>
      <c r="N71" s="64">
        <v>2.88</v>
      </c>
      <c r="P71" s="64">
        <v>2.04</v>
      </c>
      <c r="Q71" s="64">
        <v>1.89</v>
      </c>
      <c r="S71" s="64">
        <v>3.01</v>
      </c>
      <c r="T71" s="64">
        <v>2.86</v>
      </c>
      <c r="U71" s="64">
        <v>3.98</v>
      </c>
      <c r="V71" s="64">
        <v>3.81</v>
      </c>
      <c r="X71" s="64">
        <v>2.14</v>
      </c>
      <c r="Y71" s="64">
        <v>2.16</v>
      </c>
      <c r="Z71" s="64">
        <v>3.15</v>
      </c>
      <c r="AA71" s="64">
        <v>3.31</v>
      </c>
    </row>
    <row r="72" spans="1:27" x14ac:dyDescent="0.2">
      <c r="A72" s="2">
        <v>42849</v>
      </c>
      <c r="B72" s="64">
        <v>3.07</v>
      </c>
      <c r="C72" s="64">
        <v>2.88</v>
      </c>
      <c r="D72" s="64">
        <v>4.01</v>
      </c>
      <c r="E72" s="64">
        <v>3.77</v>
      </c>
      <c r="G72" s="64">
        <v>2.16</v>
      </c>
      <c r="H72" s="64">
        <v>2.15</v>
      </c>
      <c r="I72" s="64">
        <v>3.31</v>
      </c>
      <c r="J72" s="64">
        <v>3.36</v>
      </c>
      <c r="L72" s="64">
        <v>0.75</v>
      </c>
      <c r="M72" s="64">
        <v>2.25</v>
      </c>
      <c r="N72" s="64">
        <v>2.91</v>
      </c>
      <c r="P72" s="64">
        <v>2.0699999999999998</v>
      </c>
      <c r="Q72" s="64">
        <v>1.91</v>
      </c>
      <c r="S72" s="64">
        <v>3.07</v>
      </c>
      <c r="T72" s="64">
        <v>2.88</v>
      </c>
      <c r="U72" s="64">
        <v>4.01</v>
      </c>
      <c r="V72" s="64">
        <v>3.77</v>
      </c>
      <c r="X72" s="64">
        <v>2.16</v>
      </c>
      <c r="Y72" s="64">
        <v>2.15</v>
      </c>
      <c r="Z72" s="64">
        <v>3.31</v>
      </c>
      <c r="AA72" s="64">
        <v>3.36</v>
      </c>
    </row>
    <row r="73" spans="1:27" x14ac:dyDescent="0.2">
      <c r="A73" s="2">
        <v>42850</v>
      </c>
      <c r="B73" s="64">
        <v>3.12</v>
      </c>
      <c r="C73" s="64">
        <v>2.95</v>
      </c>
      <c r="D73" s="64">
        <v>4.07</v>
      </c>
      <c r="E73" s="64">
        <v>3.9</v>
      </c>
      <c r="G73" s="64">
        <v>2.19</v>
      </c>
      <c r="H73" s="64">
        <v>2.16</v>
      </c>
      <c r="I73" s="64">
        <v>3.31</v>
      </c>
      <c r="J73" s="64">
        <v>3.34</v>
      </c>
      <c r="L73" s="64">
        <v>0.75</v>
      </c>
      <c r="M73" s="64">
        <v>2.31</v>
      </c>
      <c r="N73" s="64">
        <v>2.97</v>
      </c>
      <c r="P73" s="64">
        <v>2.11</v>
      </c>
      <c r="Q73" s="64">
        <v>1.96</v>
      </c>
      <c r="S73" s="64">
        <v>3.12</v>
      </c>
      <c r="T73" s="64">
        <v>2.95</v>
      </c>
      <c r="U73" s="64">
        <v>4.07</v>
      </c>
      <c r="V73" s="64">
        <v>3.9</v>
      </c>
      <c r="X73" s="64">
        <v>2.19</v>
      </c>
      <c r="Y73" s="64">
        <v>2.16</v>
      </c>
      <c r="Z73" s="64">
        <v>3.31</v>
      </c>
      <c r="AA73" s="64">
        <v>3.34</v>
      </c>
    </row>
    <row r="74" spans="1:27" x14ac:dyDescent="0.2">
      <c r="A74" s="2">
        <v>42851</v>
      </c>
      <c r="B74" s="64">
        <v>3.09</v>
      </c>
      <c r="C74" s="64">
        <v>2.92</v>
      </c>
      <c r="D74" s="64">
        <v>3.99</v>
      </c>
      <c r="E74" s="64">
        <v>3.82</v>
      </c>
      <c r="G74" s="64">
        <v>2.27</v>
      </c>
      <c r="H74" s="64">
        <v>2.14</v>
      </c>
      <c r="I74" s="64">
        <v>3.38</v>
      </c>
      <c r="J74" s="64">
        <v>3.35</v>
      </c>
      <c r="L74" s="64">
        <v>0.75</v>
      </c>
      <c r="M74" s="64">
        <v>2.2799999999999998</v>
      </c>
      <c r="N74" s="64">
        <v>2.94</v>
      </c>
      <c r="P74" s="64">
        <v>2.1</v>
      </c>
      <c r="Q74" s="64">
        <v>1.91</v>
      </c>
      <c r="S74" s="64">
        <v>3.09</v>
      </c>
      <c r="T74" s="64">
        <v>2.92</v>
      </c>
      <c r="U74" s="64">
        <v>3.99</v>
      </c>
      <c r="V74" s="64">
        <v>3.82</v>
      </c>
      <c r="X74" s="64">
        <v>2.27</v>
      </c>
      <c r="Y74" s="64">
        <v>2.14</v>
      </c>
      <c r="Z74" s="64">
        <v>3.38</v>
      </c>
      <c r="AA74" s="64">
        <v>3.35</v>
      </c>
    </row>
    <row r="75" spans="1:27" x14ac:dyDescent="0.2">
      <c r="A75" s="2">
        <v>42852</v>
      </c>
      <c r="B75" s="64">
        <v>3.04</v>
      </c>
      <c r="C75" s="64">
        <v>2.92</v>
      </c>
      <c r="D75" s="64">
        <v>4</v>
      </c>
      <c r="E75" s="64">
        <v>3.88</v>
      </c>
      <c r="G75" s="64">
        <v>2.19</v>
      </c>
      <c r="H75" s="64">
        <v>2.1</v>
      </c>
      <c r="I75" s="64">
        <v>3.27</v>
      </c>
      <c r="J75" s="64">
        <v>3.32</v>
      </c>
      <c r="L75" s="64">
        <v>0.74</v>
      </c>
      <c r="M75" s="64">
        <v>2.2799999999999998</v>
      </c>
      <c r="N75" s="64">
        <v>2.94</v>
      </c>
      <c r="P75" s="64">
        <v>2.09</v>
      </c>
      <c r="Q75" s="64">
        <v>1.91</v>
      </c>
      <c r="S75" s="64">
        <v>3.04</v>
      </c>
      <c r="T75" s="64">
        <v>2.92</v>
      </c>
      <c r="U75" s="64">
        <v>4</v>
      </c>
      <c r="V75" s="64">
        <v>3.88</v>
      </c>
      <c r="X75" s="64">
        <v>2.19</v>
      </c>
      <c r="Y75" s="64">
        <v>2.1</v>
      </c>
      <c r="Z75" s="64">
        <v>3.27</v>
      </c>
      <c r="AA75" s="64">
        <v>3.32</v>
      </c>
    </row>
    <row r="76" spans="1:27" x14ac:dyDescent="0.2">
      <c r="A76" s="2">
        <v>42853</v>
      </c>
      <c r="B76" s="64">
        <v>3</v>
      </c>
      <c r="C76" s="64">
        <v>2.86</v>
      </c>
      <c r="D76" s="64">
        <v>3.97</v>
      </c>
      <c r="E76" s="64">
        <v>3.87</v>
      </c>
      <c r="G76" s="64">
        <v>2.29</v>
      </c>
      <c r="H76" s="64">
        <v>2.12</v>
      </c>
      <c r="I76" s="64">
        <v>3.26</v>
      </c>
      <c r="J76" s="64">
        <v>3.26</v>
      </c>
      <c r="L76" s="64">
        <v>0.74</v>
      </c>
      <c r="M76" s="64">
        <v>2.27</v>
      </c>
      <c r="N76" s="64">
        <v>2.93</v>
      </c>
      <c r="P76" s="64">
        <v>2.16</v>
      </c>
      <c r="Q76" s="64">
        <v>2.0299999999999998</v>
      </c>
      <c r="S76" s="64">
        <v>3</v>
      </c>
      <c r="T76" s="64">
        <v>2.86</v>
      </c>
      <c r="U76" s="64">
        <v>3.97</v>
      </c>
      <c r="V76" s="64">
        <v>3.87</v>
      </c>
      <c r="X76" s="64">
        <v>2.29</v>
      </c>
      <c r="Y76" s="64">
        <v>2.12</v>
      </c>
      <c r="Z76" s="64">
        <v>3.26</v>
      </c>
      <c r="AA76" s="64">
        <v>3.26</v>
      </c>
    </row>
    <row r="78" spans="1:27" x14ac:dyDescent="0.2">
      <c r="A78" s="3" t="s">
        <v>61</v>
      </c>
      <c r="B78" s="64">
        <f>AVERAGE(B58:B76)</f>
        <v>3.0731578947368416</v>
      </c>
      <c r="C78" s="64">
        <f>AVERAGE(C58:C76)</f>
        <v>2.8984210526315795</v>
      </c>
      <c r="D78" s="64">
        <f>AVERAGE(D58:D76)</f>
        <v>4.0252631578947362</v>
      </c>
      <c r="E78" s="64">
        <f>AVERAGE(E58:E76)</f>
        <v>3.7526315789473692</v>
      </c>
      <c r="G78" s="64">
        <f>AVERAGE(G58:G76)</f>
        <v>2.2189473684210523</v>
      </c>
      <c r="H78" s="64">
        <f>AVERAGE(H58:H76)</f>
        <v>2.1257894736842107</v>
      </c>
      <c r="I78" s="64">
        <f>AVERAGE(I58:I76)</f>
        <v>3.3100000000000005</v>
      </c>
      <c r="J78" s="64">
        <f>AVERAGE(J58:J76)</f>
        <v>3.3721052631578949</v>
      </c>
      <c r="L78" s="64">
        <f>AVERAGE(L58:L76)</f>
        <v>0.74210526315789471</v>
      </c>
      <c r="M78" s="64">
        <f>AVERAGE(M58:M76)</f>
        <v>2.2673684210526317</v>
      </c>
      <c r="N78" s="64">
        <f>AVERAGE(N58:N76)</f>
        <v>2.9173684210526316</v>
      </c>
      <c r="P78" s="64">
        <f>AVERAGE(P58:P76)</f>
        <v>2.0963157894736839</v>
      </c>
      <c r="Q78" s="64">
        <f>AVERAGE(Q58:Q76)</f>
        <v>1.956315789473684</v>
      </c>
      <c r="S78" s="64">
        <f>AVERAGE(S58:S76)</f>
        <v>3.0731578947368416</v>
      </c>
      <c r="T78" s="64">
        <f>AVERAGE(T58:T76)</f>
        <v>2.8984210526315795</v>
      </c>
      <c r="U78" s="64">
        <f>AVERAGE(U58:U76)</f>
        <v>4.0252631578947362</v>
      </c>
      <c r="V78" s="64">
        <f>AVERAGE(V58:V76)</f>
        <v>3.7526315789473692</v>
      </c>
      <c r="X78" s="64">
        <f>AVERAGE(X58:X76)</f>
        <v>2.2189473684210523</v>
      </c>
      <c r="Y78" s="64">
        <f>AVERAGE(Y58:Y76)</f>
        <v>2.1257894736842107</v>
      </c>
      <c r="Z78" s="64">
        <f>AVERAGE(Z58:Z76)</f>
        <v>3.3100000000000005</v>
      </c>
      <c r="AA78" s="64">
        <f>AVERAGE(AA58:AA76)</f>
        <v>3.3721052631578949</v>
      </c>
    </row>
    <row r="79" spans="1:27" x14ac:dyDescent="0.2">
      <c r="A79" s="3" t="s">
        <v>62</v>
      </c>
      <c r="B79" s="312">
        <f>AVERAGE(B78:C78)</f>
        <v>2.9857894736842105</v>
      </c>
      <c r="C79" s="312"/>
      <c r="D79" s="312">
        <f>AVERAGE(D78:E78)</f>
        <v>3.8889473684210527</v>
      </c>
      <c r="E79" s="312"/>
      <c r="F79" s="5"/>
      <c r="G79" s="312">
        <f>AVERAGE(G78:H78)</f>
        <v>2.1723684210526315</v>
      </c>
      <c r="H79" s="312"/>
      <c r="I79" s="312">
        <f>AVERAGE(I78:J78)</f>
        <v>3.3410526315789477</v>
      </c>
      <c r="J79" s="312"/>
      <c r="K79" s="5"/>
      <c r="L79" s="5"/>
      <c r="M79" s="5"/>
      <c r="N79" s="5"/>
      <c r="O79" s="5"/>
      <c r="P79" s="312">
        <f>AVERAGE(P78:Q78)</f>
        <v>2.0263157894736841</v>
      </c>
      <c r="Q79" s="312"/>
      <c r="S79" s="312">
        <f>AVERAGE(S78:T78)</f>
        <v>2.9857894736842105</v>
      </c>
      <c r="T79" s="312"/>
      <c r="U79" s="312">
        <f>AVERAGE(U78:V78)</f>
        <v>3.8889473684210527</v>
      </c>
      <c r="V79" s="312"/>
      <c r="W79" s="5"/>
      <c r="X79" s="312">
        <f>AVERAGE(X78:Y78)</f>
        <v>2.1723684210526315</v>
      </c>
      <c r="Y79" s="312"/>
      <c r="Z79" s="312">
        <f>AVERAGE(Z78:AA78)</f>
        <v>3.3410526315789477</v>
      </c>
      <c r="AA79" s="312"/>
    </row>
    <row r="80" spans="1:27" x14ac:dyDescent="0.2">
      <c r="A80" s="3" t="s">
        <v>63</v>
      </c>
      <c r="B80" s="312">
        <f>AVERAGE(B27,B55,B79)</f>
        <v>3.0883905415713198</v>
      </c>
      <c r="C80" s="312"/>
      <c r="D80" s="312">
        <f>AVERAGE(D27,D55,D79)</f>
        <v>3.9253241800152558</v>
      </c>
      <c r="E80" s="312"/>
      <c r="F80" s="5"/>
      <c r="G80" s="312">
        <f>AVERAGE(G27,G55,G79)</f>
        <v>2.3654881769641496</v>
      </c>
      <c r="H80" s="312"/>
      <c r="I80" s="312">
        <f>AVERAGE(I27,I55,I79)</f>
        <v>3.3354309687261634</v>
      </c>
      <c r="J80" s="312"/>
      <c r="K80" s="5"/>
      <c r="L80" s="5"/>
      <c r="M80" s="5"/>
      <c r="N80" s="5"/>
      <c r="O80" s="5"/>
      <c r="P80" s="312">
        <f>AVERAGE(P27,P55,P79)</f>
        <v>2.1549008390541569</v>
      </c>
      <c r="Q80" s="312"/>
      <c r="S80" s="312">
        <f>AVERAGE(S27,S55,S79)</f>
        <v>3.0883905415713198</v>
      </c>
      <c r="T80" s="312"/>
      <c r="U80" s="312">
        <f>AVERAGE(U27,U55,U79)</f>
        <v>3.9253241800152558</v>
      </c>
      <c r="V80" s="312"/>
      <c r="W80" s="5"/>
      <c r="X80" s="312">
        <f>AVERAGE(X27,X55,X79)</f>
        <v>2.3654881769641496</v>
      </c>
      <c r="Y80" s="312"/>
      <c r="Z80" s="312">
        <f>AVERAGE(Z27,Z55,Z79)</f>
        <v>3.3354309687261634</v>
      </c>
      <c r="AA80" s="312"/>
    </row>
    <row r="82" spans="1:27" x14ac:dyDescent="0.2">
      <c r="A82" s="2">
        <v>42856</v>
      </c>
      <c r="B82" s="64">
        <v>3.06</v>
      </c>
      <c r="C82" s="64">
        <v>2.93</v>
      </c>
      <c r="D82" s="64">
        <v>4.05</v>
      </c>
      <c r="E82" s="64">
        <v>3.81</v>
      </c>
      <c r="G82" s="64">
        <v>2.35</v>
      </c>
      <c r="H82" s="64">
        <v>2.16</v>
      </c>
      <c r="I82" s="64">
        <v>3.26</v>
      </c>
      <c r="J82" s="64">
        <v>3.39</v>
      </c>
      <c r="L82" s="64">
        <v>0.76</v>
      </c>
      <c r="M82" s="64">
        <v>2.2999999999999998</v>
      </c>
      <c r="N82" s="64">
        <v>2.98</v>
      </c>
      <c r="P82" s="64">
        <v>2.1800000000000002</v>
      </c>
      <c r="Q82" s="64">
        <v>2.0499999999999998</v>
      </c>
      <c r="S82" s="64">
        <v>3.06</v>
      </c>
      <c r="T82" s="64">
        <v>2.93</v>
      </c>
      <c r="U82" s="64">
        <v>4.05</v>
      </c>
      <c r="V82" s="64">
        <v>3.81</v>
      </c>
      <c r="X82" s="64">
        <v>2.35</v>
      </c>
      <c r="Y82" s="64">
        <v>2.16</v>
      </c>
      <c r="Z82" s="64">
        <v>3.26</v>
      </c>
      <c r="AA82" s="64">
        <v>3.39</v>
      </c>
    </row>
    <row r="83" spans="1:27" x14ac:dyDescent="0.2">
      <c r="A83" s="2">
        <v>42857</v>
      </c>
      <c r="B83" s="64">
        <v>3.03</v>
      </c>
      <c r="C83" s="64">
        <v>2.9</v>
      </c>
      <c r="D83" s="64">
        <v>3.99</v>
      </c>
      <c r="E83" s="64">
        <v>3.72</v>
      </c>
      <c r="G83" s="64">
        <v>2.4</v>
      </c>
      <c r="H83" s="64">
        <v>2.17</v>
      </c>
      <c r="I83" s="64">
        <v>3.15</v>
      </c>
      <c r="J83" s="64">
        <v>3.4</v>
      </c>
      <c r="L83" s="64">
        <v>0.77</v>
      </c>
      <c r="M83" s="64">
        <v>2.2599999999999998</v>
      </c>
      <c r="N83" s="64">
        <v>2.95</v>
      </c>
      <c r="P83" s="64">
        <v>2.06</v>
      </c>
      <c r="Q83" s="64">
        <v>1.92</v>
      </c>
      <c r="S83" s="64">
        <v>3.03</v>
      </c>
      <c r="T83" s="64">
        <v>2.9</v>
      </c>
      <c r="U83" s="64">
        <v>3.99</v>
      </c>
      <c r="V83" s="64">
        <v>3.72</v>
      </c>
      <c r="X83" s="64">
        <v>2.4</v>
      </c>
      <c r="Y83" s="64">
        <v>2.17</v>
      </c>
      <c r="Z83" s="64">
        <v>3.15</v>
      </c>
      <c r="AA83" s="64">
        <v>3.4</v>
      </c>
    </row>
    <row r="84" spans="1:27" ht="28.5" customHeight="1" x14ac:dyDescent="0.45">
      <c r="B84" s="336" t="s">
        <v>498</v>
      </c>
      <c r="C84" s="336"/>
      <c r="D84" s="336"/>
      <c r="E84" s="336"/>
      <c r="F84" s="336"/>
      <c r="G84" s="336"/>
      <c r="H84" s="336"/>
      <c r="I84" s="336"/>
      <c r="J84" s="336"/>
      <c r="S84" s="336" t="s">
        <v>497</v>
      </c>
      <c r="T84" s="336"/>
      <c r="U84" s="336"/>
      <c r="V84" s="336"/>
      <c r="W84" s="336"/>
      <c r="X84" s="336"/>
      <c r="Y84" s="336"/>
      <c r="Z84" s="336"/>
      <c r="AA84" s="336"/>
    </row>
    <row r="85" spans="1:27" x14ac:dyDescent="0.2">
      <c r="A85" s="2">
        <v>42858</v>
      </c>
      <c r="B85" s="135">
        <v>3.1850000000000001</v>
      </c>
      <c r="C85" s="135">
        <v>3.0640000000000001</v>
      </c>
      <c r="D85" s="135">
        <v>4.0670000000000002</v>
      </c>
      <c r="E85" s="135">
        <v>3.8359999999999999</v>
      </c>
      <c r="G85" s="135">
        <v>2.4489999999999998</v>
      </c>
      <c r="H85" s="64">
        <v>2.25</v>
      </c>
      <c r="I85" s="135">
        <v>3.2570000000000001</v>
      </c>
      <c r="J85" s="64">
        <v>3</v>
      </c>
      <c r="R85" s="131" t="s">
        <v>495</v>
      </c>
      <c r="S85" s="137">
        <v>3.04</v>
      </c>
      <c r="T85" s="137">
        <v>2.92</v>
      </c>
      <c r="U85" s="137">
        <v>3.98</v>
      </c>
      <c r="V85" s="137">
        <v>3.75</v>
      </c>
      <c r="X85" s="137">
        <v>2.3199999999999998</v>
      </c>
      <c r="Y85" s="64">
        <v>2.25</v>
      </c>
      <c r="Z85" s="137">
        <v>3.17</v>
      </c>
      <c r="AA85" s="64">
        <v>3</v>
      </c>
    </row>
    <row r="86" spans="1:27" x14ac:dyDescent="0.2">
      <c r="A86" s="2">
        <v>42859</v>
      </c>
      <c r="B86" s="135">
        <v>3.21</v>
      </c>
      <c r="C86" s="135">
        <v>3.1</v>
      </c>
      <c r="D86" s="135">
        <v>4.1239999999999997</v>
      </c>
      <c r="E86" s="135">
        <v>3.8639999999999999</v>
      </c>
      <c r="G86" s="135">
        <v>2.4209999999999998</v>
      </c>
      <c r="H86" s="64">
        <v>2.25</v>
      </c>
      <c r="I86" s="135">
        <v>3.2429999999999999</v>
      </c>
      <c r="J86" s="64">
        <v>3</v>
      </c>
      <c r="S86" s="137">
        <v>3.07</v>
      </c>
      <c r="T86" s="137">
        <v>2.96</v>
      </c>
      <c r="U86" s="137">
        <v>4.04</v>
      </c>
      <c r="V86" s="137">
        <v>3.78</v>
      </c>
      <c r="X86" s="137">
        <v>2.29</v>
      </c>
      <c r="Y86" s="64">
        <v>2.25</v>
      </c>
      <c r="Z86" s="137">
        <v>3.16</v>
      </c>
      <c r="AA86" s="64">
        <v>3</v>
      </c>
    </row>
    <row r="87" spans="1:27" x14ac:dyDescent="0.2">
      <c r="A87" s="2">
        <v>42860</v>
      </c>
      <c r="B87" s="135">
        <v>3.194</v>
      </c>
      <c r="C87" s="135">
        <v>3.0960000000000001</v>
      </c>
      <c r="D87" s="135">
        <v>4.0949999999999998</v>
      </c>
      <c r="E87" s="135">
        <v>3.8759999999999999</v>
      </c>
      <c r="G87" s="135">
        <v>2.379</v>
      </c>
      <c r="H87" s="64">
        <v>2.25</v>
      </c>
      <c r="I87" s="135">
        <v>3.2210000000000001</v>
      </c>
      <c r="J87" s="64">
        <v>3</v>
      </c>
      <c r="S87" s="137">
        <v>3.05</v>
      </c>
      <c r="T87" s="137">
        <v>2.95</v>
      </c>
      <c r="U87" s="137">
        <v>4.01</v>
      </c>
      <c r="V87" s="137">
        <v>3.79</v>
      </c>
      <c r="X87" s="137">
        <v>2.25</v>
      </c>
      <c r="Y87" s="64">
        <v>2.25</v>
      </c>
      <c r="Z87" s="137">
        <v>3.14</v>
      </c>
      <c r="AA87" s="64">
        <v>3</v>
      </c>
    </row>
    <row r="88" spans="1:27" x14ac:dyDescent="0.2">
      <c r="A88" s="2">
        <v>42863</v>
      </c>
      <c r="B88" s="135">
        <v>3.2269999999999999</v>
      </c>
      <c r="C88" s="135">
        <v>3.117</v>
      </c>
      <c r="D88" s="135">
        <v>4.1230000000000002</v>
      </c>
      <c r="E88" s="135">
        <v>3.9590000000000001</v>
      </c>
      <c r="G88" s="135">
        <v>2.339</v>
      </c>
      <c r="H88" s="64">
        <v>2.25</v>
      </c>
      <c r="I88" s="135">
        <v>3.2120000000000002</v>
      </c>
      <c r="J88" s="64">
        <v>3</v>
      </c>
      <c r="S88" s="137">
        <v>3.08</v>
      </c>
      <c r="T88" s="137">
        <v>2.97</v>
      </c>
      <c r="U88" s="137">
        <v>4.04</v>
      </c>
      <c r="V88" s="137">
        <v>3.88</v>
      </c>
      <c r="X88" s="137">
        <v>2.21</v>
      </c>
      <c r="Y88" s="64">
        <v>2.25</v>
      </c>
      <c r="Z88" s="137">
        <v>3.13</v>
      </c>
      <c r="AA88" s="64">
        <v>3</v>
      </c>
    </row>
    <row r="89" spans="1:27" x14ac:dyDescent="0.2">
      <c r="A89" s="2">
        <v>42864</v>
      </c>
      <c r="B89" s="135">
        <v>3.2330000000000001</v>
      </c>
      <c r="C89" s="135">
        <v>3.113</v>
      </c>
      <c r="D89" s="135">
        <v>4.1120000000000001</v>
      </c>
      <c r="E89" s="135">
        <v>3.948</v>
      </c>
      <c r="G89" s="135">
        <v>2.363</v>
      </c>
      <c r="H89" s="64">
        <v>2.25</v>
      </c>
      <c r="I89" s="135">
        <v>3.25</v>
      </c>
      <c r="J89" s="64">
        <v>3</v>
      </c>
      <c r="S89" s="137">
        <v>3.09</v>
      </c>
      <c r="T89" s="137">
        <v>2.97</v>
      </c>
      <c r="U89" s="137">
        <v>4.03</v>
      </c>
      <c r="V89" s="137">
        <v>3.87</v>
      </c>
      <c r="X89" s="137">
        <v>2.23</v>
      </c>
      <c r="Y89" s="64">
        <v>2.25</v>
      </c>
      <c r="Z89" s="137">
        <v>3.17</v>
      </c>
      <c r="AA89" s="64">
        <v>3</v>
      </c>
    </row>
    <row r="90" spans="1:27" x14ac:dyDescent="0.2">
      <c r="A90" s="2">
        <v>42865</v>
      </c>
      <c r="B90" s="135">
        <v>3.2149999999999999</v>
      </c>
      <c r="C90" s="135">
        <v>3.1080000000000001</v>
      </c>
      <c r="D90" s="135">
        <v>4.1059999999999999</v>
      </c>
      <c r="E90" s="135">
        <v>3.952</v>
      </c>
      <c r="G90" s="135">
        <v>2.359</v>
      </c>
      <c r="H90" s="64">
        <v>2.35</v>
      </c>
      <c r="I90" s="135">
        <v>3.1779999999999999</v>
      </c>
      <c r="J90" s="64">
        <v>3.1</v>
      </c>
      <c r="K90" s="134"/>
      <c r="L90" s="132" t="s">
        <v>496</v>
      </c>
      <c r="S90" s="137">
        <v>3.07</v>
      </c>
      <c r="T90" s="137">
        <v>2.96</v>
      </c>
      <c r="U90" s="137">
        <v>4.0199999999999996</v>
      </c>
      <c r="V90" s="137">
        <v>3.87</v>
      </c>
      <c r="X90" s="137">
        <v>2.23</v>
      </c>
      <c r="Y90" s="64">
        <v>2.35</v>
      </c>
      <c r="Z90" s="137">
        <v>3.1</v>
      </c>
      <c r="AA90" s="64">
        <v>3.1</v>
      </c>
    </row>
    <row r="91" spans="1:27" x14ac:dyDescent="0.2">
      <c r="A91" s="2">
        <v>42866</v>
      </c>
      <c r="B91" s="135">
        <v>3.1930000000000001</v>
      </c>
      <c r="C91" s="135">
        <v>3.0870000000000002</v>
      </c>
      <c r="D91" s="135">
        <v>4.093</v>
      </c>
      <c r="E91" s="135">
        <v>3.952</v>
      </c>
      <c r="G91" s="135">
        <v>2.3769999999999998</v>
      </c>
      <c r="H91" s="64">
        <v>2.35</v>
      </c>
      <c r="I91" s="135">
        <v>3.1509999999999998</v>
      </c>
      <c r="J91" s="64">
        <v>3.1</v>
      </c>
      <c r="S91" s="137">
        <v>3.05</v>
      </c>
      <c r="T91" s="137">
        <v>2.94</v>
      </c>
      <c r="U91" s="137">
        <v>4.01</v>
      </c>
      <c r="V91" s="137">
        <v>3.87</v>
      </c>
      <c r="X91" s="137">
        <v>2.2400000000000002</v>
      </c>
      <c r="Y91" s="64">
        <v>2.35</v>
      </c>
      <c r="Z91" s="137">
        <v>3.07</v>
      </c>
      <c r="AA91" s="64">
        <v>3.1</v>
      </c>
    </row>
    <row r="92" spans="1:27" x14ac:dyDescent="0.2">
      <c r="A92" s="2">
        <v>42867</v>
      </c>
      <c r="B92" s="135">
        <v>3.1339999999999999</v>
      </c>
      <c r="C92" s="135">
        <v>3.008</v>
      </c>
      <c r="D92" s="135">
        <v>4.0330000000000004</v>
      </c>
      <c r="E92" s="135">
        <v>3.9079999999999999</v>
      </c>
      <c r="G92" s="135">
        <v>2.3690000000000002</v>
      </c>
      <c r="H92" s="64">
        <v>2.35</v>
      </c>
      <c r="I92" s="135">
        <v>3.0819999999999999</v>
      </c>
      <c r="J92" s="64">
        <v>3.1</v>
      </c>
      <c r="S92" s="137">
        <v>2.99</v>
      </c>
      <c r="T92" s="137">
        <v>2.86</v>
      </c>
      <c r="U92" s="137">
        <v>3.95</v>
      </c>
      <c r="V92" s="137">
        <v>3.83</v>
      </c>
      <c r="X92" s="137">
        <v>2.2400000000000002</v>
      </c>
      <c r="Y92" s="64">
        <v>2.35</v>
      </c>
      <c r="Z92" s="137">
        <v>3</v>
      </c>
      <c r="AA92" s="64">
        <v>3.1</v>
      </c>
    </row>
    <row r="93" spans="1:27" x14ac:dyDescent="0.2">
      <c r="A93" s="2">
        <v>42870</v>
      </c>
      <c r="B93" s="135">
        <v>3.149</v>
      </c>
      <c r="C93" s="135">
        <v>3.0419999999999998</v>
      </c>
      <c r="D93" s="135">
        <v>4.0679999999999996</v>
      </c>
      <c r="E93" s="135">
        <v>3.919</v>
      </c>
      <c r="G93" s="135">
        <v>2.3479999999999999</v>
      </c>
      <c r="H93" s="64">
        <v>2.35</v>
      </c>
      <c r="I93" s="135">
        <v>3.222</v>
      </c>
      <c r="J93" s="64">
        <v>3.1</v>
      </c>
      <c r="S93" s="137">
        <v>3</v>
      </c>
      <c r="T93" s="137">
        <v>2.9</v>
      </c>
      <c r="U93" s="137">
        <v>3.99</v>
      </c>
      <c r="V93" s="137">
        <v>3.84</v>
      </c>
      <c r="X93" s="137">
        <v>2.2200000000000002</v>
      </c>
      <c r="Y93" s="64">
        <v>2.35</v>
      </c>
      <c r="Z93" s="137">
        <v>3.14</v>
      </c>
      <c r="AA93" s="64">
        <v>3.1</v>
      </c>
    </row>
    <row r="94" spans="1:27" x14ac:dyDescent="0.2">
      <c r="A94" s="2">
        <v>42871</v>
      </c>
      <c r="B94" s="135">
        <v>3.1269999999999998</v>
      </c>
      <c r="C94" s="135">
        <v>3.04</v>
      </c>
      <c r="D94" s="135">
        <v>4.0549999999999997</v>
      </c>
      <c r="E94" s="135">
        <v>3.8980000000000001</v>
      </c>
      <c r="G94" s="135">
        <v>2.3109999999999999</v>
      </c>
      <c r="H94" s="64">
        <v>2.35</v>
      </c>
      <c r="I94" s="135">
        <v>3.238</v>
      </c>
      <c r="J94" s="64">
        <v>3.1</v>
      </c>
      <c r="S94" s="137">
        <v>2.98</v>
      </c>
      <c r="T94" s="137">
        <v>2.9</v>
      </c>
      <c r="U94" s="137">
        <v>3.97</v>
      </c>
      <c r="V94" s="137">
        <v>3.82</v>
      </c>
      <c r="X94" s="137">
        <v>2.1800000000000002</v>
      </c>
      <c r="Y94" s="64">
        <v>2.35</v>
      </c>
      <c r="Z94" s="137">
        <v>3.16</v>
      </c>
      <c r="AA94" s="64">
        <v>3.1</v>
      </c>
    </row>
    <row r="95" spans="1:27" x14ac:dyDescent="0.2">
      <c r="A95" s="2">
        <v>42872</v>
      </c>
      <c r="B95" s="135">
        <v>3.036</v>
      </c>
      <c r="C95" s="135">
        <v>2.9350000000000001</v>
      </c>
      <c r="D95" s="135">
        <v>3.9780000000000002</v>
      </c>
      <c r="E95" s="135">
        <v>3.8260000000000001</v>
      </c>
      <c r="G95" s="135">
        <v>2.2429999999999999</v>
      </c>
      <c r="H95" s="64">
        <v>2.35</v>
      </c>
      <c r="I95" s="135">
        <v>3.1760000000000002</v>
      </c>
      <c r="J95" s="64">
        <v>3.1</v>
      </c>
      <c r="S95" s="137">
        <v>2.89</v>
      </c>
      <c r="T95" s="137">
        <v>2.79</v>
      </c>
      <c r="U95" s="137">
        <v>3.9</v>
      </c>
      <c r="V95" s="137">
        <v>3.74</v>
      </c>
      <c r="X95" s="137">
        <v>2.11</v>
      </c>
      <c r="Y95" s="64">
        <v>2.35</v>
      </c>
      <c r="Z95" s="137">
        <v>3.09</v>
      </c>
      <c r="AA95" s="64">
        <v>3.1</v>
      </c>
    </row>
    <row r="96" spans="1:27" x14ac:dyDescent="0.2">
      <c r="A96" s="2">
        <v>42873</v>
      </c>
      <c r="B96" s="135">
        <v>3.05</v>
      </c>
      <c r="C96" s="135">
        <v>2.9430000000000001</v>
      </c>
      <c r="D96" s="135">
        <v>3.964</v>
      </c>
      <c r="E96" s="135">
        <v>3.8290000000000002</v>
      </c>
      <c r="G96" s="135">
        <v>2.2759999999999998</v>
      </c>
      <c r="H96" s="64">
        <v>2.2000000000000002</v>
      </c>
      <c r="I96" s="135">
        <v>3.2559999999999998</v>
      </c>
      <c r="J96" s="64">
        <v>3</v>
      </c>
      <c r="S96" s="137">
        <v>2.91</v>
      </c>
      <c r="T96" s="137">
        <v>2.8</v>
      </c>
      <c r="U96" s="137">
        <v>3.88</v>
      </c>
      <c r="V96" s="137">
        <v>3.75</v>
      </c>
      <c r="X96" s="137">
        <v>2.14</v>
      </c>
      <c r="Y96" s="64">
        <v>2.2000000000000002</v>
      </c>
      <c r="Z96" s="137">
        <v>3.17</v>
      </c>
      <c r="AA96" s="64">
        <v>3</v>
      </c>
    </row>
    <row r="97" spans="1:27" x14ac:dyDescent="0.2">
      <c r="A97" s="2">
        <v>42874</v>
      </c>
      <c r="B97" s="135">
        <v>3.0579999999999998</v>
      </c>
      <c r="C97" s="135">
        <v>2.952</v>
      </c>
      <c r="D97" s="135">
        <v>3.9239999999999999</v>
      </c>
      <c r="E97" s="135">
        <v>3.8090000000000002</v>
      </c>
      <c r="G97" s="135">
        <v>2.3620000000000001</v>
      </c>
      <c r="H97" s="64">
        <v>2.2000000000000002</v>
      </c>
      <c r="I97" s="136">
        <v>3.35</v>
      </c>
      <c r="J97" s="64">
        <v>3</v>
      </c>
      <c r="S97" s="137">
        <v>2.91</v>
      </c>
      <c r="T97" s="137">
        <v>2.81</v>
      </c>
      <c r="U97" s="137">
        <v>3.84</v>
      </c>
      <c r="V97" s="137">
        <v>3.73</v>
      </c>
      <c r="X97" s="137">
        <v>2.23</v>
      </c>
      <c r="Y97" s="64">
        <v>2.2000000000000002</v>
      </c>
      <c r="Z97" s="137">
        <v>3.27</v>
      </c>
      <c r="AA97" s="64">
        <v>3</v>
      </c>
    </row>
    <row r="98" spans="1:27" x14ac:dyDescent="0.2">
      <c r="A98" s="2">
        <v>42877</v>
      </c>
      <c r="B98" s="135">
        <v>3.0710000000000002</v>
      </c>
      <c r="C98" s="135">
        <v>2.9590000000000001</v>
      </c>
      <c r="D98" s="135">
        <v>3.9790000000000001</v>
      </c>
      <c r="E98" s="135">
        <v>3.8370000000000002</v>
      </c>
      <c r="G98" s="135">
        <v>2.3029999999999999</v>
      </c>
      <c r="H98" s="64">
        <v>2.2000000000000002</v>
      </c>
      <c r="I98" s="135">
        <v>3.2989999999999999</v>
      </c>
      <c r="J98" s="64">
        <v>3</v>
      </c>
      <c r="S98" s="137">
        <v>2.93</v>
      </c>
      <c r="T98" s="137">
        <v>2.81</v>
      </c>
      <c r="U98" s="137">
        <v>3.9</v>
      </c>
      <c r="V98" s="137">
        <v>3.75</v>
      </c>
      <c r="X98" s="137">
        <v>2.17</v>
      </c>
      <c r="Y98" s="64">
        <v>2.2000000000000002</v>
      </c>
      <c r="Z98" s="137">
        <v>3.22</v>
      </c>
      <c r="AA98" s="64">
        <v>3</v>
      </c>
    </row>
    <row r="99" spans="1:27" x14ac:dyDescent="0.2">
      <c r="A99" s="2">
        <v>42878</v>
      </c>
      <c r="B99" s="135">
        <v>3.1139999999999999</v>
      </c>
      <c r="C99" s="135">
        <v>3.0009999999999999</v>
      </c>
      <c r="D99" s="135">
        <v>4.03</v>
      </c>
      <c r="E99" s="135">
        <v>3.8820000000000001</v>
      </c>
      <c r="G99" s="135">
        <v>2.2879999999999998</v>
      </c>
      <c r="H99" s="64">
        <v>2.2000000000000002</v>
      </c>
      <c r="I99" s="135">
        <v>3.202</v>
      </c>
      <c r="J99" s="64">
        <v>3</v>
      </c>
      <c r="S99" s="137">
        <v>2.97</v>
      </c>
      <c r="T99" s="137">
        <v>2.86</v>
      </c>
      <c r="U99" s="137">
        <v>3.95</v>
      </c>
      <c r="V99" s="137">
        <v>3.8</v>
      </c>
      <c r="X99" s="137">
        <v>2.16</v>
      </c>
      <c r="Y99" s="64">
        <v>2.2000000000000002</v>
      </c>
      <c r="Z99" s="137">
        <v>3.12</v>
      </c>
      <c r="AA99" s="64">
        <v>3</v>
      </c>
    </row>
    <row r="100" spans="1:27" x14ac:dyDescent="0.2">
      <c r="A100" s="2">
        <v>42879</v>
      </c>
      <c r="B100" s="135">
        <v>3.1040000000000001</v>
      </c>
      <c r="C100" s="135">
        <v>2.9769999999999999</v>
      </c>
      <c r="D100" s="135">
        <v>4.0090000000000003</v>
      </c>
      <c r="E100" s="135">
        <v>3.8610000000000002</v>
      </c>
      <c r="G100" s="135">
        <v>2.3159999999999998</v>
      </c>
      <c r="H100" s="64">
        <v>2.2000000000000002</v>
      </c>
      <c r="I100" s="135">
        <v>3.2719999999999998</v>
      </c>
      <c r="J100" s="64">
        <v>3</v>
      </c>
      <c r="S100" s="137">
        <v>2.96</v>
      </c>
      <c r="T100" s="137">
        <v>2.83</v>
      </c>
      <c r="U100" s="137">
        <v>3.93</v>
      </c>
      <c r="V100" s="137">
        <v>3.78</v>
      </c>
      <c r="X100" s="137">
        <v>2.1800000000000002</v>
      </c>
      <c r="Y100" s="64">
        <v>2.2000000000000002</v>
      </c>
      <c r="Z100" s="137">
        <v>3.19</v>
      </c>
      <c r="AA100" s="64">
        <v>3</v>
      </c>
    </row>
    <row r="101" spans="1:27" x14ac:dyDescent="0.2">
      <c r="A101" s="2">
        <v>42880</v>
      </c>
      <c r="B101" s="135">
        <v>3.093</v>
      </c>
      <c r="C101" s="135">
        <v>2.9710000000000001</v>
      </c>
      <c r="D101" s="135">
        <v>3.9969999999999999</v>
      </c>
      <c r="E101" s="135">
        <v>3.847</v>
      </c>
      <c r="G101" s="135">
        <v>2.3159999999999998</v>
      </c>
      <c r="H101" s="64">
        <v>2.2000000000000002</v>
      </c>
      <c r="I101" s="135">
        <v>3.2650000000000001</v>
      </c>
      <c r="J101" s="64">
        <v>3</v>
      </c>
      <c r="S101" s="137">
        <v>2.95</v>
      </c>
      <c r="T101" s="137">
        <v>2.83</v>
      </c>
      <c r="U101" s="137">
        <v>3.91</v>
      </c>
      <c r="V101" s="137">
        <v>3.76</v>
      </c>
      <c r="X101" s="137">
        <v>2.1800000000000002</v>
      </c>
      <c r="Y101" s="64">
        <v>2.2000000000000002</v>
      </c>
      <c r="Z101" s="137">
        <v>3.18</v>
      </c>
      <c r="AA101" s="64">
        <v>3</v>
      </c>
    </row>
    <row r="102" spans="1:27" x14ac:dyDescent="0.2">
      <c r="A102" s="2">
        <v>42881</v>
      </c>
      <c r="B102" s="135">
        <v>3.0779999999999998</v>
      </c>
      <c r="C102" s="135">
        <v>2.9239999999999999</v>
      </c>
      <c r="D102" s="135">
        <v>4.0060000000000002</v>
      </c>
      <c r="E102" s="135">
        <v>3.843</v>
      </c>
      <c r="G102" s="135">
        <v>2.3769999999999998</v>
      </c>
      <c r="H102" s="64">
        <v>2.2000000000000002</v>
      </c>
      <c r="I102" s="135">
        <v>2.8969999999999998</v>
      </c>
      <c r="J102" s="64">
        <v>3</v>
      </c>
      <c r="S102" s="137">
        <v>2.93</v>
      </c>
      <c r="T102" s="137">
        <v>2.78</v>
      </c>
      <c r="U102" s="137">
        <v>3.92</v>
      </c>
      <c r="V102" s="137">
        <v>3.76</v>
      </c>
      <c r="X102" s="137">
        <v>2.2400000000000002</v>
      </c>
      <c r="Y102" s="64">
        <v>2.2000000000000002</v>
      </c>
      <c r="Z102" s="137">
        <v>2.81</v>
      </c>
      <c r="AA102" s="64">
        <v>3</v>
      </c>
    </row>
    <row r="103" spans="1:27" x14ac:dyDescent="0.2">
      <c r="A103" s="2">
        <v>42885</v>
      </c>
      <c r="B103" s="135">
        <v>3.0510000000000002</v>
      </c>
      <c r="C103" s="135">
        <v>2.92</v>
      </c>
      <c r="D103" s="135">
        <v>3.9580000000000002</v>
      </c>
      <c r="E103" s="135">
        <v>3.8079999999999998</v>
      </c>
      <c r="G103" s="135">
        <v>2.2429999999999999</v>
      </c>
      <c r="H103" s="64">
        <v>2.2000000000000002</v>
      </c>
      <c r="I103" s="135">
        <v>3.3010000000000002</v>
      </c>
      <c r="J103" s="64">
        <v>3</v>
      </c>
      <c r="S103" s="137">
        <v>2.91</v>
      </c>
      <c r="T103" s="137">
        <v>2.78</v>
      </c>
      <c r="U103" s="137">
        <v>3.88</v>
      </c>
      <c r="V103" s="137">
        <v>3.73</v>
      </c>
      <c r="X103" s="137">
        <v>2.11</v>
      </c>
      <c r="Y103" s="64">
        <v>2.2000000000000002</v>
      </c>
      <c r="Z103" s="137">
        <v>3.22</v>
      </c>
      <c r="AA103" s="64">
        <v>3</v>
      </c>
    </row>
    <row r="104" spans="1:27" x14ac:dyDescent="0.2">
      <c r="A104" s="2">
        <v>42886</v>
      </c>
    </row>
    <row r="105" spans="1:27" x14ac:dyDescent="0.2">
      <c r="A105" s="2">
        <v>42887</v>
      </c>
    </row>
    <row r="106" spans="1:27" x14ac:dyDescent="0.2">
      <c r="A106" s="2">
        <v>42888</v>
      </c>
      <c r="B106" s="335" t="s">
        <v>498</v>
      </c>
      <c r="C106" s="335"/>
      <c r="D106" s="335"/>
      <c r="E106" s="335"/>
      <c r="F106" s="335"/>
      <c r="G106" s="335"/>
      <c r="H106" s="335"/>
      <c r="I106" s="335"/>
      <c r="J106" s="335"/>
      <c r="S106" s="335" t="s">
        <v>497</v>
      </c>
      <c r="T106" s="335"/>
      <c r="U106" s="335"/>
      <c r="V106" s="335"/>
      <c r="W106" s="335"/>
      <c r="X106" s="335"/>
      <c r="Y106" s="335"/>
      <c r="Z106" s="335"/>
      <c r="AA106" s="335"/>
    </row>
    <row r="107" spans="1:27" x14ac:dyDescent="0.2">
      <c r="A107" s="2">
        <v>42891</v>
      </c>
    </row>
    <row r="108" spans="1:27" x14ac:dyDescent="0.2">
      <c r="A108" s="2">
        <v>42892</v>
      </c>
    </row>
    <row r="109" spans="1:27" x14ac:dyDescent="0.2">
      <c r="A109" s="2">
        <v>42893</v>
      </c>
    </row>
    <row r="110" spans="1:27" x14ac:dyDescent="0.2">
      <c r="A110" s="2">
        <v>42894</v>
      </c>
    </row>
    <row r="111" spans="1:27" s="64" customFormat="1" x14ac:dyDescent="0.2">
      <c r="A111" s="2">
        <v>42895</v>
      </c>
      <c r="P111"/>
      <c r="Q111"/>
      <c r="R111"/>
    </row>
    <row r="112" spans="1:27" s="64" customFormat="1" x14ac:dyDescent="0.2">
      <c r="A112" s="2">
        <v>42898</v>
      </c>
      <c r="P112"/>
      <c r="Q112"/>
      <c r="R112"/>
    </row>
  </sheetData>
  <mergeCells count="82">
    <mergeCell ref="B1:E1"/>
    <mergeCell ref="G1:J1"/>
    <mergeCell ref="L1:N1"/>
    <mergeCell ref="P1:Q1"/>
    <mergeCell ref="S1:V1"/>
    <mergeCell ref="X1:AA1"/>
    <mergeCell ref="B2:C2"/>
    <mergeCell ref="D2:E2"/>
    <mergeCell ref="G2:H2"/>
    <mergeCell ref="I2:J2"/>
    <mergeCell ref="P2:Q2"/>
    <mergeCell ref="S2:T2"/>
    <mergeCell ref="U2:V2"/>
    <mergeCell ref="X2:Y2"/>
    <mergeCell ref="Z2:AA2"/>
    <mergeCell ref="P3:Q3"/>
    <mergeCell ref="S3:T3"/>
    <mergeCell ref="U3:V3"/>
    <mergeCell ref="X3:Y3"/>
    <mergeCell ref="Z3:AA3"/>
    <mergeCell ref="P27:Q27"/>
    <mergeCell ref="S27:T27"/>
    <mergeCell ref="U27:V27"/>
    <mergeCell ref="X27:Y27"/>
    <mergeCell ref="Z27:AA27"/>
    <mergeCell ref="P28:Q28"/>
    <mergeCell ref="S28:T28"/>
    <mergeCell ref="U28:V28"/>
    <mergeCell ref="X28:Y28"/>
    <mergeCell ref="Z28:AA28"/>
    <mergeCell ref="B55:C55"/>
    <mergeCell ref="D55:E55"/>
    <mergeCell ref="G55:H55"/>
    <mergeCell ref="I55:J55"/>
    <mergeCell ref="P55:Q55"/>
    <mergeCell ref="S55:T55"/>
    <mergeCell ref="U55:V55"/>
    <mergeCell ref="X55:Y55"/>
    <mergeCell ref="Z55:AA55"/>
    <mergeCell ref="P56:Q56"/>
    <mergeCell ref="S56:T56"/>
    <mergeCell ref="U56:V56"/>
    <mergeCell ref="X56:Y56"/>
    <mergeCell ref="Z56:AA56"/>
    <mergeCell ref="P79:Q79"/>
    <mergeCell ref="S79:T79"/>
    <mergeCell ref="U79:V79"/>
    <mergeCell ref="X79:Y79"/>
    <mergeCell ref="Z79:AA79"/>
    <mergeCell ref="P80:Q80"/>
    <mergeCell ref="S80:T80"/>
    <mergeCell ref="U80:V80"/>
    <mergeCell ref="X80:Y80"/>
    <mergeCell ref="Z80:AA80"/>
    <mergeCell ref="B106:J106"/>
    <mergeCell ref="S106:AA106"/>
    <mergeCell ref="B84:J84"/>
    <mergeCell ref="S84:AA84"/>
    <mergeCell ref="I80:J80"/>
    <mergeCell ref="G80:H80"/>
    <mergeCell ref="D80:E80"/>
    <mergeCell ref="B80:C80"/>
    <mergeCell ref="D27:E27"/>
    <mergeCell ref="B27:C27"/>
    <mergeCell ref="I79:J79"/>
    <mergeCell ref="G79:H79"/>
    <mergeCell ref="D79:E79"/>
    <mergeCell ref="B79:C79"/>
    <mergeCell ref="I56:J56"/>
    <mergeCell ref="G56:H56"/>
    <mergeCell ref="D56:E56"/>
    <mergeCell ref="B56:C56"/>
    <mergeCell ref="I3:J3"/>
    <mergeCell ref="G3:H3"/>
    <mergeCell ref="D3:E3"/>
    <mergeCell ref="B3:C3"/>
    <mergeCell ref="I28:J28"/>
    <mergeCell ref="G28:H28"/>
    <mergeCell ref="D28:E28"/>
    <mergeCell ref="B28:C28"/>
    <mergeCell ref="I27:J27"/>
    <mergeCell ref="G27:H27"/>
  </mergeCells>
  <printOptions gridLines="1"/>
  <pageMargins left="0.75" right="0.75" top="1" bottom="0.75" header="0.5" footer="0.5"/>
  <pageSetup orientation="portrait" r:id="rId1"/>
  <headerFooter alignWithMargins="0"/>
  <rowBreaks count="1" manualBreakCount="1">
    <brk id="57" max="16383" man="1"/>
  </row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election activeCell="G14" sqref="G14"/>
    </sheetView>
  </sheetViews>
  <sheetFormatPr defaultRowHeight="12.75" x14ac:dyDescent="0.2"/>
  <cols>
    <col min="1" max="1" width="16" customWidth="1"/>
  </cols>
  <sheetData>
    <row r="1" spans="1:3" x14ac:dyDescent="0.2">
      <c r="A1" t="s">
        <v>938</v>
      </c>
    </row>
    <row r="2" spans="1:3" x14ac:dyDescent="0.2">
      <c r="A2" t="s">
        <v>939</v>
      </c>
    </row>
    <row r="3" spans="1:3" x14ac:dyDescent="0.2">
      <c r="A3" t="s">
        <v>940</v>
      </c>
    </row>
    <row r="4" spans="1:3" x14ac:dyDescent="0.2">
      <c r="A4" t="s">
        <v>941</v>
      </c>
    </row>
    <row r="6" spans="1:3" ht="15" x14ac:dyDescent="0.25">
      <c r="A6" s="273" t="s">
        <v>942</v>
      </c>
      <c r="B6" s="273" t="s">
        <v>943</v>
      </c>
      <c r="C6" s="273" t="s">
        <v>944</v>
      </c>
    </row>
    <row r="7" spans="1:3" x14ac:dyDescent="0.2">
      <c r="A7">
        <v>2009</v>
      </c>
      <c r="B7" s="274">
        <v>2.4710000000000001</v>
      </c>
    </row>
    <row r="8" spans="1:3" x14ac:dyDescent="0.2">
      <c r="A8">
        <v>2010</v>
      </c>
      <c r="B8" s="274">
        <v>2.0318000000000001</v>
      </c>
      <c r="C8">
        <v>1.1399999999999999</v>
      </c>
    </row>
    <row r="9" spans="1:3" x14ac:dyDescent="0.2">
      <c r="A9">
        <v>2011</v>
      </c>
      <c r="B9" s="274">
        <v>2.13</v>
      </c>
      <c r="C9">
        <v>2.11</v>
      </c>
    </row>
    <row r="10" spans="1:3" x14ac:dyDescent="0.2">
      <c r="A10">
        <v>2012</v>
      </c>
      <c r="B10" s="274">
        <v>2.5</v>
      </c>
      <c r="C10">
        <v>2.5299999999999998</v>
      </c>
    </row>
    <row r="11" spans="1:3" x14ac:dyDescent="0.2">
      <c r="A11">
        <v>2013</v>
      </c>
      <c r="B11" s="7">
        <v>2.4700000000000002</v>
      </c>
      <c r="C11">
        <v>2.66</v>
      </c>
    </row>
    <row r="12" spans="1:3" x14ac:dyDescent="0.2">
      <c r="A12">
        <v>2014</v>
      </c>
      <c r="B12" s="275">
        <v>2.16</v>
      </c>
      <c r="C12">
        <v>2.17</v>
      </c>
    </row>
    <row r="13" spans="1:3" x14ac:dyDescent="0.2">
      <c r="A13">
        <v>2015</v>
      </c>
      <c r="B13" s="275">
        <v>2.1</v>
      </c>
      <c r="C13">
        <v>2.1</v>
      </c>
    </row>
    <row r="14" spans="1:3" x14ac:dyDescent="0.2">
      <c r="A14">
        <v>2016</v>
      </c>
      <c r="B14" s="275">
        <v>2.2599999999999998</v>
      </c>
      <c r="C14">
        <v>2.34</v>
      </c>
    </row>
    <row r="15" spans="1:3" x14ac:dyDescent="0.2">
      <c r="A15">
        <v>2017</v>
      </c>
      <c r="B15" s="275">
        <v>2.21</v>
      </c>
      <c r="C15">
        <v>2.2999999999999998</v>
      </c>
    </row>
    <row r="16" spans="1:3" x14ac:dyDescent="0.2">
      <c r="A16">
        <v>2018</v>
      </c>
      <c r="B16" s="275">
        <v>2.0099999999999998</v>
      </c>
      <c r="C16">
        <v>1.81</v>
      </c>
    </row>
    <row r="17" spans="1:3" x14ac:dyDescent="0.2">
      <c r="A17">
        <v>2019</v>
      </c>
      <c r="B17" s="275">
        <v>2.34</v>
      </c>
      <c r="C17">
        <v>2.64</v>
      </c>
    </row>
    <row r="18" spans="1:3" x14ac:dyDescent="0.2">
      <c r="A18">
        <v>2020</v>
      </c>
      <c r="B18" s="275">
        <v>1.8</v>
      </c>
      <c r="C18">
        <v>2.1</v>
      </c>
    </row>
    <row r="19" spans="1:3" x14ac:dyDescent="0.2">
      <c r="A19">
        <v>2021</v>
      </c>
      <c r="B19" s="275">
        <v>1.61</v>
      </c>
      <c r="C19">
        <v>1.75</v>
      </c>
    </row>
    <row r="20" spans="1:3" x14ac:dyDescent="0.2">
      <c r="A20">
        <v>2022</v>
      </c>
      <c r="B20" s="275">
        <v>1.4</v>
      </c>
      <c r="C20">
        <v>1.34</v>
      </c>
    </row>
    <row r="21" spans="1:3" x14ac:dyDescent="0.2">
      <c r="A21">
        <v>2023</v>
      </c>
      <c r="B21" s="7"/>
      <c r="C21" s="275">
        <v>2</v>
      </c>
    </row>
    <row r="23" spans="1:3" x14ac:dyDescent="0.2">
      <c r="A23" s="84" t="s">
        <v>945</v>
      </c>
      <c r="B23" s="276">
        <f>AVERAGE(B12,B13,B14,B15,B16,B17,B18,B19,B20,C21)</f>
        <v>1.9890000000000001</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
  <sheetViews>
    <sheetView topLeftCell="R1" workbookViewId="0">
      <selection activeCell="AI20" sqref="AI20"/>
    </sheetView>
  </sheetViews>
  <sheetFormatPr defaultRowHeight="12.75" x14ac:dyDescent="0.2"/>
  <cols>
    <col min="1" max="1" width="17" style="6" customWidth="1"/>
    <col min="2" max="2" width="9.33203125" style="8" customWidth="1"/>
    <col min="3" max="3" width="4.83203125" customWidth="1"/>
    <col min="6" max="6" width="4.83203125" customWidth="1"/>
    <col min="9" max="9" width="4.83203125" customWidth="1"/>
    <col min="12" max="12" width="4.83203125" customWidth="1"/>
    <col min="15" max="15" width="4.83203125" customWidth="1"/>
    <col min="18" max="18" width="4.83203125" customWidth="1"/>
    <col min="21" max="21" width="4.83203125" customWidth="1"/>
    <col min="24" max="24" width="4.83203125" customWidth="1"/>
    <col min="27" max="27" width="4.83203125" customWidth="1"/>
    <col min="30" max="30" width="4.83203125" customWidth="1"/>
    <col min="33" max="33" width="4.83203125" customWidth="1"/>
    <col min="36" max="36" width="4.83203125" customWidth="1"/>
    <col min="39" max="39" width="4.83203125" customWidth="1"/>
  </cols>
  <sheetData>
    <row r="1" spans="1:41" ht="18.75" x14ac:dyDescent="0.3">
      <c r="A1" s="176" t="s">
        <v>726</v>
      </c>
    </row>
    <row r="2" spans="1:41" x14ac:dyDescent="0.2">
      <c r="AI2" s="200" t="s">
        <v>730</v>
      </c>
    </row>
    <row r="3" spans="1:41" x14ac:dyDescent="0.2">
      <c r="A3" s="6">
        <v>1999</v>
      </c>
      <c r="B3" s="8">
        <v>1.36</v>
      </c>
      <c r="D3" s="6">
        <v>2001</v>
      </c>
      <c r="E3" s="8">
        <v>1.18</v>
      </c>
      <c r="G3" s="6">
        <v>2002</v>
      </c>
      <c r="H3" s="8">
        <v>1.39</v>
      </c>
      <c r="J3" s="6">
        <v>2003</v>
      </c>
      <c r="K3" s="8">
        <v>1.99</v>
      </c>
      <c r="M3" s="6">
        <v>2004</v>
      </c>
      <c r="N3" s="8">
        <v>1.76</v>
      </c>
      <c r="P3" s="6">
        <v>2005</v>
      </c>
      <c r="Q3" s="8">
        <v>1.84</v>
      </c>
      <c r="S3" s="6">
        <v>2006</v>
      </c>
      <c r="T3" s="8">
        <v>2.0099999999999998</v>
      </c>
      <c r="U3" s="189"/>
      <c r="V3" s="6">
        <v>2007</v>
      </c>
      <c r="W3" s="128">
        <v>1.8993</v>
      </c>
      <c r="Y3" s="6">
        <v>2008</v>
      </c>
      <c r="Z3" s="128">
        <v>2.3231000000000002</v>
      </c>
      <c r="AB3" s="6">
        <v>2009</v>
      </c>
      <c r="AC3" s="128">
        <v>2.4710000000000001</v>
      </c>
      <c r="AE3" s="6">
        <v>2010</v>
      </c>
      <c r="AF3" s="128">
        <v>2.0318000000000001</v>
      </c>
      <c r="AG3" s="189"/>
      <c r="AH3" s="6">
        <v>2011</v>
      </c>
      <c r="AI3" s="8">
        <v>2.13</v>
      </c>
      <c r="AK3" s="6">
        <v>2012</v>
      </c>
      <c r="AL3" s="8">
        <v>2.5</v>
      </c>
      <c r="AN3" s="6">
        <v>2013</v>
      </c>
      <c r="AO3" s="8">
        <v>2.4700000000000002</v>
      </c>
    </row>
    <row r="4" spans="1:41" x14ac:dyDescent="0.2">
      <c r="A4" s="6">
        <v>2000</v>
      </c>
      <c r="B4" s="8">
        <v>1.1100000000000001</v>
      </c>
      <c r="D4" s="6">
        <v>2002</v>
      </c>
      <c r="E4" s="8">
        <v>1.39</v>
      </c>
      <c r="G4" s="6">
        <v>2003</v>
      </c>
      <c r="H4" s="8">
        <v>1.99</v>
      </c>
      <c r="J4" s="6">
        <v>2004</v>
      </c>
      <c r="K4" s="8">
        <v>1.76</v>
      </c>
      <c r="M4" s="6">
        <v>2005</v>
      </c>
      <c r="N4" s="8">
        <v>1.84</v>
      </c>
      <c r="P4" s="6">
        <v>2006</v>
      </c>
      <c r="Q4" s="8">
        <v>2.0099999999999998</v>
      </c>
      <c r="S4" s="6">
        <v>2007</v>
      </c>
      <c r="T4" s="8">
        <v>1.96</v>
      </c>
      <c r="U4" s="189"/>
      <c r="V4" s="6">
        <v>2008</v>
      </c>
      <c r="W4" s="128">
        <v>2.3231000000000002</v>
      </c>
      <c r="Y4" s="6">
        <v>2009</v>
      </c>
      <c r="Z4" s="128">
        <v>2.4710000000000001</v>
      </c>
      <c r="AB4" s="6">
        <v>2010</v>
      </c>
      <c r="AC4" s="128">
        <v>2.0318000000000001</v>
      </c>
      <c r="AE4" s="6">
        <v>2011</v>
      </c>
      <c r="AF4" s="128">
        <v>2.1072000000000002</v>
      </c>
      <c r="AG4" s="189"/>
      <c r="AH4" s="6">
        <v>2012</v>
      </c>
      <c r="AI4" s="8">
        <v>2.5</v>
      </c>
      <c r="AK4" s="6">
        <v>2013</v>
      </c>
      <c r="AL4" s="8">
        <v>2.4700000000000002</v>
      </c>
      <c r="AN4" s="6">
        <v>2014</v>
      </c>
      <c r="AO4" s="8">
        <v>2.16</v>
      </c>
    </row>
    <row r="5" spans="1:41" x14ac:dyDescent="0.2">
      <c r="A5" s="6">
        <v>2001</v>
      </c>
      <c r="B5" s="8">
        <v>1.18</v>
      </c>
      <c r="D5" s="6">
        <v>2003</v>
      </c>
      <c r="E5" s="8">
        <v>1.99</v>
      </c>
      <c r="G5" s="6">
        <v>2004</v>
      </c>
      <c r="H5" s="8">
        <v>1.76</v>
      </c>
      <c r="J5" s="6">
        <v>2005</v>
      </c>
      <c r="K5" s="8">
        <v>1.84</v>
      </c>
      <c r="M5" s="6">
        <v>2006</v>
      </c>
      <c r="N5" s="8">
        <v>2.0099999999999998</v>
      </c>
      <c r="P5" s="6">
        <v>2007</v>
      </c>
      <c r="Q5" s="8">
        <v>1.96</v>
      </c>
      <c r="S5" s="6">
        <v>2008</v>
      </c>
      <c r="T5" s="8">
        <v>1.92</v>
      </c>
      <c r="U5" s="189"/>
      <c r="V5" s="6">
        <v>2009</v>
      </c>
      <c r="W5" s="128">
        <v>2.4710000000000001</v>
      </c>
      <c r="Y5" s="6">
        <v>2010</v>
      </c>
      <c r="Z5" s="128">
        <v>2.0318000000000001</v>
      </c>
      <c r="AB5" s="6">
        <v>2011</v>
      </c>
      <c r="AC5" s="128">
        <v>2.1072000000000002</v>
      </c>
      <c r="AE5" s="6">
        <v>2012</v>
      </c>
      <c r="AF5" s="128">
        <v>2.3115999999999999</v>
      </c>
      <c r="AG5" s="189"/>
      <c r="AH5" s="6">
        <v>2013</v>
      </c>
      <c r="AI5" s="8">
        <v>2.4700000000000002</v>
      </c>
      <c r="AK5" s="6">
        <v>2014</v>
      </c>
      <c r="AL5" s="8">
        <v>2.16</v>
      </c>
      <c r="AN5" s="6">
        <v>2015</v>
      </c>
      <c r="AO5" s="8">
        <v>2.1</v>
      </c>
    </row>
    <row r="6" spans="1:41" x14ac:dyDescent="0.2">
      <c r="A6" s="6">
        <v>2002</v>
      </c>
      <c r="B6" s="8">
        <v>1.39</v>
      </c>
      <c r="D6" s="6">
        <v>2004</v>
      </c>
      <c r="E6" s="8">
        <v>1.76</v>
      </c>
      <c r="G6" s="6">
        <v>2005</v>
      </c>
      <c r="H6" s="8">
        <v>1.84</v>
      </c>
      <c r="J6" s="6">
        <v>2006</v>
      </c>
      <c r="K6" s="8">
        <v>2.0099999999999998</v>
      </c>
      <c r="M6" s="6">
        <v>2007</v>
      </c>
      <c r="N6" s="8">
        <v>1.96</v>
      </c>
      <c r="P6" s="6">
        <v>2008</v>
      </c>
      <c r="Q6" s="8">
        <v>1.92</v>
      </c>
      <c r="S6" s="6">
        <v>2009</v>
      </c>
      <c r="T6" s="8">
        <v>2.48</v>
      </c>
      <c r="U6" s="189"/>
      <c r="V6" s="6">
        <v>2010</v>
      </c>
      <c r="W6" s="128">
        <v>2.0318000000000001</v>
      </c>
      <c r="Y6" s="6">
        <v>2011</v>
      </c>
      <c r="Z6" s="128">
        <v>2.1072000000000002</v>
      </c>
      <c r="AB6" s="6">
        <v>2012</v>
      </c>
      <c r="AC6" s="128">
        <v>2.3115999999999999</v>
      </c>
      <c r="AE6" s="6">
        <v>2013</v>
      </c>
      <c r="AF6" s="128">
        <v>2.1962999999999999</v>
      </c>
      <c r="AG6" s="189"/>
      <c r="AH6" s="6">
        <v>2014</v>
      </c>
      <c r="AI6" s="8">
        <v>2.16</v>
      </c>
      <c r="AK6" s="6">
        <v>2015</v>
      </c>
      <c r="AL6" s="8">
        <v>2.1</v>
      </c>
      <c r="AN6" s="6">
        <v>2016</v>
      </c>
      <c r="AO6" s="8">
        <v>2.2599999999999998</v>
      </c>
    </row>
    <row r="7" spans="1:41" x14ac:dyDescent="0.2">
      <c r="A7" s="6">
        <v>2003</v>
      </c>
      <c r="B7" s="8">
        <v>1.99</v>
      </c>
      <c r="D7" s="6">
        <v>2005</v>
      </c>
      <c r="E7" s="8">
        <v>1.84</v>
      </c>
      <c r="G7" s="6">
        <v>2006</v>
      </c>
      <c r="H7" s="8">
        <v>2.0099999999999998</v>
      </c>
      <c r="J7" s="6">
        <v>2007</v>
      </c>
      <c r="K7" s="8">
        <v>1.96</v>
      </c>
      <c r="M7" s="6">
        <v>2008</v>
      </c>
      <c r="N7" s="8">
        <v>1.92</v>
      </c>
      <c r="P7" s="6">
        <v>2009</v>
      </c>
      <c r="Q7" s="8">
        <v>2.48</v>
      </c>
      <c r="S7" s="6">
        <v>2010</v>
      </c>
      <c r="T7" s="8">
        <v>2.02</v>
      </c>
      <c r="U7" s="189"/>
      <c r="V7" s="6">
        <v>2011</v>
      </c>
      <c r="W7" s="128">
        <v>2.1072000000000002</v>
      </c>
      <c r="Y7" s="6">
        <v>2012</v>
      </c>
      <c r="Z7" s="128">
        <v>2.3115999999999999</v>
      </c>
      <c r="AB7" s="6">
        <v>2013</v>
      </c>
      <c r="AC7" s="128">
        <v>2.1962999999999999</v>
      </c>
      <c r="AE7" s="6">
        <v>2014</v>
      </c>
      <c r="AF7" s="128">
        <v>2.0920999999999998</v>
      </c>
      <c r="AG7" s="189"/>
      <c r="AH7" s="6">
        <v>2015</v>
      </c>
      <c r="AI7" s="8">
        <v>2.1</v>
      </c>
      <c r="AK7" s="6">
        <v>2016</v>
      </c>
      <c r="AL7" s="8">
        <v>2.2599999999999998</v>
      </c>
      <c r="AN7" s="6">
        <v>2017</v>
      </c>
      <c r="AO7" s="8">
        <v>2.21</v>
      </c>
    </row>
    <row r="8" spans="1:41" x14ac:dyDescent="0.2">
      <c r="A8" s="6">
        <v>2004</v>
      </c>
      <c r="B8" s="8">
        <v>1.76</v>
      </c>
      <c r="D8" s="6">
        <v>2006</v>
      </c>
      <c r="E8" s="8">
        <v>2.0099999999999998</v>
      </c>
      <c r="G8" s="6">
        <v>2007</v>
      </c>
      <c r="H8" s="8">
        <v>1.96</v>
      </c>
      <c r="J8" s="6">
        <v>2008</v>
      </c>
      <c r="K8" s="8">
        <v>1.92</v>
      </c>
      <c r="M8" s="6">
        <v>2009</v>
      </c>
      <c r="N8" s="8">
        <v>2.48</v>
      </c>
      <c r="P8" s="6">
        <v>2010</v>
      </c>
      <c r="Q8" s="8">
        <v>2.02</v>
      </c>
      <c r="S8" s="6">
        <v>2011</v>
      </c>
      <c r="T8" s="8">
        <v>2.13</v>
      </c>
      <c r="U8" s="189"/>
      <c r="V8" s="6">
        <v>2012</v>
      </c>
      <c r="W8" s="128">
        <v>2.3115999999999999</v>
      </c>
      <c r="Y8" s="6">
        <v>2013</v>
      </c>
      <c r="Z8" s="128">
        <v>2.1962999999999999</v>
      </c>
      <c r="AB8" s="6">
        <v>2014</v>
      </c>
      <c r="AC8" s="128">
        <v>2.0920999999999998</v>
      </c>
      <c r="AE8" s="6">
        <v>2015</v>
      </c>
      <c r="AF8" s="128">
        <v>2.1234999999999999</v>
      </c>
      <c r="AG8" s="189"/>
      <c r="AH8" s="6">
        <v>2016</v>
      </c>
      <c r="AI8" s="8">
        <v>2.2599999999999998</v>
      </c>
      <c r="AK8" s="6">
        <v>2017</v>
      </c>
      <c r="AL8" s="8">
        <v>2.21</v>
      </c>
      <c r="AN8" s="6">
        <v>2018</v>
      </c>
      <c r="AO8" s="8">
        <v>2.0099999999999998</v>
      </c>
    </row>
    <row r="9" spans="1:41" x14ac:dyDescent="0.2">
      <c r="A9" s="6">
        <v>2005</v>
      </c>
      <c r="B9" s="8">
        <v>1.84</v>
      </c>
      <c r="D9" s="6">
        <v>2007</v>
      </c>
      <c r="E9" s="8">
        <v>1.96</v>
      </c>
      <c r="G9" s="6">
        <v>2008</v>
      </c>
      <c r="H9" s="8">
        <v>1.92</v>
      </c>
      <c r="J9" s="6">
        <v>2009</v>
      </c>
      <c r="K9" s="8">
        <v>2.48</v>
      </c>
      <c r="M9" s="6">
        <v>2010</v>
      </c>
      <c r="N9" s="8">
        <v>2.02</v>
      </c>
      <c r="P9" s="6">
        <v>2011</v>
      </c>
      <c r="Q9" s="8">
        <v>2.13</v>
      </c>
      <c r="S9" s="6">
        <v>2012</v>
      </c>
      <c r="T9" s="8">
        <v>2.5</v>
      </c>
      <c r="U9" s="189"/>
      <c r="V9" s="6">
        <v>2013</v>
      </c>
      <c r="W9" s="128">
        <v>2.1962999999999999</v>
      </c>
      <c r="Y9" s="6">
        <v>2014</v>
      </c>
      <c r="Z9" s="128">
        <v>2.0920999999999998</v>
      </c>
      <c r="AB9" s="6">
        <v>2015</v>
      </c>
      <c r="AC9" s="128">
        <v>2.1234999999999999</v>
      </c>
      <c r="AE9" s="6">
        <v>2016</v>
      </c>
      <c r="AF9" s="128">
        <v>2.2368000000000001</v>
      </c>
      <c r="AG9" s="189"/>
      <c r="AH9" s="6">
        <v>2017</v>
      </c>
      <c r="AI9" s="8">
        <v>2.21</v>
      </c>
      <c r="AK9" s="6">
        <v>2018</v>
      </c>
      <c r="AL9" s="8">
        <v>2.0099999999999998</v>
      </c>
      <c r="AN9" s="6">
        <v>2019</v>
      </c>
      <c r="AO9" s="8">
        <v>2.34</v>
      </c>
    </row>
    <row r="10" spans="1:41" x14ac:dyDescent="0.2">
      <c r="A10" s="6">
        <v>2006</v>
      </c>
      <c r="B10" s="8">
        <v>2.0099999999999998</v>
      </c>
      <c r="C10" s="7"/>
      <c r="D10" s="6">
        <v>2008</v>
      </c>
      <c r="E10" s="8">
        <v>1.92</v>
      </c>
      <c r="F10" s="7"/>
      <c r="G10" s="6">
        <v>2009</v>
      </c>
      <c r="H10" s="8">
        <v>2.48</v>
      </c>
      <c r="I10" s="7"/>
      <c r="J10" s="6">
        <v>2010</v>
      </c>
      <c r="K10" s="8">
        <v>2.02</v>
      </c>
      <c r="L10" s="7"/>
      <c r="M10" s="6">
        <v>2011</v>
      </c>
      <c r="N10" s="8">
        <v>2.13</v>
      </c>
      <c r="O10" s="7"/>
      <c r="P10" s="6">
        <v>2012</v>
      </c>
      <c r="Q10" s="8">
        <v>2.5</v>
      </c>
      <c r="R10" s="7"/>
      <c r="S10" s="6">
        <v>2013</v>
      </c>
      <c r="T10" s="8">
        <v>2.48</v>
      </c>
      <c r="U10" s="190"/>
      <c r="V10" s="6">
        <v>2014</v>
      </c>
      <c r="W10" s="128">
        <v>2.0920999999999998</v>
      </c>
      <c r="X10" s="7"/>
      <c r="Y10" s="6">
        <v>2015</v>
      </c>
      <c r="Z10" s="128">
        <v>2.1234999999999999</v>
      </c>
      <c r="AA10" s="7"/>
      <c r="AB10" s="6">
        <v>2016</v>
      </c>
      <c r="AC10" s="128">
        <v>2.2368000000000001</v>
      </c>
      <c r="AD10" s="7"/>
      <c r="AE10" s="6">
        <v>2017</v>
      </c>
      <c r="AF10" s="128">
        <v>2.0510000000000002</v>
      </c>
      <c r="AG10" s="190"/>
      <c r="AH10" s="6">
        <v>2018</v>
      </c>
      <c r="AI10" s="8">
        <v>2.0099999999999998</v>
      </c>
      <c r="AJ10" s="7"/>
      <c r="AK10" s="6">
        <v>2019</v>
      </c>
      <c r="AL10" s="8">
        <v>2.34</v>
      </c>
      <c r="AM10" s="7"/>
      <c r="AN10" s="6">
        <v>2020</v>
      </c>
      <c r="AO10" s="8">
        <v>1.8</v>
      </c>
    </row>
    <row r="11" spans="1:41" x14ac:dyDescent="0.2">
      <c r="A11" s="6">
        <v>2007</v>
      </c>
      <c r="B11" s="8">
        <v>1.96</v>
      </c>
      <c r="D11" s="6">
        <v>2009</v>
      </c>
      <c r="E11" s="8">
        <v>2.48</v>
      </c>
      <c r="G11" s="6">
        <v>2010</v>
      </c>
      <c r="H11" s="8">
        <v>2.02</v>
      </c>
      <c r="J11" s="6">
        <v>2011</v>
      </c>
      <c r="K11" s="8">
        <v>2.13</v>
      </c>
      <c r="M11" s="6">
        <v>2012</v>
      </c>
      <c r="N11" s="8">
        <v>2.5</v>
      </c>
      <c r="P11" s="6">
        <v>2013</v>
      </c>
      <c r="Q11" s="8">
        <v>2.48</v>
      </c>
      <c r="S11" s="6">
        <v>2014</v>
      </c>
      <c r="T11" s="8">
        <v>2.16</v>
      </c>
      <c r="U11" s="189"/>
      <c r="V11" s="6">
        <v>2015</v>
      </c>
      <c r="W11" s="128">
        <v>2.1234999999999999</v>
      </c>
      <c r="Y11" s="6">
        <v>2016</v>
      </c>
      <c r="Z11" s="128">
        <v>2.2368000000000001</v>
      </c>
      <c r="AB11" s="6">
        <v>2017</v>
      </c>
      <c r="AC11" s="128">
        <v>2.0510000000000002</v>
      </c>
      <c r="AE11" s="6">
        <v>2018</v>
      </c>
      <c r="AF11" s="128">
        <v>1.9685999999999999</v>
      </c>
      <c r="AG11" s="189"/>
      <c r="AH11" s="6">
        <v>2019</v>
      </c>
      <c r="AI11" s="8">
        <v>2.34</v>
      </c>
      <c r="AK11" s="6">
        <v>2020</v>
      </c>
      <c r="AL11" s="8">
        <v>1.8</v>
      </c>
      <c r="AN11" s="6">
        <v>2021</v>
      </c>
      <c r="AO11" s="8">
        <v>1.61</v>
      </c>
    </row>
    <row r="12" spans="1:41" x14ac:dyDescent="0.2">
      <c r="A12" s="6">
        <v>2008</v>
      </c>
      <c r="B12" s="8">
        <v>1.92</v>
      </c>
      <c r="D12" s="6">
        <v>2010</v>
      </c>
      <c r="E12" s="8">
        <v>2.02</v>
      </c>
      <c r="G12" s="6">
        <v>2011</v>
      </c>
      <c r="H12" s="8">
        <v>2.13</v>
      </c>
      <c r="J12" s="6">
        <v>2012</v>
      </c>
      <c r="K12" s="8">
        <v>2.5</v>
      </c>
      <c r="M12" s="6">
        <v>2013</v>
      </c>
      <c r="N12" s="8">
        <v>2.48</v>
      </c>
      <c r="P12" s="6">
        <v>2014</v>
      </c>
      <c r="Q12" s="8">
        <v>2.09</v>
      </c>
      <c r="S12" s="6">
        <v>2015</v>
      </c>
      <c r="T12" s="8">
        <v>2.1</v>
      </c>
      <c r="U12" s="189"/>
      <c r="V12" s="6">
        <v>2016</v>
      </c>
      <c r="W12" s="128">
        <v>2.2368000000000001</v>
      </c>
      <c r="Y12" s="6">
        <v>2017</v>
      </c>
      <c r="Z12" s="128">
        <v>2.0510000000000002</v>
      </c>
      <c r="AB12" s="6">
        <v>2018</v>
      </c>
      <c r="AC12" s="128">
        <v>1.9685999999999999</v>
      </c>
      <c r="AE12" s="6">
        <v>2019</v>
      </c>
      <c r="AF12" s="128">
        <v>2.0575000000000001</v>
      </c>
      <c r="AG12" s="189"/>
      <c r="AH12" s="6">
        <v>2020</v>
      </c>
      <c r="AI12" s="8">
        <v>1.8</v>
      </c>
      <c r="AK12" s="6">
        <v>2021</v>
      </c>
      <c r="AL12" s="8">
        <v>1.61</v>
      </c>
      <c r="AN12" s="6">
        <v>2022</v>
      </c>
      <c r="AO12" s="8">
        <v>1.4</v>
      </c>
    </row>
    <row r="13" spans="1:41" x14ac:dyDescent="0.2">
      <c r="D13" s="6"/>
      <c r="E13" s="8"/>
      <c r="G13" s="6"/>
      <c r="H13" s="8"/>
      <c r="J13" s="6"/>
      <c r="K13" s="8"/>
      <c r="M13" s="6"/>
      <c r="N13" s="8"/>
      <c r="P13" s="6"/>
      <c r="Q13" s="8"/>
      <c r="S13" s="6"/>
      <c r="T13" s="8"/>
      <c r="V13" s="6"/>
      <c r="W13" s="128"/>
      <c r="Y13" s="6"/>
      <c r="Z13" s="128"/>
      <c r="AB13" s="6"/>
      <c r="AC13" s="128"/>
      <c r="AE13" s="6"/>
      <c r="AF13" s="128"/>
      <c r="AH13" s="6"/>
      <c r="AI13" s="8"/>
      <c r="AK13" s="6"/>
      <c r="AL13" s="8"/>
    </row>
    <row r="14" spans="1:41" x14ac:dyDescent="0.2">
      <c r="D14" s="6"/>
      <c r="E14" s="8"/>
      <c r="G14" s="6"/>
      <c r="H14" s="8"/>
      <c r="J14" s="6"/>
      <c r="K14" s="8"/>
      <c r="M14" s="6"/>
      <c r="N14" s="8"/>
      <c r="P14" s="6"/>
      <c r="Q14" s="8"/>
      <c r="S14" s="6"/>
      <c r="T14" s="8"/>
      <c r="V14" s="6"/>
      <c r="W14" s="128"/>
      <c r="Y14" s="6"/>
      <c r="Z14" s="128"/>
      <c r="AB14" s="6"/>
      <c r="AC14" s="128"/>
      <c r="AE14" s="6"/>
      <c r="AF14" s="128"/>
      <c r="AH14" s="6"/>
      <c r="AI14" s="8"/>
      <c r="AK14" s="6"/>
      <c r="AL14" s="8"/>
    </row>
    <row r="15" spans="1:41" s="4" customFormat="1" x14ac:dyDescent="0.2">
      <c r="A15" s="123" t="s">
        <v>164</v>
      </c>
      <c r="B15" s="124">
        <f>AVERAGE(B3:B12)</f>
        <v>1.6520000000000004</v>
      </c>
      <c r="C15" s="125"/>
      <c r="D15" s="123"/>
      <c r="E15" s="124">
        <f>AVERAGE(E3:E12)</f>
        <v>1.8549999999999998</v>
      </c>
      <c r="F15" s="125"/>
      <c r="G15" s="123"/>
      <c r="H15" s="124">
        <f>AVERAGE(H3:H12)</f>
        <v>1.95</v>
      </c>
      <c r="I15" s="125"/>
      <c r="J15" s="123"/>
      <c r="K15" s="124">
        <f>AVERAGE(K3:K12)</f>
        <v>2.0609999999999999</v>
      </c>
      <c r="L15" s="125"/>
      <c r="M15" s="123"/>
      <c r="N15" s="124">
        <f>AVERAGE(N3:N12)</f>
        <v>2.11</v>
      </c>
      <c r="O15" s="125"/>
      <c r="P15" s="123"/>
      <c r="Q15" s="124">
        <f>AVERAGE(Q3:Q12)</f>
        <v>2.1429999999999998</v>
      </c>
      <c r="R15" s="125"/>
      <c r="S15" s="123"/>
      <c r="T15" s="124">
        <f>AVERAGE(T3:T12)</f>
        <v>2.1760000000000002</v>
      </c>
      <c r="U15" s="125"/>
      <c r="V15" s="123"/>
      <c r="W15" s="129">
        <f>AVERAGE(W3:W12)</f>
        <v>2.1792699999999998</v>
      </c>
      <c r="X15" s="125"/>
      <c r="Y15" s="123"/>
      <c r="Z15" s="129">
        <f>AVERAGE(Z3:Z12)</f>
        <v>2.1944400000000002</v>
      </c>
      <c r="AA15" s="125"/>
      <c r="AB15" s="123"/>
      <c r="AC15" s="129">
        <f>AVERAGE(AC3:AC12)</f>
        <v>2.1589900000000002</v>
      </c>
      <c r="AD15" s="125"/>
      <c r="AE15" s="123"/>
      <c r="AF15" s="129">
        <f>AVERAGE(AF3:AF12)</f>
        <v>2.1176400000000002</v>
      </c>
      <c r="AG15" s="125"/>
      <c r="AH15" s="123"/>
      <c r="AI15" s="124">
        <f>AVERAGE(AI3:AI12)</f>
        <v>2.1979999999999995</v>
      </c>
      <c r="AJ15" s="125"/>
      <c r="AK15" s="123"/>
      <c r="AL15" s="124">
        <f>AVERAGE(AL3:AL12)</f>
        <v>2.1459999999999999</v>
      </c>
      <c r="AM15" s="125"/>
      <c r="AO15" s="124">
        <f>AVERAGE(AO3:AO12)</f>
        <v>2.0359999999999996</v>
      </c>
    </row>
    <row r="16" spans="1:41" x14ac:dyDescent="0.2">
      <c r="E16" s="115" t="s">
        <v>280</v>
      </c>
      <c r="H16" s="115" t="s">
        <v>304</v>
      </c>
      <c r="K16" s="115" t="s">
        <v>338</v>
      </c>
      <c r="N16" s="115" t="s">
        <v>377</v>
      </c>
      <c r="Q16" s="115" t="s">
        <v>419</v>
      </c>
      <c r="T16" s="115" t="s">
        <v>453</v>
      </c>
      <c r="W16" s="115" t="s">
        <v>491</v>
      </c>
      <c r="Z16" s="115" t="s">
        <v>596</v>
      </c>
      <c r="AC16" s="115" t="s">
        <v>628</v>
      </c>
      <c r="AF16" s="115" t="s">
        <v>663</v>
      </c>
      <c r="AI16" s="115" t="s">
        <v>725</v>
      </c>
      <c r="AL16" s="115" t="s">
        <v>775</v>
      </c>
      <c r="AO16" s="115" t="s">
        <v>825</v>
      </c>
    </row>
    <row r="20" spans="1:22" x14ac:dyDescent="0.2">
      <c r="A20" s="191" t="s">
        <v>727</v>
      </c>
      <c r="B20" s="192"/>
      <c r="C20" s="193"/>
      <c r="D20" s="193"/>
      <c r="E20" s="193"/>
      <c r="F20" s="193"/>
      <c r="G20" s="193"/>
      <c r="H20" s="193"/>
      <c r="I20" s="193"/>
      <c r="J20" s="193"/>
      <c r="K20" s="193"/>
      <c r="L20" s="193"/>
      <c r="M20" s="193"/>
      <c r="N20" s="193"/>
      <c r="O20" s="193"/>
      <c r="P20" s="193"/>
      <c r="Q20" s="193"/>
      <c r="R20" s="193"/>
      <c r="S20" s="193"/>
      <c r="T20" s="193"/>
      <c r="U20" s="194"/>
      <c r="V20" s="194"/>
    </row>
    <row r="35" spans="1:32" x14ac:dyDescent="0.2">
      <c r="A35" s="195" t="s">
        <v>728</v>
      </c>
      <c r="B35" s="196"/>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row>
    <row r="36" spans="1:32" x14ac:dyDescent="0.2">
      <c r="A36" s="198"/>
      <c r="B36" s="19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row>
    <row r="37" spans="1:32" x14ac:dyDescent="0.2">
      <c r="A37" s="341" t="s">
        <v>729</v>
      </c>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3"/>
    </row>
    <row r="38" spans="1:32" x14ac:dyDescent="0.2">
      <c r="A38" s="344"/>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6"/>
    </row>
    <row r="39" spans="1:32" x14ac:dyDescent="0.2">
      <c r="A39" s="344"/>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6"/>
    </row>
    <row r="40" spans="1:32" x14ac:dyDescent="0.2">
      <c r="A40" s="344"/>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6"/>
    </row>
    <row r="41" spans="1:32" x14ac:dyDescent="0.2">
      <c r="A41" s="344"/>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6"/>
    </row>
    <row r="42" spans="1:32" x14ac:dyDescent="0.2">
      <c r="A42" s="347"/>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9"/>
    </row>
  </sheetData>
  <mergeCells count="1">
    <mergeCell ref="A37:AF42"/>
  </mergeCells>
  <phoneticPr fontId="5" type="noConversion"/>
  <pageMargins left="0.75" right="0.75" top="1" bottom="1" header="0.5" footer="0.5"/>
  <pageSetup orientation="portrait" r:id="rId1"/>
  <headerFooter alignWithMargins="0"/>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
  <sheetViews>
    <sheetView workbookViewId="0">
      <selection activeCell="J14" sqref="J14"/>
    </sheetView>
  </sheetViews>
  <sheetFormatPr defaultRowHeight="15" x14ac:dyDescent="0.25"/>
  <cols>
    <col min="1" max="7" width="9.33203125" style="143"/>
    <col min="8" max="8" width="19.33203125" style="143" customWidth="1"/>
    <col min="9" max="14" width="9.33203125" style="143"/>
    <col min="15" max="16" width="15.6640625" style="143" customWidth="1"/>
    <col min="17" max="20" width="9.33203125" style="143"/>
    <col min="21" max="21" width="15.1640625" style="143" customWidth="1"/>
    <col min="22" max="22" width="9.33203125" style="143"/>
    <col min="23" max="24" width="14.1640625" style="143" customWidth="1"/>
    <col min="25" max="16384" width="9.33203125" style="143"/>
  </cols>
  <sheetData>
    <row r="1" spans="1:31" x14ac:dyDescent="0.25">
      <c r="H1" s="144" t="s">
        <v>527</v>
      </c>
      <c r="O1" s="144" t="s">
        <v>527</v>
      </c>
      <c r="P1" s="144" t="s">
        <v>527</v>
      </c>
      <c r="U1" s="144" t="s">
        <v>527</v>
      </c>
      <c r="W1" s="144" t="s">
        <v>527</v>
      </c>
      <c r="X1" s="144" t="s">
        <v>527</v>
      </c>
    </row>
    <row r="2" spans="1:31" x14ac:dyDescent="0.25">
      <c r="A2" s="143" t="s">
        <v>528</v>
      </c>
      <c r="B2" s="143" t="s">
        <v>529</v>
      </c>
      <c r="C2" s="143" t="s">
        <v>530</v>
      </c>
      <c r="D2" s="143" t="s">
        <v>531</v>
      </c>
      <c r="E2" s="143" t="s">
        <v>532</v>
      </c>
      <c r="F2" s="143" t="s">
        <v>533</v>
      </c>
      <c r="G2" s="143" t="s">
        <v>534</v>
      </c>
      <c r="H2" s="143" t="s">
        <v>535</v>
      </c>
      <c r="I2" s="143" t="s">
        <v>536</v>
      </c>
      <c r="J2" s="143" t="s">
        <v>537</v>
      </c>
      <c r="K2" s="143" t="s">
        <v>538</v>
      </c>
      <c r="L2" s="143" t="s">
        <v>539</v>
      </c>
      <c r="M2" s="143" t="s">
        <v>540</v>
      </c>
      <c r="N2" s="143" t="s">
        <v>541</v>
      </c>
      <c r="O2" s="143" t="s">
        <v>542</v>
      </c>
      <c r="P2" s="143" t="s">
        <v>543</v>
      </c>
      <c r="Q2" s="143" t="s">
        <v>544</v>
      </c>
      <c r="R2" s="143" t="s">
        <v>545</v>
      </c>
      <c r="S2" s="143" t="s">
        <v>546</v>
      </c>
      <c r="T2" s="143" t="s">
        <v>547</v>
      </c>
      <c r="U2" s="143" t="s">
        <v>548</v>
      </c>
      <c r="V2" s="143" t="s">
        <v>549</v>
      </c>
      <c r="W2" s="143" t="s">
        <v>550</v>
      </c>
      <c r="X2" s="143" t="s">
        <v>551</v>
      </c>
      <c r="Y2" s="143" t="s">
        <v>552</v>
      </c>
      <c r="Z2" s="143" t="s">
        <v>553</v>
      </c>
      <c r="AA2" s="143" t="s">
        <v>554</v>
      </c>
      <c r="AB2" s="143" t="s">
        <v>555</v>
      </c>
      <c r="AC2" s="143" t="s">
        <v>556</v>
      </c>
      <c r="AD2" s="143" t="s">
        <v>557</v>
      </c>
      <c r="AE2" s="143" t="s">
        <v>558</v>
      </c>
    </row>
    <row r="3" spans="1:31" x14ac:dyDescent="0.25">
      <c r="A3" s="143" t="s">
        <v>559</v>
      </c>
      <c r="B3" s="143">
        <v>1.04</v>
      </c>
      <c r="C3" s="143">
        <v>1.02</v>
      </c>
      <c r="D3" s="143">
        <v>1.06</v>
      </c>
      <c r="E3" s="143">
        <v>1.1000000000000001</v>
      </c>
      <c r="F3" s="143">
        <v>1.08</v>
      </c>
      <c r="G3" s="143">
        <v>1.1200000000000001</v>
      </c>
      <c r="H3" s="143">
        <v>1.1599999999999999</v>
      </c>
      <c r="I3" s="143">
        <v>4.13</v>
      </c>
      <c r="J3" s="143">
        <v>1.63</v>
      </c>
      <c r="K3" s="143">
        <v>0.82</v>
      </c>
      <c r="L3" s="143">
        <v>0.98</v>
      </c>
      <c r="M3" s="143">
        <v>1.0900000000000001</v>
      </c>
      <c r="N3" s="143">
        <v>1.17</v>
      </c>
      <c r="O3" s="143">
        <v>0.84</v>
      </c>
      <c r="P3" s="143">
        <v>1</v>
      </c>
      <c r="Q3" s="143">
        <v>1.1100000000000001</v>
      </c>
      <c r="R3" s="143">
        <v>1.2</v>
      </c>
      <c r="S3" s="143">
        <v>1.34</v>
      </c>
      <c r="T3" s="143">
        <v>1.49</v>
      </c>
      <c r="U3" s="143">
        <v>1.77</v>
      </c>
      <c r="V3" s="143">
        <v>2.0099999999999998</v>
      </c>
      <c r="W3" s="143">
        <v>2.19</v>
      </c>
      <c r="X3" s="143">
        <v>2.54</v>
      </c>
      <c r="Y3" s="143">
        <v>2.8</v>
      </c>
      <c r="Z3" s="143">
        <v>0.14000000000000001</v>
      </c>
      <c r="AA3" s="143">
        <v>0.32</v>
      </c>
      <c r="AB3" s="143">
        <v>0.46</v>
      </c>
      <c r="AC3" s="143">
        <v>0.75</v>
      </c>
      <c r="AD3" s="143">
        <v>0.93</v>
      </c>
      <c r="AE3" s="143">
        <v>0.78</v>
      </c>
    </row>
    <row r="4" spans="1:31" x14ac:dyDescent="0.25">
      <c r="A4" s="143" t="s">
        <v>560</v>
      </c>
      <c r="B4" s="143">
        <v>1.1499999999999999</v>
      </c>
      <c r="C4" s="143">
        <v>1.1000000000000001</v>
      </c>
      <c r="D4" s="143">
        <v>1.1299999999999999</v>
      </c>
      <c r="E4" s="143">
        <v>1.17</v>
      </c>
      <c r="F4" s="143">
        <v>1.1499999999999999</v>
      </c>
      <c r="G4" s="143">
        <v>1.18</v>
      </c>
      <c r="H4" s="143">
        <v>1.22</v>
      </c>
      <c r="I4" s="143">
        <v>4.25</v>
      </c>
      <c r="J4" s="143">
        <v>1.75</v>
      </c>
      <c r="K4" s="143">
        <v>0.95</v>
      </c>
      <c r="L4" s="143">
        <v>1.07</v>
      </c>
      <c r="M4" s="143">
        <v>1.1100000000000001</v>
      </c>
      <c r="N4" s="143">
        <v>1.19</v>
      </c>
      <c r="O4" s="143">
        <v>0.97</v>
      </c>
      <c r="P4" s="143">
        <v>1.0900000000000001</v>
      </c>
      <c r="Q4" s="143">
        <v>1.1299999999999999</v>
      </c>
      <c r="R4" s="143">
        <v>1.22</v>
      </c>
      <c r="S4" s="143">
        <v>1.37</v>
      </c>
      <c r="T4" s="143">
        <v>1.54</v>
      </c>
      <c r="U4" s="143">
        <v>1.87</v>
      </c>
      <c r="V4" s="143">
        <v>2.13</v>
      </c>
      <c r="W4" s="143">
        <v>2.3199999999999998</v>
      </c>
      <c r="X4" s="143">
        <v>2.65</v>
      </c>
      <c r="Y4" s="143">
        <v>2.88</v>
      </c>
      <c r="Z4" s="143">
        <v>0.23</v>
      </c>
      <c r="AA4" s="143">
        <v>0.42</v>
      </c>
      <c r="AB4" s="143">
        <v>0.55000000000000004</v>
      </c>
      <c r="AC4" s="143">
        <v>0.84</v>
      </c>
      <c r="AD4" s="143">
        <v>1.01</v>
      </c>
      <c r="AE4" s="143">
        <v>0.87</v>
      </c>
    </row>
    <row r="5" spans="1:31" x14ac:dyDescent="0.25">
      <c r="A5" s="143" t="s">
        <v>561</v>
      </c>
      <c r="B5" s="143">
        <v>1.1599999999999999</v>
      </c>
      <c r="C5" s="143">
        <v>1.1000000000000001</v>
      </c>
      <c r="D5" s="143">
        <v>1.1399999999999999</v>
      </c>
      <c r="E5" s="143">
        <v>1.18</v>
      </c>
      <c r="F5" s="143">
        <v>1.1599999999999999</v>
      </c>
      <c r="G5" s="143">
        <v>1.2</v>
      </c>
      <c r="H5" s="143">
        <v>1.25</v>
      </c>
      <c r="I5" s="143">
        <v>4.25</v>
      </c>
      <c r="J5" s="143">
        <v>1.75</v>
      </c>
      <c r="K5" s="143">
        <v>0.96</v>
      </c>
      <c r="L5" s="143">
        <v>1.01</v>
      </c>
      <c r="M5" s="143">
        <v>1.1100000000000001</v>
      </c>
      <c r="N5" s="143">
        <v>1.2</v>
      </c>
      <c r="O5" s="143">
        <v>0.98</v>
      </c>
      <c r="P5" s="143">
        <v>1.03</v>
      </c>
      <c r="Q5" s="143">
        <v>1.1299999999999999</v>
      </c>
      <c r="R5" s="143">
        <v>1.23</v>
      </c>
      <c r="S5" s="143">
        <v>1.34</v>
      </c>
      <c r="T5" s="143">
        <v>1.48</v>
      </c>
      <c r="U5" s="143">
        <v>1.78</v>
      </c>
      <c r="V5" s="143">
        <v>2.0299999999999998</v>
      </c>
      <c r="W5" s="143">
        <v>2.21</v>
      </c>
      <c r="X5" s="143">
        <v>2.5499999999999998</v>
      </c>
      <c r="Y5" s="143">
        <v>2.8</v>
      </c>
      <c r="Z5" s="143">
        <v>0.16</v>
      </c>
      <c r="AA5" s="143">
        <v>0.35</v>
      </c>
      <c r="AB5" s="143">
        <v>0.43</v>
      </c>
      <c r="AC5" s="143">
        <v>0.74</v>
      </c>
      <c r="AD5" s="143">
        <v>0.93</v>
      </c>
      <c r="AE5" s="143">
        <v>0.78</v>
      </c>
    </row>
    <row r="6" spans="1:31" x14ac:dyDescent="0.25">
      <c r="A6" s="143" t="s">
        <v>562</v>
      </c>
      <c r="B6" s="143">
        <v>1.1499999999999999</v>
      </c>
      <c r="C6" s="143">
        <v>1.1100000000000001</v>
      </c>
      <c r="D6" s="143">
        <v>1.1399999999999999</v>
      </c>
      <c r="E6" s="143">
        <v>1.18</v>
      </c>
      <c r="F6" s="143">
        <v>1.1499999999999999</v>
      </c>
      <c r="G6" s="143">
        <v>1.2</v>
      </c>
      <c r="H6" s="143">
        <v>1.25</v>
      </c>
      <c r="I6" s="143">
        <v>4.25</v>
      </c>
      <c r="J6" s="143">
        <v>1.75</v>
      </c>
      <c r="K6" s="143">
        <v>0.98</v>
      </c>
      <c r="L6" s="143">
        <v>1.03</v>
      </c>
      <c r="M6" s="143">
        <v>1.1499999999999999</v>
      </c>
      <c r="N6" s="143">
        <v>1.25</v>
      </c>
      <c r="O6" s="143">
        <v>0.99</v>
      </c>
      <c r="P6" s="143">
        <v>1.05</v>
      </c>
      <c r="Q6" s="143">
        <v>1.17</v>
      </c>
      <c r="R6" s="143">
        <v>1.28</v>
      </c>
      <c r="S6" s="143">
        <v>1.38</v>
      </c>
      <c r="T6" s="143">
        <v>1.51</v>
      </c>
      <c r="U6" s="143">
        <v>1.8</v>
      </c>
      <c r="V6" s="143">
        <v>2.0299999999999998</v>
      </c>
      <c r="W6" s="143">
        <v>2.2000000000000002</v>
      </c>
      <c r="X6" s="143">
        <v>2.5299999999999998</v>
      </c>
      <c r="Y6" s="143">
        <v>2.78</v>
      </c>
      <c r="Z6" s="143">
        <v>0.12</v>
      </c>
      <c r="AA6" s="143">
        <v>0.31</v>
      </c>
      <c r="AB6" s="143">
        <v>0.37</v>
      </c>
      <c r="AC6" s="143">
        <v>0.67</v>
      </c>
      <c r="AD6" s="143">
        <v>0.87</v>
      </c>
      <c r="AE6" s="143">
        <v>0.72</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837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BondYields!L430+6%</f>
        <v>0.10193333333333332</v>
      </c>
      <c r="F5" s="100"/>
    </row>
    <row r="6" spans="1:6" s="32" customFormat="1" ht="16.5" customHeight="1" x14ac:dyDescent="0.2">
      <c r="A6" s="87"/>
      <c r="B6" s="101" t="s">
        <v>139</v>
      </c>
      <c r="C6" s="102"/>
      <c r="D6" s="102"/>
      <c r="E6" s="103">
        <f>BondYields!L430</f>
        <v>4.1933333333333329E-2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BondYields!C430</f>
        <v>5.2666666666666667E-2</v>
      </c>
      <c r="F10" s="168">
        <v>0.21</v>
      </c>
    </row>
    <row r="11" spans="1:6" ht="15" customHeight="1" x14ac:dyDescent="0.2">
      <c r="B11" s="62" t="s">
        <v>25</v>
      </c>
      <c r="C11" s="38" t="s">
        <v>37</v>
      </c>
      <c r="D11" s="37" t="s">
        <v>70</v>
      </c>
      <c r="E11" s="40">
        <f>BondYields!D430</f>
        <v>3.5933333333333338E-2</v>
      </c>
      <c r="F11" s="168">
        <v>0.21</v>
      </c>
    </row>
    <row r="12" spans="1:6" ht="15" customHeight="1" x14ac:dyDescent="0.2">
      <c r="B12" s="62" t="s">
        <v>26</v>
      </c>
      <c r="C12" s="38" t="s">
        <v>38</v>
      </c>
      <c r="D12" s="37" t="s">
        <v>72</v>
      </c>
      <c r="E12" s="40">
        <f>BondYields!E430</f>
        <v>3.9333333333333331E-2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BondYields!F430</f>
        <v>5.1333333333333335E-2</v>
      </c>
      <c r="F14" s="168">
        <v>0.21</v>
      </c>
    </row>
    <row r="15" spans="1:6" ht="15" customHeight="1" x14ac:dyDescent="0.2">
      <c r="B15" s="62" t="s">
        <v>28</v>
      </c>
      <c r="C15" s="38" t="s">
        <v>37</v>
      </c>
      <c r="D15" s="37" t="s">
        <v>70</v>
      </c>
      <c r="E15" s="40">
        <f>BondYields!G430</f>
        <v>4.6308906926406934E-2</v>
      </c>
      <c r="F15" s="168">
        <v>0.21</v>
      </c>
    </row>
    <row r="16" spans="1:6" ht="15" customHeight="1" x14ac:dyDescent="0.2">
      <c r="B16" s="62" t="s">
        <v>29</v>
      </c>
      <c r="C16" s="38" t="s">
        <v>38</v>
      </c>
      <c r="D16" s="37" t="s">
        <v>72</v>
      </c>
      <c r="E16" s="40">
        <f>BondYields!H430</f>
        <v>4.9244790764790769E-2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BondYields!F430*(1-21%)</f>
        <v>4.0553333333333337E-2</v>
      </c>
      <c r="F18" s="168">
        <v>5.2499999999999998E-2</v>
      </c>
    </row>
    <row r="19" spans="2:6" ht="15" customHeight="1" x14ac:dyDescent="0.2">
      <c r="B19" s="62" t="s">
        <v>30</v>
      </c>
      <c r="C19" s="38" t="s">
        <v>37</v>
      </c>
      <c r="D19" s="37" t="s">
        <v>70</v>
      </c>
      <c r="E19" s="40">
        <f>BondYields!I430</f>
        <v>2.8249202741702742E-2</v>
      </c>
      <c r="F19" s="168">
        <v>5.2499999999999998E-2</v>
      </c>
    </row>
    <row r="20" spans="2:6" ht="15" customHeight="1" x14ac:dyDescent="0.2">
      <c r="B20" s="62" t="s">
        <v>31</v>
      </c>
      <c r="C20" s="38" t="s">
        <v>38</v>
      </c>
      <c r="D20" s="37" t="s">
        <v>72</v>
      </c>
      <c r="E20" s="40">
        <f>BondYields!J430</f>
        <v>3.8127088744588748E-2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BondYields!K430</f>
        <v>2.036E-2</v>
      </c>
      <c r="F23" s="168">
        <v>0.13125000000000001</v>
      </c>
    </row>
    <row r="24" spans="2:6" ht="16.5" customHeight="1" x14ac:dyDescent="0.2">
      <c r="B24" s="62" t="s">
        <v>33</v>
      </c>
      <c r="C24" s="36"/>
      <c r="D24" s="37" t="s">
        <v>41</v>
      </c>
      <c r="E24" s="40">
        <f>BondYields!L430+8%-BondYields!K430</f>
        <v>0.10157333333333333</v>
      </c>
      <c r="F24" s="168">
        <v>0.21</v>
      </c>
    </row>
    <row r="25" spans="2:6" ht="16.5" customHeight="1" x14ac:dyDescent="0.2">
      <c r="B25" s="61" t="s">
        <v>65</v>
      </c>
      <c r="C25" s="36" t="s">
        <v>76</v>
      </c>
      <c r="D25" s="37"/>
      <c r="E25" s="40">
        <f>BondYields!M430</f>
        <v>6.8544359763044002E-2</v>
      </c>
      <c r="F25" s="168">
        <v>0.13125000000000001</v>
      </c>
    </row>
    <row r="26" spans="2:6" ht="16.5" customHeight="1" x14ac:dyDescent="0.2">
      <c r="B26" s="61" t="s">
        <v>47</v>
      </c>
      <c r="C26" s="36" t="s">
        <v>77</v>
      </c>
      <c r="D26" s="37"/>
      <c r="E26" s="40">
        <f>E16</f>
        <v>4.9244790764790769E-2</v>
      </c>
      <c r="F26" s="168">
        <v>0.21</v>
      </c>
    </row>
    <row r="27" spans="2:6" ht="16.5" customHeight="1" x14ac:dyDescent="0.2">
      <c r="B27" s="61" t="s">
        <v>48</v>
      </c>
      <c r="C27" s="36" t="s">
        <v>78</v>
      </c>
      <c r="D27" s="37"/>
      <c r="E27" s="40">
        <f>BondYields!L430+2%</f>
        <v>6.1933333333333326E-2</v>
      </c>
      <c r="F27" s="168">
        <v>0.21</v>
      </c>
    </row>
    <row r="28" spans="2:6" ht="16.5" customHeight="1" x14ac:dyDescent="0.2">
      <c r="B28" s="61" t="s">
        <v>49</v>
      </c>
      <c r="C28" s="36" t="s">
        <v>79</v>
      </c>
      <c r="D28" s="37"/>
      <c r="E28" s="40">
        <f>BondYields!C430</f>
        <v>5.2666666666666667E-2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BondYields!K430</f>
        <v>2.036E-2</v>
      </c>
      <c r="F30" s="168">
        <v>0.13125000000000001</v>
      </c>
    </row>
    <row r="31" spans="2:6" ht="16.5" customHeight="1" x14ac:dyDescent="0.2">
      <c r="B31" s="62" t="s">
        <v>52</v>
      </c>
      <c r="C31" s="36"/>
      <c r="D31" s="37" t="s">
        <v>41</v>
      </c>
      <c r="E31" s="40">
        <f>BondYields!L430+8%-BondYields!K430</f>
        <v>0.10157333333333333</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2023</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1"/>
  <sheetViews>
    <sheetView workbookViewId="0">
      <pane ySplit="795" topLeftCell="A200" activePane="bottomLeft"/>
      <selection pane="bottomLeft" activeCell="A222" sqref="A222"/>
    </sheetView>
  </sheetViews>
  <sheetFormatPr defaultRowHeight="12.75" x14ac:dyDescent="0.2"/>
  <cols>
    <col min="1" max="1" width="6.83203125" customWidth="1"/>
    <col min="2" max="2" width="21" customWidth="1"/>
    <col min="3" max="3" width="9.6640625" customWidth="1"/>
    <col min="4" max="5" width="11.1640625" customWidth="1"/>
    <col min="6" max="6" width="14" customWidth="1"/>
    <col min="9" max="9" width="7.1640625" customWidth="1"/>
    <col min="10" max="10" width="9" customWidth="1"/>
    <col min="11" max="11" width="8.6640625" customWidth="1"/>
    <col min="12" max="12" width="9.6640625" customWidth="1"/>
    <col min="13" max="14" width="9.5" customWidth="1"/>
  </cols>
  <sheetData>
    <row r="1" spans="1:18" s="84" customFormat="1" x14ac:dyDescent="0.2">
      <c r="C1" s="84" t="s">
        <v>42</v>
      </c>
      <c r="D1" s="84" t="s">
        <v>43</v>
      </c>
      <c r="E1" s="84" t="s">
        <v>44</v>
      </c>
      <c r="F1" s="84" t="s">
        <v>46</v>
      </c>
      <c r="G1" s="84" t="s">
        <v>8</v>
      </c>
      <c r="H1" s="84" t="s">
        <v>47</v>
      </c>
      <c r="I1" s="84" t="s">
        <v>48</v>
      </c>
      <c r="J1" s="84" t="s">
        <v>49</v>
      </c>
      <c r="K1" s="84" t="s">
        <v>50</v>
      </c>
      <c r="L1" s="84" t="s">
        <v>98</v>
      </c>
      <c r="M1" s="84" t="s">
        <v>53</v>
      </c>
      <c r="N1" s="84" t="s">
        <v>68</v>
      </c>
      <c r="O1" s="84" t="s">
        <v>99</v>
      </c>
      <c r="P1" s="84" t="s">
        <v>140</v>
      </c>
      <c r="Q1" s="84" t="s">
        <v>141</v>
      </c>
    </row>
    <row r="2" spans="1:18" s="69" customFormat="1" x14ac:dyDescent="0.2">
      <c r="A2" s="69" t="s">
        <v>67</v>
      </c>
      <c r="B2" s="69" t="s">
        <v>100</v>
      </c>
      <c r="C2" s="85" t="s">
        <v>101</v>
      </c>
      <c r="D2" s="85" t="s">
        <v>102</v>
      </c>
      <c r="E2" s="85" t="s">
        <v>103</v>
      </c>
      <c r="F2" s="85" t="s">
        <v>104</v>
      </c>
      <c r="G2" s="85" t="s">
        <v>105</v>
      </c>
      <c r="H2" s="85" t="s">
        <v>106</v>
      </c>
      <c r="I2" s="85" t="s">
        <v>107</v>
      </c>
      <c r="J2" s="85" t="s">
        <v>108</v>
      </c>
      <c r="K2" s="85" t="s">
        <v>109</v>
      </c>
      <c r="L2" s="85" t="s">
        <v>112</v>
      </c>
      <c r="M2" s="85" t="s">
        <v>110</v>
      </c>
      <c r="N2" s="85" t="s">
        <v>111</v>
      </c>
      <c r="O2" s="85" t="s">
        <v>113</v>
      </c>
      <c r="P2" s="69" t="s">
        <v>142</v>
      </c>
      <c r="Q2" s="69" t="s">
        <v>143</v>
      </c>
    </row>
    <row r="3" spans="1:18" x14ac:dyDescent="0.2">
      <c r="A3" s="6">
        <v>2</v>
      </c>
      <c r="B3" t="s">
        <v>66</v>
      </c>
      <c r="C3" s="86">
        <f>'Mar2007'!$E$9</f>
        <v>5.1166666666666666E-2</v>
      </c>
      <c r="D3" s="86">
        <f>'Mar2007'!$E$10</f>
        <v>4.6800000000000001E-2</v>
      </c>
      <c r="E3" s="86">
        <f>'Mar2007'!$E$11</f>
        <v>4.8966666666666665E-2</v>
      </c>
      <c r="F3" s="86">
        <f>'Mar2007'!$E$13</f>
        <v>5.2300000000000006E-2</v>
      </c>
      <c r="G3" s="86">
        <f>'Mar2007'!$E$14</f>
        <v>5.4745528594212813E-2</v>
      </c>
      <c r="H3" s="86">
        <f>'Mar2007'!$E$15</f>
        <v>5.89726285410496E-2</v>
      </c>
      <c r="I3" s="86">
        <f>'Mar2007'!$E$17</f>
        <v>3.3995000000000004E-2</v>
      </c>
      <c r="J3" s="86">
        <f>'Mar2007'!$E$18</f>
        <v>3.854831586542113E-2</v>
      </c>
      <c r="K3" s="86">
        <f>'Mar2007'!$E$19</f>
        <v>4.0690020505809978E-2</v>
      </c>
      <c r="L3" s="86">
        <f>'Mar2007'!$E$24</f>
        <v>5.9366666666666658E-2</v>
      </c>
      <c r="M3" s="86">
        <f>'Mar2007'!$E$22</f>
        <v>1.7000000000000001E-2</v>
      </c>
      <c r="N3" s="86">
        <f>'Mar2007'!$E$23</f>
        <v>0.11184444444444445</v>
      </c>
      <c r="O3" s="86">
        <f>'Mar2007'!$E$26</f>
        <v>6.8844444444444444E-2</v>
      </c>
      <c r="P3" s="86"/>
      <c r="Q3" s="86"/>
      <c r="R3" s="86"/>
    </row>
    <row r="4" spans="1:18" x14ac:dyDescent="0.2">
      <c r="A4" s="6">
        <v>3</v>
      </c>
      <c r="B4" t="s">
        <v>120</v>
      </c>
      <c r="C4" s="86">
        <f>'Apr2007'!$E$9</f>
        <v>5.0833333333333335E-2</v>
      </c>
      <c r="D4" s="86">
        <f>'Apr2007'!$E$10</f>
        <v>4.6566666666666666E-2</v>
      </c>
      <c r="E4" s="86">
        <f>'Apr2007'!$E$11</f>
        <v>4.8966666666666658E-2</v>
      </c>
      <c r="F4" s="86">
        <f>'Apr2007'!$E$13</f>
        <v>5.2266666666666663E-2</v>
      </c>
      <c r="G4" s="86">
        <f>'Apr2007'!$E$14</f>
        <v>5.4607433356117563E-2</v>
      </c>
      <c r="H4" s="86">
        <f>'Apr2007'!$E$15</f>
        <v>5.8951199969621025E-2</v>
      </c>
      <c r="I4" s="86">
        <f>'Apr2007'!$E$17</f>
        <v>3.3973333333333335E-2</v>
      </c>
      <c r="J4" s="86">
        <f>'Apr2007'!$E$18</f>
        <v>3.8633236500341762E-2</v>
      </c>
      <c r="K4" s="86">
        <f>'Apr2007'!$E$19</f>
        <v>4.1581290347079823E-2</v>
      </c>
      <c r="L4" s="86">
        <f>'Apr2007'!$E$24</f>
        <v>5.8833333333333328E-2</v>
      </c>
      <c r="M4" s="86">
        <f>'Apr2007'!$E$22</f>
        <v>1.7000000000000001E-2</v>
      </c>
      <c r="N4" s="86">
        <f>'Apr2007'!$E$23</f>
        <v>0.11172222222222224</v>
      </c>
      <c r="O4" s="86">
        <f>'Apr2007'!$E$26</f>
        <v>6.8722222222222226E-2</v>
      </c>
    </row>
    <row r="5" spans="1:18" x14ac:dyDescent="0.2">
      <c r="A5" s="6">
        <v>4</v>
      </c>
      <c r="B5" t="s">
        <v>122</v>
      </c>
      <c r="C5" s="86">
        <f>'May2007'!$E$9</f>
        <v>4.9866666666666663E-2</v>
      </c>
      <c r="D5" s="86">
        <f>'May2007'!$E$10</f>
        <v>4.6666666666666669E-2</v>
      </c>
      <c r="E5" s="86">
        <f>'May2007'!$E$11</f>
        <v>4.9133333333333327E-2</v>
      </c>
      <c r="F5" s="86">
        <f>'May2007'!$E$13</f>
        <v>5.2266666666666663E-2</v>
      </c>
      <c r="G5" s="86">
        <f>'May2007'!$E$14</f>
        <v>5.4685064935064941E-2</v>
      </c>
      <c r="H5" s="86">
        <f>'May2007'!$E$15</f>
        <v>5.9015115440115451E-2</v>
      </c>
      <c r="I5" s="86">
        <f>'May2007'!$E$17</f>
        <v>3.3973333333333335E-2</v>
      </c>
      <c r="J5" s="86">
        <f>'May2007'!$E$18</f>
        <v>3.8580844155844153E-2</v>
      </c>
      <c r="K5" s="86">
        <f>'May2007'!$E$19</f>
        <v>4.2701984126984123E-2</v>
      </c>
      <c r="L5" s="86">
        <f>'May2007'!$E$24</f>
        <v>5.8366666666666657E-2</v>
      </c>
      <c r="M5" s="86">
        <f>'May2007'!$E$22</f>
        <v>1.7000000000000001E-2</v>
      </c>
      <c r="N5" s="86">
        <f>'May2007'!$E$23</f>
        <v>0.11133333333333333</v>
      </c>
      <c r="O5" s="86">
        <f>'May2007'!$E$26</f>
        <v>6.8333333333333329E-2</v>
      </c>
    </row>
    <row r="6" spans="1:18" x14ac:dyDescent="0.2">
      <c r="A6" s="6">
        <v>5</v>
      </c>
      <c r="B6" t="s">
        <v>124</v>
      </c>
      <c r="C6" s="86">
        <f>'Jun2007'!$E$9</f>
        <v>4.873333333333333E-2</v>
      </c>
      <c r="D6" s="86">
        <f>'Jun2007'!$E$10</f>
        <v>4.8466666666666665E-2</v>
      </c>
      <c r="E6" s="86">
        <f>'Jun2007'!$E$11</f>
        <v>5.0733333333333332E-2</v>
      </c>
      <c r="F6" s="86">
        <f>'Jun2007'!$E$13</f>
        <v>5.2366666666666666E-2</v>
      </c>
      <c r="G6" s="86">
        <f>'Jun2007'!$E$14</f>
        <v>5.6325000000000007E-2</v>
      </c>
      <c r="H6" s="86">
        <f>'Jun2007'!$E$15</f>
        <v>6.0192027417027415E-2</v>
      </c>
      <c r="I6" s="86">
        <f>'Jun2007'!$E$17</f>
        <v>3.4038333333333337E-2</v>
      </c>
      <c r="J6" s="86">
        <f>'Jun2007'!$E$18</f>
        <v>3.9830230880230875E-2</v>
      </c>
      <c r="K6" s="86">
        <f>'Jun2007'!$E$19</f>
        <v>4.4286399711399714E-2</v>
      </c>
      <c r="L6" s="86">
        <f>'Jun2007'!$E$24</f>
        <v>5.8066666666666676E-2</v>
      </c>
      <c r="M6" s="86">
        <f>'Jun2007'!$E$22</f>
        <v>1.7000000000000001E-2</v>
      </c>
      <c r="N6" s="86">
        <f>'Jun2007'!$E$23</f>
        <v>0.11171111111111111</v>
      </c>
      <c r="O6" s="86">
        <f>'Jun2007'!$E$26</f>
        <v>6.8711111111111098E-2</v>
      </c>
    </row>
    <row r="7" spans="1:18" x14ac:dyDescent="0.2">
      <c r="A7" s="6">
        <v>6</v>
      </c>
      <c r="B7" t="s">
        <v>126</v>
      </c>
      <c r="C7" s="86">
        <f>'Jul2007'!$E$9</f>
        <v>4.8566666666666668E-2</v>
      </c>
      <c r="D7" s="86">
        <f>'Jul2007'!$E$10</f>
        <v>4.9500000000000009E-2</v>
      </c>
      <c r="E7" s="86">
        <f>'Jul2007'!$E$11</f>
        <v>5.1533333333333341E-2</v>
      </c>
      <c r="F7" s="86">
        <f>'Jul2007'!$E$13</f>
        <v>5.2433333333333332E-2</v>
      </c>
      <c r="G7" s="86">
        <f>'Jul2007'!$E$14</f>
        <v>5.8027380952380962E-2</v>
      </c>
      <c r="H7" s="86">
        <f>'Jul2007'!$E$15</f>
        <v>6.1450757575757575E-2</v>
      </c>
      <c r="I7" s="86">
        <f>'Jul2007'!$E$17</f>
        <v>3.408166666666667E-2</v>
      </c>
      <c r="J7" s="86">
        <f>'Jul2007'!$E$18</f>
        <v>4.0512770562770563E-2</v>
      </c>
      <c r="K7" s="86">
        <f>'Jul2007'!$E$19</f>
        <v>4.4684018759018757E-2</v>
      </c>
      <c r="L7" s="86">
        <f>'Jul2007'!$E$24</f>
        <v>5.8166666666666665E-2</v>
      </c>
      <c r="M7" s="86">
        <f>'Jul2007'!$E$22</f>
        <v>1.7000000000000001E-2</v>
      </c>
      <c r="N7" s="86">
        <f>'Jul2007'!$E$23</f>
        <v>0.11211111111111112</v>
      </c>
      <c r="O7" s="86">
        <f>'Jul2007'!$E$26</f>
        <v>6.9111111111111109E-2</v>
      </c>
    </row>
    <row r="8" spans="1:18" x14ac:dyDescent="0.2">
      <c r="A8" s="6">
        <v>7</v>
      </c>
      <c r="B8" t="s">
        <v>131</v>
      </c>
      <c r="C8" s="86">
        <f>'Aug2007'!$E$9</f>
        <v>4.6733333333333328E-2</v>
      </c>
      <c r="D8" s="86">
        <f>'Aug2007'!$E$10</f>
        <v>4.923333333333333E-2</v>
      </c>
      <c r="E8" s="86">
        <f>'Aug2007'!$E$11</f>
        <v>5.16E-2</v>
      </c>
      <c r="F8" s="86">
        <f>'Aug2007'!$E$13</f>
        <v>5.2666666666666667E-2</v>
      </c>
      <c r="G8" s="86">
        <f>'Aug2007'!$E$14</f>
        <v>5.9210158730158731E-2</v>
      </c>
      <c r="H8" s="86">
        <f>'Aug2007'!$E$15</f>
        <v>6.2834444444444429E-2</v>
      </c>
      <c r="I8" s="86">
        <f>'Aug2007'!$E$17</f>
        <v>3.4233333333333338E-2</v>
      </c>
      <c r="J8" s="86">
        <f>'Aug2007'!$E$18</f>
        <v>4.1556507936507926E-2</v>
      </c>
      <c r="K8" s="86">
        <f>'Aug2007'!$E$19</f>
        <v>4.5119841269841275E-2</v>
      </c>
      <c r="L8" s="86">
        <f>'Aug2007'!$E$24</f>
        <v>5.9400000000000001E-2</v>
      </c>
      <c r="M8" s="86">
        <f>'Aug2007'!$E$22</f>
        <v>1.7000000000000001E-2</v>
      </c>
      <c r="N8" s="86">
        <f>'Aug2007'!$E$23</f>
        <v>0.11117777777777778</v>
      </c>
      <c r="O8" s="86">
        <f>'Aug2007'!$E$26</f>
        <v>6.8177777777777768E-2</v>
      </c>
    </row>
    <row r="9" spans="1:18" x14ac:dyDescent="0.2">
      <c r="A9" s="6">
        <v>8</v>
      </c>
      <c r="B9" t="s">
        <v>132</v>
      </c>
      <c r="C9" s="86">
        <f>'Sep2007'!$E$9</f>
        <v>4.4233333333333326E-2</v>
      </c>
      <c r="D9" s="86">
        <f>'Sep2007'!$E$10</f>
        <v>4.7300000000000002E-2</v>
      </c>
      <c r="E9" s="86">
        <f>'Sep2007'!$E$11</f>
        <v>5.0099999999999999E-2</v>
      </c>
      <c r="F9" s="86">
        <f>'Sep2007'!$E$13</f>
        <v>5.2466666666666661E-2</v>
      </c>
      <c r="G9" s="86">
        <f>'Sep2007'!$E$14</f>
        <v>5.902456975772765E-2</v>
      </c>
      <c r="H9" s="86">
        <f>'Sep2007'!$E$15</f>
        <v>6.2692380952380944E-2</v>
      </c>
      <c r="I9" s="86">
        <f>'Sep2007'!$E$17</f>
        <v>3.4103333333333333E-2</v>
      </c>
      <c r="J9" s="86">
        <f>'Sep2007'!$E$18</f>
        <v>4.0400701754385954E-2</v>
      </c>
      <c r="K9" s="86">
        <f>'Sep2007'!$E$19</f>
        <v>4.5215329991645785E-2</v>
      </c>
      <c r="L9" s="86">
        <f>'Sep2007'!$E$24</f>
        <v>6.0999999999999999E-2</v>
      </c>
      <c r="M9" s="86">
        <f>'Sep2007'!$E$22</f>
        <v>1.7000000000000001E-2</v>
      </c>
      <c r="N9" s="86">
        <f>'Sep2007'!$E$23</f>
        <v>0.10893333333333334</v>
      </c>
      <c r="O9" s="86">
        <f>'Sep2007'!$E$26</f>
        <v>6.593333333333333E-2</v>
      </c>
    </row>
    <row r="10" spans="1:18" x14ac:dyDescent="0.2">
      <c r="A10" s="6">
        <v>9</v>
      </c>
      <c r="B10" t="s">
        <v>134</v>
      </c>
      <c r="C10" s="86">
        <f>'Oct2007'!$E$9</f>
        <v>4.1033333333333338E-2</v>
      </c>
      <c r="D10" s="86">
        <f>'Oct2007'!$E$10</f>
        <v>4.5733333333333327E-2</v>
      </c>
      <c r="E10" s="86">
        <f>'Oct2007'!$E$11</f>
        <v>4.8899999999999999E-2</v>
      </c>
      <c r="F10" s="86">
        <f>'Oct2007'!$E$13</f>
        <v>5.1333333333333335E-2</v>
      </c>
      <c r="G10" s="86">
        <f>'Oct2007'!$E$14</f>
        <v>5.7977275385433284E-2</v>
      </c>
      <c r="H10" s="86">
        <f>'Oct2007'!$E$15</f>
        <v>6.1966262626262626E-2</v>
      </c>
      <c r="I10" s="86">
        <f>'Oct2007'!$E$17</f>
        <v>3.3366666666666669E-2</v>
      </c>
      <c r="J10" s="86">
        <f>'Oct2007'!$E$18</f>
        <v>3.9484287612971819E-2</v>
      </c>
      <c r="K10" s="86">
        <f>'Oct2007'!$E$19</f>
        <v>4.5451332877648666E-2</v>
      </c>
      <c r="L10" s="86">
        <f>'Oct2007'!$E$24</f>
        <v>6.1700000000000005E-2</v>
      </c>
      <c r="M10" s="86">
        <f>'Oct2007'!$E$22</f>
        <v>1.7000000000000001E-2</v>
      </c>
      <c r="N10" s="86">
        <f>'Oct2007'!$E$23</f>
        <v>0.10665555555555556</v>
      </c>
      <c r="O10" s="86">
        <f>'Oct2007'!$E$26</f>
        <v>6.3655555555555562E-2</v>
      </c>
    </row>
    <row r="11" spans="1:18" x14ac:dyDescent="0.2">
      <c r="A11" s="6">
        <v>10</v>
      </c>
      <c r="B11" t="s">
        <v>136</v>
      </c>
      <c r="C11" s="86">
        <f>'Nov2007'!$E$9</f>
        <v>3.78E-2</v>
      </c>
      <c r="D11" s="86">
        <f>'Nov2007'!$E$10</f>
        <v>4.4000000000000004E-2</v>
      </c>
      <c r="E11" s="86">
        <f>'Nov2007'!$E$11</f>
        <v>4.7433333333333334E-2</v>
      </c>
      <c r="F11" s="86">
        <f>'Nov2007'!$E$13</f>
        <v>4.9500000000000009E-2</v>
      </c>
      <c r="G11" s="86">
        <f>'Nov2007'!$E$14</f>
        <v>5.7230330940988838E-2</v>
      </c>
      <c r="H11" s="86">
        <f>'Nov2007'!$E$15</f>
        <v>6.0678484848484843E-2</v>
      </c>
      <c r="I11" s="86">
        <f>'Nov2007'!$E$17</f>
        <v>3.2175000000000009E-2</v>
      </c>
      <c r="J11" s="86">
        <f>'Nov2007'!$E$18</f>
        <v>3.8473732057416263E-2</v>
      </c>
      <c r="K11" s="86">
        <f>'Nov2007'!$E$19</f>
        <v>4.6062404306220085E-2</v>
      </c>
      <c r="L11" s="86">
        <f>'Nov2007'!$E$24</f>
        <v>6.1666666666666668E-2</v>
      </c>
      <c r="M11" s="86">
        <f>'Nov2007'!$E$22</f>
        <v>1.7000000000000001E-2</v>
      </c>
      <c r="N11" s="86">
        <f>'Nov2007'!$E$23</f>
        <v>0.10474444444444446</v>
      </c>
      <c r="O11" s="86">
        <f>'Nov2007'!$E$26</f>
        <v>6.1744444444444449E-2</v>
      </c>
    </row>
    <row r="12" spans="1:18" x14ac:dyDescent="0.2">
      <c r="A12" s="6">
        <v>11</v>
      </c>
      <c r="B12" t="s">
        <v>138</v>
      </c>
      <c r="C12" s="86">
        <f>'Dec2007'!$E$10</f>
        <v>3.4733333333333338E-2</v>
      </c>
      <c r="D12" s="86">
        <f>'Dec2007'!$E$11</f>
        <v>4.2599999999999999E-2</v>
      </c>
      <c r="E12" s="86">
        <f>'Dec2007'!$E$12</f>
        <v>4.6533333333333336E-2</v>
      </c>
      <c r="F12" s="86">
        <f>'Dec2007'!$E$14</f>
        <v>4.8066666666666667E-2</v>
      </c>
      <c r="G12" s="86">
        <f>'Dec2007'!$E$15</f>
        <v>5.6316515151515152E-2</v>
      </c>
      <c r="H12" s="86">
        <f>'Dec2007'!$E$16</f>
        <v>6.0090984848484852E-2</v>
      </c>
      <c r="I12" s="86">
        <f>'Dec2007'!$E$18</f>
        <v>3.1243333333333335E-2</v>
      </c>
      <c r="J12" s="86">
        <f>'Dec2007'!$E$19</f>
        <v>3.8427196969696965E-2</v>
      </c>
      <c r="K12" s="86">
        <f>'Dec2007'!$E$20</f>
        <v>4.554227272727273E-2</v>
      </c>
      <c r="L12" s="86">
        <f>'Dec2007'!$E$25</f>
        <v>6.13E-2</v>
      </c>
      <c r="M12" s="86">
        <f>'Dec2007'!$E$23</f>
        <v>1.6799999999999999E-2</v>
      </c>
      <c r="N12" s="86">
        <f>'Dec2007'!$E$24</f>
        <v>0.10283333333333335</v>
      </c>
      <c r="O12" s="86">
        <f>'Dec2007'!$E$27</f>
        <v>5.963333333333333E-2</v>
      </c>
      <c r="P12" s="105">
        <f>'Dec2007'!$E$5</f>
        <v>9.9633333333333324E-2</v>
      </c>
      <c r="Q12" s="105">
        <f>'Dec2007'!$E$6</f>
        <v>3.9633333333333333E-2</v>
      </c>
    </row>
    <row r="13" spans="1:18" x14ac:dyDescent="0.2">
      <c r="A13" s="6">
        <v>12</v>
      </c>
      <c r="B13" t="s">
        <v>148</v>
      </c>
      <c r="C13" s="86">
        <f>'Jan2008'!$E$10</f>
        <v>3.0800000000000004E-2</v>
      </c>
      <c r="D13" s="86">
        <f>'Jan2008'!$E$11</f>
        <v>3.9966666666666671E-2</v>
      </c>
      <c r="E13" s="86">
        <f>'Jan2008'!$E$12</f>
        <v>4.4933333333333325E-2</v>
      </c>
      <c r="F13" s="86">
        <f>'Jan2008'!$E$14</f>
        <v>4.4033333333333334E-2</v>
      </c>
      <c r="G13" s="86">
        <f>'Jan2008'!$E$15</f>
        <v>5.5121746031746043E-2</v>
      </c>
      <c r="H13" s="86">
        <f>'Jan2008'!$E$16</f>
        <v>5.9386150793650803E-2</v>
      </c>
      <c r="I13" s="86">
        <f>'Jan2008'!$E$18</f>
        <v>2.8621666666666667E-2</v>
      </c>
      <c r="J13" s="86">
        <f>'Jan2008'!$E$19</f>
        <v>3.749837301587302E-2</v>
      </c>
      <c r="K13" s="86">
        <f>'Jan2008'!$E$20</f>
        <v>4.491420634920635E-2</v>
      </c>
      <c r="L13" s="86">
        <f>'Jan2008'!$E$25</f>
        <v>6.1566666666666665E-2</v>
      </c>
      <c r="M13" s="86">
        <f>'Jan2008'!$E$23</f>
        <v>1.66E-2</v>
      </c>
      <c r="N13" s="86">
        <f>'Jan2008'!$E$24</f>
        <v>9.9955555555555547E-2</v>
      </c>
      <c r="O13" s="86">
        <f>'Jan2008'!$E$27</f>
        <v>5.6555555555555553E-2</v>
      </c>
      <c r="P13" s="105">
        <f>'Jan2008'!$E$5</f>
        <v>9.6555555555555561E-2</v>
      </c>
      <c r="Q13" s="105">
        <f>'Jan2008'!$E$6</f>
        <v>3.6555555555555556E-2</v>
      </c>
    </row>
    <row r="14" spans="1:18" x14ac:dyDescent="0.2">
      <c r="A14" s="6">
        <v>13</v>
      </c>
      <c r="B14" t="s">
        <v>149</v>
      </c>
      <c r="C14" s="86">
        <f>'Feb2008'!$E$10</f>
        <v>2.6866666666666667E-2</v>
      </c>
      <c r="D14" s="86">
        <f>'Feb2008'!$E$11</f>
        <v>3.8600000000000002E-2</v>
      </c>
      <c r="E14" s="86">
        <f>'Feb2008'!$E$12</f>
        <v>4.4699999999999997E-2</v>
      </c>
      <c r="F14" s="86">
        <f>'Feb2008'!$E$14</f>
        <v>3.8300000000000001E-2</v>
      </c>
      <c r="G14" s="86">
        <f>'Feb2008'!$E$15</f>
        <v>5.4515912698412695E-2</v>
      </c>
      <c r="H14" s="86">
        <f>'Feb2008'!$E$16</f>
        <v>6.0106984126984127E-2</v>
      </c>
      <c r="I14" s="86">
        <f>'Feb2008'!$E$18</f>
        <v>2.4895E-2</v>
      </c>
      <c r="J14" s="86">
        <f>'Feb2008'!$E$19</f>
        <v>3.674753968253968E-2</v>
      </c>
      <c r="K14" s="86">
        <f>'Feb2008'!$E$20</f>
        <v>4.481003968253968E-2</v>
      </c>
      <c r="L14" s="86">
        <f>'Feb2008'!$E$25</f>
        <v>6.183333333333333E-2</v>
      </c>
      <c r="M14" s="86">
        <f>'Feb2008'!$E$23</f>
        <v>1.6400000000000001E-2</v>
      </c>
      <c r="N14" s="86">
        <f>'Feb2008'!$E$24</f>
        <v>9.7522222222222232E-2</v>
      </c>
      <c r="O14" s="86">
        <f>'Feb2008'!$E$27</f>
        <v>5.3922222222222219E-2</v>
      </c>
      <c r="P14" s="105">
        <f>'Feb2008'!$E$5</f>
        <v>9.3922222222222213E-2</v>
      </c>
      <c r="Q14" s="105">
        <f>'Feb2008'!$E$6</f>
        <v>3.3922222222222222E-2</v>
      </c>
    </row>
    <row r="15" spans="1:18" x14ac:dyDescent="0.2">
      <c r="A15" s="6">
        <v>14</v>
      </c>
      <c r="B15" t="s">
        <v>152</v>
      </c>
      <c r="C15" s="86">
        <f>'Mar2008'!$E$10</f>
        <v>2.0900000000000002E-2</v>
      </c>
      <c r="D15" s="86">
        <f>'Mar2008'!$E$11</f>
        <v>3.663333333333333E-2</v>
      </c>
      <c r="E15" s="86">
        <f>'Mar2008'!$E$12</f>
        <v>4.4000000000000004E-2</v>
      </c>
      <c r="F15" s="86">
        <f>'Mar2008'!$E$14</f>
        <v>3.1433333333333334E-2</v>
      </c>
      <c r="G15" s="86">
        <f>'Mar2008'!$E$15</f>
        <v>5.4756746031746038E-2</v>
      </c>
      <c r="H15" s="86">
        <f>'Mar2008'!$E$16</f>
        <v>6.1076984126984125E-2</v>
      </c>
      <c r="I15" s="86">
        <f>'Mar2008'!$E$18</f>
        <v>2.0431666666666667E-2</v>
      </c>
      <c r="J15" s="86">
        <f>'Mar2008'!$E$19</f>
        <v>3.7134206349206354E-2</v>
      </c>
      <c r="K15" s="86">
        <f>'Mar2008'!$E$20</f>
        <v>4.6295873015873013E-2</v>
      </c>
      <c r="L15" s="86">
        <f>'Mar2008'!$E$25</f>
        <v>6.1133333333333338E-2</v>
      </c>
      <c r="M15" s="86">
        <f>'Mar2008'!$E$23</f>
        <v>1.6400000000000001E-2</v>
      </c>
      <c r="N15" s="86">
        <f>'Mar2008'!$E$24</f>
        <v>9.44888888888889E-2</v>
      </c>
      <c r="O15" s="86">
        <f>'Mar2008'!$E$27</f>
        <v>5.0888888888888893E-2</v>
      </c>
      <c r="P15" s="105">
        <f>'Mar2008'!$E$5</f>
        <v>9.0888888888888894E-2</v>
      </c>
      <c r="Q15" s="105">
        <f>'Mar2008'!$E$6</f>
        <v>3.0888888888888893E-2</v>
      </c>
    </row>
    <row r="16" spans="1:18" x14ac:dyDescent="0.2">
      <c r="A16" s="6">
        <v>15</v>
      </c>
      <c r="B16" t="s">
        <v>158</v>
      </c>
      <c r="C16" s="86">
        <f>'Apr2008'!$E$10</f>
        <v>1.5866666666666668E-2</v>
      </c>
      <c r="D16" s="86">
        <f>'Apr2008'!$E$11</f>
        <v>3.6433333333333338E-2</v>
      </c>
      <c r="E16" s="86">
        <f>'Apr2008'!$E$12</f>
        <v>4.4299999999999999E-2</v>
      </c>
      <c r="F16" s="86">
        <f>'Apr2008'!$E$14</f>
        <v>2.816666666666667E-2</v>
      </c>
      <c r="G16" s="86">
        <f>'Apr2008'!$E$15</f>
        <v>5.5798484848484847E-2</v>
      </c>
      <c r="H16" s="86">
        <f>'Apr2008'!$E$16</f>
        <v>6.2199999999999998E-2</v>
      </c>
      <c r="I16" s="86">
        <f>'Apr2008'!$E$18</f>
        <v>1.8308333333333336E-2</v>
      </c>
      <c r="J16" s="86">
        <f>'Apr2008'!$E$19</f>
        <v>3.7831969696969697E-2</v>
      </c>
      <c r="K16" s="86">
        <f>'Apr2008'!$E$20</f>
        <v>4.7609545454545453E-2</v>
      </c>
      <c r="L16" s="86">
        <f>'Apr2008'!$E$25</f>
        <v>6.0033333333333334E-2</v>
      </c>
      <c r="M16" s="86">
        <f>'Apr2008'!$E$23</f>
        <v>1.6400000000000001E-2</v>
      </c>
      <c r="N16" s="86">
        <f>'Apr2008'!$E$24</f>
        <v>9.2577777777777787E-2</v>
      </c>
      <c r="O16" s="86">
        <f>'Apr2008'!$E$27</f>
        <v>4.897777777777778E-2</v>
      </c>
      <c r="P16" s="105">
        <f>'Apr2008'!$E$5</f>
        <v>8.8977777777777781E-2</v>
      </c>
      <c r="Q16" s="105">
        <f>'Apr2008'!$E$6</f>
        <v>2.8977777777777779E-2</v>
      </c>
    </row>
    <row r="17" spans="1:17" x14ac:dyDescent="0.2">
      <c r="A17" s="6">
        <v>16</v>
      </c>
      <c r="B17" t="s">
        <v>159</v>
      </c>
      <c r="C17" s="86">
        <f>'May2008'!$E$10</f>
        <v>1.4499999999999999E-2</v>
      </c>
      <c r="D17" s="86">
        <f>'May2008'!$E$11</f>
        <v>3.6899999999999995E-2</v>
      </c>
      <c r="E17" s="86">
        <f>'May2008'!$E$12</f>
        <v>4.4666666666666667E-2</v>
      </c>
      <c r="F17" s="86">
        <f>'May2008'!$E$14</f>
        <v>2.6766666666666664E-2</v>
      </c>
      <c r="G17" s="86">
        <f>'May2008'!$E$15</f>
        <v>5.6672849927849933E-2</v>
      </c>
      <c r="H17" s="86">
        <f>'May2008'!$E$16</f>
        <v>6.2318214285714289E-2</v>
      </c>
      <c r="I17" s="86">
        <f>'May2008'!$E$18</f>
        <v>1.7398333333333332E-2</v>
      </c>
      <c r="J17" s="86">
        <f>'May2008'!$E$19</f>
        <v>3.7970183982683987E-2</v>
      </c>
      <c r="K17" s="86">
        <f>'May2008'!$E$20</f>
        <v>4.6897878787878787E-2</v>
      </c>
      <c r="L17" s="86">
        <f>'May2008'!$E$25</f>
        <v>5.9200000000000003E-2</v>
      </c>
      <c r="M17" s="86">
        <f>'May2008'!$E$23</f>
        <v>1.6400000000000001E-2</v>
      </c>
      <c r="N17" s="86">
        <f>'May2008'!$E$24</f>
        <v>9.2544444444444443E-2</v>
      </c>
      <c r="O17" s="86">
        <f>'May2008'!$E$27</f>
        <v>4.8944444444444443E-2</v>
      </c>
      <c r="P17" s="105">
        <f>'May2008'!$E$5</f>
        <v>8.8944444444444437E-2</v>
      </c>
      <c r="Q17" s="105">
        <f>'May2008'!$E$6</f>
        <v>2.8944444444444443E-2</v>
      </c>
    </row>
    <row r="18" spans="1:17" x14ac:dyDescent="0.2">
      <c r="A18" s="6">
        <v>17</v>
      </c>
      <c r="B18" t="s">
        <v>162</v>
      </c>
      <c r="C18" s="86">
        <f>'Jun2008'!$E$10</f>
        <v>1.6533333333333334E-2</v>
      </c>
      <c r="D18" s="86">
        <f>'Jun2008'!$E$11</f>
        <v>3.8866666666666667E-2</v>
      </c>
      <c r="E18" s="86">
        <f>'Jun2008'!$E$12</f>
        <v>4.5933333333333333E-2</v>
      </c>
      <c r="F18" s="86">
        <f>'Jun2008'!$E$14</f>
        <v>2.6766666666666664E-2</v>
      </c>
      <c r="G18" s="86">
        <f>'Jun2008'!$E$15</f>
        <v>5.8249675324675322E-2</v>
      </c>
      <c r="H18" s="86">
        <f>'Jun2008'!$E$16</f>
        <v>6.2800793650793663E-2</v>
      </c>
      <c r="I18" s="86">
        <f>'Jun2008'!$E$18</f>
        <v>1.7398333333333332E-2</v>
      </c>
      <c r="J18" s="86">
        <f>'Jun2008'!$E$19</f>
        <v>3.7669985569985569E-2</v>
      </c>
      <c r="K18" s="86">
        <f>'Jun2008'!$E$20</f>
        <v>4.5843831168831173E-2</v>
      </c>
      <c r="L18" s="86">
        <f>'Jun2008'!$E$25</f>
        <v>5.9233333333333332E-2</v>
      </c>
      <c r="M18" s="86">
        <f>'Jun2008'!$E$23</f>
        <v>1.6400000000000001E-2</v>
      </c>
      <c r="N18" s="86">
        <f>'Jun2008'!$E$24</f>
        <v>9.4500000000000001E-2</v>
      </c>
      <c r="O18" s="86">
        <f>'Jun2008'!$E$27</f>
        <v>5.0900000000000001E-2</v>
      </c>
      <c r="P18" s="105">
        <f>'Jun2008'!$E$5</f>
        <v>9.0899999999999995E-2</v>
      </c>
      <c r="Q18" s="105">
        <f>'Jun2008'!$E$6</f>
        <v>3.09E-2</v>
      </c>
    </row>
    <row r="19" spans="1:17" x14ac:dyDescent="0.2">
      <c r="A19" s="6">
        <v>18</v>
      </c>
      <c r="B19" t="s">
        <v>163</v>
      </c>
      <c r="C19" s="86">
        <f>'Jul2008'!$E$10</f>
        <v>1.7700000000000004E-2</v>
      </c>
      <c r="D19" s="86">
        <f>'Jul2008'!$E$11</f>
        <v>3.9966666666666671E-2</v>
      </c>
      <c r="E19" s="86">
        <f>'Jul2008'!$E$12</f>
        <v>4.6533333333333336E-2</v>
      </c>
      <c r="F19" s="86">
        <f>'Jul2008'!$E$14</f>
        <v>2.6766666666666664E-2</v>
      </c>
      <c r="G19" s="86">
        <f>'Jul2008'!$E$15</f>
        <v>6.00754329004329E-2</v>
      </c>
      <c r="H19" s="86">
        <f>'Jul2008'!$E$16</f>
        <v>6.415988455988457E-2</v>
      </c>
      <c r="I19" s="86">
        <f>'Jul2008'!$E$18</f>
        <v>1.7398333333333332E-2</v>
      </c>
      <c r="J19" s="86">
        <f>'Jul2008'!$E$19</f>
        <v>3.7501803751803751E-2</v>
      </c>
      <c r="K19" s="86">
        <f>'Jul2008'!$E$20</f>
        <v>4.5977922077922083E-2</v>
      </c>
      <c r="L19" s="86">
        <f>'Jul2008'!$E$25</f>
        <v>5.9833333333333329E-2</v>
      </c>
      <c r="M19" s="86">
        <f>'Jul2008'!$E$23</f>
        <v>1.6400000000000001E-2</v>
      </c>
      <c r="N19" s="86">
        <f>'Jul2008'!$E$24</f>
        <v>9.5799999999999996E-2</v>
      </c>
      <c r="O19" s="86">
        <f>'Jul2008'!$E$27</f>
        <v>5.2199999999999996E-2</v>
      </c>
      <c r="P19" s="105">
        <f>'Jul2008'!$E$5</f>
        <v>9.2200000000000004E-2</v>
      </c>
      <c r="Q19" s="105">
        <f>'Jul2008'!$E$6</f>
        <v>3.2199999999999999E-2</v>
      </c>
    </row>
    <row r="20" spans="1:17" x14ac:dyDescent="0.2">
      <c r="A20" s="6">
        <v>19</v>
      </c>
      <c r="B20" t="s">
        <v>169</v>
      </c>
      <c r="C20" s="86">
        <f>'Aug2008'!$E$10</f>
        <v>1.7666666666666667E-2</v>
      </c>
      <c r="D20" s="86">
        <f>'Aug2008'!$E$11</f>
        <v>0.04</v>
      </c>
      <c r="E20" s="86">
        <f>'Aug2008'!$E$12</f>
        <v>4.6300000000000001E-2</v>
      </c>
      <c r="F20" s="86">
        <f>'Aug2008'!$E$14</f>
        <v>2.7266666666666665E-2</v>
      </c>
      <c r="G20" s="86">
        <f>'Aug2008'!$E$15</f>
        <v>6.1169083694083699E-2</v>
      </c>
      <c r="H20" s="86">
        <f>'Aug2008'!$E$16</f>
        <v>6.4167821067821068E-2</v>
      </c>
      <c r="I20" s="86">
        <f>'Aug2008'!$E$18</f>
        <v>1.7723333333333334E-2</v>
      </c>
      <c r="J20" s="86">
        <f>'Aug2008'!$E$19</f>
        <v>3.7267676767676762E-2</v>
      </c>
      <c r="K20" s="86">
        <f>'Aug2008'!$E$20</f>
        <v>4.7123160173160171E-2</v>
      </c>
      <c r="L20" s="86">
        <f>'Aug2008'!$E$25</f>
        <v>5.9966666666666668E-2</v>
      </c>
      <c r="M20" s="86">
        <f>'Aug2008'!$E$23</f>
        <v>1.6366666666666668E-2</v>
      </c>
      <c r="N20" s="86">
        <f>'Aug2008'!$E$24</f>
        <v>9.5655555555555549E-2</v>
      </c>
      <c r="O20" s="86">
        <f>'Aug2008'!$E$27</f>
        <v>5.202222222222222E-2</v>
      </c>
      <c r="P20" s="105">
        <f>'Aug2008'!$E$5</f>
        <v>9.2022222222222227E-2</v>
      </c>
      <c r="Q20" s="105">
        <f>'Aug2008'!$E$6</f>
        <v>3.2022222222222223E-2</v>
      </c>
    </row>
    <row r="21" spans="1:17" x14ac:dyDescent="0.2">
      <c r="A21" s="6">
        <v>20</v>
      </c>
      <c r="B21" t="s">
        <v>175</v>
      </c>
      <c r="C21" s="86">
        <f>'Sep2008'!$E$10</f>
        <v>1.52E-2</v>
      </c>
      <c r="D21" s="86">
        <f>'Sep2008'!$E$11</f>
        <v>3.8633333333333332E-2</v>
      </c>
      <c r="E21" s="86">
        <f>'Sep2008'!$E$12</f>
        <v>4.4899999999999995E-2</v>
      </c>
      <c r="F21" s="86">
        <f>'Sep2008'!$E$14</f>
        <v>2.7966666666666667E-2</v>
      </c>
      <c r="G21" s="86">
        <f>'Sep2008'!$E$15</f>
        <v>6.1973051948051951E-2</v>
      </c>
      <c r="H21" s="86">
        <f>'Sep2008'!$E$16</f>
        <v>6.2981313131313124E-2</v>
      </c>
      <c r="I21" s="86">
        <f>'Sep2008'!$E$18</f>
        <v>1.8178333333333335E-2</v>
      </c>
      <c r="J21" s="86">
        <f>'Sep2008'!$E$19</f>
        <v>3.668751803751804E-2</v>
      </c>
      <c r="K21" s="86">
        <f>'Sep2008'!$E$20</f>
        <v>4.773109668109668E-2</v>
      </c>
      <c r="L21" s="86">
        <f>'Sep2008'!$E$25</f>
        <v>5.9866666666666658E-2</v>
      </c>
      <c r="M21" s="86">
        <f>'Sep2008'!$E$23</f>
        <v>1.6333333333333335E-2</v>
      </c>
      <c r="N21" s="86">
        <f>'Sep2008'!$E$24</f>
        <v>9.3622222222222218E-2</v>
      </c>
      <c r="O21" s="86">
        <f>'Sep2008'!$E$27</f>
        <v>4.9955555555555559E-2</v>
      </c>
      <c r="P21" s="105">
        <f>'Sep2008'!$E$5</f>
        <v>8.9955555555555552E-2</v>
      </c>
      <c r="Q21" s="105">
        <f>'Sep2008'!$E$6</f>
        <v>2.9955555555555555E-2</v>
      </c>
    </row>
    <row r="22" spans="1:17" x14ac:dyDescent="0.2">
      <c r="A22" s="6">
        <v>21</v>
      </c>
      <c r="B22" t="s">
        <v>176</v>
      </c>
      <c r="C22" s="86">
        <f>'Oct2008'!$E$10</f>
        <v>1.1966666666666667E-2</v>
      </c>
      <c r="D22" s="86">
        <f>'Oct2008'!$E$11</f>
        <v>3.7966666666666669E-2</v>
      </c>
      <c r="E22" s="86">
        <f>'Oct2008'!$E$12</f>
        <v>4.4333333333333336E-2</v>
      </c>
      <c r="F22" s="86">
        <f>'Oct2008'!$E$14</f>
        <v>2.9533333333333332E-2</v>
      </c>
      <c r="G22" s="86">
        <f>'Oct2008'!$E$15</f>
        <v>6.5262445887445883E-2</v>
      </c>
      <c r="H22" s="86">
        <f>'Oct2008'!$E$16</f>
        <v>6.3096464646464651E-2</v>
      </c>
      <c r="I22" s="86">
        <f>'Oct2008'!$E$18</f>
        <v>1.9196666666666667E-2</v>
      </c>
      <c r="J22" s="86">
        <f>'Oct2008'!$E$19</f>
        <v>3.9701154401154404E-2</v>
      </c>
      <c r="K22" s="86">
        <f>'Oct2008'!$E$20</f>
        <v>5.0764430014430005E-2</v>
      </c>
      <c r="L22" s="86">
        <f>'Oct2008'!$E$25</f>
        <v>5.9900000000000002E-2</v>
      </c>
      <c r="M22" s="86">
        <f>'Oct2008'!$E$23</f>
        <v>1.6299999999999999E-2</v>
      </c>
      <c r="N22" s="86">
        <f>'Oct2008'!$E$24</f>
        <v>9.137777777777778E-2</v>
      </c>
      <c r="O22" s="86">
        <f>'Oct2008'!$E$27</f>
        <v>4.7677777777777777E-2</v>
      </c>
      <c r="P22" s="105">
        <f>'Oct2008'!$E$5</f>
        <v>8.7677777777777771E-2</v>
      </c>
      <c r="Q22" s="105">
        <f>'Oct2008'!$E$6</f>
        <v>2.7677777777777777E-2</v>
      </c>
    </row>
    <row r="23" spans="1:17" x14ac:dyDescent="0.2">
      <c r="A23" s="6">
        <v>22</v>
      </c>
      <c r="B23" t="s">
        <v>179</v>
      </c>
      <c r="C23" s="86">
        <f>'Nov2008'!$E$10</f>
        <v>6.7666666666666665E-3</v>
      </c>
      <c r="D23" s="86">
        <f>'Nov2008'!$E$11</f>
        <v>3.676666666666667E-2</v>
      </c>
      <c r="E23" s="86">
        <f>'Nov2008'!$E$12</f>
        <v>4.3466666666666674E-2</v>
      </c>
      <c r="F23" s="86">
        <f>'Nov2008'!$E$14</f>
        <v>2.5466666666666665E-2</v>
      </c>
      <c r="G23" s="86">
        <f>'Nov2008'!$E$15</f>
        <v>6.7465355940355951E-2</v>
      </c>
      <c r="H23" s="86">
        <f>'Nov2008'!$E$16</f>
        <v>6.741670274170275E-2</v>
      </c>
      <c r="I23" s="86">
        <f>'Nov2008'!$E$18</f>
        <v>1.6553333333333333E-2</v>
      </c>
      <c r="J23" s="86">
        <f>'Nov2008'!$E$19</f>
        <v>4.1508826358826363E-2</v>
      </c>
      <c r="K23" s="86">
        <f>'Nov2008'!$E$20</f>
        <v>5.2377525252525252E-2</v>
      </c>
      <c r="L23" s="86">
        <f>'Nov2008'!$E$25</f>
        <v>6.0733333333333327E-2</v>
      </c>
      <c r="M23" s="86">
        <f>'Nov2008'!$E$23</f>
        <v>1.6299999999999999E-2</v>
      </c>
      <c r="N23" s="86">
        <f>'Nov2008'!$E$24</f>
        <v>8.8377777777777791E-2</v>
      </c>
      <c r="O23" s="86">
        <f>'Nov2008'!$E$27</f>
        <v>4.4677777777777782E-2</v>
      </c>
      <c r="P23" s="105">
        <f>'Nov2008'!$E$5</f>
        <v>8.4677777777777782E-2</v>
      </c>
      <c r="Q23" s="105">
        <f>'Nov2008'!$E$6</f>
        <v>2.4677777777777781E-2</v>
      </c>
    </row>
    <row r="24" spans="1:17" x14ac:dyDescent="0.2">
      <c r="A24" s="6">
        <v>23</v>
      </c>
      <c r="B24" t="s">
        <v>182</v>
      </c>
      <c r="C24" s="86">
        <f>'Dec2008'!$E$10</f>
        <v>3.0333333333333336E-3</v>
      </c>
      <c r="D24" s="86">
        <f>'Dec2008'!$E$11</f>
        <v>3.2533333333333331E-2</v>
      </c>
      <c r="E24" s="86">
        <f>'Dec2008'!$E$12</f>
        <v>3.9666666666666663E-2</v>
      </c>
      <c r="F24" s="86">
        <f>'Dec2008'!$E$14</f>
        <v>1.9399999999999997E-2</v>
      </c>
      <c r="G24" s="86">
        <f>'Dec2008'!$E$15</f>
        <v>6.5564562289562298E-2</v>
      </c>
      <c r="H24" s="86">
        <f>'Dec2008'!$E$16</f>
        <v>6.6743434343434341E-2</v>
      </c>
      <c r="I24" s="86">
        <f>'Dec2008'!$E$18</f>
        <v>1.2609999999999998E-2</v>
      </c>
      <c r="J24" s="86">
        <f>'Dec2008'!$E$19</f>
        <v>4.4377080327080327E-2</v>
      </c>
      <c r="K24" s="86">
        <f>'Dec2008'!$E$20</f>
        <v>5.492727272727272E-2</v>
      </c>
      <c r="L24" s="86">
        <f>'Dec2008'!$E$25</f>
        <v>6.3233333333333336E-2</v>
      </c>
      <c r="M24" s="86">
        <f>'Dec2008'!$E$23</f>
        <v>1.6299999999999999E-2</v>
      </c>
      <c r="N24" s="86">
        <f>'Dec2008'!$E$24</f>
        <v>8.4644444444444453E-2</v>
      </c>
      <c r="O24" s="86">
        <f>'Dec2008'!$E$27</f>
        <v>4.094444444444445E-2</v>
      </c>
      <c r="P24" s="105">
        <f>'Dec2008'!$E$5</f>
        <v>8.0944444444444444E-2</v>
      </c>
      <c r="Q24" s="105">
        <f>'Dec2008'!$E$6</f>
        <v>2.0944444444444446E-2</v>
      </c>
    </row>
    <row r="25" spans="1:17" x14ac:dyDescent="0.2">
      <c r="A25" s="6">
        <v>24</v>
      </c>
      <c r="B25" t="s">
        <v>185</v>
      </c>
      <c r="C25" s="86">
        <f>'Jan2009'!$E$10</f>
        <v>1.1666666666666668E-3</v>
      </c>
      <c r="D25" s="86">
        <f>'Jan2009'!$E$11</f>
        <v>2.8233333333333333E-2</v>
      </c>
      <c r="E25" s="86">
        <f>'Jan2009'!$E$12</f>
        <v>3.6366666666666665E-2</v>
      </c>
      <c r="F25" s="86">
        <f>'Jan2009'!$E$14</f>
        <v>1.2433333333333333E-2</v>
      </c>
      <c r="G25" s="86">
        <f>'Jan2009'!$E$15</f>
        <v>5.8952592592592591E-2</v>
      </c>
      <c r="H25" s="86">
        <f>'Jan2009'!$E$16</f>
        <v>6.3500858585858591E-2</v>
      </c>
      <c r="I25" s="86">
        <f>'Jan2009'!$E$18</f>
        <v>8.0816666666666658E-3</v>
      </c>
      <c r="J25" s="86">
        <f>'Jan2009'!$E$19</f>
        <v>4.098965608465608E-2</v>
      </c>
      <c r="K25" s="86">
        <f>'Jan2009'!$E$20</f>
        <v>5.28144696969697E-2</v>
      </c>
      <c r="L25" s="86">
        <f>'Jan2009'!$E$25</f>
        <v>6.5966666666666673E-2</v>
      </c>
      <c r="M25" s="86">
        <f>'Jan2009'!$E$23</f>
        <v>1.6299999999999999E-2</v>
      </c>
      <c r="N25" s="86">
        <f>'Jan2009'!$E$24</f>
        <v>8.2022222222222232E-2</v>
      </c>
      <c r="O25" s="86">
        <f>'Jan2009'!$E$27</f>
        <v>3.8322222222222223E-2</v>
      </c>
      <c r="P25" s="105">
        <f>'Jan2009'!$E$5</f>
        <v>7.8322222222222224E-2</v>
      </c>
      <c r="Q25" s="105">
        <f>'Jan2009'!$E$6</f>
        <v>1.8322222222222222E-2</v>
      </c>
    </row>
    <row r="26" spans="1:17" x14ac:dyDescent="0.2">
      <c r="A26" s="6">
        <v>25</v>
      </c>
      <c r="B26" t="s">
        <v>188</v>
      </c>
      <c r="C26" s="86">
        <f>'Feb2009'!$E$10</f>
        <v>1.5333333333333334E-3</v>
      </c>
      <c r="D26" s="86">
        <f>'Feb2009'!$E$11</f>
        <v>2.6033333333333335E-2</v>
      </c>
      <c r="E26" s="86">
        <f>'Feb2009'!$E$12</f>
        <v>3.49E-2</v>
      </c>
      <c r="F26" s="86">
        <f>'Feb2009'!$E$14</f>
        <v>9.5333333333333329E-3</v>
      </c>
      <c r="G26" s="86">
        <f>'Feb2009'!$E$15</f>
        <v>5.4443333333333337E-2</v>
      </c>
      <c r="H26" s="86">
        <f>'Feb2009'!$E$16</f>
        <v>5.9006267942583734E-2</v>
      </c>
      <c r="I26" s="86">
        <f>'Feb2009'!$E$18</f>
        <v>6.1966666666666663E-3</v>
      </c>
      <c r="J26" s="86">
        <f>'Feb2009'!$E$19</f>
        <v>3.7785659983291559E-2</v>
      </c>
      <c r="K26" s="86">
        <f>'Feb2009'!$E$20</f>
        <v>5.1769294258373205E-2</v>
      </c>
      <c r="L26" s="86">
        <f>'Feb2009'!$E$25</f>
        <v>6.7100000000000007E-2</v>
      </c>
      <c r="M26" s="86">
        <f>'Feb2009'!$E$23</f>
        <v>1.6299999999999999E-2</v>
      </c>
      <c r="N26" s="86">
        <f>'Feb2009'!$E$24</f>
        <v>8.1211111111111123E-2</v>
      </c>
      <c r="O26" s="86">
        <f>'Feb2009'!$E$27</f>
        <v>3.7511111111111113E-2</v>
      </c>
      <c r="P26" s="105">
        <f>'Feb2009'!$E$5</f>
        <v>7.7511111111111114E-2</v>
      </c>
      <c r="Q26" s="105">
        <f>'Feb2009'!$E$6</f>
        <v>1.7511111111111113E-2</v>
      </c>
    </row>
    <row r="27" spans="1:17" x14ac:dyDescent="0.2">
      <c r="A27" s="6">
        <v>26</v>
      </c>
      <c r="B27" t="s">
        <v>192</v>
      </c>
      <c r="C27" s="86">
        <f>'Mar2009'!$E$10</f>
        <v>2.166666666666667E-3</v>
      </c>
      <c r="D27" s="86">
        <f>'Mar2009'!$E$11</f>
        <v>2.7366666666666668E-2</v>
      </c>
      <c r="E27" s="86">
        <f>'Mar2009'!$E$12</f>
        <v>3.6899999999999995E-2</v>
      </c>
      <c r="F27" s="86">
        <f>'Mar2009'!$E$14</f>
        <v>7.966666666666667E-3</v>
      </c>
      <c r="G27" s="86">
        <f>'Mar2009'!$E$15</f>
        <v>5.2941818181818173E-2</v>
      </c>
      <c r="H27" s="86">
        <f>'Mar2009'!$E$16</f>
        <v>6.0931267942583724E-2</v>
      </c>
      <c r="I27" s="86">
        <f>'Mar2009'!$E$18</f>
        <v>5.1783333333333334E-3</v>
      </c>
      <c r="J27" s="86">
        <f>'Mar2009'!$E$19</f>
        <v>3.4226172248803824E-2</v>
      </c>
      <c r="K27" s="86">
        <f>'Mar2009'!$E$20</f>
        <v>4.9940506379585324E-2</v>
      </c>
      <c r="L27" s="86">
        <f>'Mar2009'!$E$25</f>
        <v>6.6033333333333333E-2</v>
      </c>
      <c r="M27" s="86">
        <f>'Mar2009'!$E$23</f>
        <v>1.6299999999999999E-2</v>
      </c>
      <c r="N27" s="86">
        <f>'Mar2009'!$E$24</f>
        <v>8.2288888888888898E-2</v>
      </c>
      <c r="O27" s="86">
        <f>'Mar2009'!$E$27</f>
        <v>3.8588888888888895E-2</v>
      </c>
      <c r="P27" s="105">
        <f>'Mar2009'!$E$5</f>
        <v>7.8588888888888889E-2</v>
      </c>
      <c r="Q27" s="105">
        <f>'Mar2009'!$E$6</f>
        <v>1.8588888888888891E-2</v>
      </c>
    </row>
    <row r="28" spans="1:17" x14ac:dyDescent="0.2">
      <c r="A28" s="6">
        <v>27</v>
      </c>
      <c r="B28" t="s">
        <v>195</v>
      </c>
      <c r="C28" s="86">
        <f>'Apr2009'!$E$10</f>
        <v>2.2666666666666664E-3</v>
      </c>
      <c r="D28" s="86">
        <f>'Apr2009'!$E$11</f>
        <v>2.8733333333333333E-2</v>
      </c>
      <c r="E28" s="86">
        <f>'Apr2009'!$E$12</f>
        <v>3.8166666666666661E-2</v>
      </c>
      <c r="F28" s="86">
        <f>'Apr2009'!$E$14</f>
        <v>5.8999999999999999E-3</v>
      </c>
      <c r="G28" s="86">
        <f>'Apr2009'!$E$15</f>
        <v>5.2666738816738813E-2</v>
      </c>
      <c r="H28" s="86">
        <f>'Apr2009'!$E$16</f>
        <v>6.3763886990202773E-2</v>
      </c>
      <c r="I28" s="86">
        <f>'Apr2009'!$E$18</f>
        <v>3.8349999999999999E-3</v>
      </c>
      <c r="J28" s="86">
        <f>'Apr2009'!$E$19</f>
        <v>3.3640219867851449E-2</v>
      </c>
      <c r="K28" s="86">
        <f>'Apr2009'!$E$20</f>
        <v>4.9395228601807555E-2</v>
      </c>
      <c r="L28" s="86">
        <f>'Apr2009'!$E$25</f>
        <v>6.4799999999999996E-2</v>
      </c>
      <c r="M28" s="86">
        <f>'Apr2009'!$E$23</f>
        <v>1.6299999999999999E-2</v>
      </c>
      <c r="N28" s="86">
        <f>'Apr2009'!$E$24</f>
        <v>8.3055555555555563E-2</v>
      </c>
      <c r="O28" s="86">
        <f>'Apr2009'!$E$27</f>
        <v>3.935555555555556E-2</v>
      </c>
      <c r="P28" s="105">
        <f>'Apr2009'!$E$5</f>
        <v>7.9355555555555554E-2</v>
      </c>
      <c r="Q28" s="105">
        <f>'Apr2009'!$E$6</f>
        <v>1.9355555555555556E-2</v>
      </c>
    </row>
    <row r="29" spans="1:17" x14ac:dyDescent="0.2">
      <c r="A29" s="6">
        <v>28</v>
      </c>
      <c r="B29" t="s">
        <v>197</v>
      </c>
      <c r="C29" s="86">
        <f>'May2009'!$E$10</f>
        <v>1.8666666666666669E-3</v>
      </c>
      <c r="D29" s="86">
        <f>'May2009'!$E$11</f>
        <v>3.0133333333333331E-2</v>
      </c>
      <c r="E29" s="86">
        <f>'May2009'!$E$12</f>
        <v>3.9466666666666664E-2</v>
      </c>
      <c r="F29" s="86">
        <f>'May2009'!$E$14</f>
        <v>4.8999999999999998E-3</v>
      </c>
      <c r="G29" s="86">
        <f>'May2009'!$E$15</f>
        <v>5.2074238816738817E-2</v>
      </c>
      <c r="H29" s="86">
        <f>'May2009'!$E$16</f>
        <v>6.6633755411255408E-2</v>
      </c>
      <c r="I29" s="86">
        <f>'May2009'!$E$18</f>
        <v>3.1849999999999999E-3</v>
      </c>
      <c r="J29" s="86">
        <f>'May2009'!$E$19</f>
        <v>3.424995670995671E-2</v>
      </c>
      <c r="K29" s="86">
        <f>'May2009'!$E$20</f>
        <v>4.8777904040404045E-2</v>
      </c>
      <c r="L29" s="86">
        <f>'May2009'!$E$25</f>
        <v>6.3933333333333328E-2</v>
      </c>
      <c r="M29" s="86">
        <f>'May2009'!$E$23</f>
        <v>1.6299999999999999E-2</v>
      </c>
      <c r="N29" s="86">
        <f>'May2009'!$E$24</f>
        <v>8.3688888888888896E-2</v>
      </c>
      <c r="O29" s="86">
        <f>'May2009'!$E$27</f>
        <v>3.9988888888888893E-2</v>
      </c>
      <c r="P29" s="105">
        <f>'May2009'!$E$5</f>
        <v>7.9988888888888887E-2</v>
      </c>
      <c r="Q29" s="105">
        <f>'May2009'!$E$6</f>
        <v>1.9988888888888889E-2</v>
      </c>
    </row>
    <row r="30" spans="1:17" x14ac:dyDescent="0.2">
      <c r="A30" s="6">
        <v>29</v>
      </c>
      <c r="B30" t="s">
        <v>201</v>
      </c>
      <c r="C30" s="86">
        <f>'Jun2009'!$E$10</f>
        <v>1.7333333333333333E-3</v>
      </c>
      <c r="D30" s="86">
        <f>'Jun2009'!$E$11</f>
        <v>3.3133333333333327E-2</v>
      </c>
      <c r="E30" s="86">
        <f>'Jun2009'!$E$12</f>
        <v>4.19E-2</v>
      </c>
      <c r="F30" s="86">
        <f>'Jun2009'!$E$14</f>
        <v>4.0333333333333332E-3</v>
      </c>
      <c r="G30" s="86">
        <f>'Jun2009'!$E$15</f>
        <v>5.2835602453102461E-2</v>
      </c>
      <c r="H30" s="86">
        <f>'Jun2009'!$E$16</f>
        <v>6.4950422077922079E-2</v>
      </c>
      <c r="I30" s="86">
        <f>'Jun2009'!$E$18</f>
        <v>2.6216666666666667E-3</v>
      </c>
      <c r="J30" s="86">
        <f>'Jun2009'!$E$19</f>
        <v>3.5557532467532467E-2</v>
      </c>
      <c r="K30" s="86">
        <f>'Jun2009'!$E$20</f>
        <v>4.9094570707070712E-2</v>
      </c>
      <c r="L30" s="86">
        <f>'Jun2009'!$E$25</f>
        <v>6.3366666666666668E-2</v>
      </c>
      <c r="M30" s="86">
        <f>'Jun2009'!$E$23</f>
        <v>1.6299999999999999E-2</v>
      </c>
      <c r="N30" s="86">
        <f>'Jun2009'!$E$24</f>
        <v>8.5488888888888892E-2</v>
      </c>
      <c r="O30" s="86">
        <f>'Jun2009'!$E$27</f>
        <v>4.1788888888888889E-2</v>
      </c>
      <c r="P30" s="105">
        <f>'Jun2009'!$E$5</f>
        <v>8.1788888888888883E-2</v>
      </c>
      <c r="Q30" s="105">
        <f>'Jun2009'!$E$6</f>
        <v>2.1788888888888889E-2</v>
      </c>
    </row>
    <row r="31" spans="1:17" x14ac:dyDescent="0.2">
      <c r="A31" s="6">
        <v>30</v>
      </c>
      <c r="B31" t="s">
        <v>204</v>
      </c>
      <c r="C31" s="86">
        <f>'Jul2009'!$E$10</f>
        <v>1.8000000000000002E-3</v>
      </c>
      <c r="D31" s="86">
        <f>'Jul2009'!$E$11</f>
        <v>3.5233333333333332E-2</v>
      </c>
      <c r="E31" s="86">
        <f>'Jul2009'!$E$12</f>
        <v>4.3699999999999996E-2</v>
      </c>
      <c r="F31" s="86">
        <f>'Jul2009'!$E$14</f>
        <v>3.5333333333333332E-3</v>
      </c>
      <c r="G31" s="86">
        <f>'Jul2009'!$E$15</f>
        <v>5.4084015151515154E-2</v>
      </c>
      <c r="H31" s="86">
        <f>'Jul2009'!$E$16</f>
        <v>6.2766439393939388E-2</v>
      </c>
      <c r="I31" s="86">
        <f>'Jul2009'!$E$18</f>
        <v>2.2966666666666665E-3</v>
      </c>
      <c r="J31" s="86">
        <f>'Jul2009'!$E$19</f>
        <v>3.6378636363636363E-2</v>
      </c>
      <c r="K31" s="86">
        <f>'Jul2009'!$E$20</f>
        <v>4.9461742424242429E-2</v>
      </c>
      <c r="L31" s="86">
        <f>'Jul2009'!$E$25</f>
        <v>6.2433333333333341E-2</v>
      </c>
      <c r="M31" s="86">
        <f>'Jul2009'!$E$23</f>
        <v>1.6299999999999999E-2</v>
      </c>
      <c r="N31" s="86">
        <f>'Jul2009'!$E$24</f>
        <v>8.6811111111111117E-2</v>
      </c>
      <c r="O31" s="86">
        <f>'Jul2009'!$E$27</f>
        <v>4.3111111111111114E-2</v>
      </c>
      <c r="P31" s="105">
        <f>'Jul2009'!$E$5</f>
        <v>8.3111111111111108E-2</v>
      </c>
      <c r="Q31" s="105">
        <f>'Jul2009'!$E$6</f>
        <v>2.311111111111111E-2</v>
      </c>
    </row>
    <row r="32" spans="1:17" x14ac:dyDescent="0.2">
      <c r="A32" s="6">
        <v>31</v>
      </c>
      <c r="B32" t="s">
        <v>209</v>
      </c>
      <c r="C32" s="86">
        <f>'Aug2009'!$E$10</f>
        <v>1.7666666666666666E-3</v>
      </c>
      <c r="D32" s="86">
        <f>'Aug2009'!$E$11</f>
        <v>3.6233333333333333E-2</v>
      </c>
      <c r="E32" s="86">
        <f>'Aug2009'!$E$12</f>
        <v>4.4066666666666671E-2</v>
      </c>
      <c r="F32" s="86">
        <f>'Aug2009'!$E$14</f>
        <v>3.2666666666666664E-3</v>
      </c>
      <c r="G32" s="86">
        <f>'Aug2009'!$E$15</f>
        <v>5.4170959595959599E-2</v>
      </c>
      <c r="H32" s="86">
        <f>'Aug2009'!$E$16</f>
        <v>5.792518939393939E-2</v>
      </c>
      <c r="I32" s="86">
        <f>'Aug2009'!$E$18</f>
        <v>2.1233333333333334E-3</v>
      </c>
      <c r="J32" s="86">
        <f>'Aug2009'!$E$19</f>
        <v>3.5668398268398266E-2</v>
      </c>
      <c r="K32" s="86">
        <f>'Aug2009'!$E$20</f>
        <v>4.8894480519480525E-2</v>
      </c>
      <c r="L32" s="86">
        <f>'Aug2009'!$E$25</f>
        <v>6.2E-2</v>
      </c>
      <c r="M32" s="86">
        <f>'Aug2009'!$E$23</f>
        <v>1.6299999999999999E-2</v>
      </c>
      <c r="N32" s="86">
        <f>'Aug2009'!$E$24</f>
        <v>8.7400000000000005E-2</v>
      </c>
      <c r="O32" s="86">
        <f>'Aug2009'!$E$27</f>
        <v>4.3700000000000003E-2</v>
      </c>
      <c r="P32" s="105">
        <f>'Aug2009'!$E$5</f>
        <v>8.3699999999999997E-2</v>
      </c>
      <c r="Q32" s="105">
        <f>'Aug2009'!$E$6</f>
        <v>2.3700000000000002E-2</v>
      </c>
    </row>
    <row r="33" spans="1:17" x14ac:dyDescent="0.2">
      <c r="A33" s="6">
        <v>32</v>
      </c>
      <c r="B33" t="s">
        <v>212</v>
      </c>
      <c r="C33" s="86">
        <f>'Sep2009'!$E$10</f>
        <v>1.5666666666666665E-3</v>
      </c>
      <c r="D33" s="86">
        <f>'Sep2009'!$E$11</f>
        <v>3.5166666666666672E-2</v>
      </c>
      <c r="E33" s="86">
        <f>'Sep2009'!$E$12</f>
        <v>4.2833333333333334E-2</v>
      </c>
      <c r="F33" s="86">
        <f>'Sep2009'!$E$14</f>
        <v>2.8333333333333335E-3</v>
      </c>
      <c r="G33" s="86">
        <f>'Sep2009'!$E$15</f>
        <v>5.1748412698412703E-2</v>
      </c>
      <c r="H33" s="86">
        <f>'Sep2009'!$E$16</f>
        <v>5.6602029220779219E-2</v>
      </c>
      <c r="I33" s="86">
        <f>'Sep2009'!$E$18</f>
        <v>1.8416666666666668E-3</v>
      </c>
      <c r="J33" s="86">
        <f>'Sep2009'!$E$19</f>
        <v>3.3167929292929291E-2</v>
      </c>
      <c r="K33" s="86">
        <f>'Sep2009'!$E$20</f>
        <v>4.6196536796536791E-2</v>
      </c>
      <c r="L33" s="86">
        <f>'Sep2009'!$E$25</f>
        <v>6.1933333333333333E-2</v>
      </c>
      <c r="M33" s="86">
        <f>'Sep2009'!$E$23</f>
        <v>1.6299999999999999E-2</v>
      </c>
      <c r="N33" s="86">
        <f>'Sep2009'!$E$24</f>
        <v>8.6566666666666681E-2</v>
      </c>
      <c r="O33" s="86">
        <f>'Sep2009'!$E$27</f>
        <v>4.2866666666666671E-2</v>
      </c>
      <c r="P33" s="105">
        <f>'Sep2009'!$E$5</f>
        <v>8.2866666666666672E-2</v>
      </c>
      <c r="Q33" s="105">
        <f>'Sep2009'!$E$6</f>
        <v>2.2866666666666671E-2</v>
      </c>
    </row>
    <row r="34" spans="1:17" x14ac:dyDescent="0.2">
      <c r="A34" s="6">
        <v>33</v>
      </c>
      <c r="B34" t="s">
        <v>215</v>
      </c>
      <c r="C34" s="86">
        <f>'Oct2009'!$E$10</f>
        <v>1.1999999999999999E-3</v>
      </c>
      <c r="D34" s="86">
        <f>'Oct2009'!$E$11</f>
        <v>3.4599999999999999E-2</v>
      </c>
      <c r="E34" s="86">
        <f>'Oct2009'!$E$12</f>
        <v>4.2099999999999999E-2</v>
      </c>
      <c r="F34" s="86">
        <f>'Oct2009'!$E$14</f>
        <v>2.4666666666666669E-3</v>
      </c>
      <c r="G34" s="86">
        <f>'Oct2009'!$E$15</f>
        <v>4.9834920634920642E-2</v>
      </c>
      <c r="H34" s="86">
        <f>'Oct2009'!$E$16</f>
        <v>5.5004265873015878E-2</v>
      </c>
      <c r="I34" s="86">
        <f>'Oct2009'!$E$18</f>
        <v>1.6033333333333336E-3</v>
      </c>
      <c r="J34" s="86">
        <f>'Oct2009'!$E$19</f>
        <v>3.2143650793650787E-2</v>
      </c>
      <c r="K34" s="86">
        <f>'Oct2009'!$E$20</f>
        <v>4.4681746031746038E-2</v>
      </c>
      <c r="L34" s="86">
        <f>'Oct2009'!$E$25</f>
        <v>6.1666666666666668E-2</v>
      </c>
      <c r="M34" s="86">
        <f>'Oct2009'!$E$23</f>
        <v>1.6366666666666665E-2</v>
      </c>
      <c r="N34" s="86">
        <f>'Oct2009'!$E$24</f>
        <v>8.5988888888888892E-2</v>
      </c>
      <c r="O34" s="86">
        <f>'Oct2009'!$E$27</f>
        <v>4.2355555555555563E-2</v>
      </c>
      <c r="P34" s="105">
        <f>'Oct2009'!$E$5</f>
        <v>8.2355555555555557E-2</v>
      </c>
      <c r="Q34" s="105">
        <f>'Oct2009'!$E$6</f>
        <v>2.2355555555555559E-2</v>
      </c>
    </row>
    <row r="35" spans="1:17" x14ac:dyDescent="0.2">
      <c r="A35" s="6">
        <v>34</v>
      </c>
      <c r="B35" t="s">
        <v>218</v>
      </c>
      <c r="C35" s="86">
        <f>'Nov2009'!$E$10</f>
        <v>7.9999999999999993E-4</v>
      </c>
      <c r="D35" s="86">
        <f>'Nov2009'!$E$11</f>
        <v>3.3966666666666666E-2</v>
      </c>
      <c r="E35" s="86">
        <f>'Nov2009'!$E$12</f>
        <v>4.1799999999999997E-2</v>
      </c>
      <c r="F35" s="86">
        <f>'Nov2009'!$E$14</f>
        <v>2.1333333333333334E-3</v>
      </c>
      <c r="G35" s="86">
        <f>'Nov2009'!$E$15</f>
        <v>4.7633458646616549E-2</v>
      </c>
      <c r="H35" s="86">
        <f>'Nov2009'!$E$16</f>
        <v>5.522038429406851E-2</v>
      </c>
      <c r="I35" s="86">
        <f>'Nov2009'!$E$18</f>
        <v>1.3866666666666667E-3</v>
      </c>
      <c r="J35" s="86">
        <f>'Nov2009'!$E$19</f>
        <v>3.295555555555555E-2</v>
      </c>
      <c r="K35" s="86">
        <f>'Nov2009'!$E$20</f>
        <v>4.4951420217209687E-2</v>
      </c>
      <c r="L35" s="86">
        <f>'Nov2009'!$E$25</f>
        <v>6.1199999999999997E-2</v>
      </c>
      <c r="M35" s="86">
        <f>'Nov2009'!$E$23</f>
        <v>1.6433333333333331E-2</v>
      </c>
      <c r="N35" s="86">
        <f>'Nov2009'!$E$24</f>
        <v>8.5366666666666674E-2</v>
      </c>
      <c r="O35" s="86">
        <f>'Nov2009'!$E$27</f>
        <v>4.1800000000000004E-2</v>
      </c>
      <c r="P35" s="105">
        <f>'Nov2009'!$E$5</f>
        <v>8.1799999999999998E-2</v>
      </c>
      <c r="Q35" s="105">
        <f>'Nov2009'!$E$6</f>
        <v>2.1800000000000003E-2</v>
      </c>
    </row>
    <row r="36" spans="1:17" x14ac:dyDescent="0.2">
      <c r="A36" s="6">
        <v>35</v>
      </c>
      <c r="B36" t="s">
        <v>221</v>
      </c>
      <c r="C36" s="86">
        <f>'Dec2009'!$E$10</f>
        <v>5.6666666666666671E-4</v>
      </c>
      <c r="D36" s="86">
        <f>'Dec2009'!$E$11</f>
        <v>3.4599999999999999E-2</v>
      </c>
      <c r="E36" s="86">
        <f>'Dec2009'!$E$12</f>
        <v>4.2666666666666665E-2</v>
      </c>
      <c r="F36" s="86">
        <f>'Dec2009'!$E$14</f>
        <v>2.0333333333333336E-3</v>
      </c>
      <c r="G36" s="86">
        <f>'Dec2009'!$E$15</f>
        <v>4.6686308574466463E-2</v>
      </c>
      <c r="H36" s="86">
        <f>'Dec2009'!$E$16</f>
        <v>5.5748089921774137E-2</v>
      </c>
      <c r="I36" s="86">
        <f>'Dec2009'!$E$18</f>
        <v>1.321666666666667E-3</v>
      </c>
      <c r="J36" s="86">
        <f>'Dec2009'!$E$19</f>
        <v>3.3351479076479083E-2</v>
      </c>
      <c r="K36" s="86">
        <f>'Dec2009'!$E$20</f>
        <v>4.5618303334092801E-2</v>
      </c>
      <c r="L36" s="86">
        <f>'Dec2009'!$E$25</f>
        <v>6.0533333333333335E-2</v>
      </c>
      <c r="M36" s="86">
        <f>'Dec2009'!$E$23</f>
        <v>1.6500000000000001E-2</v>
      </c>
      <c r="N36" s="86">
        <f>'Dec2009'!$E$24</f>
        <v>8.5522222222222222E-2</v>
      </c>
      <c r="O36" s="86">
        <f>'Dec2009'!$E$27</f>
        <v>4.2022222222222225E-2</v>
      </c>
      <c r="P36" s="105">
        <f>'Dec2009'!$E$5</f>
        <v>8.2022222222222219E-2</v>
      </c>
      <c r="Q36" s="105">
        <f>'Dec2009'!$E$6</f>
        <v>2.2022222222222221E-2</v>
      </c>
    </row>
    <row r="37" spans="1:17" x14ac:dyDescent="0.2">
      <c r="A37" s="6">
        <v>36</v>
      </c>
      <c r="B37" t="s">
        <v>185</v>
      </c>
      <c r="C37" s="86">
        <f>'Jan2010'!$E$10</f>
        <v>5.3333333333333325E-4</v>
      </c>
      <c r="D37" s="86">
        <f>'Jan2010'!$E$11</f>
        <v>3.5733333333333332E-2</v>
      </c>
      <c r="E37" s="86">
        <f>'Jan2010'!$E$12</f>
        <v>4.3800000000000006E-2</v>
      </c>
      <c r="F37" s="86">
        <f>'Jan2010'!$E$14</f>
        <v>1.9E-3</v>
      </c>
      <c r="G37" s="86">
        <f>'Jan2010'!$E$15</f>
        <v>4.6306818181818178E-2</v>
      </c>
      <c r="H37" s="86">
        <f>'Jan2010'!$E$16</f>
        <v>5.7284848484848487E-2</v>
      </c>
      <c r="I37" s="86">
        <f>'Jan2010'!$E$18</f>
        <v>1.235E-3</v>
      </c>
      <c r="J37" s="86">
        <f>'Jan2010'!$E$19</f>
        <v>3.2403149920255184E-2</v>
      </c>
      <c r="K37" s="86">
        <f>'Jan2010'!$E$20</f>
        <v>4.5139314194577347E-2</v>
      </c>
      <c r="L37" s="86">
        <f>'Jan2010'!$E$25</f>
        <v>6.0066666666666664E-2</v>
      </c>
      <c r="M37" s="86">
        <f>'Jan2010'!$E$23</f>
        <v>1.6500000000000001E-2</v>
      </c>
      <c r="N37" s="86">
        <f>'Jan2010'!$E$24</f>
        <v>8.6044444444444451E-2</v>
      </c>
      <c r="O37" s="86">
        <f>'Jan2010'!$E$27</f>
        <v>4.2544444444444447E-2</v>
      </c>
      <c r="P37" s="105">
        <f>'Jan2010'!$E$5</f>
        <v>8.2544444444444448E-2</v>
      </c>
      <c r="Q37" s="105">
        <f>'Jan2010'!$E$6</f>
        <v>2.2544444444444447E-2</v>
      </c>
    </row>
    <row r="38" spans="1:17" x14ac:dyDescent="0.2">
      <c r="A38" s="6">
        <v>37</v>
      </c>
      <c r="B38" t="s">
        <v>188</v>
      </c>
      <c r="C38" s="86">
        <f>'Feb2010'!$E$10</f>
        <v>7.3333333333333323E-4</v>
      </c>
      <c r="D38" s="86">
        <f>'Feb2010'!$E$11</f>
        <v>3.6700000000000003E-2</v>
      </c>
      <c r="E38" s="86">
        <f>'Feb2010'!$E$12</f>
        <v>4.4600000000000001E-2</v>
      </c>
      <c r="F38" s="86">
        <f>'Feb2010'!$E$14</f>
        <v>1.9333333333333331E-3</v>
      </c>
      <c r="G38" s="86">
        <f>'Feb2010'!$E$15</f>
        <v>4.7604186602870802E-2</v>
      </c>
      <c r="H38" s="86">
        <f>'Feb2010'!$E$16</f>
        <v>5.8376076555023915E-2</v>
      </c>
      <c r="I38" s="86">
        <f>'Feb2010'!$E$18</f>
        <v>1.2566666666666666E-3</v>
      </c>
      <c r="J38" s="86">
        <f>'Feb2010'!$E$19</f>
        <v>3.1627711323763956E-2</v>
      </c>
      <c r="K38" s="86">
        <f>'Feb2010'!$E$20</f>
        <v>4.5827910685805419E-2</v>
      </c>
      <c r="L38" s="86">
        <f>'Feb2010'!$E$25</f>
        <v>5.9666666666666666E-2</v>
      </c>
      <c r="M38" s="86">
        <f>'Feb2010'!$E$23</f>
        <v>1.6500000000000001E-2</v>
      </c>
      <c r="N38" s="86">
        <f>'Feb2010'!$E$24</f>
        <v>8.6466666666666664E-2</v>
      </c>
      <c r="O38" s="86">
        <f>'Feb2010'!$E$27</f>
        <v>4.2966666666666667E-2</v>
      </c>
      <c r="P38" s="105">
        <f>'Feb2010'!$E$5</f>
        <v>8.2966666666666661E-2</v>
      </c>
      <c r="Q38" s="105">
        <f>'Feb2010'!$E$6</f>
        <v>2.2966666666666666E-2</v>
      </c>
    </row>
    <row r="39" spans="1:17" x14ac:dyDescent="0.2">
      <c r="A39" s="6">
        <v>38</v>
      </c>
      <c r="B39" t="s">
        <v>228</v>
      </c>
      <c r="C39" s="86">
        <f>'Mar2010'!$E$10</f>
        <v>1.0666666666666667E-3</v>
      </c>
      <c r="D39" s="86">
        <f>'Mar2010'!$E$11</f>
        <v>3.7166666666666667E-2</v>
      </c>
      <c r="E39" s="86">
        <f>'Mar2010'!$E$12</f>
        <v>4.4899999999999995E-2</v>
      </c>
      <c r="F39" s="86">
        <f>'Mar2010'!$E$14</f>
        <v>2.0666666666666667E-3</v>
      </c>
      <c r="G39" s="86">
        <f>'Mar2010'!$E$15</f>
        <v>4.8702631578947359E-2</v>
      </c>
      <c r="H39" s="86">
        <f>'Mar2010'!$E$16</f>
        <v>5.8836842105263153E-2</v>
      </c>
      <c r="I39" s="86">
        <f>'Mar2010'!$E$18</f>
        <v>1.3433333333333335E-3</v>
      </c>
      <c r="J39" s="86">
        <f>'Mar2010'!$E$19</f>
        <v>3.2009649122807016E-2</v>
      </c>
      <c r="K39" s="86">
        <f>'Mar2010'!$E$20</f>
        <v>4.633508771929825E-2</v>
      </c>
      <c r="L39" s="86">
        <f>'Mar2010'!$E$25</f>
        <v>5.9366666666666658E-2</v>
      </c>
      <c r="M39" s="86">
        <f>'Mar2010'!$E$23</f>
        <v>1.6500000000000001E-2</v>
      </c>
      <c r="N39" s="86">
        <f>'Mar2010'!$E$24</f>
        <v>8.6766666666666672E-2</v>
      </c>
      <c r="O39" s="86">
        <f>'Mar2010'!$E$27</f>
        <v>4.3266666666666669E-2</v>
      </c>
      <c r="P39" s="105">
        <f>'Mar2010'!$E$5</f>
        <v>8.3266666666666669E-2</v>
      </c>
      <c r="Q39" s="105">
        <f>'Mar2010'!$E$6</f>
        <v>2.3266666666666668E-2</v>
      </c>
    </row>
    <row r="40" spans="1:17" x14ac:dyDescent="0.2">
      <c r="A40" s="6">
        <v>39</v>
      </c>
      <c r="B40" t="s">
        <v>231</v>
      </c>
      <c r="C40" s="86">
        <f>'Apr2009'!$E$10</f>
        <v>2.2666666666666664E-3</v>
      </c>
      <c r="D40" s="86">
        <f>'Apr2009'!$E$11</f>
        <v>2.8733333333333333E-2</v>
      </c>
      <c r="E40" s="86">
        <f>'Apr2009'!$E$12</f>
        <v>3.8166666666666661E-2</v>
      </c>
      <c r="F40" s="86">
        <f>'Apr2009'!$E$14</f>
        <v>5.8999999999999999E-3</v>
      </c>
      <c r="G40" s="86">
        <f>'Apr2009'!$E$15</f>
        <v>5.2666738816738813E-2</v>
      </c>
      <c r="H40" s="86">
        <f>'Apr2009'!$E$16</f>
        <v>6.3763886990202773E-2</v>
      </c>
      <c r="I40" s="86">
        <f>'Apr2009'!$E$18</f>
        <v>3.8349999999999999E-3</v>
      </c>
      <c r="J40" s="86">
        <f>'Apr2009'!$E$19</f>
        <v>3.3640219867851449E-2</v>
      </c>
      <c r="K40" s="86">
        <f>'Apr2009'!$E$20</f>
        <v>4.9395228601807555E-2</v>
      </c>
      <c r="L40" s="86">
        <f>'Apr2009'!$E$25</f>
        <v>6.4799999999999996E-2</v>
      </c>
      <c r="M40" s="86">
        <f>'Apr2009'!$E$23</f>
        <v>1.6299999999999999E-2</v>
      </c>
      <c r="N40" s="86">
        <f>'Apr2009'!$E$24</f>
        <v>8.3055555555555563E-2</v>
      </c>
      <c r="O40" s="86">
        <f>'Apr2009'!$E$27</f>
        <v>3.935555555555556E-2</v>
      </c>
      <c r="P40" s="105">
        <f>'Apr2009'!$E$5</f>
        <v>7.9355555555555554E-2</v>
      </c>
      <c r="Q40" s="105">
        <f>'Apr2009'!$E$6</f>
        <v>1.9355555555555556E-2</v>
      </c>
    </row>
    <row r="41" spans="1:17" x14ac:dyDescent="0.2">
      <c r="A41" s="6">
        <v>40</v>
      </c>
      <c r="B41" t="s">
        <v>234</v>
      </c>
      <c r="C41" s="86">
        <f>'May2009'!$E$10</f>
        <v>1.8666666666666669E-3</v>
      </c>
      <c r="D41" s="86">
        <f>'May2009'!$E$11</f>
        <v>3.0133333333333331E-2</v>
      </c>
      <c r="E41" s="86">
        <f>'May2009'!$E$12</f>
        <v>3.9466666666666664E-2</v>
      </c>
      <c r="F41" s="86">
        <f>'May2009'!$E$14</f>
        <v>4.8999999999999998E-3</v>
      </c>
      <c r="G41" s="86">
        <f>'May2009'!$E$15</f>
        <v>5.2074238816738817E-2</v>
      </c>
      <c r="H41" s="86">
        <f>'May2009'!$E$16</f>
        <v>6.6633755411255408E-2</v>
      </c>
      <c r="I41" s="86">
        <f>'May2009'!$E$18</f>
        <v>3.1849999999999999E-3</v>
      </c>
      <c r="J41" s="86">
        <f>'May2009'!$E$19</f>
        <v>3.424995670995671E-2</v>
      </c>
      <c r="K41" s="86">
        <f>'May2009'!$E$20</f>
        <v>4.8777904040404045E-2</v>
      </c>
      <c r="L41" s="86">
        <f>'May2009'!$E$25</f>
        <v>6.3933333333333328E-2</v>
      </c>
      <c r="M41" s="86">
        <f>'May2009'!$E$23</f>
        <v>1.6299999999999999E-2</v>
      </c>
      <c r="N41" s="86">
        <f>'May2009'!$E$24</f>
        <v>8.3688888888888896E-2</v>
      </c>
      <c r="O41" s="86">
        <f>'May2009'!$E$27</f>
        <v>3.9988888888888893E-2</v>
      </c>
      <c r="P41" s="105">
        <f>'May2009'!$E$5</f>
        <v>7.9988888888888887E-2</v>
      </c>
      <c r="Q41" s="105">
        <f>'May2009'!$E$6</f>
        <v>1.9988888888888889E-2</v>
      </c>
    </row>
    <row r="42" spans="1:17" x14ac:dyDescent="0.2">
      <c r="A42" s="6">
        <v>41</v>
      </c>
      <c r="B42" t="s">
        <v>237</v>
      </c>
      <c r="C42" s="86">
        <f>'Jun2010'!$E$10</f>
        <v>1.4666666666666667E-3</v>
      </c>
      <c r="D42" s="86">
        <f>'Jun2010'!$E$11</f>
        <v>3.49E-2</v>
      </c>
      <c r="E42" s="86">
        <f>'Jun2010'!$E$12</f>
        <v>4.1966666666666673E-2</v>
      </c>
      <c r="F42" s="86">
        <f>'Jun2010'!$E$14</f>
        <v>4.0000000000000001E-3</v>
      </c>
      <c r="G42" s="86">
        <f>'Jun2010'!$E$15</f>
        <v>4.6204703425229747E-2</v>
      </c>
      <c r="H42" s="86">
        <f>'Jun2010'!$E$16</f>
        <v>5.8781629072681696E-2</v>
      </c>
      <c r="I42" s="86">
        <f>'Jun2010'!$E$18</f>
        <v>2.6000000000000003E-3</v>
      </c>
      <c r="J42" s="86">
        <f>'Jun2010'!$E$19</f>
        <v>3.4054996392496394E-2</v>
      </c>
      <c r="K42" s="86">
        <f>'Jun2010'!$E$20</f>
        <v>4.7861410533910541E-2</v>
      </c>
      <c r="L42" s="86">
        <f>'Jun2010'!$E$25</f>
        <v>5.8066666666666662E-2</v>
      </c>
      <c r="M42" s="86">
        <f>'Jun2010'!$E$23</f>
        <v>1.6500000000000001E-2</v>
      </c>
      <c r="N42" s="86">
        <f>'Jun2010'!$E$24</f>
        <v>8.5422222222222219E-2</v>
      </c>
      <c r="O42" s="86">
        <f>'Jun2010'!$E$27</f>
        <v>4.1922222222222222E-2</v>
      </c>
      <c r="P42" s="105">
        <f>'Jun2010'!$E$5</f>
        <v>8.1922222222222216E-2</v>
      </c>
      <c r="Q42" s="105">
        <f>'Jun2010'!$E$6</f>
        <v>2.1922222222222221E-2</v>
      </c>
    </row>
    <row r="43" spans="1:17" x14ac:dyDescent="0.2">
      <c r="A43" s="6">
        <v>42</v>
      </c>
      <c r="B43" t="s">
        <v>240</v>
      </c>
      <c r="C43" s="86">
        <f>'Jul2010'!$E$10</f>
        <v>1.4666666666666667E-3</v>
      </c>
      <c r="D43" s="86">
        <f>'Jul2010'!$E$11</f>
        <v>3.2100000000000004E-2</v>
      </c>
      <c r="E43" s="86">
        <f>'Jul2010'!$E$12</f>
        <v>3.9533333333333337E-2</v>
      </c>
      <c r="F43" s="86">
        <f>'Jul2010'!$E$14</f>
        <v>4.2333333333333337E-3</v>
      </c>
      <c r="G43" s="86">
        <f>'Jul2010'!$E$15</f>
        <v>4.4148354218880533E-2</v>
      </c>
      <c r="H43" s="86">
        <f>'Jul2010'!$E$16</f>
        <v>6.006416875522138E-2</v>
      </c>
      <c r="I43" s="86">
        <f>'Jul2010'!$E$18</f>
        <v>2.751666666666667E-3</v>
      </c>
      <c r="J43" s="86">
        <f>'Jul2010'!$E$19</f>
        <v>3.2785155122655125E-2</v>
      </c>
      <c r="K43" s="86">
        <f>'Jul2010'!$E$20</f>
        <v>4.9066172438672451E-2</v>
      </c>
      <c r="L43" s="86">
        <f>'Jul2010'!$E$25</f>
        <v>5.7100000000000005E-2</v>
      </c>
      <c r="M43" s="86">
        <f>'Jul2010'!$E$23</f>
        <v>1.6500000000000001E-2</v>
      </c>
      <c r="N43" s="86">
        <f>'Jul2010'!$E$24</f>
        <v>8.3711111111111111E-2</v>
      </c>
      <c r="O43" s="86">
        <f>'Jul2010'!$E$27</f>
        <v>4.0211111111111114E-2</v>
      </c>
      <c r="P43" s="105">
        <f>'Jul2010'!$E$5</f>
        <v>8.0211111111111108E-2</v>
      </c>
      <c r="Q43" s="105">
        <f>'Jul2010'!$E$6</f>
        <v>2.021111111111111E-2</v>
      </c>
    </row>
    <row r="44" spans="1:17" x14ac:dyDescent="0.2">
      <c r="A44" s="6">
        <v>43</v>
      </c>
      <c r="B44" t="s">
        <v>243</v>
      </c>
      <c r="C44" s="86">
        <f>'Aug2010'!$E$10</f>
        <v>1.4666666666666667E-3</v>
      </c>
      <c r="D44" s="86">
        <f>'Aug2010'!$E$11</f>
        <v>2.9700000000000001E-2</v>
      </c>
      <c r="E44" s="86">
        <f>'Aug2010'!$E$12</f>
        <v>3.7566666666666665E-2</v>
      </c>
      <c r="F44" s="86">
        <f>'Aug2010'!$E$14</f>
        <v>3.6666666666666666E-3</v>
      </c>
      <c r="G44" s="86">
        <f>'Aug2010'!$E$15</f>
        <v>4.2134877344877343E-2</v>
      </c>
      <c r="H44" s="86">
        <f>'Aug2010'!$E$16</f>
        <v>6.1388730158730163E-2</v>
      </c>
      <c r="I44" s="86">
        <f>'Aug2010'!$E$18</f>
        <v>2.3833333333333332E-3</v>
      </c>
      <c r="J44" s="86">
        <f>'Aug2010'!$E$19</f>
        <v>3.0445382395382397E-2</v>
      </c>
      <c r="K44" s="86">
        <f>'Aug2010'!$E$20</f>
        <v>4.7625036075036077E-2</v>
      </c>
      <c r="L44" s="86">
        <f>'Aug2010'!$E$25</f>
        <v>5.7266666666666667E-2</v>
      </c>
      <c r="M44" s="86">
        <f>'Aug2010'!$E$23</f>
        <v>1.6500000000000001E-2</v>
      </c>
      <c r="N44" s="86">
        <f>'Aug2010'!$E$24</f>
        <v>8.2266666666666668E-2</v>
      </c>
      <c r="O44" s="86">
        <f>'Aug2010'!$E$27</f>
        <v>3.8766666666666671E-2</v>
      </c>
      <c r="P44" s="105">
        <f>'Aug2010'!$E$5</f>
        <v>7.8766666666666665E-2</v>
      </c>
      <c r="Q44" s="105">
        <f>'Aug2010'!$E$6</f>
        <v>1.8766666666666668E-2</v>
      </c>
    </row>
    <row r="45" spans="1:17" x14ac:dyDescent="0.2">
      <c r="A45" s="6">
        <v>44</v>
      </c>
      <c r="B45" t="s">
        <v>248</v>
      </c>
      <c r="C45" s="86">
        <f>'Sep2010'!$E$10</f>
        <v>1.5666666666666667E-3</v>
      </c>
      <c r="D45" s="86">
        <f>'Sep2010'!$E$11</f>
        <v>2.7866666666666665E-2</v>
      </c>
      <c r="E45" s="86">
        <f>'Sep2010'!$E$12</f>
        <v>3.5966666666666668E-2</v>
      </c>
      <c r="F45" s="86">
        <f>'Sep2010'!$E$14</f>
        <v>2.9666666666666665E-3</v>
      </c>
      <c r="G45" s="86">
        <f>'Sep2010'!$E$15</f>
        <v>4.0849639249639247E-2</v>
      </c>
      <c r="H45" s="86">
        <f>'Sep2010'!$E$16</f>
        <v>5.9600793650793654E-2</v>
      </c>
      <c r="I45" s="86">
        <f>'Sep2010'!$E$18</f>
        <v>1.9283333333333333E-3</v>
      </c>
      <c r="J45" s="86">
        <f>'Sep2010'!$E$19</f>
        <v>2.8281060606060605E-2</v>
      </c>
      <c r="K45" s="86">
        <f>'Sep2010'!$E$20</f>
        <v>4.4812157287157289E-2</v>
      </c>
      <c r="L45" s="86">
        <f>'Sep2010'!$E$25</f>
        <v>5.8799999999999998E-2</v>
      </c>
      <c r="M45" s="86">
        <f>'Sep2010'!$E$23</f>
        <v>1.6500000000000001E-2</v>
      </c>
      <c r="N45" s="86">
        <f>'Sep2010'!$E$24</f>
        <v>8.1122222222222221E-2</v>
      </c>
      <c r="O45" s="86">
        <f>'Sep2010'!$E$27</f>
        <v>3.7622222222222224E-2</v>
      </c>
      <c r="P45" s="105">
        <f>'Sep2010'!$E$5</f>
        <v>7.7622222222222217E-2</v>
      </c>
      <c r="Q45" s="105">
        <f>'Sep2010'!$E$6</f>
        <v>1.762222222222222E-2</v>
      </c>
    </row>
    <row r="46" spans="1:17" x14ac:dyDescent="0.2">
      <c r="A46" s="6">
        <v>45</v>
      </c>
      <c r="B46" t="s">
        <v>249</v>
      </c>
      <c r="C46" s="86">
        <f>'Oct2010'!$E$10</f>
        <v>1.4666666666666667E-3</v>
      </c>
      <c r="D46" s="86">
        <f>'Oct2010'!$E$11</f>
        <v>2.63E-2</v>
      </c>
      <c r="E46" s="86">
        <f>'Oct2010'!$E$12</f>
        <v>3.5033333333333333E-2</v>
      </c>
      <c r="F46" s="86">
        <f>'Oct2010'!$E$14</f>
        <v>2.5666666666666667E-3</v>
      </c>
      <c r="G46" s="86">
        <f>'Oct2010'!$E$15</f>
        <v>4.0164282106782107E-2</v>
      </c>
      <c r="H46" s="86">
        <f>'Oct2010'!$E$16</f>
        <v>5.5231507936507947E-2</v>
      </c>
      <c r="I46" s="86">
        <f>'Oct2010'!$E$18</f>
        <v>1.6683333333333335E-3</v>
      </c>
      <c r="J46" s="86">
        <f>'Oct2010'!$E$19</f>
        <v>2.6596814574314575E-2</v>
      </c>
      <c r="K46" s="86">
        <f>'Oct2010'!$E$20</f>
        <v>4.1553030303030307E-2</v>
      </c>
      <c r="L46" s="86">
        <f>'Oct2010'!$E$25</f>
        <v>6.0466666666666669E-2</v>
      </c>
      <c r="M46" s="86">
        <f>'Oct2010'!$E$23</f>
        <v>1.6500000000000001E-2</v>
      </c>
      <c r="N46" s="86">
        <f>'Oct2010'!$E$24</f>
        <v>8.0144444444444449E-2</v>
      </c>
      <c r="O46" s="86">
        <f>'Oct2010'!$E$27</f>
        <v>3.6644444444444445E-2</v>
      </c>
      <c r="P46" s="105">
        <f>'Oct2010'!$E$5</f>
        <v>7.6644444444444446E-2</v>
      </c>
      <c r="Q46" s="105">
        <f>'Oct2010'!$E$6</f>
        <v>1.6644444444444444E-2</v>
      </c>
    </row>
    <row r="47" spans="1:17" x14ac:dyDescent="0.2">
      <c r="A47" s="6">
        <v>46</v>
      </c>
      <c r="B47" t="s">
        <v>252</v>
      </c>
      <c r="C47" s="86">
        <f>'Nov2010'!$E$10</f>
        <v>1.4E-3</v>
      </c>
      <c r="D47" s="86">
        <f>'Nov2010'!$E$11</f>
        <v>2.6499999999999999E-2</v>
      </c>
      <c r="E47" s="86">
        <f>'Nov2010'!$E$12</f>
        <v>3.6033333333333334E-2</v>
      </c>
      <c r="F47" s="86">
        <f>'Nov2010'!$E$14</f>
        <v>2.5000000000000001E-3</v>
      </c>
      <c r="G47" s="86">
        <f>'Nov2010'!$E$15</f>
        <v>4.0113373015873012E-2</v>
      </c>
      <c r="H47" s="86">
        <f>'Nov2010'!$E$16</f>
        <v>5.265234126984128E-2</v>
      </c>
      <c r="I47" s="86">
        <f>'Nov2010'!$E$18</f>
        <v>1.6250000000000001E-3</v>
      </c>
      <c r="J47" s="86">
        <f>'Nov2010'!$E$19</f>
        <v>2.7864920634920635E-2</v>
      </c>
      <c r="K47" s="86">
        <f>'Nov2010'!$E$20</f>
        <v>4.2067500000000008E-2</v>
      </c>
      <c r="L47" s="86">
        <f>'Nov2010'!$E$25</f>
        <v>6.1900000000000004E-2</v>
      </c>
      <c r="M47" s="86">
        <f>'Nov2010'!$E$23</f>
        <v>1.6500000000000001E-2</v>
      </c>
      <c r="N47" s="86">
        <f>'Nov2010'!$E$24</f>
        <v>8.0322222222222225E-2</v>
      </c>
      <c r="O47" s="86">
        <f>'Nov2010'!$E$27</f>
        <v>3.6822222222222221E-2</v>
      </c>
      <c r="P47" s="105">
        <f>'Nov2010'!$E$5</f>
        <v>7.6822222222222222E-2</v>
      </c>
      <c r="Q47" s="105">
        <f>'Nov2010'!$E$6</f>
        <v>1.6822222222222221E-2</v>
      </c>
    </row>
    <row r="48" spans="1:17" x14ac:dyDescent="0.2">
      <c r="A48" s="6">
        <v>47</v>
      </c>
      <c r="B48" t="s">
        <v>255</v>
      </c>
      <c r="C48" s="86">
        <f>'Dec2010'!$E$10</f>
        <v>1.3666666666666669E-3</v>
      </c>
      <c r="D48" s="86">
        <f>'Dec2010'!$E$11</f>
        <v>2.8633333333333334E-2</v>
      </c>
      <c r="E48" s="86">
        <f>'Dec2010'!$E$12</f>
        <v>3.8366666666666667E-2</v>
      </c>
      <c r="F48" s="86">
        <f>'Dec2010'!$E$14</f>
        <v>2.5666666666666667E-3</v>
      </c>
      <c r="G48" s="86">
        <f>'Dec2010'!$E$15</f>
        <v>4.0390681818181819E-2</v>
      </c>
      <c r="H48" s="86">
        <f>'Dec2010'!$E$16</f>
        <v>5.044487373737374E-2</v>
      </c>
      <c r="I48" s="86">
        <f>'Dec2010'!$E$18</f>
        <v>1.6683333333333335E-3</v>
      </c>
      <c r="J48" s="86">
        <f>'Dec2010'!$E$19</f>
        <v>2.9745151515151513E-2</v>
      </c>
      <c r="K48" s="86">
        <f>'Dec2010'!$E$20</f>
        <v>4.5517500000000009E-2</v>
      </c>
      <c r="L48" s="86">
        <f>'Dec2010'!$E$25</f>
        <v>6.0466666666666669E-2</v>
      </c>
      <c r="M48" s="86">
        <f>'Dec2010'!$E$23</f>
        <v>1.6500000000000001E-2</v>
      </c>
      <c r="N48" s="86">
        <f>'Dec2010'!$E$24</f>
        <v>8.164444444444445E-2</v>
      </c>
      <c r="O48" s="86">
        <f>'Dec2010'!$E$27</f>
        <v>3.8144444444444446E-2</v>
      </c>
      <c r="P48" s="105">
        <f>'Dec2010'!$E$5</f>
        <v>7.8144444444444447E-2</v>
      </c>
      <c r="Q48" s="105">
        <f>'Dec2010'!$E$6</f>
        <v>1.8144444444444446E-2</v>
      </c>
    </row>
    <row r="49" spans="1:17" x14ac:dyDescent="0.2">
      <c r="A49" s="6">
        <v>48</v>
      </c>
      <c r="B49" t="s">
        <v>258</v>
      </c>
      <c r="C49" s="86">
        <f>'Jan2011'!$E$10</f>
        <v>1.4333333333333333E-3</v>
      </c>
      <c r="D49" s="86">
        <f>'Jan2011'!$E$11</f>
        <v>3.1466666666666664E-2</v>
      </c>
      <c r="E49" s="86">
        <f>'Jan2011'!$E$12</f>
        <v>4.0899999999999999E-2</v>
      </c>
      <c r="F49" s="86">
        <f>'Jan2011'!$E$14</f>
        <v>2.5999999999999999E-3</v>
      </c>
      <c r="G49" s="86">
        <f>'Jan2011'!$E$15</f>
        <v>4.1645681818181818E-2</v>
      </c>
      <c r="H49" s="86">
        <f>'Jan2011'!$E$16</f>
        <v>5.1867651515151512E-2</v>
      </c>
      <c r="I49" s="86">
        <f>'Jan2011'!$E$18</f>
        <v>1.6899999999999999E-3</v>
      </c>
      <c r="J49" s="86">
        <f>'Jan2011'!$E$19</f>
        <v>3.2415984848484847E-2</v>
      </c>
      <c r="K49" s="86">
        <f>'Jan2011'!$E$20</f>
        <v>4.947250000000001E-2</v>
      </c>
      <c r="L49" s="86">
        <f>'Jan2011'!$E$25</f>
        <v>5.8299999999999998E-2</v>
      </c>
      <c r="M49" s="86">
        <f>'Jan2011'!$E$23</f>
        <v>1.6500000000000001E-2</v>
      </c>
      <c r="N49" s="86">
        <f>'Jan2011'!$E$24</f>
        <v>8.3388888888888887E-2</v>
      </c>
      <c r="O49" s="86">
        <f>'Jan2011'!$E$27</f>
        <v>3.988888888888889E-2</v>
      </c>
      <c r="P49" s="105">
        <f>'Jan2011'!$E$5</f>
        <v>7.9888888888888884E-2</v>
      </c>
      <c r="Q49" s="105">
        <f>'Jan2011'!$E$6</f>
        <v>1.9888888888888887E-2</v>
      </c>
    </row>
    <row r="50" spans="1:17" x14ac:dyDescent="0.2">
      <c r="A50" s="6">
        <v>49</v>
      </c>
      <c r="B50" t="s">
        <v>261</v>
      </c>
      <c r="C50" s="86">
        <f>'Feb2011'!$E$10</f>
        <v>1.4E-3</v>
      </c>
      <c r="D50" s="86">
        <f>'Feb2011'!$E$11</f>
        <v>3.4200000000000001E-2</v>
      </c>
      <c r="E50" s="86">
        <f>'Feb2011'!$E$12</f>
        <v>4.2899999999999994E-2</v>
      </c>
      <c r="F50" s="86">
        <f>'Feb2011'!$E$14</f>
        <v>2.5999999999999999E-3</v>
      </c>
      <c r="G50" s="86">
        <f>'Feb2011'!$E$15</f>
        <v>4.3967962519936205E-2</v>
      </c>
      <c r="H50" s="86">
        <f>'Feb2011'!$E$16</f>
        <v>5.2947695374800631E-2</v>
      </c>
      <c r="I50" s="86">
        <f>'Feb2011'!$E$18</f>
        <v>1.6899999999999999E-3</v>
      </c>
      <c r="J50" s="86">
        <f>'Feb2011'!$E$19</f>
        <v>3.3758923444976073E-2</v>
      </c>
      <c r="K50" s="86">
        <f>'Feb2011'!$E$20</f>
        <v>5.1642280701754396E-2</v>
      </c>
      <c r="L50" s="86">
        <f>'Feb2011'!$E$25</f>
        <v>5.726666666666666E-2</v>
      </c>
      <c r="M50" s="86">
        <f>'Feb2011'!$E$23</f>
        <v>1.6500000000000001E-2</v>
      </c>
      <c r="N50" s="86">
        <f>'Feb2011'!$E$24</f>
        <v>8.504444444444445E-2</v>
      </c>
      <c r="O50" s="86">
        <f>'Feb2011'!$E$27</f>
        <v>4.1544444444444446E-2</v>
      </c>
      <c r="P50" s="105">
        <f>'Feb2011'!$E$5</f>
        <v>8.1544444444444447E-2</v>
      </c>
      <c r="Q50" s="105">
        <f>'Feb2011'!$E$6</f>
        <v>2.1544444444444446E-2</v>
      </c>
    </row>
    <row r="51" spans="1:17" x14ac:dyDescent="0.2">
      <c r="A51" s="6">
        <v>50</v>
      </c>
      <c r="B51" t="s">
        <v>272</v>
      </c>
      <c r="C51" s="86">
        <f>'Mar2011'!$E$10</f>
        <v>1.2666666666666666E-3</v>
      </c>
      <c r="D51" s="86">
        <f>'Mar2011'!$E$11</f>
        <v>3.4599999999999999E-2</v>
      </c>
      <c r="E51" s="86">
        <f>'Mar2011'!$E$12</f>
        <v>4.3233333333333325E-2</v>
      </c>
      <c r="F51" s="86">
        <f>'Mar2011'!$E$14</f>
        <v>2.4666666666666669E-3</v>
      </c>
      <c r="G51" s="86">
        <f>'Mar2011'!$E$15</f>
        <v>4.5547969107551482E-2</v>
      </c>
      <c r="H51" s="86">
        <f>'Mar2011'!$E$16</f>
        <v>5.4095949656750575E-2</v>
      </c>
      <c r="I51" s="86">
        <f>'Mar2011'!$E$18</f>
        <v>1.6033333333333336E-3</v>
      </c>
      <c r="J51" s="86">
        <f>'Mar2011'!$E$19</f>
        <v>3.3722032799389783E-2</v>
      </c>
      <c r="K51" s="86">
        <f>'Mar2011'!$E$20</f>
        <v>5.1213295194508013E-2</v>
      </c>
      <c r="L51" s="86">
        <f>'Mar2011'!$E$25</f>
        <v>5.7499999999999996E-2</v>
      </c>
      <c r="M51" s="86">
        <f>'Mar2011'!$E$23</f>
        <v>1.6500000000000001E-2</v>
      </c>
      <c r="N51" s="86">
        <f>'Mar2011'!$E$24</f>
        <v>8.5322222222222216E-2</v>
      </c>
      <c r="O51" s="86">
        <f>'Mar2011'!$E$27</f>
        <v>4.1822222222222219E-2</v>
      </c>
      <c r="P51" s="105">
        <f>'Mar2011'!$E$5</f>
        <v>8.1822222222222213E-2</v>
      </c>
      <c r="Q51" s="105">
        <f>'Mar2011'!$E$6</f>
        <v>2.1822222222222219E-2</v>
      </c>
    </row>
    <row r="52" spans="1:17" x14ac:dyDescent="0.2">
      <c r="A52" s="6">
        <v>51</v>
      </c>
      <c r="B52" t="s">
        <v>273</v>
      </c>
      <c r="C52" s="86">
        <f>'Apr2011'!$E$10</f>
        <v>9.6666666666666656E-4</v>
      </c>
      <c r="D52" s="86">
        <f>'Apr2011'!$E$11</f>
        <v>3.4833333333333327E-2</v>
      </c>
      <c r="E52" s="86">
        <f>'Apr2011'!$E$12</f>
        <v>4.3233333333333339E-2</v>
      </c>
      <c r="F52" s="86">
        <f>'Apr2011'!$E$14</f>
        <v>2.3333333333333335E-3</v>
      </c>
      <c r="G52" s="86">
        <f>'Apr2011'!$E$15</f>
        <v>4.5977969107551482E-2</v>
      </c>
      <c r="H52" s="86">
        <f>'Apr2011'!$E$16</f>
        <v>5.4185116323417236E-2</v>
      </c>
      <c r="I52" s="86">
        <f>'Apr2011'!$E$18</f>
        <v>1.5166666666666668E-3</v>
      </c>
      <c r="J52" s="86">
        <f>'Apr2011'!$E$19</f>
        <v>3.4657866132723113E-2</v>
      </c>
      <c r="K52" s="86">
        <f>'Apr2011'!$E$20</f>
        <v>5.099579519450801E-2</v>
      </c>
      <c r="L52" s="86">
        <f>'Apr2011'!$E$25</f>
        <v>5.7766666666666668E-2</v>
      </c>
      <c r="M52" s="86">
        <f>'Apr2011'!$E$23</f>
        <v>1.6500000000000001E-2</v>
      </c>
      <c r="N52" s="86">
        <f>'Apr2011'!$E$24</f>
        <v>8.5400000000000004E-2</v>
      </c>
      <c r="O52" s="86">
        <f>'Apr2011'!$E$27</f>
        <v>4.19E-2</v>
      </c>
      <c r="P52" s="105">
        <f>'Apr2011'!$E$5</f>
        <v>8.1900000000000001E-2</v>
      </c>
      <c r="Q52" s="105">
        <f>'Apr2011'!$E$6</f>
        <v>2.1899999999999999E-2</v>
      </c>
    </row>
    <row r="53" spans="1:17" x14ac:dyDescent="0.2">
      <c r="A53" s="6">
        <v>52</v>
      </c>
      <c r="B53" t="s">
        <v>274</v>
      </c>
      <c r="C53" s="86">
        <f>'May2011'!$E$10</f>
        <v>6.6666666666666664E-4</v>
      </c>
      <c r="D53" s="86">
        <f>'May2011'!$E$11</f>
        <v>3.3466666666666665E-2</v>
      </c>
      <c r="E53" s="86">
        <f>'May2011'!$E$12</f>
        <v>4.1866666666666663E-2</v>
      </c>
      <c r="F53" s="86">
        <f>'May2011'!$E$14</f>
        <v>2.0999999999999999E-3</v>
      </c>
      <c r="G53" s="86">
        <f>'May2011'!$E$15</f>
        <v>4.429187888198758E-2</v>
      </c>
      <c r="H53" s="86">
        <f>'May2011'!$E$16</f>
        <v>5.2930270876466533E-2</v>
      </c>
      <c r="I53" s="86">
        <f>'May2011'!$E$18</f>
        <v>1.3649999999999999E-3</v>
      </c>
      <c r="J53" s="86">
        <f>'May2011'!$E$19</f>
        <v>3.3853856107660452E-2</v>
      </c>
      <c r="K53" s="86">
        <f>'May2011'!$E$20</f>
        <v>5.1402562111801241E-2</v>
      </c>
      <c r="L53" s="86">
        <f>'May2011'!$E$25</f>
        <v>5.7200000000000001E-2</v>
      </c>
      <c r="M53" s="86">
        <f>'May2011'!$E$23</f>
        <v>1.6500000000000001E-2</v>
      </c>
      <c r="N53" s="86">
        <f>'May2011'!$E$24</f>
        <v>8.4377777777777774E-2</v>
      </c>
      <c r="O53" s="86">
        <f>'May2011'!$E$27</f>
        <v>4.0877777777777777E-2</v>
      </c>
      <c r="P53" s="105">
        <f>'May2011'!$E$5</f>
        <v>8.0877777777777771E-2</v>
      </c>
      <c r="Q53" s="105">
        <f>'May2011'!$E$6</f>
        <v>2.0877777777777776E-2</v>
      </c>
    </row>
    <row r="54" spans="1:17" x14ac:dyDescent="0.2">
      <c r="A54" s="6">
        <v>53</v>
      </c>
      <c r="B54" t="s">
        <v>275</v>
      </c>
      <c r="C54" s="86">
        <f>'Jun2011'!$E$10</f>
        <v>4.6666666666666666E-4</v>
      </c>
      <c r="D54" s="86">
        <f>'Jun2011'!$E$11</f>
        <v>3.2099999999999997E-2</v>
      </c>
      <c r="E54" s="86">
        <f>'Jun2011'!$E$12</f>
        <v>4.0666666666666663E-2</v>
      </c>
      <c r="F54" s="86">
        <f>'Jun2011'!$E$14</f>
        <v>1.9E-3</v>
      </c>
      <c r="G54" s="86">
        <f>'Jun2011'!$E$15</f>
        <v>4.2344448051948057E-2</v>
      </c>
      <c r="H54" s="86">
        <f>'Jun2011'!$E$16</f>
        <v>5.1947925685425687E-2</v>
      </c>
      <c r="I54" s="86">
        <f>'Jun2011'!$E$18</f>
        <v>1.235E-3</v>
      </c>
      <c r="J54" s="86">
        <f>'Jun2011'!$E$19</f>
        <v>3.3602867965367968E-2</v>
      </c>
      <c r="K54" s="86">
        <f>'Jun2011'!$E$20</f>
        <v>5.2364880952380954E-2</v>
      </c>
      <c r="L54" s="86">
        <f>'Jun2011'!$E$25</f>
        <v>5.6466666666666665E-2</v>
      </c>
      <c r="M54" s="86">
        <f>'Jun2011'!$E$23</f>
        <v>1.6500000000000001E-2</v>
      </c>
      <c r="N54" s="86">
        <f>'Jun2011'!$E$24</f>
        <v>8.3344444444444443E-2</v>
      </c>
      <c r="O54" s="86">
        <f>'Jun2011'!$E$27</f>
        <v>3.9844444444444446E-2</v>
      </c>
      <c r="P54" s="105">
        <f>'Jun2011'!$E$5</f>
        <v>7.984444444444444E-2</v>
      </c>
      <c r="Q54" s="105">
        <f>'Jun2011'!$E$6</f>
        <v>1.9844444444444442E-2</v>
      </c>
    </row>
    <row r="55" spans="1:17" x14ac:dyDescent="0.2">
      <c r="A55" s="6">
        <v>54</v>
      </c>
      <c r="B55" t="s">
        <v>276</v>
      </c>
      <c r="C55" s="86">
        <f>'Jul2011'!$E$10</f>
        <v>4.0000000000000002E-4</v>
      </c>
      <c r="D55" s="86">
        <f>'Jul2011'!$E$11</f>
        <v>3.0566666666666669E-2</v>
      </c>
      <c r="E55" s="86">
        <f>'Jul2011'!$E$12</f>
        <v>3.9566666666666667E-2</v>
      </c>
      <c r="F55" s="86">
        <f>'Jul2011'!$E$14</f>
        <v>1.7333333333333333E-3</v>
      </c>
      <c r="G55" s="86">
        <f>'Jul2011'!$E$15</f>
        <v>4.0718614718614717E-2</v>
      </c>
      <c r="H55" s="86">
        <f>'Jul2011'!$E$16</f>
        <v>5.1933759018759018E-2</v>
      </c>
      <c r="I55" s="86">
        <f>'Jul2011'!$E$18</f>
        <v>1.1266666666666667E-3</v>
      </c>
      <c r="J55" s="86">
        <f>'Jul2011'!$E$19</f>
        <v>3.1790367965367966E-2</v>
      </c>
      <c r="K55" s="86">
        <f>'Jul2011'!$E$20</f>
        <v>5.3496547619047617E-2</v>
      </c>
      <c r="L55" s="86">
        <f>'Jul2011'!$E$25</f>
        <v>5.6400000000000006E-2</v>
      </c>
      <c r="M55" s="86">
        <f>'Jul2011'!$E$23</f>
        <v>1.6500000000000001E-2</v>
      </c>
      <c r="N55" s="86">
        <f>'Jul2011'!$E$24</f>
        <v>8.2288888888888884E-2</v>
      </c>
      <c r="O55" s="86">
        <f>'Jul2011'!$E$27</f>
        <v>3.8788888888888887E-2</v>
      </c>
      <c r="P55" s="105">
        <f>'Jul2011'!$E$5</f>
        <v>7.8788888888888881E-2</v>
      </c>
      <c r="Q55" s="105">
        <f>'Jul2011'!$E$6</f>
        <v>1.8788888888888886E-2</v>
      </c>
    </row>
    <row r="56" spans="1:17" x14ac:dyDescent="0.2">
      <c r="A56" s="6">
        <v>55</v>
      </c>
      <c r="B56" t="s">
        <v>279</v>
      </c>
      <c r="C56" s="86">
        <f>'Aug2011'!$E$10</f>
        <v>3.3333333333333332E-4</v>
      </c>
      <c r="D56" s="86">
        <f>'Aug2011'!$E$11</f>
        <v>2.7666666666666662E-2</v>
      </c>
      <c r="E56" s="86">
        <f>'Aug2011'!$E$12</f>
        <v>3.6999999999999998E-2</v>
      </c>
      <c r="F56" s="86">
        <f>'Aug2011'!$E$14</f>
        <v>1.8333333333333333E-3</v>
      </c>
      <c r="G56" s="86">
        <f>'Aug2011'!$E$15</f>
        <v>3.854967061923583E-2</v>
      </c>
      <c r="H56" s="86">
        <f>'Aug2011'!$E$16</f>
        <v>5.1267437417654806E-2</v>
      </c>
      <c r="I56" s="86">
        <f>'Aug2011'!$E$18</f>
        <v>1.1916666666666666E-3</v>
      </c>
      <c r="J56" s="86">
        <f>'Aug2011'!$E$19</f>
        <v>2.9010243741765484E-2</v>
      </c>
      <c r="K56" s="86">
        <f>'Aug2011'!$E$20</f>
        <v>5.029778985507246E-2</v>
      </c>
      <c r="L56" s="86">
        <f>'Aug2011'!$E$25</f>
        <v>5.6299999999999996E-2</v>
      </c>
      <c r="M56" s="86">
        <f>'Aug2011'!$E$23</f>
        <v>1.6500000000000001E-2</v>
      </c>
      <c r="N56" s="86">
        <f>'Aug2011'!$E$24</f>
        <v>8.0522222222222217E-2</v>
      </c>
      <c r="O56" s="86">
        <f>'Aug2011'!$E$27</f>
        <v>3.702222222222222E-2</v>
      </c>
      <c r="P56" s="105">
        <f>'Aug2011'!$E$5</f>
        <v>7.7022222222222214E-2</v>
      </c>
      <c r="Q56" s="105">
        <f>'Aug2011'!$E$6</f>
        <v>1.702222222222222E-2</v>
      </c>
    </row>
    <row r="57" spans="1:17" x14ac:dyDescent="0.2">
      <c r="A57" s="6">
        <v>56</v>
      </c>
      <c r="B57" t="s">
        <v>283</v>
      </c>
      <c r="C57" s="86">
        <f>'Sep2011'!$E$10</f>
        <v>2.3333333333333336E-4</v>
      </c>
      <c r="D57" s="86">
        <f>'Sep2011'!$E$11</f>
        <v>2.4266666666666669E-2</v>
      </c>
      <c r="E57" s="86">
        <f>'Sep2011'!$E$12</f>
        <v>3.3399999999999992E-2</v>
      </c>
      <c r="F57" s="86">
        <f>'Sep2011'!$E$14</f>
        <v>2E-3</v>
      </c>
      <c r="G57" s="86">
        <f>'Sep2011'!$E$15</f>
        <v>3.5991373360938578E-2</v>
      </c>
      <c r="H57" s="86">
        <f>'Sep2011'!$E$16</f>
        <v>4.9614551414768809E-2</v>
      </c>
      <c r="I57" s="86">
        <f>'Sep2011'!$E$18</f>
        <v>1.3000000000000002E-3</v>
      </c>
      <c r="J57" s="86">
        <f>'Sep2011'!$E$19</f>
        <v>2.5952812284334024E-2</v>
      </c>
      <c r="K57" s="86">
        <f>'Sep2011'!$E$20</f>
        <v>4.7554139061421662E-2</v>
      </c>
      <c r="L57" s="86">
        <f>'Sep2011'!$E$25</f>
        <v>5.6299999999999996E-2</v>
      </c>
      <c r="M57" s="86">
        <f>'Sep2011'!$E$23</f>
        <v>1.72E-2</v>
      </c>
      <c r="N57" s="86">
        <f>'Sep2011'!$E$24</f>
        <v>7.7855555555555567E-2</v>
      </c>
      <c r="O57" s="86">
        <f>'Sep2011'!$E$27</f>
        <v>3.5055555555555555E-2</v>
      </c>
      <c r="P57" s="105">
        <f>'Sep2011'!$E$5</f>
        <v>7.5055555555555556E-2</v>
      </c>
      <c r="Q57" s="105">
        <f>'Sep2011'!$E$6</f>
        <v>1.5055555555555556E-2</v>
      </c>
    </row>
    <row r="58" spans="1:17" x14ac:dyDescent="0.2">
      <c r="A58" s="6">
        <v>57</v>
      </c>
      <c r="B58" t="s">
        <v>286</v>
      </c>
      <c r="C58" s="86">
        <f>'Oct2011'!$E$10</f>
        <v>1.6666666666666666E-4</v>
      </c>
      <c r="D58" s="86">
        <f>'Oct2011'!$E$11</f>
        <v>2.1433333333333332E-2</v>
      </c>
      <c r="E58" s="86">
        <f>'Oct2011'!$E$12</f>
        <v>2.9799999999999997E-2</v>
      </c>
      <c r="F58" s="86">
        <f>'Oct2011'!$E$14</f>
        <v>2.2333333333333333E-3</v>
      </c>
      <c r="G58" s="86">
        <f>'Oct2011'!$E$15</f>
        <v>3.4558873360938581E-2</v>
      </c>
      <c r="H58" s="86">
        <f>'Oct2011'!$E$16</f>
        <v>4.6975384748102138E-2</v>
      </c>
      <c r="I58" s="86">
        <f>'Oct2011'!$E$18</f>
        <v>1.4516666666666666E-3</v>
      </c>
      <c r="J58" s="86">
        <f>'Oct2011'!$E$19</f>
        <v>2.4631145617667355E-2</v>
      </c>
      <c r="K58" s="86">
        <f>'Oct2011'!$E$20</f>
        <v>4.407080572808833E-2</v>
      </c>
      <c r="L58" s="86">
        <f>'Oct2011'!$E$25</f>
        <v>5.6299999999999996E-2</v>
      </c>
      <c r="M58" s="86">
        <f>'Oct2011'!$E$23</f>
        <v>1.7899999999999999E-2</v>
      </c>
      <c r="N58" s="86">
        <f>'Oct2011'!$E$24</f>
        <v>7.5388888888888894E-2</v>
      </c>
      <c r="O58" s="86">
        <f>'Oct2011'!$E$27</f>
        <v>3.3288888888888889E-2</v>
      </c>
      <c r="P58" s="105">
        <f>'Oct2011'!$E$5</f>
        <v>7.328888888888889E-2</v>
      </c>
      <c r="Q58" s="105">
        <f>'Oct2011'!$E$6</f>
        <v>1.3288888888888887E-2</v>
      </c>
    </row>
    <row r="59" spans="1:17" x14ac:dyDescent="0.2">
      <c r="A59" s="6">
        <v>58</v>
      </c>
      <c r="B59" t="s">
        <v>289</v>
      </c>
      <c r="C59" s="86">
        <f>'Nov2011'!$E$10</f>
        <v>1.3333333333333334E-4</v>
      </c>
      <c r="D59" s="86">
        <f>'Nov2011'!$E$11</f>
        <v>2.0466666666666668E-2</v>
      </c>
      <c r="E59" s="86">
        <f>'Nov2011'!$E$12</f>
        <v>2.8066666666666667E-2</v>
      </c>
      <c r="F59" s="86">
        <f>'Nov2011'!$E$14</f>
        <v>2.2333333333333333E-3</v>
      </c>
      <c r="G59" s="86">
        <f>'Nov2011'!$E$15</f>
        <v>3.4066626984126984E-2</v>
      </c>
      <c r="H59" s="86">
        <f>'Nov2011'!$E$16</f>
        <v>4.4509007936507937E-2</v>
      </c>
      <c r="I59" s="86">
        <f>'Nov2011'!$E$18</f>
        <v>1.4516666666666666E-3</v>
      </c>
      <c r="J59" s="86">
        <f>'Nov2011'!$E$19</f>
        <v>2.50931746031746E-2</v>
      </c>
      <c r="K59" s="86">
        <f>'Nov2011'!$E$20</f>
        <v>4.5072182539682537E-2</v>
      </c>
      <c r="L59" s="86">
        <f>'Nov2011'!$E$25</f>
        <v>5.6299999999999996E-2</v>
      </c>
      <c r="M59" s="86">
        <f>'Nov2011'!$E$23</f>
        <v>1.8599999999999998E-2</v>
      </c>
      <c r="N59" s="86">
        <f>'Nov2011'!$E$24</f>
        <v>7.3977777777777781E-2</v>
      </c>
      <c r="O59" s="86">
        <f>'Nov2011'!$E$27</f>
        <v>3.2577777777777775E-2</v>
      </c>
      <c r="P59" s="105">
        <f>'Nov2011'!$E$5</f>
        <v>7.2577777777777769E-2</v>
      </c>
      <c r="Q59" s="105">
        <f>'Nov2011'!$E$6</f>
        <v>1.2577777777777778E-2</v>
      </c>
    </row>
    <row r="60" spans="1:17" x14ac:dyDescent="0.2">
      <c r="A60" s="6">
        <v>59</v>
      </c>
      <c r="B60" t="s">
        <v>292</v>
      </c>
      <c r="C60" s="86">
        <f>'Dec2011'!$E$10</f>
        <v>1.3333333333333334E-4</v>
      </c>
      <c r="D60" s="86">
        <f>'Dec2011'!$E$11</f>
        <v>2.0466666666666664E-2</v>
      </c>
      <c r="E60" s="86">
        <f>'Dec2011'!$E$12</f>
        <v>2.7533333333333337E-2</v>
      </c>
      <c r="F60" s="86">
        <f>'Dec2011'!$E$14</f>
        <v>2.0999999999999999E-3</v>
      </c>
      <c r="G60" s="86">
        <f>'Dec2011'!$E$15</f>
        <v>3.4395198412698419E-2</v>
      </c>
      <c r="H60" s="86">
        <f>'Dec2011'!$E$16</f>
        <v>4.4227261904761915E-2</v>
      </c>
      <c r="I60" s="86">
        <f>'Dec2011'!$E$18</f>
        <v>1.3649999999999999E-3</v>
      </c>
      <c r="J60" s="86">
        <f>'Dec2011'!$E$19</f>
        <v>2.5398730158730159E-2</v>
      </c>
      <c r="K60" s="86">
        <f>'Dec2011'!$E$20</f>
        <v>4.526424603174603E-2</v>
      </c>
      <c r="L60" s="86">
        <f>'Dec2011'!$E$25</f>
        <v>5.6299999999999996E-2</v>
      </c>
      <c r="M60" s="86">
        <f>'Dec2011'!$E$23</f>
        <v>1.8599999999999998E-2</v>
      </c>
      <c r="N60" s="86">
        <f>'Dec2011'!$E$24</f>
        <v>7.3777777777777775E-2</v>
      </c>
      <c r="O60" s="86">
        <f>'Dec2011'!$E$27</f>
        <v>3.2377777777777776E-2</v>
      </c>
      <c r="P60" s="105">
        <f>'Dec2011'!$E$5</f>
        <v>7.2377777777777777E-2</v>
      </c>
      <c r="Q60" s="105">
        <f>'Dec2011'!$E$6</f>
        <v>1.2377777777777777E-2</v>
      </c>
    </row>
    <row r="61" spans="1:17" x14ac:dyDescent="0.2">
      <c r="A61" s="6">
        <v>60</v>
      </c>
      <c r="B61" t="s">
        <v>295</v>
      </c>
      <c r="C61" s="86">
        <f>'Jan2012'!$E$10</f>
        <v>1.6666666666666666E-4</v>
      </c>
      <c r="D61" s="86">
        <f>'Jan2012'!$E$11</f>
        <v>1.9866666666666668E-2</v>
      </c>
      <c r="E61" s="86">
        <f>'Jan2012'!$E$12</f>
        <v>2.6966666666666667E-2</v>
      </c>
      <c r="F61" s="86">
        <f>'Jan2012'!$E$14</f>
        <v>2.1666666666666666E-3</v>
      </c>
      <c r="G61" s="86">
        <f>'Jan2012'!$E$15</f>
        <v>3.3902698412698412E-2</v>
      </c>
      <c r="H61" s="86">
        <f>'Jan2012'!$E$16</f>
        <v>4.5458928571428581E-2</v>
      </c>
      <c r="I61" s="86">
        <f>'Jan2012'!$E$18</f>
        <v>1.4083333333333333E-3</v>
      </c>
      <c r="J61" s="86">
        <f>'Jan2012'!$E$19</f>
        <v>2.3136230158730158E-2</v>
      </c>
      <c r="K61" s="86">
        <f>'Jan2012'!$E$20</f>
        <v>4.3758412698412692E-2</v>
      </c>
      <c r="L61" s="86">
        <f>'Jan2012'!$E$25</f>
        <v>5.6299999999999996E-2</v>
      </c>
      <c r="M61" s="86">
        <f>'Jan2012'!$E$23</f>
        <v>1.8599999999999998E-2</v>
      </c>
      <c r="N61" s="86">
        <f>'Jan2012'!$E$24</f>
        <v>7.3355555555555563E-2</v>
      </c>
      <c r="O61" s="86">
        <f>'Jan2012'!$E$27</f>
        <v>3.1955555555555556E-2</v>
      </c>
      <c r="P61" s="105">
        <f>'Jan2012'!$E$5</f>
        <v>7.195555555555555E-2</v>
      </c>
      <c r="Q61" s="105">
        <f>'Jan2012'!$E$6</f>
        <v>1.1955555555555554E-2</v>
      </c>
    </row>
    <row r="62" spans="1:17" x14ac:dyDescent="0.2">
      <c r="A62" s="6">
        <v>61</v>
      </c>
      <c r="B62" t="s">
        <v>298</v>
      </c>
      <c r="C62" s="86">
        <f>'Feb2012'!$E$10</f>
        <v>4.3333333333333331E-4</v>
      </c>
      <c r="D62" s="86">
        <f>'Feb2012'!$E$11</f>
        <v>1.9733333333333335E-2</v>
      </c>
      <c r="E62" s="86">
        <f>'Feb2012'!$E$12</f>
        <v>2.7066666666666666E-2</v>
      </c>
      <c r="F62" s="86">
        <f>'Feb2012'!$E$14</f>
        <v>2.1666666666666661E-3</v>
      </c>
      <c r="G62" s="86">
        <f>'Feb2012'!$E$15</f>
        <v>3.3579365079365077E-2</v>
      </c>
      <c r="H62" s="86">
        <f>'Feb2012'!$E$16</f>
        <v>4.7592261904761901E-2</v>
      </c>
      <c r="I62" s="86">
        <f>'Feb2012'!$E$18</f>
        <v>1.4083333333333331E-3</v>
      </c>
      <c r="J62" s="86">
        <f>'Feb2012'!$E$19</f>
        <v>2.0487896825396826E-2</v>
      </c>
      <c r="K62" s="86">
        <f>'Feb2012'!$E$20</f>
        <v>3.9997579365079361E-2</v>
      </c>
      <c r="L62" s="86">
        <f>'Feb2012'!$E$25</f>
        <v>5.6299999999999996E-2</v>
      </c>
      <c r="M62" s="86">
        <f>'Feb2012'!$E$23</f>
        <v>1.8599999999999998E-2</v>
      </c>
      <c r="N62" s="86">
        <f>'Feb2012'!$E$24</f>
        <v>7.3355555555555563E-2</v>
      </c>
      <c r="O62" s="86">
        <f>'Feb2012'!$E$27</f>
        <v>3.1955555555555556E-2</v>
      </c>
      <c r="P62" s="105">
        <f>'Feb2012'!$E$5</f>
        <v>7.195555555555555E-2</v>
      </c>
      <c r="Q62" s="105">
        <f>'Feb2012'!$E$6</f>
        <v>1.1955555555555554E-2</v>
      </c>
    </row>
    <row r="63" spans="1:17" x14ac:dyDescent="0.2">
      <c r="A63" s="6">
        <v>62</v>
      </c>
      <c r="B63" t="s">
        <v>301</v>
      </c>
      <c r="C63" s="86">
        <f>'Mar2012'!$E$10</f>
        <v>6.6666666666666664E-4</v>
      </c>
      <c r="D63" s="86">
        <f>'Mar2012'!$E$11</f>
        <v>2.0366666666666668E-2</v>
      </c>
      <c r="E63" s="86">
        <f>'Mar2012'!$E$12</f>
        <v>2.7966666666666667E-2</v>
      </c>
      <c r="F63" s="86">
        <f>'Mar2012'!$E$14</f>
        <v>2.2333333333333333E-3</v>
      </c>
      <c r="G63" s="86">
        <f>'Mar2012'!$E$15</f>
        <v>3.3230303030303034E-2</v>
      </c>
      <c r="H63" s="86">
        <f>'Mar2012'!$E$16</f>
        <v>4.9604166666666664E-2</v>
      </c>
      <c r="I63" s="86">
        <f>'Mar2012'!$E$18</f>
        <v>1.4516666666666666E-3</v>
      </c>
      <c r="J63" s="86">
        <f>'Mar2012'!$E$19</f>
        <v>2.0109469696969695E-2</v>
      </c>
      <c r="K63" s="86">
        <f>'Mar2012'!$E$20</f>
        <v>3.74105303030303E-2</v>
      </c>
      <c r="L63" s="86">
        <f>'Mar2012'!$E$25</f>
        <v>5.6299999999999996E-2</v>
      </c>
      <c r="M63" s="86">
        <f>'Mar2012'!$E$23</f>
        <v>1.8599999999999998E-2</v>
      </c>
      <c r="N63" s="86">
        <f>'Mar2012'!$E$24</f>
        <v>7.3866666666666664E-2</v>
      </c>
      <c r="O63" s="86">
        <f>'Mar2012'!$E$27</f>
        <v>3.2466666666666671E-2</v>
      </c>
      <c r="P63" s="105">
        <f>'Mar2012'!$E$5</f>
        <v>7.2466666666666665E-2</v>
      </c>
      <c r="Q63" s="105">
        <f>'Mar2012'!$E$6</f>
        <v>1.2466666666666668E-2</v>
      </c>
    </row>
    <row r="64" spans="1:17" x14ac:dyDescent="0.2">
      <c r="A64" s="6">
        <v>63</v>
      </c>
      <c r="B64" t="s">
        <v>305</v>
      </c>
      <c r="C64" s="86">
        <f>'Apr2012'!$E$10</f>
        <v>8.3333333333333339E-4</v>
      </c>
      <c r="D64" s="86">
        <f>'Apr2012'!$E$11</f>
        <v>2.0633333333333333E-2</v>
      </c>
      <c r="E64" s="86">
        <f>'Apr2012'!$E$12</f>
        <v>2.8366666666666665E-2</v>
      </c>
      <c r="F64" s="86">
        <f>'Apr2012'!$E$14</f>
        <v>2.0333333333333332E-3</v>
      </c>
      <c r="G64" s="86">
        <f>'Apr2012'!$E$15</f>
        <v>3.2644985569985574E-2</v>
      </c>
      <c r="H64" s="86">
        <f>'Apr2012'!$E$16</f>
        <v>5.0252222222222219E-2</v>
      </c>
      <c r="I64" s="86">
        <f>'Apr2012'!$E$18</f>
        <v>1.3216666666666665E-3</v>
      </c>
      <c r="J64" s="86">
        <f>'Apr2012'!$E$19</f>
        <v>2.0067842712842711E-2</v>
      </c>
      <c r="K64" s="86">
        <f>'Apr2012'!$E$20</f>
        <v>3.5906323953823954E-2</v>
      </c>
      <c r="L64" s="86">
        <f>'Apr2012'!$E$25</f>
        <v>5.6299999999999996E-2</v>
      </c>
      <c r="M64" s="86">
        <f>'Apr2012'!$E$23</f>
        <v>1.89E-2</v>
      </c>
      <c r="N64" s="86">
        <f>'Apr2012'!$E$24</f>
        <v>7.3811111111111119E-2</v>
      </c>
      <c r="O64" s="86">
        <f>'Apr2012'!$E$27</f>
        <v>3.2711111111111114E-2</v>
      </c>
      <c r="P64" s="105">
        <f>'Apr2012'!$E$5</f>
        <v>7.2711111111111115E-2</v>
      </c>
      <c r="Q64" s="105">
        <f>'Apr2012'!$E$6</f>
        <v>1.2711111111111112E-2</v>
      </c>
    </row>
    <row r="65" spans="1:17" x14ac:dyDescent="0.2">
      <c r="A65" s="6">
        <v>64</v>
      </c>
      <c r="B65" t="s">
        <v>308</v>
      </c>
      <c r="C65" s="86">
        <f>'May2012'!$E$10</f>
        <v>8.3333333333333339E-4</v>
      </c>
      <c r="D65" s="86">
        <f>'May2012'!$E$11</f>
        <v>2.0066666666666667E-2</v>
      </c>
      <c r="E65" s="86">
        <f>'May2012'!$E$12</f>
        <v>2.7633333333333333E-2</v>
      </c>
      <c r="F65" s="86">
        <f>'May2012'!$E$14</f>
        <v>2E-3</v>
      </c>
      <c r="G65" s="86">
        <f>'May2012'!$E$15</f>
        <v>3.1561652236652242E-2</v>
      </c>
      <c r="H65" s="86">
        <f>'May2012'!$E$16</f>
        <v>5.0589646464646469E-2</v>
      </c>
      <c r="I65" s="86">
        <f>'May2012'!$E$18</f>
        <v>1.3000000000000002E-3</v>
      </c>
      <c r="J65" s="86">
        <f>'May2012'!$E$19</f>
        <v>2.1501479076479073E-2</v>
      </c>
      <c r="K65" s="86">
        <f>'May2012'!$E$20</f>
        <v>3.6206096681096679E-2</v>
      </c>
      <c r="L65" s="86">
        <f>'May2012'!$E$25</f>
        <v>5.3974000000000001E-2</v>
      </c>
      <c r="M65" s="86">
        <f>'May2012'!$E$23</f>
        <v>1.9199999999999998E-2</v>
      </c>
      <c r="N65" s="86">
        <f>'May2012'!$E$24</f>
        <v>7.3200000000000015E-2</v>
      </c>
      <c r="O65" s="86">
        <f>'May2012'!$E$27</f>
        <v>3.2399999999999998E-2</v>
      </c>
      <c r="P65" s="105">
        <f>'May2012'!$E$5</f>
        <v>7.2399999999999992E-2</v>
      </c>
      <c r="Q65" s="105">
        <f>'May2012'!$E$6</f>
        <v>1.2400000000000001E-2</v>
      </c>
    </row>
    <row r="66" spans="1:17" x14ac:dyDescent="0.2">
      <c r="A66" s="6">
        <v>65</v>
      </c>
      <c r="B66" t="s">
        <v>312</v>
      </c>
      <c r="C66" s="86">
        <f>'Jun2012'!$E$10</f>
        <v>8.6666666666666663E-4</v>
      </c>
      <c r="D66" s="86">
        <f>'Jun2012'!$E$11</f>
        <v>1.8233333333333334E-2</v>
      </c>
      <c r="E66" s="86">
        <f>'Jun2012'!$E$12</f>
        <v>2.5533333333333335E-2</v>
      </c>
      <c r="F66" s="86">
        <f>'Jun2012'!$E$14</f>
        <v>2.0333333333333332E-3</v>
      </c>
      <c r="G66" s="86">
        <f>'Jun2012'!$E$15</f>
        <v>3.0435317460317458E-2</v>
      </c>
      <c r="H66" s="86">
        <f>'Jun2012'!$E$16</f>
        <v>4.904440836940837E-2</v>
      </c>
      <c r="I66" s="86">
        <f>'Jun2012'!$E$18</f>
        <v>1.3216666666666665E-3</v>
      </c>
      <c r="J66" s="86">
        <f>'Jun2012'!$E$19</f>
        <v>2.1863239538239539E-2</v>
      </c>
      <c r="K66" s="86">
        <f>'Jun2012'!$E$20</f>
        <v>3.5518542568542567E-2</v>
      </c>
      <c r="L66" s="86">
        <f>'Jun2012'!$E$25</f>
        <v>5.3922999999999999E-2</v>
      </c>
      <c r="M66" s="86">
        <f>'Jun2012'!$E$23</f>
        <v>1.95E-2</v>
      </c>
      <c r="N66" s="86">
        <f>'Jun2012'!$E$24</f>
        <v>7.1844444444444447E-2</v>
      </c>
      <c r="O66" s="86">
        <f>'Jun2012'!$E$27</f>
        <v>3.1344444444444446E-2</v>
      </c>
      <c r="P66" s="105">
        <f>'Jun2012'!$E$5</f>
        <v>7.1344444444444446E-2</v>
      </c>
      <c r="Q66" s="105">
        <f>'Jun2012'!$E$6</f>
        <v>1.1344444444444443E-2</v>
      </c>
    </row>
    <row r="67" spans="1:17" x14ac:dyDescent="0.2">
      <c r="A67" s="6">
        <v>66</v>
      </c>
      <c r="B67" t="s">
        <v>353</v>
      </c>
      <c r="C67" s="86">
        <f>'Jul2012'!$E$10</f>
        <v>9.3333333333333332E-4</v>
      </c>
      <c r="D67" s="86">
        <f>'Jul2012'!$E$11</f>
        <v>1.6499999999999997E-2</v>
      </c>
      <c r="E67" s="86">
        <f>'Jul2012'!$E$12</f>
        <v>2.3533333333333333E-2</v>
      </c>
      <c r="F67" s="86">
        <f>'Jul2012'!$E$14</f>
        <v>2.1666666666666661E-3</v>
      </c>
      <c r="G67" s="86">
        <f>'Jul2012'!$E$15</f>
        <v>2.8609126984126983E-2</v>
      </c>
      <c r="H67" s="86">
        <f>'Jul2012'!$E$16</f>
        <v>4.5169805194805186E-2</v>
      </c>
      <c r="I67" s="86">
        <f>'Jul2012'!$E$18</f>
        <v>1.4083333333333331E-3</v>
      </c>
      <c r="J67" s="86">
        <f>'Jul2012'!$E$19</f>
        <v>2.2568001443001442E-2</v>
      </c>
      <c r="K67" s="86">
        <f>'Jul2012'!$E$20</f>
        <v>3.4651875901875899E-2</v>
      </c>
      <c r="L67" s="86">
        <f>'Jul2012'!$E$25</f>
        <v>5.3460333333333332E-2</v>
      </c>
      <c r="M67" s="86">
        <f>'Jul2012'!$E$23</f>
        <v>1.95E-2</v>
      </c>
      <c r="N67" s="86">
        <f>'Jul2012'!$E$24</f>
        <v>7.0877777777777776E-2</v>
      </c>
      <c r="O67" s="86">
        <f>'Jul2012'!$E$27</f>
        <v>3.0377777777777778E-2</v>
      </c>
      <c r="P67" s="105">
        <f>'Jul2012'!$E$5</f>
        <v>7.0377777777777775E-2</v>
      </c>
      <c r="Q67" s="105">
        <f>'Jul2012'!$E$6</f>
        <v>1.0377777777777777E-2</v>
      </c>
    </row>
    <row r="68" spans="1:17" x14ac:dyDescent="0.2">
      <c r="A68" s="6">
        <v>67</v>
      </c>
      <c r="B68" t="s">
        <v>317</v>
      </c>
      <c r="C68" s="86">
        <f>'Aug2012'!$E$10</f>
        <v>9.6666666666666656E-4</v>
      </c>
      <c r="D68" s="86">
        <f>'Aug2012'!$E$11</f>
        <v>1.61E-2</v>
      </c>
      <c r="E68" s="86">
        <f>'Aug2012'!$E$12</f>
        <v>2.3099999999999999E-2</v>
      </c>
      <c r="F68" s="86">
        <f>'Aug2012'!$E$14</f>
        <v>2.133333333333333E-3</v>
      </c>
      <c r="G68" s="86">
        <f>'Aug2012'!$E$15</f>
        <v>2.7320358868184957E-2</v>
      </c>
      <c r="H68" s="86">
        <f>'Aug2012'!$E$16</f>
        <v>4.1877018633540368E-2</v>
      </c>
      <c r="I68" s="86">
        <f>'Aug2012'!$E$18</f>
        <v>1.3866666666666665E-3</v>
      </c>
      <c r="J68" s="86">
        <f>'Aug2012'!$E$19</f>
        <v>2.2309668109668109E-2</v>
      </c>
      <c r="K68" s="86">
        <f>'Aug2012'!$E$20</f>
        <v>3.2354906204906213E-2</v>
      </c>
      <c r="L68" s="86">
        <f>'Aug2012'!$E$25</f>
        <v>5.2907333333333334E-2</v>
      </c>
      <c r="M68" s="86">
        <f>'Aug2012'!$E$23</f>
        <v>1.95E-2</v>
      </c>
      <c r="N68" s="86">
        <f>'Aug2012'!$E$24</f>
        <v>7.0699999999999999E-2</v>
      </c>
      <c r="O68" s="86">
        <f>'Aug2012'!$E$27</f>
        <v>3.0199999999999998E-2</v>
      </c>
      <c r="P68" s="105">
        <f>'Aug2012'!$E$5</f>
        <v>7.0199999999999999E-2</v>
      </c>
      <c r="Q68" s="105">
        <f>'Aug2012'!$E$6</f>
        <v>1.0199999999999999E-2</v>
      </c>
    </row>
    <row r="69" spans="1:17" x14ac:dyDescent="0.2">
      <c r="A69" s="6">
        <v>68</v>
      </c>
      <c r="B69" s="117" t="s">
        <v>320</v>
      </c>
      <c r="C69" s="86">
        <f>'Sep2012'!$E$10</f>
        <v>1.0333333333333334E-3</v>
      </c>
      <c r="D69" s="86">
        <f>'Sep2012'!$E$11</f>
        <v>1.6433333333333331E-2</v>
      </c>
      <c r="E69" s="86">
        <f>'Sep2012'!$E$12</f>
        <v>2.3699999999999999E-2</v>
      </c>
      <c r="F69" s="86">
        <f>'Sep2012'!$E$14</f>
        <v>2E-3</v>
      </c>
      <c r="G69" s="86">
        <f>'Sep2012'!$E$15</f>
        <v>2.6116390614216698E-2</v>
      </c>
      <c r="H69" s="86">
        <f>'Sep2012'!$E$16</f>
        <v>3.8888046202462674E-2</v>
      </c>
      <c r="I69" s="86">
        <f>'Sep2012'!$E$18</f>
        <v>1.3000000000000002E-3</v>
      </c>
      <c r="J69" s="86">
        <f>'Sep2012'!$E$19</f>
        <v>2.1329885319359004E-2</v>
      </c>
      <c r="K69" s="86">
        <f>'Sep2012'!$E$20</f>
        <v>3.0567938786359841E-2</v>
      </c>
      <c r="L69" s="86">
        <f>'Sep2012'!$E$25</f>
        <v>5.2405666666666663E-2</v>
      </c>
      <c r="M69" s="86">
        <f>'Sep2012'!$E$23</f>
        <v>1.95E-2</v>
      </c>
      <c r="N69" s="86">
        <f>'Sep2012'!$E$24</f>
        <v>7.088888888888889E-2</v>
      </c>
      <c r="O69" s="86">
        <f>'Sep2012'!$E$27</f>
        <v>3.0388888888888889E-2</v>
      </c>
      <c r="P69" s="105">
        <f>'Sep2012'!$E$5</f>
        <v>7.038888888888889E-2</v>
      </c>
      <c r="Q69" s="105">
        <f>'Sep2012'!$E$6</f>
        <v>1.0388888888888887E-2</v>
      </c>
    </row>
    <row r="70" spans="1:17" x14ac:dyDescent="0.2">
      <c r="A70" s="6">
        <v>69</v>
      </c>
      <c r="B70" s="117" t="s">
        <v>323</v>
      </c>
      <c r="C70" s="86">
        <f>'Oct2012'!$E$10</f>
        <v>1.0333333333333334E-3</v>
      </c>
      <c r="D70" s="86">
        <f>'Oct2012'!$E$11</f>
        <v>1.7166666666666667E-2</v>
      </c>
      <c r="E70" s="86">
        <f>'Oct2012'!$E$12</f>
        <v>2.4666666666666667E-2</v>
      </c>
      <c r="F70" s="86">
        <f>'Oct2012'!$E$14</f>
        <v>1.8333333333333333E-3</v>
      </c>
      <c r="G70" s="86">
        <f>'Oct2012'!$E$15</f>
        <v>2.5600517598343683E-2</v>
      </c>
      <c r="H70" s="86">
        <f>'Oct2012'!$E$16</f>
        <v>3.7903125567542044E-2</v>
      </c>
      <c r="I70" s="86">
        <f>'Oct2012'!$E$18</f>
        <v>1.1916666666666666E-3</v>
      </c>
      <c r="J70" s="86">
        <f>'Oct2012'!$E$19</f>
        <v>2.0859250398724081E-2</v>
      </c>
      <c r="K70" s="86">
        <f>'Oct2012'!$E$20</f>
        <v>2.9416351484772538E-2</v>
      </c>
      <c r="L70" s="86">
        <f>'Oct2012'!$E$25</f>
        <v>5.2733666666666672E-2</v>
      </c>
      <c r="M70" s="86">
        <f>'Oct2012'!$E$23</f>
        <v>1.95E-2</v>
      </c>
      <c r="N70" s="86">
        <f>'Oct2012'!$E$24</f>
        <v>7.1355555555555547E-2</v>
      </c>
      <c r="O70" s="86">
        <f>'Oct2012'!$E$27</f>
        <v>3.0855555555555553E-2</v>
      </c>
      <c r="P70" s="105">
        <f>'Oct2012'!$E$5</f>
        <v>7.0855555555555547E-2</v>
      </c>
      <c r="Q70" s="105">
        <f>'Oct2012'!$E$6</f>
        <v>1.0855555555555554E-2</v>
      </c>
    </row>
    <row r="71" spans="1:17" x14ac:dyDescent="0.2">
      <c r="A71" s="6">
        <v>70</v>
      </c>
      <c r="B71" s="117" t="s">
        <v>326</v>
      </c>
      <c r="C71" s="86">
        <f>'Nov2012'!$E$10</f>
        <v>1E-3</v>
      </c>
      <c r="D71" s="86">
        <f>'Nov2012'!$E$11</f>
        <v>1.7066666666666667E-2</v>
      </c>
      <c r="E71" s="86">
        <f>'Nov2012'!$E$12</f>
        <v>2.4633333333333337E-2</v>
      </c>
      <c r="F71" s="86">
        <f>'Nov2012'!$E$14</f>
        <v>1.9E-3</v>
      </c>
      <c r="G71" s="86">
        <f>'Nov2012'!$E$15</f>
        <v>2.5462324929971983E-2</v>
      </c>
      <c r="H71" s="86">
        <f>'Nov2012'!$E$16</f>
        <v>3.6873585925598314E-2</v>
      </c>
      <c r="I71" s="86">
        <f>'Nov2012'!$E$18</f>
        <v>1.235E-3</v>
      </c>
      <c r="J71" s="86">
        <f>'Nov2012'!$E$19</f>
        <v>2.0371447368421051E-2</v>
      </c>
      <c r="K71" s="86">
        <f>'Nov2012'!$E$20</f>
        <v>2.9265215121136178E-2</v>
      </c>
      <c r="L71" s="86">
        <f>'Nov2012'!$E$25</f>
        <v>5.3230333333333324E-2</v>
      </c>
      <c r="M71" s="86">
        <f>'Nov2012'!$E$23</f>
        <v>1.95E-2</v>
      </c>
      <c r="N71" s="86">
        <f>'Nov2012'!$E$24</f>
        <v>7.1333333333333332E-2</v>
      </c>
      <c r="O71" s="86">
        <f>'Nov2012'!$E$27</f>
        <v>3.0833333333333331E-2</v>
      </c>
      <c r="P71" s="105">
        <f>'Nov2012'!$E$5</f>
        <v>7.0833333333333331E-2</v>
      </c>
      <c r="Q71" s="105">
        <f>'Nov2012'!$E$6</f>
        <v>1.0833333333333332E-2</v>
      </c>
    </row>
    <row r="72" spans="1:17" x14ac:dyDescent="0.2">
      <c r="A72" s="6">
        <v>71</v>
      </c>
      <c r="B72" s="117" t="s">
        <v>329</v>
      </c>
      <c r="C72" s="86">
        <f>'Dec2012'!$E$10</f>
        <v>8.6666666666666663E-4</v>
      </c>
      <c r="D72" s="86">
        <f>'Dec2012'!$E$11</f>
        <v>1.7066666666666667E-2</v>
      </c>
      <c r="E72" s="86">
        <f>'Dec2012'!$E$12</f>
        <v>2.4566666666666667E-2</v>
      </c>
      <c r="F72" s="86">
        <f>'Dec2012'!$E$14</f>
        <v>1.9E-3</v>
      </c>
      <c r="G72" s="86">
        <f>'Dec2012'!$E$15</f>
        <v>2.5184824929971986E-2</v>
      </c>
      <c r="H72" s="86">
        <f>'Dec2012'!$E$16</f>
        <v>3.676696311858077E-2</v>
      </c>
      <c r="I72" s="86">
        <f>'Dec2012'!$E$18</f>
        <v>1.235E-3</v>
      </c>
      <c r="J72" s="86">
        <f>'Dec2012'!$E$19</f>
        <v>2.0214166666666668E-2</v>
      </c>
      <c r="K72" s="86">
        <f>'Dec2012'!$E$20</f>
        <v>2.8717539682539688E-2</v>
      </c>
      <c r="L72" s="86">
        <f>'Dec2012'!$E$25</f>
        <v>5.3963000000000004E-2</v>
      </c>
      <c r="M72" s="86">
        <f>'Dec2012'!$E$23</f>
        <v>1.95E-2</v>
      </c>
      <c r="N72" s="86">
        <f>'Dec2012'!$E$24</f>
        <v>7.1300000000000002E-2</v>
      </c>
      <c r="O72" s="86">
        <f>'Dec2012'!$E$27</f>
        <v>3.0800000000000001E-2</v>
      </c>
      <c r="P72" s="105">
        <f>'Dec2012'!$E$5</f>
        <v>7.0800000000000002E-2</v>
      </c>
      <c r="Q72" s="105">
        <f>'Dec2012'!$E$6</f>
        <v>1.0799999999999999E-2</v>
      </c>
    </row>
    <row r="73" spans="1:17" x14ac:dyDescent="0.2">
      <c r="A73" s="6">
        <v>72</v>
      </c>
      <c r="B73" s="117" t="s">
        <v>332</v>
      </c>
      <c r="C73" s="86">
        <f>'Jan2013'!$E$10</f>
        <v>7.6666666666666669E-4</v>
      </c>
      <c r="D73" s="86">
        <f>'Jan2013'!$E$11</f>
        <v>1.7600000000000001E-2</v>
      </c>
      <c r="E73" s="86">
        <f>'Jan2013'!$E$12</f>
        <v>2.5133333333333337E-2</v>
      </c>
      <c r="F73" s="86">
        <f>'Jan2013'!$E$14</f>
        <v>1.8999999999999998E-3</v>
      </c>
      <c r="G73" s="86">
        <f>'Jan2013'!$E$15</f>
        <v>2.611657096171802E-2</v>
      </c>
      <c r="H73" s="86">
        <f>'Jan2013'!$E$16</f>
        <v>3.7625693277310919E-2</v>
      </c>
      <c r="I73" s="86">
        <f>'Jan2013'!$E$18</f>
        <v>1.235E-3</v>
      </c>
      <c r="J73" s="86">
        <f>'Jan2013'!$E$19</f>
        <v>2.0261785714285715E-2</v>
      </c>
      <c r="K73" s="86">
        <f>'Jan2013'!$E$20</f>
        <v>2.7854047619047622E-2</v>
      </c>
      <c r="L73" s="86">
        <f>'Jan2013'!$E$25</f>
        <v>5.4281000000000003E-2</v>
      </c>
      <c r="M73" s="86">
        <f>'Jan2013'!$E$23</f>
        <v>1.95E-2</v>
      </c>
      <c r="N73" s="86">
        <f>'Jan2013'!$E$24</f>
        <v>7.1533333333333324E-2</v>
      </c>
      <c r="O73" s="86">
        <f>'Jan2013'!$E$27</f>
        <v>3.1033333333333333E-2</v>
      </c>
      <c r="P73" s="105">
        <f>'Jan2013'!$E$5</f>
        <v>7.1033333333333337E-2</v>
      </c>
      <c r="Q73" s="105">
        <f>'Jan2013'!$E$6</f>
        <v>1.1033333333333332E-2</v>
      </c>
    </row>
    <row r="74" spans="1:17" x14ac:dyDescent="0.2">
      <c r="A74" s="6">
        <v>73</v>
      </c>
      <c r="B74" s="117" t="s">
        <v>335</v>
      </c>
      <c r="C74" s="86">
        <f>'Feb2013'!$E$10</f>
        <v>8.0000000000000004E-4</v>
      </c>
      <c r="D74" s="86">
        <f>'Feb2013'!$E$11</f>
        <v>1.8699999999999998E-2</v>
      </c>
      <c r="E74" s="86">
        <f>'Feb2013'!$E$12</f>
        <v>2.6433333333333336E-2</v>
      </c>
      <c r="F74" s="86">
        <f>'Feb2013'!$E$14</f>
        <v>1.6666666666666668E-3</v>
      </c>
      <c r="G74" s="86">
        <f>'Feb2013'!$E$15</f>
        <v>2.7635198412698417E-2</v>
      </c>
      <c r="H74" s="86">
        <f>'Feb2013'!$E$16</f>
        <v>3.9048139097744357E-2</v>
      </c>
      <c r="I74" s="86">
        <f>'Feb2013'!$E$18</f>
        <v>1.0833333333333335E-3</v>
      </c>
      <c r="J74" s="86">
        <f>'Feb2013'!$E$19</f>
        <v>1.9907882205513788E-2</v>
      </c>
      <c r="K74" s="86">
        <f>'Feb2013'!$E$20</f>
        <v>2.7885407268170428E-2</v>
      </c>
      <c r="L74" s="86">
        <f>'Feb2013'!$E$25</f>
        <v>5.4449999999999998E-2</v>
      </c>
      <c r="M74" s="86">
        <f>'Feb2013'!$E$23</f>
        <v>1.95E-2</v>
      </c>
      <c r="N74" s="86">
        <f>'Feb2013'!$E$24</f>
        <v>7.2122222222222213E-2</v>
      </c>
      <c r="O74" s="86">
        <f>'Feb2013'!$E$27</f>
        <v>3.1622222222222218E-2</v>
      </c>
      <c r="P74" s="105">
        <f>'Feb2013'!$E$5</f>
        <v>7.1622222222222226E-2</v>
      </c>
      <c r="Q74" s="105">
        <f>'Feb2013'!$E$6</f>
        <v>1.1622222222222221E-2</v>
      </c>
    </row>
    <row r="75" spans="1:17" x14ac:dyDescent="0.2">
      <c r="A75" s="6">
        <v>74</v>
      </c>
      <c r="B75" s="117" t="s">
        <v>339</v>
      </c>
      <c r="C75" s="86">
        <f>'Mar2013'!$E$10</f>
        <v>8.6666666666666663E-4</v>
      </c>
      <c r="D75" s="86">
        <f>'Mar2013'!$E$11</f>
        <v>1.95E-2</v>
      </c>
      <c r="E75" s="86">
        <f>'Mar2013'!$E$12</f>
        <v>2.7466666666666667E-2</v>
      </c>
      <c r="F75" s="86">
        <f>'Mar2013'!$E$14</f>
        <v>1.6000000000000001E-3</v>
      </c>
      <c r="G75" s="86">
        <f>'Mar2013'!$E$15</f>
        <v>2.9113575605680869E-2</v>
      </c>
      <c r="H75" s="86">
        <f>'Mar2013'!$E$16</f>
        <v>4.031528822055138E-2</v>
      </c>
      <c r="I75" s="86">
        <f>'Mar2013'!$E$18</f>
        <v>1.0400000000000001E-3</v>
      </c>
      <c r="J75" s="86">
        <f>'Mar2013'!$E$19</f>
        <v>2.028533834586466E-2</v>
      </c>
      <c r="K75" s="86">
        <f>'Mar2013'!$E$20</f>
        <v>2.883045112781955E-2</v>
      </c>
      <c r="L75" s="86">
        <f>'Mar2013'!$E$25</f>
        <v>5.4469999999999998E-2</v>
      </c>
      <c r="M75" s="86">
        <f>'Mar2013'!$E$23</f>
        <v>1.9866666666666668E-2</v>
      </c>
      <c r="N75" s="86">
        <f>'Mar2013'!$E$24</f>
        <v>7.2277777777777774E-2</v>
      </c>
      <c r="O75" s="86">
        <f>'Mar2013'!$E$27</f>
        <v>3.2144444444444448E-2</v>
      </c>
      <c r="P75" s="105">
        <f>'Mar2013'!$E$5</f>
        <v>7.2144444444444442E-2</v>
      </c>
      <c r="Q75" s="105">
        <f>'Mar2013'!$E$6</f>
        <v>1.2144444444444444E-2</v>
      </c>
    </row>
    <row r="76" spans="1:17" x14ac:dyDescent="0.2">
      <c r="A76" s="6">
        <v>75</v>
      </c>
      <c r="B76" s="117" t="s">
        <v>343</v>
      </c>
      <c r="C76" s="86">
        <f>'Apr2013'!$E$10</f>
        <v>8.3333333333333339E-4</v>
      </c>
      <c r="D76" s="86">
        <f>'Apr2013'!$E$11</f>
        <v>1.9000000000000003E-2</v>
      </c>
      <c r="E76" s="86">
        <f>'Apr2013'!$E$12</f>
        <v>2.7033333333333329E-2</v>
      </c>
      <c r="F76" s="86">
        <f>'Apr2013'!$E$14</f>
        <v>1.4999999999999998E-3</v>
      </c>
      <c r="G76" s="86">
        <f>'Apr2013'!$E$15</f>
        <v>2.9285321637426903E-2</v>
      </c>
      <c r="H76" s="86">
        <f>'Apr2013'!$E$16</f>
        <v>4.0969415204678367E-2</v>
      </c>
      <c r="I76" s="86">
        <f>'Apr2013'!$E$18</f>
        <v>9.7499999999999996E-4</v>
      </c>
      <c r="J76" s="86">
        <f>'Apr2013'!$E$19</f>
        <v>2.0167719298245609E-2</v>
      </c>
      <c r="K76" s="86">
        <f>'Apr2013'!$E$20</f>
        <v>3.0854736842105268E-2</v>
      </c>
      <c r="L76" s="86">
        <f>'Apr2013'!$E$25</f>
        <v>5.4339999999999999E-2</v>
      </c>
      <c r="M76" s="86">
        <f>'Apr2013'!$E$23</f>
        <v>2.0233333333333332E-2</v>
      </c>
      <c r="N76" s="86">
        <f>'Apr2013'!$E$24</f>
        <v>7.1655555555555556E-2</v>
      </c>
      <c r="O76" s="86">
        <f>'Apr2013'!$E$27</f>
        <v>3.188888888888889E-2</v>
      </c>
      <c r="P76" s="105">
        <f>'Apr2013'!$E$5</f>
        <v>7.1888888888888891E-2</v>
      </c>
      <c r="Q76" s="105">
        <f>'Apr2013'!$E$6</f>
        <v>1.1888888888888888E-2</v>
      </c>
    </row>
    <row r="77" spans="1:17" x14ac:dyDescent="0.2">
      <c r="A77" s="6">
        <v>76</v>
      </c>
      <c r="B77" s="117" t="s">
        <v>346</v>
      </c>
      <c r="C77" s="86">
        <f>'May2013'!$E$10</f>
        <v>6.333333333333333E-4</v>
      </c>
      <c r="D77" s="86">
        <f>'May2013'!$E$11</f>
        <v>1.883333333333333E-2</v>
      </c>
      <c r="E77" s="86">
        <f>'May2013'!$E$12</f>
        <v>2.6866666666666667E-2</v>
      </c>
      <c r="F77" s="86">
        <f>'May2013'!$E$14</f>
        <v>1.5000000000000002E-3</v>
      </c>
      <c r="G77" s="86">
        <f>'May2013'!$E$15</f>
        <v>2.8697821637426901E-2</v>
      </c>
      <c r="H77" s="86">
        <f>'May2013'!$E$16</f>
        <v>4.0861246345029245E-2</v>
      </c>
      <c r="I77" s="86">
        <f>'May2013'!$E$18</f>
        <v>9.7500000000000017E-4</v>
      </c>
      <c r="J77" s="86">
        <f>'May2013'!$E$19</f>
        <v>2.1073914473684213E-2</v>
      </c>
      <c r="K77" s="86">
        <f>'May2013'!$E$20</f>
        <v>3.2210877192982462E-2</v>
      </c>
      <c r="L77" s="86">
        <f>'May2013'!$E$25</f>
        <v>5.4253333333333341E-2</v>
      </c>
      <c r="M77" s="86">
        <f>'May2013'!$E$23</f>
        <v>2.06E-2</v>
      </c>
      <c r="N77" s="86">
        <f>'May2013'!$E$24</f>
        <v>7.1155555555555555E-2</v>
      </c>
      <c r="O77" s="86">
        <f>'May2013'!$E$27</f>
        <v>3.1755555555555558E-2</v>
      </c>
      <c r="P77" s="105">
        <f>'May2013'!$E$5</f>
        <v>7.1755555555555559E-2</v>
      </c>
      <c r="Q77" s="105">
        <f>'May2013'!$E$6</f>
        <v>1.1755555555555556E-2</v>
      </c>
    </row>
    <row r="78" spans="1:17" x14ac:dyDescent="0.2">
      <c r="A78" s="6">
        <v>77</v>
      </c>
      <c r="B78" s="117" t="s">
        <v>349</v>
      </c>
      <c r="C78" s="86">
        <f>'Jun2013'!$E$10</f>
        <v>5.0000000000000001E-4</v>
      </c>
      <c r="D78" s="86">
        <f>'Jun2013'!$E$11</f>
        <v>1.9966666666666667E-2</v>
      </c>
      <c r="E78" s="86">
        <f>'Jun2013'!$E$12</f>
        <v>2.7833333333333335E-2</v>
      </c>
      <c r="F78" s="86">
        <f>'Jun2013'!$E$14</f>
        <v>1.4666666666666667E-3</v>
      </c>
      <c r="G78" s="86">
        <f>'Jun2013'!$E$15</f>
        <v>2.9870277777777777E-2</v>
      </c>
      <c r="H78" s="86">
        <f>'Jun2013'!$E$16</f>
        <v>4.1632430555555565E-2</v>
      </c>
      <c r="I78" s="86">
        <f>'Jun2013'!$E$18</f>
        <v>9.5333333333333338E-4</v>
      </c>
      <c r="J78" s="86">
        <f>'Jun2013'!$E$19</f>
        <v>2.2915624999999998E-2</v>
      </c>
      <c r="K78" s="86">
        <f>'Jun2013'!$E$20</f>
        <v>3.4917500000000011E-2</v>
      </c>
      <c r="L78" s="86">
        <f>'Jun2013'!$E$25</f>
        <v>5.4686666666666661E-2</v>
      </c>
      <c r="M78" s="86">
        <f>'Jun2013'!$E$23</f>
        <v>2.06E-2</v>
      </c>
      <c r="N78" s="86">
        <f>'Jun2013'!$E$24</f>
        <v>7.1844444444444433E-2</v>
      </c>
      <c r="O78" s="86">
        <f>'Jun2013'!$E$27</f>
        <v>3.2444444444444442E-2</v>
      </c>
      <c r="P78" s="105">
        <f>'Jun2013'!$E$5</f>
        <v>7.244444444444445E-2</v>
      </c>
      <c r="Q78" s="105">
        <f>'Jun2013'!$E$6</f>
        <v>1.2444444444444445E-2</v>
      </c>
    </row>
    <row r="79" spans="1:17" x14ac:dyDescent="0.2">
      <c r="A79" s="6">
        <v>78</v>
      </c>
      <c r="B79" s="117" t="s">
        <v>352</v>
      </c>
      <c r="C79" s="86">
        <f>'Jul2013'!$E$10</f>
        <v>4.3333333333333331E-4</v>
      </c>
      <c r="D79" s="86">
        <f>'Jul2013'!$E$11</f>
        <v>2.2700000000000001E-2</v>
      </c>
      <c r="E79" s="86">
        <f>'Jul2013'!$E$12</f>
        <v>3.0366666666666667E-2</v>
      </c>
      <c r="F79" s="86">
        <f>'Jul2013'!$E$14</f>
        <v>1.4E-3</v>
      </c>
      <c r="G79" s="86">
        <f>'Jul2013'!$E$15</f>
        <v>3.1840378787878792E-2</v>
      </c>
      <c r="H79" s="86">
        <f>'Jul2013'!$E$16</f>
        <v>4.2778087121212123E-2</v>
      </c>
      <c r="I79" s="86">
        <f>'Jul2013'!$E$18</f>
        <v>9.1E-4</v>
      </c>
      <c r="J79" s="86">
        <f>'Jul2013'!$E$19</f>
        <v>2.559698863636364E-2</v>
      </c>
      <c r="K79" s="86">
        <f>'Jul2013'!$E$20</f>
        <v>3.8737803030303039E-2</v>
      </c>
      <c r="L79" s="86">
        <f>'Jul2013'!$E$25</f>
        <v>5.5642999999999998E-2</v>
      </c>
      <c r="M79" s="86">
        <f>'Jul2013'!$E$23</f>
        <v>2.06E-2</v>
      </c>
      <c r="N79" s="86">
        <f>'Jul2013'!$E$24</f>
        <v>7.3422222222222222E-2</v>
      </c>
      <c r="O79" s="86">
        <f>'Jul2013'!$E$27</f>
        <v>3.4022222222222225E-2</v>
      </c>
      <c r="P79" s="105">
        <f>'Jul2013'!$E$5</f>
        <v>7.4022222222222225E-2</v>
      </c>
      <c r="Q79" s="105">
        <f>'Jul2013'!$E$6</f>
        <v>1.4022222222222222E-2</v>
      </c>
    </row>
    <row r="80" spans="1:17" x14ac:dyDescent="0.2">
      <c r="A80" s="6">
        <v>79</v>
      </c>
      <c r="B80" s="117" t="s">
        <v>356</v>
      </c>
      <c r="C80" s="86">
        <f>'Aug2013'!$E$10</f>
        <v>4.3333333333333331E-4</v>
      </c>
      <c r="D80" s="86">
        <f>'Aug2013'!$E$11</f>
        <v>2.5399999999999995E-2</v>
      </c>
      <c r="E80" s="86">
        <f>'Aug2013'!$E$12</f>
        <v>3.2899999999999999E-2</v>
      </c>
      <c r="F80" s="86">
        <f>'Aug2013'!$E$14</f>
        <v>1.3333333333333333E-3</v>
      </c>
      <c r="G80" s="86">
        <f>'Aug2013'!$E$15</f>
        <v>3.4861212121212119E-2</v>
      </c>
      <c r="H80" s="86">
        <f>'Aug2013'!$E$16</f>
        <v>4.4469469696969695E-2</v>
      </c>
      <c r="I80" s="86">
        <f>'Aug2013'!$E$18</f>
        <v>8.6666666666666663E-4</v>
      </c>
      <c r="J80" s="86">
        <f>'Aug2013'!$E$19</f>
        <v>2.8533257575757576E-2</v>
      </c>
      <c r="K80" s="86">
        <f>'Aug2013'!$E$20</f>
        <v>4.3920378787878793E-2</v>
      </c>
      <c r="L80" s="86">
        <f>'Aug2013'!$E$25</f>
        <v>5.7063333333333334E-2</v>
      </c>
      <c r="M80" s="86">
        <f>'Aug2013'!$E$23</f>
        <v>2.06E-2</v>
      </c>
      <c r="N80" s="86">
        <f>'Aug2013'!$E$24</f>
        <v>7.5044444444444441E-2</v>
      </c>
      <c r="O80" s="86">
        <f>'Aug2013'!$E$27</f>
        <v>3.5644444444444451E-2</v>
      </c>
      <c r="P80" s="105">
        <f>'Aug2013'!$E$5</f>
        <v>7.5644444444444445E-2</v>
      </c>
      <c r="Q80" s="105">
        <f>'Aug2013'!$E$6</f>
        <v>1.5644444444444447E-2</v>
      </c>
    </row>
    <row r="81" spans="1:17" x14ac:dyDescent="0.2">
      <c r="A81" s="6">
        <v>80</v>
      </c>
      <c r="B81" s="117" t="s">
        <v>359</v>
      </c>
      <c r="C81" s="86">
        <f>'Sep2013'!$E$10</f>
        <v>3.3333333333333332E-4</v>
      </c>
      <c r="D81" s="86">
        <f>'Sep2013'!$E$11</f>
        <v>2.7099999999999999E-2</v>
      </c>
      <c r="E81" s="86">
        <f>'Sep2013'!$E$12</f>
        <v>3.4433333333333337E-2</v>
      </c>
      <c r="F81" s="86">
        <f>'Sep2013'!$E$14</f>
        <v>1.2333333333333335E-3</v>
      </c>
      <c r="G81" s="86">
        <f>'Sep2013'!$E$15</f>
        <v>3.6476212121212118E-2</v>
      </c>
      <c r="H81" s="86">
        <f>'Sep2013'!$E$16</f>
        <v>4.5585303030303025E-2</v>
      </c>
      <c r="I81" s="86">
        <f>'Sep2013'!$E$18</f>
        <v>8.0166666666666678E-4</v>
      </c>
      <c r="J81" s="86">
        <f>'Sep2013'!$E$19</f>
        <v>3.0114924242424238E-2</v>
      </c>
      <c r="K81" s="86">
        <f>'Sep2013'!$E$20</f>
        <v>4.6452878787878786E-2</v>
      </c>
      <c r="L81" s="86">
        <f>'Sep2013'!$E$25</f>
        <v>5.7986000000000003E-2</v>
      </c>
      <c r="M81" s="86">
        <f>'Sep2013'!$E$23</f>
        <v>2.06E-2</v>
      </c>
      <c r="N81" s="86">
        <f>'Sep2013'!$E$24</f>
        <v>7.5988888888888884E-2</v>
      </c>
      <c r="O81" s="86">
        <f>'Sep2013'!$E$27</f>
        <v>3.6588888888888893E-2</v>
      </c>
      <c r="P81" s="105">
        <f>'Sep2013'!$E$5</f>
        <v>7.6588888888888887E-2</v>
      </c>
      <c r="Q81" s="105">
        <f>'Sep2013'!$E$6</f>
        <v>1.6588888888888889E-2</v>
      </c>
    </row>
    <row r="82" spans="1:17" x14ac:dyDescent="0.2">
      <c r="A82" s="6">
        <v>81</v>
      </c>
      <c r="B82" s="117" t="s">
        <v>362</v>
      </c>
      <c r="C82" s="86">
        <f>'Oct2013'!$E$10</f>
        <v>3.6666666666666667E-4</v>
      </c>
      <c r="D82" s="86">
        <f>'Oct2013'!$E$11</f>
        <v>2.7233333333333332E-2</v>
      </c>
      <c r="E82" s="86">
        <f>'Oct2013'!$E$12</f>
        <v>3.4666666666666665E-2</v>
      </c>
      <c r="F82" s="86">
        <f>'Oct2013'!$E$14</f>
        <v>1.1666666666666665E-3</v>
      </c>
      <c r="G82" s="86">
        <f>'Oct2013'!$E$15</f>
        <v>3.6884545454545455E-2</v>
      </c>
      <c r="H82" s="86">
        <f>'Oct2013'!$E$16</f>
        <v>4.6245909090909088E-2</v>
      </c>
      <c r="I82" s="86">
        <f>'Oct2013'!$E$18</f>
        <v>7.583333333333333E-4</v>
      </c>
      <c r="J82" s="86">
        <f>'Oct2013'!$E$19</f>
        <v>3.0626287878787878E-2</v>
      </c>
      <c r="K82" s="86">
        <f>'Oct2013'!$E$20</f>
        <v>4.6693030303030299E-2</v>
      </c>
      <c r="L82" s="86">
        <f>'Oct2013'!$E$25</f>
        <v>5.8479000000000003E-2</v>
      </c>
      <c r="M82" s="86">
        <f>'Oct2013'!$E$23</f>
        <v>2.06E-2</v>
      </c>
      <c r="N82" s="86">
        <f>'Oct2013'!$E$24</f>
        <v>7.6133333333333331E-2</v>
      </c>
      <c r="O82" s="86">
        <f>'Oct2013'!$E$27</f>
        <v>3.6733333333333333E-2</v>
      </c>
      <c r="P82" s="105">
        <f>'Oct2013'!$E$5</f>
        <v>7.6733333333333334E-2</v>
      </c>
      <c r="Q82" s="105">
        <f>'Oct2013'!$E$6</f>
        <v>1.6733333333333333E-2</v>
      </c>
    </row>
    <row r="83" spans="1:17" x14ac:dyDescent="0.2">
      <c r="A83" s="6">
        <v>82</v>
      </c>
      <c r="B83" s="117" t="s">
        <v>365</v>
      </c>
      <c r="C83" s="86">
        <f>'Nov2013'!$E$10</f>
        <v>4.6666666666666666E-4</v>
      </c>
      <c r="D83" s="86">
        <f>'Nov2013'!$E$11</f>
        <v>2.7166666666666669E-2</v>
      </c>
      <c r="E83" s="86">
        <f>'Nov2013'!$E$12</f>
        <v>3.4700000000000002E-2</v>
      </c>
      <c r="F83" s="86">
        <f>'Nov2013'!$E$14</f>
        <v>1.1666666666666665E-3</v>
      </c>
      <c r="G83" s="86">
        <f>'Nov2013'!$E$15</f>
        <v>3.6705598086124398E-2</v>
      </c>
      <c r="H83" s="86">
        <f>'Nov2013'!$E$16</f>
        <v>4.6547783094098884E-2</v>
      </c>
      <c r="I83" s="86">
        <f>'Nov2013'!$E$18</f>
        <v>7.583333333333333E-4</v>
      </c>
      <c r="J83" s="86">
        <f>'Nov2013'!$E$19</f>
        <v>3.0746981658692187E-2</v>
      </c>
      <c r="K83" s="86">
        <f>'Nov2013'!$E$20</f>
        <v>4.5769226475279111E-2</v>
      </c>
      <c r="L83" s="86">
        <f>'Nov2013'!$E$25</f>
        <v>5.8328999999999999E-2</v>
      </c>
      <c r="M83" s="86">
        <f>'Nov2013'!$E$23</f>
        <v>2.06E-2</v>
      </c>
      <c r="N83" s="86">
        <f>'Nov2013'!$E$24</f>
        <v>7.5988888888888884E-2</v>
      </c>
      <c r="O83" s="86">
        <f>'Nov2013'!$E$27</f>
        <v>3.6588888888888893E-2</v>
      </c>
      <c r="P83" s="105">
        <f>'Nov2013'!$E$5</f>
        <v>7.6588888888888887E-2</v>
      </c>
      <c r="Q83" s="105">
        <f>'Nov2013'!$E$6</f>
        <v>1.6588888888888889E-2</v>
      </c>
    </row>
    <row r="84" spans="1:17" x14ac:dyDescent="0.2">
      <c r="A84" s="6">
        <v>83</v>
      </c>
      <c r="B84" s="117" t="s">
        <v>368</v>
      </c>
      <c r="C84" s="86">
        <f>'Dec2013'!$E$10</f>
        <v>6.333333333333334E-4</v>
      </c>
      <c r="D84" s="86">
        <f>'Dec2013'!$E$11</f>
        <v>2.7466666666666667E-2</v>
      </c>
      <c r="E84" s="86">
        <f>'Dec2013'!$E$12</f>
        <v>3.5033333333333333E-2</v>
      </c>
      <c r="F84" s="86">
        <f>'Dec2013'!$E$14</f>
        <v>1.2666666666666666E-3</v>
      </c>
      <c r="G84" s="86">
        <f>'Dec2013'!$E$15</f>
        <v>3.6574407609933933E-2</v>
      </c>
      <c r="H84" s="86">
        <f>'Dec2013'!$E$16</f>
        <v>4.6997941824257615E-2</v>
      </c>
      <c r="I84" s="86">
        <f>'Dec2013'!$E$18</f>
        <v>8.2333333333333336E-4</v>
      </c>
      <c r="J84" s="86">
        <f>'Dec2013'!$E$19</f>
        <v>3.1245910230120758E-2</v>
      </c>
      <c r="K84" s="86">
        <f>'Dec2013'!$E$20</f>
        <v>4.5407004253056882E-2</v>
      </c>
      <c r="L84" s="86">
        <f>'Dec2013'!$E$25</f>
        <v>5.8136E-2</v>
      </c>
      <c r="M84" s="86">
        <f>'Dec2013'!$E$23</f>
        <v>2.06E-2</v>
      </c>
      <c r="N84" s="86">
        <f>'Dec2013'!$E$24</f>
        <v>7.6077777777777772E-2</v>
      </c>
      <c r="O84" s="86">
        <f>'Dec2013'!$E$27</f>
        <v>3.6677777777777781E-2</v>
      </c>
      <c r="P84" s="105">
        <f>'Dec2013'!$E$5</f>
        <v>7.6677777777777775E-2</v>
      </c>
      <c r="Q84" s="105">
        <f>'Dec2013'!$E$6</f>
        <v>1.6677777777777777E-2</v>
      </c>
    </row>
    <row r="85" spans="1:17" x14ac:dyDescent="0.2">
      <c r="A85" s="6">
        <v>84</v>
      </c>
      <c r="B85" s="117" t="s">
        <v>371</v>
      </c>
      <c r="C85" s="86">
        <f>'Jan2014'!$E$10</f>
        <v>5.9999999999999995E-4</v>
      </c>
      <c r="D85" s="86">
        <f>'Jan2014'!$E$11</f>
        <v>2.8266666666666666E-2</v>
      </c>
      <c r="E85" s="86">
        <f>'Jan2014'!$E$12</f>
        <v>3.5500000000000004E-2</v>
      </c>
      <c r="F85" s="86">
        <f>'Jan2014'!$E$14</f>
        <v>1.2666666666666666E-3</v>
      </c>
      <c r="G85" s="86">
        <f>'Jan2014'!$E$15</f>
        <v>3.6998036758563078E-2</v>
      </c>
      <c r="H85" s="86">
        <f>'Jan2014'!$E$16</f>
        <v>4.7052631578947374E-2</v>
      </c>
      <c r="I85" s="86">
        <f>'Jan2014'!$E$18</f>
        <v>8.2333333333333336E-4</v>
      </c>
      <c r="J85" s="86">
        <f>'Jan2014'!$E$19</f>
        <v>3.0513659147869673E-2</v>
      </c>
      <c r="K85" s="86">
        <f>'Jan2014'!$E$20</f>
        <v>4.4472263993316628E-2</v>
      </c>
      <c r="L85" s="86">
        <f>'Jan2014'!$E$25</f>
        <v>5.7885666666666669E-2</v>
      </c>
      <c r="M85" s="86">
        <f>'Jan2014'!$E$23</f>
        <v>2.06E-2</v>
      </c>
      <c r="N85" s="86">
        <f>'Jan2014'!$E$24</f>
        <v>7.6444444444444454E-2</v>
      </c>
      <c r="O85" s="86">
        <f>'Jan2014'!$E$27</f>
        <v>3.7044444444444449E-2</v>
      </c>
      <c r="P85" s="105">
        <f>'Jan2014'!$E$5</f>
        <v>7.7044444444444443E-2</v>
      </c>
      <c r="Q85" s="105">
        <f>'Jan2014'!$E$6</f>
        <v>1.7044444444444445E-2</v>
      </c>
    </row>
    <row r="86" spans="1:17" x14ac:dyDescent="0.2">
      <c r="A86" s="6">
        <v>85</v>
      </c>
      <c r="B86" s="117" t="s">
        <v>374</v>
      </c>
      <c r="C86" s="86">
        <f>'Feb2014'!$E$10</f>
        <v>5.3333333333333336E-4</v>
      </c>
      <c r="D86" s="86">
        <f>'Feb2014'!$E$11</f>
        <v>2.8233333333333333E-2</v>
      </c>
      <c r="E86" s="86">
        <f>'Feb2014'!$E$12</f>
        <v>3.5099999999999999E-2</v>
      </c>
      <c r="F86" s="86">
        <f>'Feb2014'!$E$14</f>
        <v>1.2999999999999999E-3</v>
      </c>
      <c r="G86" s="86">
        <f>'Feb2014'!$E$15</f>
        <v>3.6712071846282369E-2</v>
      </c>
      <c r="H86" s="86">
        <f>'Feb2014'!$E$16</f>
        <v>4.6519298245614037E-2</v>
      </c>
      <c r="I86" s="86">
        <f>'Feb2014'!$E$18</f>
        <v>8.4499999999999994E-4</v>
      </c>
      <c r="J86" s="86">
        <f>'Feb2014'!$E$19</f>
        <v>2.8817167919799502E-2</v>
      </c>
      <c r="K86" s="86">
        <f>'Feb2014'!$E$20</f>
        <v>4.2769632414369256E-2</v>
      </c>
      <c r="L86" s="86">
        <f>'Feb2014'!$E$25</f>
        <v>5.7636333333333338E-2</v>
      </c>
      <c r="M86" s="86">
        <f>'Feb2014'!$E$23</f>
        <v>2.06E-2</v>
      </c>
      <c r="N86" s="86">
        <f>'Feb2014'!$E$24</f>
        <v>7.6477777777777783E-2</v>
      </c>
      <c r="O86" s="86">
        <f>'Feb2014'!$E$27</f>
        <v>3.7077777777777779E-2</v>
      </c>
      <c r="P86" s="105">
        <f>'Feb2014'!$E$5</f>
        <v>7.7077777777777773E-2</v>
      </c>
      <c r="Q86" s="105">
        <f>'Feb2014'!$E$6</f>
        <v>1.7077777777777775E-2</v>
      </c>
    </row>
    <row r="87" spans="1:17" x14ac:dyDescent="0.2">
      <c r="A87" s="6">
        <v>86</v>
      </c>
      <c r="B87" s="117" t="s">
        <v>379</v>
      </c>
      <c r="C87" s="86">
        <f>'Mar2014'!$E$10</f>
        <v>4.6666666666666666E-4</v>
      </c>
      <c r="D87" s="86">
        <f>'Mar2014'!$E$11</f>
        <v>2.7633333333333333E-2</v>
      </c>
      <c r="E87" s="86">
        <f>'Mar2014'!$E$12</f>
        <v>3.4166666666666672E-2</v>
      </c>
      <c r="F87" s="86">
        <f>'Mar2014'!$E$14</f>
        <v>1.233333333333333E-3</v>
      </c>
      <c r="G87" s="86">
        <f>'Mar2014'!$E$15</f>
        <v>3.59390559732665E-2</v>
      </c>
      <c r="H87" s="86">
        <f>'Mar2014'!$E$16</f>
        <v>4.5359774436090218E-2</v>
      </c>
      <c r="I87" s="86">
        <f>'Mar2014'!$E$18</f>
        <v>8.0166666666666646E-4</v>
      </c>
      <c r="J87" s="86">
        <f>'Mar2014'!$E$19</f>
        <v>2.5306056808688387E-2</v>
      </c>
      <c r="K87" s="86">
        <f>'Mar2014'!$E$20</f>
        <v>4.0813283208020051E-2</v>
      </c>
      <c r="L87" s="86">
        <f>'Mar2014'!$E$25</f>
        <v>5.712133333333333E-2</v>
      </c>
      <c r="M87" s="86">
        <f>'Mar2014'!$E$23</f>
        <v>2.06E-2</v>
      </c>
      <c r="N87" s="86">
        <f>'Mar2014'!$E$24</f>
        <v>7.6266666666666677E-2</v>
      </c>
      <c r="O87" s="86">
        <f>'Mar2014'!$E$27</f>
        <v>3.6866666666666666E-2</v>
      </c>
      <c r="P87" s="105">
        <f>'Mar2014'!$E$5</f>
        <v>7.6866666666666666E-2</v>
      </c>
      <c r="Q87" s="105">
        <f>'Mar2014'!$E$6</f>
        <v>1.6866666666666665E-2</v>
      </c>
    </row>
    <row r="88" spans="1:17" x14ac:dyDescent="0.2">
      <c r="A88" s="6">
        <v>87</v>
      </c>
      <c r="B88" s="117" t="s">
        <v>380</v>
      </c>
      <c r="C88" s="86">
        <f>'Apr2014'!$E$10</f>
        <v>4.3333333333333331E-4</v>
      </c>
      <c r="D88" s="86">
        <f>'Apr2014'!$E$11</f>
        <v>2.7133333333333332E-2</v>
      </c>
      <c r="E88" s="86">
        <f>'Apr2014'!$E$12</f>
        <v>3.3333333333333333E-2</v>
      </c>
      <c r="F88" s="86">
        <f>'Apr2014'!$E$14</f>
        <v>1.233333333333333E-3</v>
      </c>
      <c r="G88" s="86">
        <f>'Apr2014'!$E$15</f>
        <v>3.5133500417710947E-2</v>
      </c>
      <c r="H88" s="86">
        <f>'Apr2014'!$E$16</f>
        <v>4.4666917293233084E-2</v>
      </c>
      <c r="I88" s="86">
        <f>'Apr2014'!$E$18</f>
        <v>8.0166666666666646E-4</v>
      </c>
      <c r="J88" s="86">
        <f>'Apr2014'!$E$19</f>
        <v>2.3100501253132833E-2</v>
      </c>
      <c r="K88" s="86">
        <f>'Apr2014'!$E$20</f>
        <v>3.8997410192147031E-2</v>
      </c>
      <c r="L88" s="86">
        <f>'Apr2014'!$E$25</f>
        <v>5.6263666666666663E-2</v>
      </c>
      <c r="M88" s="86">
        <f>'Apr2014'!$E$23</f>
        <v>2.0766666666666666E-2</v>
      </c>
      <c r="N88" s="86">
        <f>'Apr2014'!$E$24</f>
        <v>7.587777777777778E-2</v>
      </c>
      <c r="O88" s="86">
        <f>'Apr2014'!$E$27</f>
        <v>3.6644444444444445E-2</v>
      </c>
      <c r="P88" s="105">
        <f>'Apr2014'!$E$5</f>
        <v>7.6644444444444446E-2</v>
      </c>
      <c r="Q88" s="105">
        <f>'Apr2014'!$E$6</f>
        <v>1.6644444444444444E-2</v>
      </c>
    </row>
    <row r="89" spans="1:17" x14ac:dyDescent="0.2">
      <c r="A89" s="6">
        <v>88</v>
      </c>
      <c r="B89" s="117" t="s">
        <v>384</v>
      </c>
      <c r="C89" s="86">
        <f>'May2014'!$E$10</f>
        <v>3.6666666666666662E-4</v>
      </c>
      <c r="D89" s="86">
        <f>'May2014'!$E$11</f>
        <v>2.6633333333333332E-2</v>
      </c>
      <c r="E89" s="86">
        <f>'May2014'!$E$12</f>
        <v>3.2466666666666671E-2</v>
      </c>
      <c r="F89" s="86">
        <f>'May2014'!$E$14</f>
        <v>1.1666666666666665E-3</v>
      </c>
      <c r="G89" s="86">
        <f>'May2014'!$E$15</f>
        <v>3.434761904761905E-2</v>
      </c>
      <c r="H89" s="86">
        <f>'May2014'!$E$16</f>
        <v>4.4325396825396823E-2</v>
      </c>
      <c r="I89" s="86">
        <f>'May2014'!$E$18</f>
        <v>7.583333333333333E-4</v>
      </c>
      <c r="J89" s="86">
        <f>'May2014'!$E$19</f>
        <v>2.2036507936507937E-2</v>
      </c>
      <c r="K89" s="86">
        <f>'May2014'!$E$20</f>
        <v>3.7571428571428568E-2</v>
      </c>
      <c r="L89" s="86">
        <f>'May2014'!$E$25</f>
        <v>5.5051333333333334E-2</v>
      </c>
      <c r="M89" s="86">
        <f>'May2014'!$E$23</f>
        <v>2.0933333333333332E-2</v>
      </c>
      <c r="N89" s="86">
        <f>'May2014'!$E$24</f>
        <v>7.5477777777777783E-2</v>
      </c>
      <c r="O89" s="86">
        <f>'May2014'!$E$27</f>
        <v>3.6411111111111109E-2</v>
      </c>
      <c r="P89" s="105">
        <f>'May2014'!$E$5</f>
        <v>7.641111111111111E-2</v>
      </c>
      <c r="Q89" s="105">
        <f>'May2014'!$E$6</f>
        <v>1.6411111111111109E-2</v>
      </c>
    </row>
    <row r="90" spans="1:17" x14ac:dyDescent="0.2">
      <c r="A90" s="6">
        <v>89</v>
      </c>
      <c r="B90" s="117" t="s">
        <v>387</v>
      </c>
      <c r="C90" s="86">
        <f>'Jun2014'!$E$10</f>
        <v>3.3333333333333332E-4</v>
      </c>
      <c r="D90" s="86">
        <f>'Jun2014'!$E$11</f>
        <v>2.6233333333333331E-2</v>
      </c>
      <c r="E90" s="86">
        <f>'Jun2014'!$E$12</f>
        <v>3.1800000000000002E-2</v>
      </c>
      <c r="F90" s="86">
        <f>'Jun2014'!$E$14</f>
        <v>1.1333333333333334E-3</v>
      </c>
      <c r="G90" s="86">
        <f>'Jun2014'!$E$15</f>
        <v>3.3725396825396825E-2</v>
      </c>
      <c r="H90" s="86">
        <f>'Jun2014'!$E$16</f>
        <v>4.4153174603174604E-2</v>
      </c>
      <c r="I90" s="86">
        <f>'Jun2014'!$E$18</f>
        <v>7.3666666666666672E-4</v>
      </c>
      <c r="J90" s="86">
        <f>'Jun2014'!$E$19</f>
        <v>2.2015079365079366E-2</v>
      </c>
      <c r="K90" s="86">
        <f>'Jun2014'!$E$20</f>
        <v>3.6741269841269839E-2</v>
      </c>
      <c r="L90" s="86">
        <f>'Jun2014'!$E$25</f>
        <v>5.4259000000000002E-2</v>
      </c>
      <c r="M90" s="86">
        <f>'Jun2014'!$E$23</f>
        <v>2.1099999999999997E-2</v>
      </c>
      <c r="N90" s="86">
        <f>'Jun2014'!$E$24</f>
        <v>7.51E-2</v>
      </c>
      <c r="O90" s="86">
        <f>'Jun2014'!$E$27</f>
        <v>3.6199999999999996E-2</v>
      </c>
      <c r="P90" s="105">
        <f>'Jun2014'!$E$5</f>
        <v>7.619999999999999E-2</v>
      </c>
      <c r="Q90" s="105">
        <f>'Jun2014'!$E$6</f>
        <v>1.6199999999999996E-2</v>
      </c>
    </row>
    <row r="91" spans="1:17" x14ac:dyDescent="0.2">
      <c r="A91" s="6">
        <v>90</v>
      </c>
      <c r="B91" s="117" t="s">
        <v>390</v>
      </c>
      <c r="C91" s="86">
        <f>'Jul2014'!$E$10</f>
        <v>3.3333333333333332E-4</v>
      </c>
      <c r="D91" s="86">
        <f>'Jul2014'!$E$11</f>
        <v>2.5666666666666667E-2</v>
      </c>
      <c r="E91" s="86">
        <f>'Jul2014'!$E$12</f>
        <v>3.1133333333333336E-2</v>
      </c>
      <c r="F91" s="86">
        <f>'Jul2014'!$E$14</f>
        <v>1.1666666666666668E-3</v>
      </c>
      <c r="G91" s="86">
        <f>'Jul2014'!$E$15</f>
        <v>3.3364141414141422E-2</v>
      </c>
      <c r="H91" s="86">
        <f>'Jul2014'!$E$16</f>
        <v>4.4027705627705617E-2</v>
      </c>
      <c r="I91" s="86">
        <f>'Jul2014'!$E$18</f>
        <v>7.5833333333333341E-4</v>
      </c>
      <c r="J91" s="86">
        <f>'Jul2014'!$E$19</f>
        <v>2.2514249639249639E-2</v>
      </c>
      <c r="K91" s="86">
        <f>'Jul2014'!$E$20</f>
        <v>3.6675974025974022E-2</v>
      </c>
      <c r="L91" s="86">
        <f>'Jul2014'!$E$25</f>
        <v>5.3950666666666668E-2</v>
      </c>
      <c r="M91" s="86">
        <f>'Jul2014'!$E$23</f>
        <v>2.1099999999999997E-2</v>
      </c>
      <c r="N91" s="86">
        <f>'Jul2014'!$E$24</f>
        <v>7.4877777777777779E-2</v>
      </c>
      <c r="O91" s="86">
        <f>'Jul2014'!$E$27</f>
        <v>3.5977777777777775E-2</v>
      </c>
      <c r="P91" s="105">
        <f>'Jul2014'!$E$5</f>
        <v>7.5977777777777769E-2</v>
      </c>
      <c r="Q91" s="105">
        <f>'Jul2014'!$E$6</f>
        <v>1.5977777777777775E-2</v>
      </c>
    </row>
    <row r="92" spans="1:17" x14ac:dyDescent="0.2">
      <c r="A92" s="6">
        <v>91</v>
      </c>
      <c r="B92" s="117" t="s">
        <v>394</v>
      </c>
      <c r="C92" s="86">
        <f>'Aug2014'!$E$10</f>
        <v>3.3333333333333332E-4</v>
      </c>
      <c r="D92" s="86">
        <f>'Aug2014'!$E$11</f>
        <v>2.52E-2</v>
      </c>
      <c r="E92" s="86">
        <f>'Aug2014'!$E$12</f>
        <v>3.0533333333333332E-2</v>
      </c>
      <c r="F92" s="86">
        <f>'Aug2014'!$E$14</f>
        <v>1.2333333333333335E-3</v>
      </c>
      <c r="G92" s="86">
        <f>'Aug2014'!$E$15</f>
        <v>3.3218109668109667E-2</v>
      </c>
      <c r="H92" s="86">
        <f>'Aug2014'!$E$16</f>
        <v>4.403722943722943E-2</v>
      </c>
      <c r="I92" s="86">
        <f>'Aug2014'!$E$18</f>
        <v>8.0166666666666678E-4</v>
      </c>
      <c r="J92" s="86">
        <f>'Aug2014'!$E$19</f>
        <v>2.2821392496392496E-2</v>
      </c>
      <c r="K92" s="86">
        <f>'Aug2014'!$E$20</f>
        <v>3.7106926406926401E-2</v>
      </c>
      <c r="L92" s="86">
        <f>'Aug2014'!$E$25</f>
        <v>5.3215725490196077E-2</v>
      </c>
      <c r="M92" s="86">
        <f>'Aug2014'!$E$23</f>
        <v>2.1099999999999997E-2</v>
      </c>
      <c r="N92" s="86">
        <f>'Aug2014'!$E$24</f>
        <v>7.4722222222222232E-2</v>
      </c>
      <c r="O92" s="86">
        <f>'Aug2014'!$E$27</f>
        <v>3.5822222222222221E-2</v>
      </c>
      <c r="P92" s="105">
        <f>'Aug2014'!$E$5</f>
        <v>7.5822222222222221E-2</v>
      </c>
      <c r="Q92" s="105">
        <f>'Aug2014'!$E$6</f>
        <v>1.582222222222222E-2</v>
      </c>
    </row>
    <row r="93" spans="1:17" x14ac:dyDescent="0.2">
      <c r="A93" s="6">
        <v>92</v>
      </c>
      <c r="B93" s="117" t="s">
        <v>397</v>
      </c>
      <c r="C93" s="86">
        <f>'Sep2014'!$E$10</f>
        <v>2.6666666666666663E-4</v>
      </c>
      <c r="D93" s="86">
        <f>'Sep2014'!$E$11</f>
        <v>2.4966666666666665E-2</v>
      </c>
      <c r="E93" s="86">
        <f>'Sep2014'!$E$12</f>
        <v>3.0066666666666669E-2</v>
      </c>
      <c r="F93" s="86">
        <f>'Sep2014'!$E$14</f>
        <v>1.2666666666666666E-3</v>
      </c>
      <c r="G93" s="86">
        <f>'Sep2014'!$E$15</f>
        <v>3.3433189033189037E-2</v>
      </c>
      <c r="H93" s="86">
        <f>'Sep2014'!$E$16</f>
        <v>4.3951515151515151E-2</v>
      </c>
      <c r="I93" s="86">
        <f>'Sep2014'!$E$18</f>
        <v>8.2333333333333336E-4</v>
      </c>
      <c r="J93" s="86">
        <f>'Sep2014'!$E$19</f>
        <v>2.1612662337662337E-2</v>
      </c>
      <c r="K93" s="86">
        <f>'Sep2014'!$E$20</f>
        <v>3.6570418470418468E-2</v>
      </c>
      <c r="L93" s="86">
        <f>'Sep2014'!$E$25</f>
        <v>5.1905217553688134E-2</v>
      </c>
      <c r="M93" s="86">
        <f>'Sep2014'!$E$23</f>
        <v>2.1099999999999997E-2</v>
      </c>
      <c r="N93" s="86">
        <f>'Sep2014'!$E$24</f>
        <v>7.4655555555555558E-2</v>
      </c>
      <c r="O93" s="86">
        <f>'Sep2014'!$E$27</f>
        <v>3.5755555555555554E-2</v>
      </c>
      <c r="P93" s="105">
        <f>'Sep2014'!$E$5</f>
        <v>7.5755555555555548E-2</v>
      </c>
      <c r="Q93" s="105">
        <f>'Sep2014'!$E$6</f>
        <v>1.5755555555555554E-2</v>
      </c>
    </row>
    <row r="94" spans="1:17" x14ac:dyDescent="0.2">
      <c r="A94" s="6">
        <v>93</v>
      </c>
      <c r="B94" s="117" t="s">
        <v>400</v>
      </c>
      <c r="C94" s="86">
        <f>'Oct2014'!$E$10</f>
        <v>2.3333333333333333E-4</v>
      </c>
      <c r="D94" s="86">
        <f>'Oct2014'!$E$11</f>
        <v>2.416666666666667E-2</v>
      </c>
      <c r="E94" s="86">
        <f>'Oct2014'!$E$12</f>
        <v>2.9066666666666668E-2</v>
      </c>
      <c r="F94" s="86">
        <f>'Oct2014'!$E$14</f>
        <v>1.233333333333333E-3</v>
      </c>
      <c r="G94" s="86">
        <f>'Oct2014'!$E$15</f>
        <v>3.2882431457431457E-2</v>
      </c>
      <c r="H94" s="86">
        <f>'Oct2014'!$E$16</f>
        <v>4.3206060606060602E-2</v>
      </c>
      <c r="I94" s="86">
        <f>'Oct2014'!$E$18</f>
        <v>8.0166666666666646E-4</v>
      </c>
      <c r="J94" s="86">
        <f>'Oct2014'!$E$19</f>
        <v>2.0932359307359306E-2</v>
      </c>
      <c r="K94" s="86">
        <f>'Oct2014'!$E$20</f>
        <v>3.5256782106782104E-2</v>
      </c>
      <c r="L94" s="86">
        <f>'Oct2014'!$E$25</f>
        <v>4.9972866982761488E-2</v>
      </c>
      <c r="M94" s="86">
        <f>'Oct2014'!$E$23</f>
        <v>2.1099999999999997E-2</v>
      </c>
      <c r="N94" s="86">
        <f>'Oct2014'!$E$24</f>
        <v>7.4155555555555558E-2</v>
      </c>
      <c r="O94" s="86">
        <f>'Oct2014'!$E$27</f>
        <v>3.5255555555555554E-2</v>
      </c>
      <c r="P94" s="105">
        <f>'Oct2014'!$E$5</f>
        <v>7.5255555555555548E-2</v>
      </c>
      <c r="Q94" s="105">
        <f>'Oct2014'!$E$6</f>
        <v>1.5255555555555555E-2</v>
      </c>
    </row>
    <row r="95" spans="1:17" x14ac:dyDescent="0.2">
      <c r="A95" s="6">
        <v>94</v>
      </c>
      <c r="B95" s="117" t="s">
        <v>403</v>
      </c>
      <c r="C95" s="86">
        <f>'Nov2014'!$E$10</f>
        <v>2.0000000000000001E-4</v>
      </c>
      <c r="D95" s="86">
        <f>'Nov2014'!$E$11</f>
        <v>2.3866666666666665E-2</v>
      </c>
      <c r="E95" s="86">
        <f>'Nov2014'!$E$12</f>
        <v>2.8466666666666668E-2</v>
      </c>
      <c r="F95" s="86">
        <f>'Nov2014'!$E$14</f>
        <v>1.2333333333333332E-3</v>
      </c>
      <c r="G95" s="86">
        <f>'Nov2014'!$E$15</f>
        <v>3.2657960557960559E-2</v>
      </c>
      <c r="H95" s="86">
        <f>'Nov2014'!$E$16</f>
        <v>4.2633573833573829E-2</v>
      </c>
      <c r="I95" s="86">
        <f>'Nov2014'!$E$18</f>
        <v>8.0166666666666667E-4</v>
      </c>
      <c r="J95" s="86">
        <f>'Nov2014'!$E$19</f>
        <v>2.1055242905242907E-2</v>
      </c>
      <c r="K95" s="86">
        <f>'Nov2014'!$E$20</f>
        <v>3.4396596921596925E-2</v>
      </c>
      <c r="L95" s="86">
        <f>'Nov2014'!$E$25</f>
        <v>4.8997240907770086E-2</v>
      </c>
      <c r="M95" s="86">
        <f>'Nov2014'!$E$23</f>
        <v>2.1099999999999997E-2</v>
      </c>
      <c r="N95" s="86">
        <f>'Nov2014'!$E$24</f>
        <v>7.3955555555555566E-2</v>
      </c>
      <c r="O95" s="86">
        <f>'Nov2014'!$E$27</f>
        <v>3.5055555555555555E-2</v>
      </c>
      <c r="P95" s="105">
        <f>'Nov2014'!$E$5</f>
        <v>7.5055555555555556E-2</v>
      </c>
      <c r="Q95" s="105">
        <f>'Nov2014'!$E$6</f>
        <v>1.5055555555555556E-2</v>
      </c>
    </row>
    <row r="96" spans="1:17" x14ac:dyDescent="0.2">
      <c r="A96" s="6">
        <v>95</v>
      </c>
      <c r="B96" s="117" t="s">
        <v>406</v>
      </c>
      <c r="C96" s="86">
        <f>'Dec2014'!$E$10</f>
        <v>2.3333333333333333E-4</v>
      </c>
      <c r="D96" s="86">
        <f>'Dec2014'!$E$11</f>
        <v>2.2800000000000001E-2</v>
      </c>
      <c r="E96" s="86">
        <f>'Dec2014'!$E$12</f>
        <v>2.6933333333333333E-2</v>
      </c>
      <c r="F96" s="86">
        <f>'Dec2014'!$E$14</f>
        <v>1.3333333333333333E-3</v>
      </c>
      <c r="G96" s="86">
        <f>'Dec2014'!$E$15</f>
        <v>3.1962794612794616E-2</v>
      </c>
      <c r="H96" s="86">
        <f>'Dec2014'!$E$16</f>
        <v>4.1972390572390578E-2</v>
      </c>
      <c r="I96" s="86">
        <f>'Dec2014'!$E$18</f>
        <v>8.6666666666666663E-4</v>
      </c>
      <c r="J96" s="86">
        <f>'Dec2014'!$E$19</f>
        <v>2.2162205387205387E-2</v>
      </c>
      <c r="K96" s="86">
        <f>'Dec2014'!$E$20</f>
        <v>3.3594865319865323E-2</v>
      </c>
      <c r="L96" s="86">
        <f>'Dec2014'!$E$25</f>
        <v>4.8519074601853784E-2</v>
      </c>
      <c r="M96" s="86">
        <f>'Dec2014'!$E$23</f>
        <v>2.1099999999999997E-2</v>
      </c>
      <c r="N96" s="86">
        <f>'Dec2014'!$E$24</f>
        <v>7.3322222222222233E-2</v>
      </c>
      <c r="O96" s="86">
        <f>'Dec2014'!$E$27</f>
        <v>3.4422222222222222E-2</v>
      </c>
      <c r="P96" s="105">
        <f>'Dec2014'!$E$5</f>
        <v>7.4422222222222223E-2</v>
      </c>
      <c r="Q96" s="105">
        <f>'Dec2014'!$E$6</f>
        <v>1.442222222222222E-2</v>
      </c>
    </row>
    <row r="97" spans="1:17" x14ac:dyDescent="0.2">
      <c r="A97" s="6">
        <v>96</v>
      </c>
      <c r="B97" s="117" t="s">
        <v>409</v>
      </c>
      <c r="C97" s="86">
        <f>'Jan2015'!$E$10</f>
        <v>2.6666666666666663E-4</v>
      </c>
      <c r="D97" s="86">
        <f>'Jan2015'!$E$11</f>
        <v>2.1400000000000002E-2</v>
      </c>
      <c r="E97" s="86">
        <f>'Jan2015'!$E$12</f>
        <v>2.5033333333333335E-2</v>
      </c>
      <c r="F97" s="86">
        <f>'Jan2015'!$E$14</f>
        <v>1.4666666666666667E-3</v>
      </c>
      <c r="G97" s="86">
        <f>'Jan2015'!$E$15</f>
        <v>3.1152188552188556E-2</v>
      </c>
      <c r="H97" s="86">
        <f>'Jan2015'!$E$16</f>
        <v>4.0012996632996629E-2</v>
      </c>
      <c r="I97" s="86">
        <f>'Jan2015'!$E$18</f>
        <v>9.5333333333333338E-4</v>
      </c>
      <c r="J97" s="86">
        <f>'Jan2015'!$E$19</f>
        <v>2.2031750841750842E-2</v>
      </c>
      <c r="K97" s="86">
        <f>'Jan2015'!$E$20</f>
        <v>3.3076456228956233E-2</v>
      </c>
      <c r="L97" s="86">
        <f>'Jan2015'!$E$25</f>
        <v>4.8527758506113773E-2</v>
      </c>
      <c r="M97" s="86">
        <f>'Jan2015'!$E$23</f>
        <v>2.1099999999999997E-2</v>
      </c>
      <c r="N97" s="86">
        <f>'Jan2015'!$E$24</f>
        <v>7.2488888888888894E-2</v>
      </c>
      <c r="O97" s="86">
        <f>'Jan2015'!$E$27</f>
        <v>3.358888888888889E-2</v>
      </c>
      <c r="P97" s="105">
        <f>'Jan2015'!$E$5</f>
        <v>7.3588888888888884E-2</v>
      </c>
      <c r="Q97" s="105">
        <f>'Jan2015'!$E$6</f>
        <v>1.3588888888888888E-2</v>
      </c>
    </row>
    <row r="98" spans="1:17" x14ac:dyDescent="0.2">
      <c r="A98" s="6">
        <v>97</v>
      </c>
      <c r="B98" s="117" t="s">
        <v>412</v>
      </c>
      <c r="C98" s="86">
        <f>'Feb2015'!$E$10</f>
        <v>2.6666666666666663E-4</v>
      </c>
      <c r="D98" s="86">
        <f>'Feb2015'!$E$11</f>
        <v>2.0233333333333336E-2</v>
      </c>
      <c r="E98" s="86">
        <f>'Feb2015'!$E$12</f>
        <v>2.3633333333333336E-2</v>
      </c>
      <c r="F98" s="86">
        <f>'Feb2015'!$E$14</f>
        <v>1.5333333333333334E-3</v>
      </c>
      <c r="G98" s="86">
        <f>'Feb2015'!$E$15</f>
        <v>3.0198046251993627E-2</v>
      </c>
      <c r="H98" s="86">
        <f>'Feb2015'!$E$16</f>
        <v>3.772800637958533E-2</v>
      </c>
      <c r="I98" s="86">
        <f>'Feb2015'!$E$18</f>
        <v>9.9666666666666675E-4</v>
      </c>
      <c r="J98" s="86">
        <f>'Feb2015'!$E$19</f>
        <v>2.123677033492823E-2</v>
      </c>
      <c r="K98" s="86">
        <f>'Feb2015'!$E$20</f>
        <v>3.2058863636363642E-2</v>
      </c>
      <c r="L98" s="86">
        <f>'Feb2015'!$E$25</f>
        <v>4.8909659090909087E-2</v>
      </c>
      <c r="M98" s="86">
        <f>'Feb2015'!$E$23</f>
        <v>2.1099999999999997E-2</v>
      </c>
      <c r="N98" s="86">
        <f>'Feb2015'!$E$24</f>
        <v>7.1833333333333346E-2</v>
      </c>
      <c r="O98" s="86">
        <f>'Feb2015'!$E$27</f>
        <v>3.2933333333333335E-2</v>
      </c>
      <c r="P98" s="105">
        <f>'Feb2015'!$E$5</f>
        <v>7.2933333333333336E-2</v>
      </c>
      <c r="Q98" s="105">
        <f>'Feb2015'!$E$6</f>
        <v>1.2933333333333333E-2</v>
      </c>
    </row>
    <row r="99" spans="1:17" x14ac:dyDescent="0.2">
      <c r="A99" s="6">
        <v>98</v>
      </c>
      <c r="B99" s="117" t="s">
        <v>418</v>
      </c>
      <c r="C99" s="86">
        <f>'Mar2015'!$E$10</f>
        <v>2.6666666666666663E-4</v>
      </c>
      <c r="D99" s="86">
        <f>'Mar2015'!$E$11</f>
        <v>1.9666666666666669E-2</v>
      </c>
      <c r="E99" s="86">
        <f>'Mar2015'!$E$12</f>
        <v>2.3166666666666665E-2</v>
      </c>
      <c r="F99" s="86">
        <f>'Mar2015'!$E$14</f>
        <v>1.5000000000000002E-3</v>
      </c>
      <c r="G99" s="86">
        <f>'Mar2015'!$E$15</f>
        <v>2.9176834130781499E-2</v>
      </c>
      <c r="H99" s="86">
        <f>'Mar2015'!$E$16</f>
        <v>3.6161339712918669E-2</v>
      </c>
      <c r="I99" s="86">
        <f>'Mar2015'!$E$18</f>
        <v>9.7500000000000017E-4</v>
      </c>
      <c r="J99" s="86">
        <f>'Mar2015'!$E$19</f>
        <v>2.0730709728867622E-2</v>
      </c>
      <c r="K99" s="86">
        <f>'Mar2015'!$E$20</f>
        <v>3.0560378787878789E-2</v>
      </c>
      <c r="L99" s="86">
        <f>'Mar2015'!$E$25</f>
        <v>4.9339333333333339E-2</v>
      </c>
      <c r="M99" s="86">
        <f>'Mar2015'!$E$23</f>
        <v>2.1099999999999997E-2</v>
      </c>
      <c r="N99" s="86">
        <f>'Mar2015'!$E$24</f>
        <v>7.1533333333333338E-2</v>
      </c>
      <c r="O99" s="86">
        <f>'Mar2015'!$E$27</f>
        <v>3.2633333333333334E-2</v>
      </c>
      <c r="P99" s="105">
        <f>'Mar2015'!$E$5</f>
        <v>7.2633333333333328E-2</v>
      </c>
      <c r="Q99" s="105">
        <f>'Mar2015'!$E$6</f>
        <v>1.2633333333333335E-2</v>
      </c>
    </row>
    <row r="100" spans="1:17" x14ac:dyDescent="0.2">
      <c r="A100" s="6">
        <v>99</v>
      </c>
      <c r="B100" s="117" t="s">
        <v>417</v>
      </c>
      <c r="C100" s="86">
        <f>'Apr2015'!$E$10</f>
        <v>2.3333333333333333E-4</v>
      </c>
      <c r="D100" s="86">
        <f>'Apr2015'!$E$11</f>
        <v>1.9866666666666668E-2</v>
      </c>
      <c r="E100" s="86">
        <f>'Apr2015'!$E$12</f>
        <v>2.3599999999999999E-2</v>
      </c>
      <c r="F100" s="86">
        <f>'Apr2015'!$E$14</f>
        <v>1.4E-3</v>
      </c>
      <c r="G100" s="86">
        <f>'Apr2015'!$E$15</f>
        <v>2.875977063871801E-2</v>
      </c>
      <c r="H100" s="86">
        <f>'Apr2015'!$E$16</f>
        <v>3.6521022252601204E-2</v>
      </c>
      <c r="I100" s="86">
        <f>'Apr2015'!$E$18</f>
        <v>9.1E-4</v>
      </c>
      <c r="J100" s="86">
        <f>'Apr2015'!$E$19</f>
        <v>2.1223249411407307E-2</v>
      </c>
      <c r="K100" s="86">
        <f>'Apr2015'!$E$20</f>
        <v>3.0529942279942279E-2</v>
      </c>
      <c r="L100" s="86">
        <f>'Apr2015'!$E$25</f>
        <v>4.9853333333333333E-2</v>
      </c>
      <c r="M100" s="86">
        <f>'Apr2015'!$E$23</f>
        <v>2.1099999999999997E-2</v>
      </c>
      <c r="N100" s="86">
        <f>'Apr2015'!$E$24</f>
        <v>7.165555555555557E-2</v>
      </c>
      <c r="O100" s="86">
        <f>'Apr2015'!$E$27</f>
        <v>3.2755555555555559E-2</v>
      </c>
      <c r="P100" s="105">
        <f>'Apr2015'!$E$5</f>
        <v>7.2755555555555559E-2</v>
      </c>
      <c r="Q100" s="105">
        <f>'Apr2015'!$E$6</f>
        <v>1.2755555555555556E-2</v>
      </c>
    </row>
    <row r="101" spans="1:17" x14ac:dyDescent="0.2">
      <c r="A101" s="6">
        <v>100</v>
      </c>
      <c r="B101" s="117" t="s">
        <v>422</v>
      </c>
      <c r="C101" s="86">
        <f>'May2015'!$E$10</f>
        <v>2.3333333333333333E-4</v>
      </c>
      <c r="D101" s="86">
        <f>'May2015'!$E$11</f>
        <v>2.06E-2</v>
      </c>
      <c r="E101" s="86">
        <f>'May2015'!$E$12</f>
        <v>2.4766666666666669E-2</v>
      </c>
      <c r="F101" s="86">
        <f>'May2015'!$E$14</f>
        <v>1.4000000000000002E-3</v>
      </c>
      <c r="G101" s="86">
        <f>'May2015'!$E$15</f>
        <v>2.9496042568542564E-2</v>
      </c>
      <c r="H101" s="86">
        <f>'May2015'!$E$16</f>
        <v>3.8467864357864361E-2</v>
      </c>
      <c r="I101" s="86">
        <f>'May2015'!$E$18</f>
        <v>9.1000000000000011E-4</v>
      </c>
      <c r="J101" s="86">
        <f>'May2015'!$E$19</f>
        <v>2.2636933621933624E-2</v>
      </c>
      <c r="K101" s="86">
        <f>'May2015'!$E$20</f>
        <v>3.2451608946608944E-2</v>
      </c>
      <c r="L101" s="86">
        <f>'May2015'!$E$25</f>
        <v>5.0054684848484854E-2</v>
      </c>
      <c r="M101" s="86">
        <f>'May2015'!$E$23</f>
        <v>2.12E-2</v>
      </c>
      <c r="N101" s="86">
        <f>'May2015'!$E$24</f>
        <v>7.2011111111111109E-2</v>
      </c>
      <c r="O101" s="86">
        <f>'May2015'!$E$27</f>
        <v>3.3211111111111108E-2</v>
      </c>
      <c r="P101" s="105">
        <f>'May2015'!$E$5</f>
        <v>7.3211111111111116E-2</v>
      </c>
      <c r="Q101" s="105">
        <f>'May2015'!$E$6</f>
        <v>1.3211111111111111E-2</v>
      </c>
    </row>
    <row r="102" spans="1:17" x14ac:dyDescent="0.2">
      <c r="A102" s="6">
        <v>101</v>
      </c>
      <c r="B102" s="117" t="s">
        <v>425</v>
      </c>
      <c r="C102" s="86">
        <f>'Jun2015'!$E$10</f>
        <v>2.0000000000000001E-4</v>
      </c>
      <c r="D102" s="86">
        <f>'Jun2015'!$E$11</f>
        <v>2.1666666666666667E-2</v>
      </c>
      <c r="E102" s="86">
        <f>'Jun2015'!$E$12</f>
        <v>2.6233333333333334E-2</v>
      </c>
      <c r="F102" s="86">
        <f>'Jun2015'!$E$14</f>
        <v>1.5333333333333334E-3</v>
      </c>
      <c r="G102" s="86">
        <f>'Jun2015'!$E$15</f>
        <v>3.1112709235209233E-2</v>
      </c>
      <c r="H102" s="86">
        <f>'Jun2015'!$E$16</f>
        <v>4.0332258297258297E-2</v>
      </c>
      <c r="I102" s="86">
        <f>'Jun2015'!$E$18</f>
        <v>9.9666666666666675E-4</v>
      </c>
      <c r="J102" s="86">
        <f>'Jun2015'!$E$19</f>
        <v>2.4169509379509384E-2</v>
      </c>
      <c r="K102" s="86">
        <f>'Jun2015'!$E$20</f>
        <v>3.5412215007215003E-2</v>
      </c>
      <c r="L102" s="86">
        <f>'Jun2015'!$E$25</f>
        <v>4.9508018181818186E-2</v>
      </c>
      <c r="M102" s="86">
        <f>'Jun2015'!$E$23</f>
        <v>2.1299999999999999E-2</v>
      </c>
      <c r="N102" s="86">
        <f>'Jun2015'!$E$24</f>
        <v>7.2566666666666668E-2</v>
      </c>
      <c r="O102" s="86">
        <f>'Jun2015'!$E$27</f>
        <v>3.386666666666667E-2</v>
      </c>
      <c r="P102" s="105">
        <f>'Jun2015'!$E$5</f>
        <v>7.3866666666666664E-2</v>
      </c>
      <c r="Q102" s="105">
        <f>'Jun2015'!$E$6</f>
        <v>1.3866666666666666E-2</v>
      </c>
    </row>
    <row r="103" spans="1:17" x14ac:dyDescent="0.2">
      <c r="A103" s="6">
        <v>102</v>
      </c>
      <c r="B103" s="117" t="s">
        <v>428</v>
      </c>
      <c r="C103" s="86">
        <f>'Jul2015'!$E$10</f>
        <v>2.3333333333333333E-4</v>
      </c>
      <c r="D103" s="86">
        <f>'Jul2015'!$E$11</f>
        <v>2.2933333333333333E-2</v>
      </c>
      <c r="E103" s="86">
        <f>'Jul2015'!$E$12</f>
        <v>2.7700000000000002E-2</v>
      </c>
      <c r="F103" s="86">
        <f>'Jul2015'!$E$14</f>
        <v>1.7333333333333333E-3</v>
      </c>
      <c r="G103" s="86">
        <f>'Jul2015'!$E$15</f>
        <v>3.3189621212121212E-2</v>
      </c>
      <c r="H103" s="86">
        <f>'Jul2015'!$E$16</f>
        <v>4.2276666666666664E-2</v>
      </c>
      <c r="I103" s="86">
        <f>'Jul2015'!$E$18</f>
        <v>1.1266666666666667E-3</v>
      </c>
      <c r="J103" s="86">
        <f>'Jul2015'!$E$19</f>
        <v>2.5441515151515149E-2</v>
      </c>
      <c r="K103" s="86">
        <f>'Jul2015'!$E$20</f>
        <v>3.7318636363636359E-2</v>
      </c>
      <c r="L103" s="86">
        <f>'Jul2015'!$E$25</f>
        <v>4.9621503030303042E-2</v>
      </c>
      <c r="M103" s="86">
        <f>'Jul2015'!$E$23</f>
        <v>2.1399999999999999E-2</v>
      </c>
      <c r="N103" s="86">
        <f>'Jul2015'!$E$24</f>
        <v>7.3277777777777775E-2</v>
      </c>
      <c r="O103" s="86">
        <f>'Jul2015'!$E$27</f>
        <v>3.467777777777778E-2</v>
      </c>
      <c r="P103" s="105">
        <f>'Jul2015'!$E$5</f>
        <v>7.4677777777777773E-2</v>
      </c>
      <c r="Q103" s="105">
        <f>'Jul2015'!$E$6</f>
        <v>1.4677777777777776E-2</v>
      </c>
    </row>
    <row r="104" spans="1:17" x14ac:dyDescent="0.2">
      <c r="A104" s="6">
        <v>103</v>
      </c>
      <c r="B104" s="117" t="s">
        <v>431</v>
      </c>
      <c r="C104" s="86">
        <f>'Aug2015'!$E$10</f>
        <v>4.0000000000000002E-4</v>
      </c>
      <c r="D104" s="86">
        <f>'Aug2015'!$E$11</f>
        <v>2.283333333333333E-2</v>
      </c>
      <c r="E104" s="86">
        <f>'Aug2015'!$E$12</f>
        <v>2.7233333333333332E-2</v>
      </c>
      <c r="F104" s="86">
        <f>'Aug2015'!$E$14</f>
        <v>2.0999999999999999E-3</v>
      </c>
      <c r="G104" s="86">
        <f>'Aug2015'!$E$15</f>
        <v>3.3985137085137083E-2</v>
      </c>
      <c r="H104" s="86">
        <f>'Aug2015'!$E$16</f>
        <v>4.2449206349206348E-2</v>
      </c>
      <c r="I104" s="86">
        <f>'Aug2015'!$E$18</f>
        <v>1.3649999999999999E-3</v>
      </c>
      <c r="J104" s="86">
        <f>'Aug2015'!$E$19</f>
        <v>2.5938816738816744E-2</v>
      </c>
      <c r="K104" s="86">
        <f>'Aug2015'!$E$20</f>
        <v>3.6691414141414136E-2</v>
      </c>
      <c r="L104" s="86">
        <f>'Aug2015'!$E$25</f>
        <v>4.968286435786437E-2</v>
      </c>
      <c r="M104" s="86">
        <f>'Aug2015'!$E$23</f>
        <v>2.1399999999999999E-2</v>
      </c>
      <c r="N104" s="86">
        <f>'Aug2015'!$E$24</f>
        <v>7.3155555555555557E-2</v>
      </c>
      <c r="O104" s="86">
        <f>'Aug2015'!$E$27</f>
        <v>3.4555555555555555E-2</v>
      </c>
      <c r="P104" s="105">
        <f>'Aug2015'!$E$5</f>
        <v>7.4555555555555555E-2</v>
      </c>
      <c r="Q104" s="105">
        <f>'Aug2015'!$E$6</f>
        <v>1.4555555555555556E-2</v>
      </c>
    </row>
    <row r="105" spans="1:17" x14ac:dyDescent="0.2">
      <c r="A105" s="6">
        <v>104</v>
      </c>
      <c r="B105" s="117" t="s">
        <v>434</v>
      </c>
      <c r="C105" s="86">
        <f>'Sep2015'!$E$10</f>
        <v>4.0000000000000002E-4</v>
      </c>
      <c r="D105" s="86">
        <f>'Sep2015'!$E$11</f>
        <v>2.2199999999999998E-2</v>
      </c>
      <c r="E105" s="86">
        <f>'Sep2015'!$E$12</f>
        <v>2.6466666666666666E-2</v>
      </c>
      <c r="F105" s="86">
        <f>'Sep2015'!$E$14</f>
        <v>2.3999999999999998E-3</v>
      </c>
      <c r="G105" s="86">
        <f>'Sep2015'!$E$15</f>
        <v>3.3740404040404043E-2</v>
      </c>
      <c r="H105" s="86">
        <f>'Sep2015'!$E$16</f>
        <v>4.2141233766233771E-2</v>
      </c>
      <c r="I105" s="86">
        <f>'Sep2015'!$E$18</f>
        <v>1.56E-3</v>
      </c>
      <c r="J105" s="86">
        <f>'Sep2015'!$E$19</f>
        <v>2.6152958152958154E-2</v>
      </c>
      <c r="K105" s="86">
        <f>'Sep2015'!$E$20</f>
        <v>3.5992135642135638E-2</v>
      </c>
      <c r="L105" s="86">
        <f>'Sep2015'!$E$25</f>
        <v>5.0597150072150078E-2</v>
      </c>
      <c r="M105" s="86">
        <f>'Sep2015'!$E$23</f>
        <v>2.1399999999999999E-2</v>
      </c>
      <c r="N105" s="86">
        <f>'Sep2015'!$E$24</f>
        <v>7.2688888888888886E-2</v>
      </c>
      <c r="O105" s="86">
        <f>'Sep2015'!$E$27</f>
        <v>3.4088888888888891E-2</v>
      </c>
      <c r="P105" s="105">
        <f>'Sep2015'!$E$5</f>
        <v>7.4088888888888885E-2</v>
      </c>
      <c r="Q105" s="105">
        <f>'Sep2015'!$E$6</f>
        <v>1.4088888888888889E-2</v>
      </c>
    </row>
    <row r="106" spans="1:17" x14ac:dyDescent="0.2">
      <c r="A106" s="6">
        <v>105</v>
      </c>
      <c r="B106" s="117" t="s">
        <v>437</v>
      </c>
      <c r="C106" s="86">
        <f>'Oct2015'!$E$10</f>
        <v>3.6666666666666667E-4</v>
      </c>
      <c r="D106" s="86">
        <f>'Oct2015'!$E$11</f>
        <v>2.1366666666666669E-2</v>
      </c>
      <c r="E106" s="86">
        <f>'Oct2015'!$E$12</f>
        <v>2.5566666666666665E-2</v>
      </c>
      <c r="F106" s="86">
        <f>'Oct2015'!$E$14</f>
        <v>2.5999999999999999E-3</v>
      </c>
      <c r="G106" s="86">
        <f>'Oct2015'!$E$15</f>
        <v>3.2502380952380949E-2</v>
      </c>
      <c r="H106" s="86">
        <f>'Oct2015'!$E$16</f>
        <v>4.1242857142857144E-2</v>
      </c>
      <c r="I106" s="86">
        <f>'Oct2015'!$E$18</f>
        <v>1.6899999999999999E-3</v>
      </c>
      <c r="J106" s="86">
        <f>'Oct2015'!$E$19</f>
        <v>2.5561111111111114E-2</v>
      </c>
      <c r="K106" s="86">
        <f>'Oct2015'!$E$20</f>
        <v>3.5519841269841264E-2</v>
      </c>
      <c r="L106" s="86">
        <f>'Oct2015'!$E$25</f>
        <v>5.0697838777384235E-2</v>
      </c>
      <c r="M106" s="86">
        <f>'Oct2015'!$E$23</f>
        <v>2.1399999999999999E-2</v>
      </c>
      <c r="N106" s="86">
        <f>'Oct2015'!$E$24</f>
        <v>7.2099999999999997E-2</v>
      </c>
      <c r="O106" s="86">
        <f>'Oct2015'!$E$27</f>
        <v>3.3500000000000002E-2</v>
      </c>
      <c r="P106" s="105">
        <f>'Oct2015'!$E$5</f>
        <v>7.3499999999999996E-2</v>
      </c>
      <c r="Q106" s="105">
        <f>'Oct2015'!$E$6</f>
        <v>1.35E-2</v>
      </c>
    </row>
    <row r="107" spans="1:17" x14ac:dyDescent="0.2">
      <c r="A107" s="6">
        <v>106</v>
      </c>
      <c r="B107" s="117" t="s">
        <v>440</v>
      </c>
      <c r="C107" s="86">
        <f>'Nov2015'!$E$10</f>
        <v>5.666666666666666E-4</v>
      </c>
      <c r="D107" s="86">
        <f>'Nov2015'!$E$11</f>
        <v>2.1666666666666667E-2</v>
      </c>
      <c r="E107" s="86">
        <f>'Nov2015'!$E$12</f>
        <v>2.6033333333333335E-2</v>
      </c>
      <c r="F107" s="86">
        <f>'Nov2015'!$E$14</f>
        <v>2.7333333333333328E-3</v>
      </c>
      <c r="G107" s="86">
        <f>'Nov2015'!$E$15</f>
        <v>3.1707435254803677E-2</v>
      </c>
      <c r="H107" s="86">
        <f>'Nov2015'!$E$16</f>
        <v>4.1446282372598162E-2</v>
      </c>
      <c r="I107" s="86">
        <f>'Nov2015'!$E$18</f>
        <v>1.7766666666666664E-3</v>
      </c>
      <c r="J107" s="86">
        <f>'Nov2015'!$E$19</f>
        <v>2.4843107769423559E-2</v>
      </c>
      <c r="K107" s="86">
        <f>'Nov2015'!$E$20</f>
        <v>3.5328905597326654E-2</v>
      </c>
      <c r="L107" s="86">
        <f>'Nov2015'!$E$25</f>
        <v>5.047405691110237E-2</v>
      </c>
      <c r="M107" s="86">
        <f>'Nov2015'!$E$23</f>
        <v>2.1399999999999999E-2</v>
      </c>
      <c r="N107" s="86">
        <f>'Nov2015'!$E$24</f>
        <v>7.2433333333333336E-2</v>
      </c>
      <c r="O107" s="86">
        <f>'Nov2015'!$E$27</f>
        <v>3.3833333333333333E-2</v>
      </c>
      <c r="P107" s="105">
        <f>'Nov2015'!$E$5</f>
        <v>7.3833333333333334E-2</v>
      </c>
      <c r="Q107" s="105">
        <f>'Nov2015'!$E$6</f>
        <v>1.3833333333333331E-2</v>
      </c>
    </row>
    <row r="108" spans="1:17" x14ac:dyDescent="0.2">
      <c r="A108" s="6">
        <v>107</v>
      </c>
      <c r="B108" s="117" t="s">
        <v>443</v>
      </c>
      <c r="C108" s="86">
        <f>'Dec2015'!$E$10</f>
        <v>1.2666666666666666E-3</v>
      </c>
      <c r="D108" s="86">
        <f>'Dec2015'!$E$11</f>
        <v>2.1899999999999999E-2</v>
      </c>
      <c r="E108" s="86">
        <f>'Dec2015'!$E$12</f>
        <v>2.5999999999999999E-2</v>
      </c>
      <c r="F108" s="86">
        <f>'Dec2015'!$E$14</f>
        <v>3.6333333333333335E-3</v>
      </c>
      <c r="G108" s="86">
        <f>'Dec2015'!$E$15</f>
        <v>3.1149895572263993E-2</v>
      </c>
      <c r="H108" s="86">
        <f>'Dec2015'!$E$16</f>
        <v>4.1485315561631354E-2</v>
      </c>
      <c r="I108" s="86">
        <f>'Dec2015'!$E$18</f>
        <v>2.3616666666666669E-3</v>
      </c>
      <c r="J108" s="86">
        <f>'Dec2015'!$E$19</f>
        <v>2.3835026961342754E-2</v>
      </c>
      <c r="K108" s="86">
        <f>'Dec2015'!$E$20</f>
        <v>3.4041062884483934E-2</v>
      </c>
      <c r="L108" s="86">
        <f>'Dec2015'!$E$25</f>
        <v>4.9761286348331803E-2</v>
      </c>
      <c r="M108" s="86">
        <f>'Dec2015'!$E$23</f>
        <v>2.1399999999999999E-2</v>
      </c>
      <c r="N108" s="86">
        <f>'Dec2015'!$E$24</f>
        <v>7.2833333333333333E-2</v>
      </c>
      <c r="O108" s="86">
        <f>'Dec2015'!$E$27</f>
        <v>3.4233333333333338E-2</v>
      </c>
      <c r="P108" s="105">
        <f>'Dec2015'!$E$5</f>
        <v>7.4233333333333332E-2</v>
      </c>
      <c r="Q108" s="105">
        <f>'Dec2015'!$E$6</f>
        <v>1.4233333333333334E-2</v>
      </c>
    </row>
    <row r="109" spans="1:17" x14ac:dyDescent="0.2">
      <c r="A109" s="6">
        <v>108</v>
      </c>
      <c r="B109" s="117" t="s">
        <v>446</v>
      </c>
      <c r="C109" s="86">
        <f>'Jan2016'!$E$10</f>
        <v>2.0666666666666667E-3</v>
      </c>
      <c r="D109" s="86">
        <f>'Jan2016'!$E$11</f>
        <v>2.1966666666666666E-2</v>
      </c>
      <c r="E109" s="86">
        <f>'Jan2016'!$E$12</f>
        <v>2.5966666666666666E-2</v>
      </c>
      <c r="F109" s="86">
        <f>'Jan2016'!$E$14</f>
        <v>4.7000000000000002E-3</v>
      </c>
      <c r="G109" s="86">
        <f>'Jan2016'!$E$15</f>
        <v>3.1279736842105263E-2</v>
      </c>
      <c r="H109" s="86">
        <f>'Jan2016'!$E$16</f>
        <v>4.194182349813929E-2</v>
      </c>
      <c r="I109" s="86">
        <f>'Jan2016'!$E$18</f>
        <v>3.0550000000000004E-3</v>
      </c>
      <c r="J109" s="86">
        <f>'Jan2016'!$E$19</f>
        <v>2.2433439659755455E-2</v>
      </c>
      <c r="K109" s="86">
        <f>'Jan2016'!$E$20</f>
        <v>3.1355983519404572E-2</v>
      </c>
      <c r="L109" s="86">
        <f>'Jan2016'!$E$25</f>
        <v>4.9073175172780446E-2</v>
      </c>
      <c r="M109" s="86">
        <f>'Jan2016'!$E$23</f>
        <v>2.1399999999999999E-2</v>
      </c>
      <c r="N109" s="86">
        <f>'Jan2016'!$E$24</f>
        <v>7.3211111111111116E-2</v>
      </c>
      <c r="O109" s="86">
        <f>'Jan2016'!$E$27</f>
        <v>3.4611111111111113E-2</v>
      </c>
      <c r="P109" s="105">
        <f>'Jan2016'!$E$5</f>
        <v>7.4611111111111114E-2</v>
      </c>
      <c r="Q109" s="105">
        <f>'Jan2016'!$E$6</f>
        <v>1.4611111111111111E-2</v>
      </c>
    </row>
    <row r="110" spans="1:17" x14ac:dyDescent="0.2">
      <c r="A110" s="6">
        <v>109</v>
      </c>
      <c r="B110" s="117" t="s">
        <v>449</v>
      </c>
      <c r="C110" s="86">
        <f>'Feb2016'!$E$10</f>
        <v>2.6666666666666666E-3</v>
      </c>
      <c r="D110" s="86">
        <f>'Feb2016'!$E$11</f>
        <v>2.0366666666666668E-2</v>
      </c>
      <c r="E110" s="86">
        <f>'Feb2016'!$E$12</f>
        <v>2.4333333333333335E-2</v>
      </c>
      <c r="F110" s="86">
        <f>'Feb2016'!$E$14</f>
        <v>5.5000000000000005E-3</v>
      </c>
      <c r="G110" s="86">
        <f>'Feb2016'!$E$15</f>
        <v>3.0278333333333327E-2</v>
      </c>
      <c r="H110" s="86">
        <f>'Feb2016'!$E$16</f>
        <v>4.1957525252525253E-2</v>
      </c>
      <c r="I110" s="86">
        <f>'Feb2016'!$E$18</f>
        <v>3.5750000000000005E-3</v>
      </c>
      <c r="J110" s="86">
        <f>'Feb2016'!$E$19</f>
        <v>2.0329974747474746E-2</v>
      </c>
      <c r="K110" s="86">
        <f>'Feb2016'!$E$20</f>
        <v>2.8945808080808082E-2</v>
      </c>
      <c r="L110" s="86">
        <f>'Feb2016'!$E$25</f>
        <v>4.8823559011164287E-2</v>
      </c>
      <c r="M110" s="86">
        <f>'Feb2016'!$E$23</f>
        <v>2.1399999999999999E-2</v>
      </c>
      <c r="N110" s="86">
        <f>'Feb2016'!$E$24</f>
        <v>7.2377777777777777E-2</v>
      </c>
      <c r="O110" s="86">
        <f>'Feb2016'!$E$27</f>
        <v>3.3777777777777782E-2</v>
      </c>
      <c r="P110" s="105">
        <f>'Feb2016'!$E$5</f>
        <v>7.3777777777777775E-2</v>
      </c>
      <c r="Q110" s="105">
        <f>'Feb2016'!$E$6</f>
        <v>1.3777777777777778E-2</v>
      </c>
    </row>
    <row r="111" spans="1:17" x14ac:dyDescent="0.2">
      <c r="A111" s="6">
        <v>110</v>
      </c>
      <c r="B111" s="117" t="s">
        <v>452</v>
      </c>
      <c r="C111" s="86">
        <f>'Mar2016'!$E$10</f>
        <v>2.8999999999999998E-3</v>
      </c>
      <c r="D111" s="86">
        <f>'Mar2016'!$E$11</f>
        <v>1.9199999999999998E-2</v>
      </c>
      <c r="E111" s="86">
        <f>'Mar2016'!$E$12</f>
        <v>2.3233333333333332E-2</v>
      </c>
      <c r="F111" s="86">
        <f>'Mar2016'!$E$14</f>
        <v>5.5333333333333337E-3</v>
      </c>
      <c r="G111" s="86">
        <f>'Mar2016'!$E$15</f>
        <v>2.905333333333333E-2</v>
      </c>
      <c r="H111" s="86">
        <f>'Mar2016'!$E$16</f>
        <v>4.1399191919191919E-2</v>
      </c>
      <c r="I111" s="86">
        <f>'Mar2016'!$E$18</f>
        <v>3.5966666666666668E-3</v>
      </c>
      <c r="J111" s="86">
        <f>'Mar2016'!$E$19</f>
        <v>1.9274671717171715E-2</v>
      </c>
      <c r="K111" s="86">
        <f>'Mar2016'!$E$20</f>
        <v>2.8218535353535357E-2</v>
      </c>
      <c r="L111" s="86">
        <f>'Mar2016'!$E$25</f>
        <v>4.8679367091972355E-2</v>
      </c>
      <c r="M111" s="86">
        <f>'Mar2016'!$E$23</f>
        <v>2.1399999999999999E-2</v>
      </c>
      <c r="N111" s="86">
        <f>'Mar2016'!$E$24</f>
        <v>7.1744444444444444E-2</v>
      </c>
      <c r="O111" s="86">
        <f>'Mar2016'!$E$27</f>
        <v>3.3144444444444449E-2</v>
      </c>
      <c r="P111" s="105">
        <f>'Mar2016'!$E$5</f>
        <v>7.3144444444444442E-2</v>
      </c>
      <c r="Q111" s="105">
        <f>'Mar2016'!$E$6</f>
        <v>1.3144444444444445E-2</v>
      </c>
    </row>
    <row r="112" spans="1:17" x14ac:dyDescent="0.2">
      <c r="A112" s="6">
        <v>111</v>
      </c>
      <c r="B112" s="117" t="s">
        <v>456</v>
      </c>
      <c r="C112" s="86">
        <f>'Apr2016'!$E$10</f>
        <v>2.8E-3</v>
      </c>
      <c r="D112" s="86">
        <f>'Apr2016'!$E$11</f>
        <v>1.8266666666666667E-2</v>
      </c>
      <c r="E112" s="86">
        <f>'Apr2016'!$E$12</f>
        <v>2.23E-2</v>
      </c>
      <c r="F112" s="86">
        <f>'Apr2016'!$E$14</f>
        <v>5.4666666666666657E-3</v>
      </c>
      <c r="G112" s="86">
        <f>'Apr2016'!$E$15</f>
        <v>2.7350476190476189E-2</v>
      </c>
      <c r="H112" s="86">
        <f>'Apr2016'!$E$16</f>
        <v>4.0295858585858581E-2</v>
      </c>
      <c r="I112" s="86">
        <f>'Apr2016'!$E$18</f>
        <v>3.5533333333333328E-3</v>
      </c>
      <c r="J112" s="86">
        <f>'Apr2016'!$E$19</f>
        <v>1.8655624098124098E-2</v>
      </c>
      <c r="K112" s="86">
        <f>'Apr2016'!$E$20</f>
        <v>2.7683773448773454E-2</v>
      </c>
      <c r="L112" s="86">
        <f>'Apr2016'!$E$25</f>
        <v>4.868572446689113E-2</v>
      </c>
      <c r="M112" s="86">
        <f>'Apr2016'!$E$23</f>
        <v>2.1533333333333331E-2</v>
      </c>
      <c r="N112" s="86">
        <f>'Apr2016'!$E$24</f>
        <v>7.0966666666666664E-2</v>
      </c>
      <c r="O112" s="86">
        <f>'Apr2016'!$E$27</f>
        <v>3.2500000000000001E-2</v>
      </c>
      <c r="P112" s="105">
        <f>'Apr2016'!$E$5</f>
        <v>7.2499999999999995E-2</v>
      </c>
      <c r="Q112" s="105">
        <f>'Apr2016'!$E$6</f>
        <v>1.2499999999999999E-2</v>
      </c>
    </row>
    <row r="113" spans="1:17" x14ac:dyDescent="0.2">
      <c r="A113" s="6">
        <v>112</v>
      </c>
      <c r="B113" s="117" t="s">
        <v>459</v>
      </c>
      <c r="C113" s="86">
        <f>'May2016'!$E$10</f>
        <v>2.6999999999999997E-3</v>
      </c>
      <c r="D113" s="86">
        <f>'May2016'!$E$11</f>
        <v>1.836666666666667E-2</v>
      </c>
      <c r="E113" s="86">
        <f>'May2016'!$E$12</f>
        <v>2.236666666666667E-2</v>
      </c>
      <c r="F113" s="86">
        <f>'May2016'!$E$14</f>
        <v>5.5666666666666668E-3</v>
      </c>
      <c r="G113" s="86">
        <f>'May2016'!$E$15</f>
        <v>2.6723015873015874E-2</v>
      </c>
      <c r="H113" s="86">
        <f>'May2016'!$E$16</f>
        <v>3.9009271284271278E-2</v>
      </c>
      <c r="I113" s="86">
        <f>'May2016'!$E$18</f>
        <v>3.6183333333333336E-3</v>
      </c>
      <c r="J113" s="86">
        <f>'May2016'!$E$19</f>
        <v>1.8030266955266955E-2</v>
      </c>
      <c r="K113" s="86">
        <f>'May2016'!$E$20</f>
        <v>2.7799170274170278E-2</v>
      </c>
      <c r="L113" s="86">
        <f>'May2016'!$E$25</f>
        <v>4.8456797659130996E-2</v>
      </c>
      <c r="M113" s="86">
        <f>'May2016'!$E$23</f>
        <v>2.1666666666666667E-2</v>
      </c>
      <c r="N113" s="86">
        <f>'May2016'!$E$24</f>
        <v>7.0911111111111119E-2</v>
      </c>
      <c r="O113" s="86">
        <f>'May2016'!$E$27</f>
        <v>3.2577777777777775E-2</v>
      </c>
      <c r="P113" s="105">
        <f>'May2016'!$E$5</f>
        <v>7.2577777777777769E-2</v>
      </c>
      <c r="Q113" s="105">
        <f>'May2016'!$E$6</f>
        <v>1.2577777777777778E-2</v>
      </c>
    </row>
    <row r="114" spans="1:17" x14ac:dyDescent="0.2">
      <c r="A114" s="6">
        <v>113</v>
      </c>
      <c r="B114" s="117" t="s">
        <v>462</v>
      </c>
      <c r="C114" s="86">
        <f>'Jun2016'!$E$10</f>
        <v>2.6000000000000003E-3</v>
      </c>
      <c r="D114" s="86">
        <f>'Jun2016'!$E$11</f>
        <v>1.7533333333333335E-2</v>
      </c>
      <c r="E114" s="86">
        <f>'Jun2016'!$E$12</f>
        <v>2.1500000000000002E-2</v>
      </c>
      <c r="F114" s="86">
        <f>'Jun2016'!$E$14</f>
        <v>5.5666666666666668E-3</v>
      </c>
      <c r="G114" s="86">
        <f>'Jun2016'!$E$15</f>
        <v>2.5929834054834056E-2</v>
      </c>
      <c r="H114" s="86">
        <f>'Jun2016'!$E$16</f>
        <v>3.7817604617604618E-2</v>
      </c>
      <c r="I114" s="86">
        <f>'Jun2016'!$E$18</f>
        <v>3.6183333333333336E-3</v>
      </c>
      <c r="J114" s="86">
        <f>'Jun2016'!$E$19</f>
        <v>1.6727994227994227E-2</v>
      </c>
      <c r="K114" s="86">
        <f>'Jun2016'!$E$20</f>
        <v>2.6749170274170276E-2</v>
      </c>
      <c r="L114" s="86">
        <f>'Jun2016'!$E$25</f>
        <v>4.8273632675966009E-2</v>
      </c>
      <c r="M114" s="86">
        <f>'Jun2016'!$E$23</f>
        <v>2.18E-2</v>
      </c>
      <c r="N114" s="86">
        <f>'Jun2016'!$E$24</f>
        <v>7.0222222222222228E-2</v>
      </c>
      <c r="O114" s="86">
        <f>'Jun2016'!$E$27</f>
        <v>3.2022222222222223E-2</v>
      </c>
      <c r="P114" s="105">
        <f>'Jun2016'!$E$5</f>
        <v>7.2022222222222224E-2</v>
      </c>
      <c r="Q114" s="105">
        <f>'Jun2016'!$E$6</f>
        <v>1.2022222222222224E-2</v>
      </c>
    </row>
    <row r="115" spans="1:17" x14ac:dyDescent="0.2">
      <c r="A115" s="6">
        <v>114</v>
      </c>
      <c r="B115" s="117" t="s">
        <v>465</v>
      </c>
      <c r="C115" s="86">
        <f>'Jul2016'!$E$10</f>
        <v>2.8333333333333335E-3</v>
      </c>
      <c r="D115" s="86">
        <f>'Jul2016'!$E$11</f>
        <v>1.6500000000000001E-2</v>
      </c>
      <c r="E115" s="86">
        <f>'Jul2016'!$E$12</f>
        <v>2.0199999999999999E-2</v>
      </c>
      <c r="F115" s="86">
        <f>'Jul2016'!$E$14</f>
        <v>5.7999999999999996E-3</v>
      </c>
      <c r="G115" s="86">
        <f>'Jul2016'!$E$15</f>
        <v>2.5094357864357864E-2</v>
      </c>
      <c r="H115" s="86">
        <f>'Jul2016'!$E$16</f>
        <v>3.6677882395382395E-2</v>
      </c>
      <c r="I115" s="86">
        <f>'Jul2016'!$E$18</f>
        <v>3.7699999999999999E-3</v>
      </c>
      <c r="J115" s="86">
        <f>'Jul2016'!$E$19</f>
        <v>1.596176406926407E-2</v>
      </c>
      <c r="K115" s="86">
        <f>'Jul2016'!$E$20</f>
        <v>2.6473654401154401E-2</v>
      </c>
      <c r="L115" s="86">
        <f>'Jul2016'!$E$25</f>
        <v>4.7946120330287001E-2</v>
      </c>
      <c r="M115" s="86">
        <f>'Jul2016'!$E$23</f>
        <v>2.18E-2</v>
      </c>
      <c r="N115" s="86">
        <f>'Jul2016'!$E$24</f>
        <v>6.9655555555555554E-2</v>
      </c>
      <c r="O115" s="86">
        <f>'Jul2016'!$E$27</f>
        <v>3.1455555555555556E-2</v>
      </c>
      <c r="P115" s="105">
        <f>'Jul2016'!$E$5</f>
        <v>7.145555555555555E-2</v>
      </c>
      <c r="Q115" s="105">
        <f>'Jul2016'!$E$6</f>
        <v>1.1455555555555557E-2</v>
      </c>
    </row>
    <row r="116" spans="1:17" x14ac:dyDescent="0.2">
      <c r="A116" s="6">
        <v>115</v>
      </c>
      <c r="B116" s="117" t="s">
        <v>468</v>
      </c>
      <c r="C116" s="86">
        <f>'Aug2016'!$E$10</f>
        <v>2.8999999999999998E-3</v>
      </c>
      <c r="D116" s="86">
        <f>'Aug2016'!$E$11</f>
        <v>1.5666666666666666E-2</v>
      </c>
      <c r="E116" s="86">
        <f>'Aug2016'!$E$12</f>
        <v>1.9100000000000002E-2</v>
      </c>
      <c r="F116" s="86">
        <f>'Aug2016'!$E$14</f>
        <v>6.3333333333333332E-3</v>
      </c>
      <c r="G116" s="86">
        <f>'Aug2016'!$E$15</f>
        <v>2.4050223978919632E-2</v>
      </c>
      <c r="H116" s="86">
        <f>'Aug2016'!$E$16</f>
        <v>3.5372223320158103E-2</v>
      </c>
      <c r="I116" s="86">
        <f>'Aug2016'!$E$18</f>
        <v>4.1166666666666669E-3</v>
      </c>
      <c r="J116" s="86">
        <f>'Aug2016'!$E$19</f>
        <v>1.5961867588932806E-2</v>
      </c>
      <c r="K116" s="86">
        <f>'Aug2016'!$E$20</f>
        <v>2.5251156126482221E-2</v>
      </c>
      <c r="L116" s="86">
        <f>'Aug2016'!$E$25</f>
        <v>4.7675671915230727E-2</v>
      </c>
      <c r="M116" s="86">
        <f>'Aug2016'!$E$23</f>
        <v>2.18E-2</v>
      </c>
      <c r="N116" s="86">
        <f>'Aug2016'!$E$24</f>
        <v>6.9133333333333338E-2</v>
      </c>
      <c r="O116" s="86">
        <f>'Aug2016'!$E$27</f>
        <v>3.0933333333333334E-2</v>
      </c>
      <c r="P116" s="105">
        <f>'Aug2016'!$E$5</f>
        <v>7.0933333333333334E-2</v>
      </c>
      <c r="Q116" s="105">
        <f>'Aug2016'!$E$6</f>
        <v>1.0933333333333331E-2</v>
      </c>
    </row>
    <row r="117" spans="1:17" x14ac:dyDescent="0.2">
      <c r="A117" s="6">
        <v>116</v>
      </c>
      <c r="B117" s="117" t="s">
        <v>471</v>
      </c>
      <c r="C117" s="86">
        <f>'Sep2016'!$E$10</f>
        <v>2.9666666666666665E-3</v>
      </c>
      <c r="D117" s="86">
        <f>'Sep2016'!$E$11</f>
        <v>1.5633333333333332E-2</v>
      </c>
      <c r="E117" s="86">
        <f>'Sep2016'!$E$12</f>
        <v>1.9100000000000002E-2</v>
      </c>
      <c r="F117" s="86">
        <f>'Sep2016'!$E$14</f>
        <v>6.9999999999999993E-3</v>
      </c>
      <c r="G117" s="86">
        <f>'Sep2016'!$E$15</f>
        <v>2.3539437543133198E-2</v>
      </c>
      <c r="H117" s="86">
        <f>'Sep2016'!$E$16</f>
        <v>3.4989539337474125E-2</v>
      </c>
      <c r="I117" s="86">
        <f>'Sep2016'!$E$18</f>
        <v>4.5499999999999994E-3</v>
      </c>
      <c r="J117" s="86">
        <f>'Sep2016'!$E$19</f>
        <v>1.6517206694271914E-2</v>
      </c>
      <c r="K117" s="86">
        <f>'Sep2016'!$E$20</f>
        <v>2.4241668391994483E-2</v>
      </c>
      <c r="L117" s="86">
        <f>'Sep2016'!$E$25</f>
        <v>4.733519973309188E-2</v>
      </c>
      <c r="M117" s="86">
        <f>'Sep2016'!$E$23</f>
        <v>2.18E-2</v>
      </c>
      <c r="N117" s="86">
        <f>'Sep2016'!$E$24</f>
        <v>6.9111111111111109E-2</v>
      </c>
      <c r="O117" s="86">
        <f>'Sep2016'!$E$27</f>
        <v>3.0911111111111111E-2</v>
      </c>
      <c r="P117" s="105">
        <f>'Sep2016'!$E$5</f>
        <v>7.0911111111111105E-2</v>
      </c>
      <c r="Q117" s="105">
        <f>'Sep2016'!$E$6</f>
        <v>1.0911111111111109E-2</v>
      </c>
    </row>
    <row r="118" spans="1:17" x14ac:dyDescent="0.2">
      <c r="A118" s="6">
        <v>117</v>
      </c>
      <c r="B118" s="117" t="s">
        <v>474</v>
      </c>
      <c r="C118" s="86">
        <f>'Oct2016'!$E$10</f>
        <v>3.0666666666666668E-3</v>
      </c>
      <c r="D118" s="86">
        <f>'Oct2016'!$E$11</f>
        <v>1.6500000000000001E-2</v>
      </c>
      <c r="E118" s="86">
        <f>'Oct2016'!$E$12</f>
        <v>2.0266666666666665E-2</v>
      </c>
      <c r="F118" s="86">
        <f>'Oct2016'!$E$14</f>
        <v>7.3333333333333332E-3</v>
      </c>
      <c r="G118" s="86">
        <f>'Oct2016'!$E$15</f>
        <v>2.3850270876466531E-2</v>
      </c>
      <c r="H118" s="86">
        <f>'Oct2016'!$E$16</f>
        <v>3.4349539337474123E-2</v>
      </c>
      <c r="I118" s="86">
        <f>'Oct2016'!$E$18</f>
        <v>4.7666666666666664E-3</v>
      </c>
      <c r="J118" s="86">
        <f>'Oct2016'!$E$19</f>
        <v>1.7901373360938579E-2</v>
      </c>
      <c r="K118" s="86">
        <f>'Oct2016'!$E$20</f>
        <v>2.484333505866115E-2</v>
      </c>
      <c r="L118" s="86">
        <f>'Oct2016'!$E$25</f>
        <v>4.7150362872421692E-2</v>
      </c>
      <c r="M118" s="86">
        <f>'Oct2016'!$E$23</f>
        <v>2.18E-2</v>
      </c>
      <c r="N118" s="86">
        <f>'Oct2016'!$E$24</f>
        <v>6.9699999999999998E-2</v>
      </c>
      <c r="O118" s="86">
        <f>'Oct2016'!$E$27</f>
        <v>3.15E-2</v>
      </c>
      <c r="P118" s="105">
        <f>'Oct2016'!$E$5</f>
        <v>7.1499999999999994E-2</v>
      </c>
      <c r="Q118" s="105">
        <f>'Oct2016'!$E$6</f>
        <v>1.1499999999999998E-2</v>
      </c>
    </row>
    <row r="119" spans="1:17" x14ac:dyDescent="0.2">
      <c r="A119" s="6">
        <v>118</v>
      </c>
      <c r="B119" s="117" t="s">
        <v>478</v>
      </c>
      <c r="C119" s="86">
        <f>'Nov2016'!$E$10</f>
        <v>3.5666666666666663E-3</v>
      </c>
      <c r="D119" s="86">
        <f>'Nov2016'!$E$11</f>
        <v>1.8433333333333333E-2</v>
      </c>
      <c r="E119" s="86">
        <f>'Nov2016'!$E$12</f>
        <v>2.2433333333333333E-2</v>
      </c>
      <c r="F119" s="86">
        <f>'Nov2016'!$E$14</f>
        <v>7.2666666666666669E-3</v>
      </c>
      <c r="G119" s="86">
        <f>'Nov2016'!$E$15</f>
        <v>2.5392698412698412E-2</v>
      </c>
      <c r="H119" s="86">
        <f>'Nov2016'!$E$16</f>
        <v>3.5964285714285719E-2</v>
      </c>
      <c r="I119" s="86">
        <f>'Nov2016'!$E$18</f>
        <v>4.7233333333333337E-3</v>
      </c>
      <c r="J119" s="86">
        <f>'Nov2016'!$E$19</f>
        <v>1.9871626984126981E-2</v>
      </c>
      <c r="K119" s="86">
        <f>'Nov2016'!$E$20</f>
        <v>2.6936269841269844E-2</v>
      </c>
      <c r="L119" s="86">
        <f>'Nov2016'!$E$25</f>
        <v>4.7464991181657847E-2</v>
      </c>
      <c r="M119" s="86">
        <f>'Nov2016'!$E$23</f>
        <v>2.18E-2</v>
      </c>
      <c r="N119" s="86">
        <f>'Nov2016'!$E$24</f>
        <v>7.0988888888888893E-2</v>
      </c>
      <c r="O119" s="86">
        <f>'Nov2016'!$E$27</f>
        <v>3.2788888888888888E-2</v>
      </c>
      <c r="P119" s="105">
        <f>'Nov2016'!$E$5</f>
        <v>7.2788888888888889E-2</v>
      </c>
      <c r="Q119" s="105">
        <f>'Nov2016'!$E$6</f>
        <v>1.278888888888889E-2</v>
      </c>
    </row>
    <row r="120" spans="1:17" x14ac:dyDescent="0.2">
      <c r="A120" s="6">
        <v>119</v>
      </c>
      <c r="B120" s="117" t="s">
        <v>481</v>
      </c>
      <c r="C120" s="86">
        <f>'Dec2016'!$E$10</f>
        <v>4.3E-3</v>
      </c>
      <c r="D120" s="86">
        <f>'Dec2016'!$E$11</f>
        <v>2.1299999999999999E-2</v>
      </c>
      <c r="E120" s="86">
        <f>'Dec2016'!$E$12</f>
        <v>2.5166666666666671E-2</v>
      </c>
      <c r="F120" s="86">
        <f>'Dec2016'!$E$14</f>
        <v>7.6666666666666662E-3</v>
      </c>
      <c r="G120" s="86">
        <f>'Dec2016'!$E$15</f>
        <v>2.7822857142857139E-2</v>
      </c>
      <c r="H120" s="86">
        <f>'Dec2016'!$E$16</f>
        <v>3.7696825396825395E-2</v>
      </c>
      <c r="I120" s="86">
        <f>'Dec2016'!$E$18</f>
        <v>4.9833333333333335E-3</v>
      </c>
      <c r="J120" s="86">
        <f>'Dec2016'!$E$19</f>
        <v>2.2847023809523814E-2</v>
      </c>
      <c r="K120" s="86">
        <f>'Dec2016'!$E$20</f>
        <v>3.1197380952380952E-2</v>
      </c>
      <c r="L120" s="86">
        <f>'Dec2016'!$E$25</f>
        <v>4.8163492063492054E-2</v>
      </c>
      <c r="M120" s="86">
        <f>'Dec2016'!$E$23</f>
        <v>2.18E-2</v>
      </c>
      <c r="N120" s="86">
        <f>'Dec2016'!$E$24</f>
        <v>7.3022222222222224E-2</v>
      </c>
      <c r="O120" s="86">
        <f>'Dec2016'!$E$27</f>
        <v>3.4822222222222227E-2</v>
      </c>
      <c r="P120" s="105">
        <f>'Dec2016'!$E$5</f>
        <v>7.4822222222222221E-2</v>
      </c>
      <c r="Q120" s="105">
        <f>'Dec2016'!$E$6</f>
        <v>1.4822222222222223E-2</v>
      </c>
    </row>
    <row r="121" spans="1:17" x14ac:dyDescent="0.2">
      <c r="A121" s="6">
        <v>120</v>
      </c>
      <c r="B121" s="117" t="s">
        <v>484</v>
      </c>
      <c r="C121" s="86">
        <f>'Jan2017'!$E$10</f>
        <v>4.9333333333333338E-3</v>
      </c>
      <c r="D121" s="86">
        <f>'Jan2017'!$E$11</f>
        <v>2.3533333333333333E-2</v>
      </c>
      <c r="E121" s="86">
        <f>'Jan2017'!$E$12</f>
        <v>2.7099999999999999E-2</v>
      </c>
      <c r="F121" s="86">
        <f>'Jan2017'!$E$14</f>
        <v>8.266666666666667E-3</v>
      </c>
      <c r="G121" s="86">
        <f>'Jan2017'!$E$15</f>
        <v>2.9839523809523805E-2</v>
      </c>
      <c r="H121" s="86">
        <f>'Jan2017'!$E$16</f>
        <v>3.9570158730158726E-2</v>
      </c>
      <c r="I121" s="86">
        <f>'Jan2017'!$E$18</f>
        <v>5.3733333333333341E-3</v>
      </c>
      <c r="J121" s="86">
        <f>'Jan2017'!$E$19</f>
        <v>2.439452380952381E-2</v>
      </c>
      <c r="K121" s="86">
        <f>'Jan2017'!$E$20</f>
        <v>3.3794880952380951E-2</v>
      </c>
      <c r="L121" s="86">
        <f>'Jan2017'!$E$25</f>
        <v>4.8931199294532622E-2</v>
      </c>
      <c r="M121" s="86">
        <f>'Jan2017'!$E$23</f>
        <v>2.18E-2</v>
      </c>
      <c r="N121" s="86">
        <f>'Jan2017'!$E$24</f>
        <v>7.4677777777777773E-2</v>
      </c>
      <c r="O121" s="86">
        <f>'Jan2017'!$E$27</f>
        <v>3.6477777777777776E-2</v>
      </c>
      <c r="P121" s="105">
        <f>'Jan2017'!$E$5</f>
        <v>7.647777777777777E-2</v>
      </c>
      <c r="Q121" s="105">
        <f>'Jan2017'!$E$6</f>
        <v>1.6477777777777775E-2</v>
      </c>
    </row>
    <row r="122" spans="1:17" x14ac:dyDescent="0.2">
      <c r="A122" s="6">
        <v>121</v>
      </c>
      <c r="B122" s="117" t="s">
        <v>487</v>
      </c>
      <c r="C122" s="86">
        <f>'Feb2017'!$E$10</f>
        <v>5.1999999999999998E-3</v>
      </c>
      <c r="D122" s="86">
        <f>'Feb2017'!$E$11</f>
        <v>2.4466666666666664E-2</v>
      </c>
      <c r="E122" s="86">
        <f>'Feb2017'!$E$12</f>
        <v>2.7833333333333335E-2</v>
      </c>
      <c r="F122" s="86">
        <f>'Feb2017'!$E$14</f>
        <v>8.8000000000000005E-3</v>
      </c>
      <c r="G122" s="86">
        <f>'Feb2017'!$E$15</f>
        <v>3.0821848370927316E-2</v>
      </c>
      <c r="H122" s="86">
        <f>'Feb2017'!$E$16</f>
        <v>3.9488974519632417E-2</v>
      </c>
      <c r="I122" s="86">
        <f>'Feb2017'!$E$18</f>
        <v>5.7200000000000003E-3</v>
      </c>
      <c r="J122" s="86">
        <f>'Feb2017'!$E$19</f>
        <v>2.5270532581453637E-2</v>
      </c>
      <c r="K122" s="86">
        <f>'Feb2017'!$E$20</f>
        <v>3.4674486215538848E-2</v>
      </c>
      <c r="L122" s="86">
        <f>'Feb2017'!$E$25</f>
        <v>4.9332755328867973E-2</v>
      </c>
      <c r="M122" s="86">
        <f>'Feb2017'!$E$23</f>
        <v>2.18E-2</v>
      </c>
      <c r="N122" s="86">
        <f>'Feb2017'!$E$24</f>
        <v>7.5455555555555553E-2</v>
      </c>
      <c r="O122" s="86">
        <f>'Feb2017'!$E$27</f>
        <v>3.7255555555555556E-2</v>
      </c>
      <c r="P122" s="105">
        <f>'Feb2017'!$E$5</f>
        <v>7.725555555555555E-2</v>
      </c>
      <c r="Q122" s="105">
        <f>'Feb2017'!$E$6</f>
        <v>1.7255555555555555E-2</v>
      </c>
    </row>
    <row r="123" spans="1:17" x14ac:dyDescent="0.2">
      <c r="A123" s="6">
        <v>122</v>
      </c>
      <c r="B123" s="117" t="s">
        <v>490</v>
      </c>
      <c r="C123" s="86">
        <f>'Mar2017'!$E$10</f>
        <v>5.9999999999999993E-3</v>
      </c>
      <c r="D123" s="86">
        <f>'Mar2017'!$E$11</f>
        <v>2.4433333333333335E-2</v>
      </c>
      <c r="E123" s="86">
        <f>'Mar2017'!$E$12</f>
        <v>2.7800000000000002E-2</v>
      </c>
      <c r="F123" s="86">
        <f>'Mar2017'!$E$14</f>
        <v>9.1666666666666667E-3</v>
      </c>
      <c r="G123" s="86">
        <f>'Mar2017'!$E$15</f>
        <v>3.1047107170099161E-2</v>
      </c>
      <c r="H123" s="86">
        <f>'Mar2017'!$E$16</f>
        <v>3.9172583905415718E-2</v>
      </c>
      <c r="I123" s="86">
        <f>'Mar2017'!$E$18</f>
        <v>5.9583333333333337E-3</v>
      </c>
      <c r="J123" s="86">
        <f>'Mar2017'!$E$19</f>
        <v>2.4554487032799392E-2</v>
      </c>
      <c r="K123" s="86">
        <f>'Mar2017'!$E$20</f>
        <v>3.3730800915331809E-2</v>
      </c>
      <c r="L123" s="86">
        <f>'Mar2017'!$E$25</f>
        <v>4.9475358616475083E-2</v>
      </c>
      <c r="M123" s="86">
        <f>'Mar2017'!$E$23</f>
        <v>2.18E-2</v>
      </c>
      <c r="N123" s="86">
        <f>'Mar2017'!$E$24</f>
        <v>7.5766666666666663E-2</v>
      </c>
      <c r="O123" s="86">
        <f>'Mar2017'!$E$27</f>
        <v>3.7566666666666665E-2</v>
      </c>
      <c r="P123" s="105">
        <f>'Mar2017'!$E$5</f>
        <v>7.7566666666666659E-2</v>
      </c>
      <c r="Q123" s="105">
        <f>'Mar2017'!$E$6</f>
        <v>1.7566666666666664E-2</v>
      </c>
    </row>
    <row r="124" spans="1:17" x14ac:dyDescent="0.2">
      <c r="A124" s="6">
        <v>123</v>
      </c>
      <c r="B124" s="117" t="s">
        <v>494</v>
      </c>
      <c r="C124" s="86">
        <f>'Apr2017'!$E$10</f>
        <v>6.9666666666666661E-3</v>
      </c>
      <c r="D124" s="86">
        <f>'Apr2017'!$E$11</f>
        <v>2.4000000000000004E-2</v>
      </c>
      <c r="E124" s="86">
        <f>'Apr2017'!$E$12</f>
        <v>2.7533333333333337E-2</v>
      </c>
      <c r="F124" s="86">
        <f>'Apr2017'!$E$14</f>
        <v>9.5999999999999992E-3</v>
      </c>
      <c r="G124" s="86">
        <f>'Apr2017'!$E$15</f>
        <v>3.0883905415713193E-2</v>
      </c>
      <c r="H124" s="86">
        <f>'Apr2017'!$E$16</f>
        <v>3.9253241800152557E-2</v>
      </c>
      <c r="I124" s="86">
        <f>'Apr2017'!$E$18</f>
        <v>6.2399999999999999E-3</v>
      </c>
      <c r="J124" s="86">
        <f>'Apr2017'!$E$19</f>
        <v>2.3654881769641495E-2</v>
      </c>
      <c r="K124" s="86">
        <f>'Apr2017'!$E$20</f>
        <v>3.3354309687261628E-2</v>
      </c>
      <c r="L124" s="86">
        <f>'Apr2017'!$E$25</f>
        <v>4.970361961986073E-2</v>
      </c>
      <c r="M124" s="86">
        <f>'Apr2017'!$E$23</f>
        <v>2.1797566666666667E-2</v>
      </c>
      <c r="N124" s="86">
        <f>'Apr2017'!$E$24</f>
        <v>7.584687777777778E-2</v>
      </c>
      <c r="O124" s="86">
        <f>'Apr2017'!$E$27</f>
        <v>3.7644444444444446E-2</v>
      </c>
      <c r="P124" s="105">
        <f>'Apr2017'!$E$5</f>
        <v>7.7644444444444446E-2</v>
      </c>
      <c r="Q124" s="105">
        <f>'Apr2017'!$E$6</f>
        <v>1.7644444444444445E-2</v>
      </c>
    </row>
    <row r="125" spans="1:17" x14ac:dyDescent="0.2">
      <c r="A125" s="6">
        <v>124</v>
      </c>
      <c r="B125" s="117" t="s">
        <v>501</v>
      </c>
      <c r="C125" s="86">
        <f>'May2017'!$E$10</f>
        <v>8.199999999999999E-3</v>
      </c>
      <c r="D125" s="86">
        <f>'May2017'!$E$11</f>
        <v>2.3599999999999999E-2</v>
      </c>
      <c r="E125" s="86">
        <f>'May2017'!$E$12</f>
        <v>2.7333333333333334E-2</v>
      </c>
      <c r="F125" s="86">
        <f>'May2017'!$E$14</f>
        <v>1.0200000000000001E-2</v>
      </c>
      <c r="G125" s="86">
        <f>'May2017'!$E$15</f>
        <v>3.03442323694612E-2</v>
      </c>
      <c r="H125" s="86">
        <f>'May2017'!$E$16</f>
        <v>3.9185259344012208E-2</v>
      </c>
      <c r="I125" s="86">
        <f>'May2017'!$E$18</f>
        <v>6.6300000000000005E-3</v>
      </c>
      <c r="J125" s="86">
        <f>'May2017'!$E$19</f>
        <v>2.2412736634075305E-2</v>
      </c>
      <c r="K125" s="86">
        <f>'May2017'!$E$20</f>
        <v>3.2680765030164344E-2</v>
      </c>
      <c r="L125" s="86">
        <f>'May2017'!$E$25</f>
        <v>4.9782487709809163E-2</v>
      </c>
      <c r="M125" s="86">
        <f>'May2017'!$E$23</f>
        <v>2.1795133333333331E-2</v>
      </c>
      <c r="N125" s="86">
        <f>'May2017'!$E$24</f>
        <v>7.5993755555555556E-2</v>
      </c>
      <c r="O125" s="86">
        <f>'May2017'!$E$27</f>
        <v>3.7788888888888886E-2</v>
      </c>
      <c r="P125" s="105">
        <f>'May2017'!$E$5</f>
        <v>7.778888888888888E-2</v>
      </c>
      <c r="Q125" s="105">
        <f>'May2017'!$E$6</f>
        <v>1.7788888888888885E-2</v>
      </c>
    </row>
    <row r="126" spans="1:17" x14ac:dyDescent="0.2">
      <c r="A126" s="6">
        <v>125</v>
      </c>
      <c r="B126" s="117" t="s">
        <v>517</v>
      </c>
      <c r="C126" s="86">
        <f>'Jun2017'!$E$10</f>
        <v>9.0333333333333325E-3</v>
      </c>
      <c r="D126" s="86">
        <f>'Jun2017'!$E$11</f>
        <v>2.2633333333333335E-2</v>
      </c>
      <c r="E126" s="86">
        <f>'Jun2017'!$E$12</f>
        <v>2.6366666666666667E-2</v>
      </c>
      <c r="F126" s="86">
        <f>'Jun2017'!$E$14</f>
        <v>1.0799999999999999E-2</v>
      </c>
      <c r="G126" s="86">
        <f>'Jun2017'!$E$15</f>
        <v>2.9153389154704945E-2</v>
      </c>
      <c r="H126" s="86">
        <f>'Jun2017'!$E$16</f>
        <v>3.8257854864433817E-2</v>
      </c>
      <c r="I126" s="86">
        <f>'Jun2017'!$E$18</f>
        <v>7.0199999999999993E-3</v>
      </c>
      <c r="J126" s="86">
        <f>'Jun2017'!$E$19</f>
        <v>2.1069258373205741E-2</v>
      </c>
      <c r="K126" s="86">
        <f>'Jun2017'!$E$20</f>
        <v>3.2153129984051038E-2</v>
      </c>
      <c r="L126" s="86">
        <f>'Jun2017'!$E$25</f>
        <v>4.9711206245278271E-2</v>
      </c>
      <c r="M126" s="86">
        <f>'Jun2017'!$E$23</f>
        <v>2.1792700000000002E-2</v>
      </c>
      <c r="N126" s="86">
        <f>'Jun2017'!$E$24</f>
        <v>7.5607300000000002E-2</v>
      </c>
      <c r="O126" s="86">
        <f>'Jun2017'!$E$27</f>
        <v>3.7400000000000003E-2</v>
      </c>
      <c r="P126" s="105">
        <f>'Jun2017'!$E$5</f>
        <v>7.7399999999999997E-2</v>
      </c>
      <c r="Q126" s="105">
        <f>'Jun2017'!$E$6</f>
        <v>1.7399999999999999E-2</v>
      </c>
    </row>
    <row r="127" spans="1:17" x14ac:dyDescent="0.2">
      <c r="A127" s="6">
        <v>126</v>
      </c>
      <c r="B127" s="117" t="s">
        <v>520</v>
      </c>
      <c r="C127" s="86">
        <f>'Jul2017'!$E$10</f>
        <v>9.9666666666666671E-3</v>
      </c>
      <c r="D127" s="86">
        <f>'Jul2017'!$E$11</f>
        <v>2.2699999999999998E-2</v>
      </c>
      <c r="E127" s="86">
        <f>'Jul2017'!$E$12</f>
        <v>2.63E-2</v>
      </c>
      <c r="F127" s="86">
        <f>'Jul2017'!$E$14</f>
        <v>1.1433333333333335E-2</v>
      </c>
      <c r="G127" s="86">
        <f>'Jul2017'!$E$15</f>
        <v>2.8921590909090907E-2</v>
      </c>
      <c r="H127" s="86">
        <f>'Jul2017'!$E$16</f>
        <v>3.7838030303030297E-2</v>
      </c>
      <c r="I127" s="86">
        <f>'Jul2017'!$E$18</f>
        <v>7.431666666666668E-3</v>
      </c>
      <c r="J127" s="86">
        <f>'Jul2017'!$E$19</f>
        <v>2.0633863636363631E-2</v>
      </c>
      <c r="K127" s="86">
        <f>'Jul2017'!$E$20</f>
        <v>3.1886287878787882E-2</v>
      </c>
      <c r="L127" s="86">
        <f>'Jul2017'!$E$25</f>
        <v>4.9513588516746414E-2</v>
      </c>
      <c r="M127" s="86">
        <f>'Jul2017'!$E$23</f>
        <v>2.1792700000000002E-2</v>
      </c>
      <c r="N127" s="86">
        <f>'Jul2017'!$E$24</f>
        <v>7.5885077777777782E-2</v>
      </c>
      <c r="O127" s="86">
        <f>'Jul2017'!$E$27</f>
        <v>3.7677777777777782E-2</v>
      </c>
      <c r="P127" s="105">
        <f>'Jul2017'!$E$5</f>
        <v>7.7677777777777776E-2</v>
      </c>
      <c r="Q127" s="105">
        <f>'Jul2017'!$E$6</f>
        <v>1.7677777777777778E-2</v>
      </c>
    </row>
    <row r="128" spans="1:17" x14ac:dyDescent="0.2">
      <c r="A128" s="6">
        <v>127</v>
      </c>
      <c r="B128" s="117" t="s">
        <v>523</v>
      </c>
      <c r="C128" s="86">
        <f>'Aug2017'!$E$10</f>
        <v>1.0400000000000001E-2</v>
      </c>
      <c r="D128" s="86">
        <f>'Aug2017'!$E$11</f>
        <v>2.2400000000000003E-2</v>
      </c>
      <c r="E128" s="86">
        <f>'Aug2017'!$E$12</f>
        <v>2.58E-2</v>
      </c>
      <c r="F128" s="86">
        <f>'Aug2017'!$E$14</f>
        <v>1.21E-2</v>
      </c>
      <c r="G128" s="86">
        <f>'Aug2017'!$E$15</f>
        <v>2.8729990118577076E-2</v>
      </c>
      <c r="H128" s="86">
        <f>'Aug2017'!$E$16</f>
        <v>3.7286218708827402E-2</v>
      </c>
      <c r="I128" s="86">
        <f>'Aug2017'!$E$18</f>
        <v>7.8650000000000005E-3</v>
      </c>
      <c r="J128" s="86">
        <f>'Aug2017'!$E$19</f>
        <v>2.0226485507246376E-2</v>
      </c>
      <c r="K128" s="86">
        <f>'Aug2017'!$E$20</f>
        <v>3.1675335968379452E-2</v>
      </c>
      <c r="L128" s="86">
        <f>'Aug2017'!$E$25</f>
        <v>4.9242570556826848E-2</v>
      </c>
      <c r="M128" s="86">
        <f>'Aug2017'!$E$23</f>
        <v>2.1792700000000002E-2</v>
      </c>
      <c r="N128" s="86">
        <f>'Aug2017'!$E$24</f>
        <v>7.5929522222222226E-2</v>
      </c>
      <c r="O128" s="86">
        <f>'Aug2017'!$E$27</f>
        <v>3.7722222222222226E-2</v>
      </c>
      <c r="P128" s="105">
        <f>'Aug2017'!$E$5</f>
        <v>7.772222222222222E-2</v>
      </c>
      <c r="Q128" s="105">
        <f>'Aug2017'!$E$6</f>
        <v>1.7722222222222223E-2</v>
      </c>
    </row>
    <row r="129" spans="1:17" x14ac:dyDescent="0.2">
      <c r="A129" s="6">
        <v>128</v>
      </c>
      <c r="B129" s="117" t="s">
        <v>526</v>
      </c>
      <c r="C129" s="86">
        <f>'Sep2017'!$E$10</f>
        <v>1.0566666666666667E-2</v>
      </c>
      <c r="D129" s="86">
        <f>'Sep2017'!$E$11</f>
        <v>2.2433333333333333E-2</v>
      </c>
      <c r="E129" s="86">
        <f>'Sep2017'!$E$12</f>
        <v>2.5766666666666663E-2</v>
      </c>
      <c r="F129" s="86">
        <f>'Sep2017'!$E$14</f>
        <v>1.24E-2</v>
      </c>
      <c r="G129" s="86">
        <f>'Sep2017'!$E$15</f>
        <v>2.891688405797101E-2</v>
      </c>
      <c r="H129" s="86">
        <f>'Sep2017'!$E$16</f>
        <v>3.7199021739130436E-2</v>
      </c>
      <c r="I129" s="86">
        <f>'Sep2017'!$E$18</f>
        <v>8.0599999999999995E-3</v>
      </c>
      <c r="J129" s="86">
        <f>'Sep2017'!$E$19</f>
        <v>2.0535652173913042E-2</v>
      </c>
      <c r="K129" s="86">
        <f>'Sep2017'!$E$20</f>
        <v>3.1180525362318842E-2</v>
      </c>
      <c r="L129" s="86">
        <f>'Sep2017'!$E$25</f>
        <v>4.9469535469107546E-2</v>
      </c>
      <c r="M129" s="86">
        <f>'Sep2017'!$E$23</f>
        <v>2.1792700000000002E-2</v>
      </c>
      <c r="N129" s="86">
        <f>'Sep2017'!$E$24</f>
        <v>7.6118411111111117E-2</v>
      </c>
      <c r="O129" s="86">
        <f>'Sep2017'!$E$27</f>
        <v>3.7911111111111111E-2</v>
      </c>
      <c r="P129" s="105">
        <f>'Sep2017'!$E$5</f>
        <v>7.7911111111111112E-2</v>
      </c>
      <c r="Q129" s="105">
        <f>'Sep2017'!$E$6</f>
        <v>1.791111111111111E-2</v>
      </c>
    </row>
    <row r="130" spans="1:17" x14ac:dyDescent="0.2">
      <c r="A130" s="6">
        <v>129</v>
      </c>
      <c r="B130" s="117" t="s">
        <v>565</v>
      </c>
      <c r="C130" s="86">
        <f>'Oct2017'!$E$10</f>
        <v>1.0566666666666667E-2</v>
      </c>
      <c r="D130" s="86">
        <f>'Oct2017'!$E$11</f>
        <v>2.2566666666666665E-2</v>
      </c>
      <c r="E130" s="86">
        <f>'Oct2017'!$E$12</f>
        <v>2.5766666666666663E-2</v>
      </c>
      <c r="F130" s="86">
        <f>'Oct2017'!$E$14</f>
        <v>1.2533333333333334E-2</v>
      </c>
      <c r="G130" s="86">
        <f>'Oct2017'!$E$15</f>
        <v>2.9067479296066252E-2</v>
      </c>
      <c r="H130" s="86">
        <f>'Oct2017'!$E$16</f>
        <v>3.7003307453416151E-2</v>
      </c>
      <c r="I130" s="86">
        <f>'Oct2017'!$E$18</f>
        <v>8.1466666666666666E-3</v>
      </c>
      <c r="J130" s="86">
        <f>'Oct2017'!$E$19</f>
        <v>2.1285771221532093E-2</v>
      </c>
      <c r="K130" s="86">
        <f>'Oct2017'!$E$20</f>
        <v>3.0871636473429956E-2</v>
      </c>
      <c r="L130" s="86">
        <f>'Oct2017'!$E$25</f>
        <v>4.9164421011841396E-2</v>
      </c>
      <c r="M130" s="86">
        <f>'Oct2017'!$E$23</f>
        <v>2.1792700000000002E-2</v>
      </c>
      <c r="N130" s="86">
        <f>'Oct2017'!$E$24</f>
        <v>7.6273966666666665E-2</v>
      </c>
      <c r="O130" s="86">
        <f>'Oct2017'!$E$27</f>
        <v>3.8066666666666665E-2</v>
      </c>
      <c r="P130" s="105">
        <f>'Oct2017'!$E$5</f>
        <v>7.8066666666666659E-2</v>
      </c>
      <c r="Q130" s="105">
        <f>'Oct2017'!$E$6</f>
        <v>1.8066666666666665E-2</v>
      </c>
    </row>
    <row r="131" spans="1:17" x14ac:dyDescent="0.2">
      <c r="A131" s="6">
        <v>130</v>
      </c>
      <c r="B131" s="117" t="s">
        <v>567</v>
      </c>
      <c r="C131" s="86">
        <f>'Nov2017'!$E$10</f>
        <v>1.1299999999999999E-2</v>
      </c>
      <c r="D131" s="86">
        <f>'Nov2017'!$E$11</f>
        <v>2.3033333333333333E-2</v>
      </c>
      <c r="E131" s="86">
        <f>'Nov2017'!$E$12</f>
        <v>2.5933333333333333E-2</v>
      </c>
      <c r="F131" s="86">
        <f>'Nov2017'!$E$14</f>
        <v>1.2766666666666667E-2</v>
      </c>
      <c r="G131" s="86">
        <f>'Nov2017'!$E$15</f>
        <v>2.87490873015873E-2</v>
      </c>
      <c r="H131" s="86">
        <f>'Nov2017'!$E$16</f>
        <v>3.6985674603174611E-2</v>
      </c>
      <c r="I131" s="86">
        <f>'Nov2017'!$E$18</f>
        <v>8.2983333333333346E-3</v>
      </c>
      <c r="J131" s="86">
        <f>'Nov2017'!$E$19</f>
        <v>2.1891706349206352E-2</v>
      </c>
      <c r="K131" s="86">
        <f>'Nov2017'!$E$20</f>
        <v>3.0979900793650792E-2</v>
      </c>
      <c r="L131" s="86">
        <f>'Nov2017'!$E$25</f>
        <v>4.8729270475654375E-2</v>
      </c>
      <c r="M131" s="86">
        <f>'Nov2017'!$E$23</f>
        <v>2.1792700000000002E-2</v>
      </c>
      <c r="N131" s="86">
        <f>'Nov2017'!$E$24</f>
        <v>7.675174444444445E-2</v>
      </c>
      <c r="O131" s="86">
        <f>'Nov2017'!$E$27</f>
        <v>3.8544444444444451E-2</v>
      </c>
      <c r="P131" s="105">
        <f>'Nov2017'!$E$5</f>
        <v>7.8544444444444445E-2</v>
      </c>
      <c r="Q131" s="105">
        <f>'Nov2017'!$E$6</f>
        <v>1.8544444444444447E-2</v>
      </c>
    </row>
    <row r="132" spans="1:17" x14ac:dyDescent="0.2">
      <c r="A132" s="6">
        <v>131</v>
      </c>
      <c r="B132" s="117" t="s">
        <v>571</v>
      </c>
      <c r="C132" s="86">
        <f>'Dec2017'!$E$10</f>
        <v>1.2266666666666667E-2</v>
      </c>
      <c r="D132" s="86">
        <f>'Dec2017'!$E$11</f>
        <v>2.3699999999999999E-2</v>
      </c>
      <c r="E132" s="86">
        <f>'Dec2017'!$E$12</f>
        <v>2.6166666666666668E-2</v>
      </c>
      <c r="F132" s="86">
        <f>'Dec2017'!$E$14</f>
        <v>1.3699999999999999E-2</v>
      </c>
      <c r="G132" s="86">
        <f>'Dec2017'!$E$15</f>
        <v>2.9004087301587298E-2</v>
      </c>
      <c r="H132" s="86">
        <f>'Dec2017'!$E$16</f>
        <v>3.6833174603174611E-2</v>
      </c>
      <c r="I132" s="86">
        <f>'Dec2017'!$E$18</f>
        <v>8.9049999999999997E-3</v>
      </c>
      <c r="J132" s="86">
        <f>'Dec2017'!$E$19</f>
        <v>2.2457123015873021E-2</v>
      </c>
      <c r="K132" s="86">
        <f>'Dec2017'!$E$20</f>
        <v>3.1297400793650794E-2</v>
      </c>
      <c r="L132" s="86">
        <f>'Dec2017'!$E$25</f>
        <v>4.7897522281639932E-2</v>
      </c>
      <c r="M132" s="86">
        <f>'Dec2017'!$E$23</f>
        <v>2.1792700000000002E-2</v>
      </c>
      <c r="N132" s="86">
        <f>'Dec2017'!$E$24</f>
        <v>7.7485077777777786E-2</v>
      </c>
      <c r="O132" s="86">
        <f>'Dec2017'!$E$27</f>
        <v>3.927777777777778E-2</v>
      </c>
      <c r="P132" s="105">
        <f>'Dec2017'!$E$5</f>
        <v>7.927777777777778E-2</v>
      </c>
      <c r="Q132" s="105">
        <f>'Dec2017'!$E$6</f>
        <v>1.9277777777777779E-2</v>
      </c>
    </row>
    <row r="133" spans="1:17" x14ac:dyDescent="0.2">
      <c r="A133" s="6">
        <v>132</v>
      </c>
      <c r="B133" s="117" t="s">
        <v>583</v>
      </c>
      <c r="C133" s="86">
        <f>'Jan2018'!$E$10</f>
        <v>1.34E-2</v>
      </c>
      <c r="D133" s="86">
        <f>'Jan2018'!$E$11</f>
        <v>2.4433333333333335E-2</v>
      </c>
      <c r="E133" s="86">
        <f>'Jan2018'!$E$12</f>
        <v>2.6433333333333333E-2</v>
      </c>
      <c r="F133" s="86">
        <f>'Jan2018'!$E$14</f>
        <v>1.5066666666666666E-2</v>
      </c>
      <c r="G133" s="86">
        <f>'Jan2018'!$E$15</f>
        <v>2.9551706349206341E-2</v>
      </c>
      <c r="H133" s="86">
        <f>'Jan2018'!$E$16</f>
        <v>3.6714126984126981E-2</v>
      </c>
      <c r="I133" s="86">
        <f>'Jan2018'!$E$18</f>
        <v>9.7933333333333327E-3</v>
      </c>
      <c r="J133" s="86">
        <f>'Jan2018'!$E$19</f>
        <v>2.2548789682539681E-2</v>
      </c>
      <c r="K133" s="86">
        <f>'Jan2018'!$E$20</f>
        <v>3.1549781746031742E-2</v>
      </c>
      <c r="L133" s="86">
        <f>'Jan2018'!$E$25</f>
        <v>4.7499171594563759E-2</v>
      </c>
      <c r="M133" s="86">
        <f>'Jan2018'!$E$23</f>
        <v>2.1792700000000002E-2</v>
      </c>
      <c r="N133" s="86">
        <f>'Jan2018'!$E$24</f>
        <v>7.8351744444444454E-2</v>
      </c>
      <c r="O133" s="86">
        <f>'Jan2018'!$E$27</f>
        <v>4.0144444444444448E-2</v>
      </c>
      <c r="P133" s="105">
        <f>'Jan2018'!$E$5</f>
        <v>8.0144444444444449E-2</v>
      </c>
      <c r="Q133" s="105">
        <f>'Jan2018'!$E$6</f>
        <v>2.0144444444444447E-2</v>
      </c>
    </row>
    <row r="134" spans="1:17" x14ac:dyDescent="0.2">
      <c r="A134" s="6">
        <v>132</v>
      </c>
      <c r="B134" s="131" t="s">
        <v>589</v>
      </c>
      <c r="C134" s="86">
        <f>Jan2018_TaxReform!$E$10</f>
        <v>1.34E-2</v>
      </c>
      <c r="D134" s="86">
        <f>Jan2018_TaxReform!$E$11</f>
        <v>2.4433333333333335E-2</v>
      </c>
      <c r="E134" s="86">
        <f>Jan2018_TaxReform!$E$12</f>
        <v>2.6433333333333333E-2</v>
      </c>
      <c r="F134" s="86">
        <f>Jan2018_TaxReform!$E$14</f>
        <v>1.5066666666666666E-2</v>
      </c>
      <c r="G134" s="86">
        <f>Jan2018_TaxReform!$E$15</f>
        <v>2.9551706349206341E-2</v>
      </c>
      <c r="H134" s="86">
        <f>Jan2018_TaxReform!$E$16</f>
        <v>3.6714126984126981E-2</v>
      </c>
      <c r="I134" s="86">
        <f>Jan2018_TaxReform!$E$18</f>
        <v>1.1902666666666667E-2</v>
      </c>
      <c r="J134" s="86">
        <f>Jan2018_TaxReform!$E$19</f>
        <v>2.2548789682539681E-2</v>
      </c>
      <c r="K134" s="86">
        <f>Jan2018_TaxReform!$E$20</f>
        <v>3.1549781746031742E-2</v>
      </c>
      <c r="L134" s="86">
        <f>Jan2018_TaxReform!$E$25</f>
        <v>4.7499171594563759E-2</v>
      </c>
      <c r="M134" s="86">
        <f>Jan2018_TaxReform!$E$23</f>
        <v>2.1792700000000002E-2</v>
      </c>
      <c r="N134" s="86">
        <f>Jan2018_TaxReform!$E$24</f>
        <v>7.8351744444444454E-2</v>
      </c>
      <c r="O134" s="86">
        <f>Jan2018_TaxReform!$E$27</f>
        <v>4.0144444444444448E-2</v>
      </c>
      <c r="P134" s="105">
        <f>Jan2018_TaxReform!$E$5</f>
        <v>8.0144444444444449E-2</v>
      </c>
      <c r="Q134" s="105">
        <f>Jan2018_TaxReform!$E$6</f>
        <v>2.0144444444444447E-2</v>
      </c>
    </row>
    <row r="135" spans="1:17" x14ac:dyDescent="0.2">
      <c r="A135" s="6">
        <v>133</v>
      </c>
      <c r="B135" s="117" t="s">
        <v>586</v>
      </c>
      <c r="C135" s="86">
        <f>'Feb2018'!$E$10</f>
        <v>1.4533333333333334E-2</v>
      </c>
      <c r="D135" s="86">
        <f>'Feb2018'!$E$11</f>
        <v>2.6133333333333331E-2</v>
      </c>
      <c r="E135" s="86">
        <f>'Feb2018'!$E$12</f>
        <v>2.7833333333333335E-2</v>
      </c>
      <c r="F135" s="86">
        <f>'Feb2018'!$E$14</f>
        <v>1.66E-2</v>
      </c>
      <c r="G135" s="86">
        <f>'Feb2018'!$E$15</f>
        <v>3.1675933583959891E-2</v>
      </c>
      <c r="H135" s="86">
        <f>'Feb2018'!$E$16</f>
        <v>3.7457694235588972E-2</v>
      </c>
      <c r="I135" s="86">
        <f>'Feb2018'!$E$18</f>
        <v>1.0790000000000001E-2</v>
      </c>
      <c r="J135" s="86">
        <f>'Feb2018'!$E$19</f>
        <v>2.3738869047619047E-2</v>
      </c>
      <c r="K135" s="86">
        <f>'Feb2018'!$E$20</f>
        <v>3.2615487677527151E-2</v>
      </c>
      <c r="L135" s="86">
        <f>'Feb2018'!$E$25</f>
        <v>4.7668905570025288E-2</v>
      </c>
      <c r="M135" s="86">
        <f>'Feb2018'!$E$23</f>
        <v>2.1792700000000002E-2</v>
      </c>
      <c r="N135" s="86">
        <f>'Feb2018'!$E$24</f>
        <v>7.9751744444444453E-2</v>
      </c>
      <c r="O135" s="86">
        <f>'Feb2018'!$E$27</f>
        <v>4.1544444444444446E-2</v>
      </c>
      <c r="P135" s="105">
        <f>'Feb2018'!$E$5</f>
        <v>8.1544444444444447E-2</v>
      </c>
      <c r="Q135" s="105">
        <f>'Feb2018'!$E$6</f>
        <v>2.1544444444444446E-2</v>
      </c>
    </row>
    <row r="136" spans="1:17" x14ac:dyDescent="0.2">
      <c r="A136" s="6">
        <v>133</v>
      </c>
      <c r="B136" s="131" t="s">
        <v>590</v>
      </c>
      <c r="C136" s="86">
        <f>Feb2018_TaxReform!$E$10</f>
        <v>1.4533333333333334E-2</v>
      </c>
      <c r="D136" s="86">
        <f>Feb2018_TaxReform!$E$11</f>
        <v>2.6133333333333331E-2</v>
      </c>
      <c r="E136" s="86">
        <f>Feb2018_TaxReform!$E$12</f>
        <v>2.7833333333333335E-2</v>
      </c>
      <c r="F136" s="86">
        <f>Feb2018_TaxReform!$E$14</f>
        <v>1.66E-2</v>
      </c>
      <c r="G136" s="86">
        <f>Feb2018_TaxReform!$E$15</f>
        <v>3.1675933583959891E-2</v>
      </c>
      <c r="H136" s="86">
        <f>Feb2018_TaxReform!$E$16</f>
        <v>3.7457694235588972E-2</v>
      </c>
      <c r="I136" s="86">
        <f>Feb2018_TaxReform!$E$18</f>
        <v>1.3114000000000001E-2</v>
      </c>
      <c r="J136" s="86">
        <f>Feb2018_TaxReform!$E$19</f>
        <v>2.3738869047619047E-2</v>
      </c>
      <c r="K136" s="86">
        <f>Feb2018_TaxReform!$E$20</f>
        <v>3.2615487677527151E-2</v>
      </c>
      <c r="L136" s="86">
        <f>Feb2018_TaxReform!$E$25</f>
        <v>4.7668905570025288E-2</v>
      </c>
      <c r="M136" s="86">
        <f>Feb2018_TaxReform!$E$23</f>
        <v>2.1792700000000002E-2</v>
      </c>
      <c r="N136" s="86">
        <f>Feb2018_TaxReform!$E$24</f>
        <v>7.9751744444444453E-2</v>
      </c>
      <c r="O136" s="86">
        <f>Feb2018_TaxReform!$E$27</f>
        <v>4.1544444444444446E-2</v>
      </c>
      <c r="P136" s="105">
        <f>Feb2018_TaxReform!$E$5</f>
        <v>8.1544444444444447E-2</v>
      </c>
      <c r="Q136" s="105">
        <f>Feb2018_TaxReform!$E$6</f>
        <v>2.1544444444444446E-2</v>
      </c>
    </row>
    <row r="137" spans="1:17" x14ac:dyDescent="0.2">
      <c r="A137" s="6">
        <v>134</v>
      </c>
      <c r="B137" s="117" t="s">
        <v>591</v>
      </c>
      <c r="C137" s="86">
        <f>'Mar2018'!$E$10</f>
        <v>1.5833333333333335E-2</v>
      </c>
      <c r="D137" s="86">
        <f>'Mar2018'!$E$11</f>
        <v>2.7600000000000003E-2</v>
      </c>
      <c r="E137" s="86">
        <f>'Mar2018'!$E$12</f>
        <v>2.9066666666666668E-2</v>
      </c>
      <c r="F137" s="86">
        <f>'Mar2018'!$E$14</f>
        <v>1.8433333333333333E-2</v>
      </c>
      <c r="G137" s="86">
        <f>'Mar2018'!$E$15</f>
        <v>3.3455179615705925E-2</v>
      </c>
      <c r="H137" s="86">
        <f>'Mar2018'!$E$16</f>
        <v>3.8649916457811191E-2</v>
      </c>
      <c r="I137" s="86">
        <f>'Mar2018'!$E$18</f>
        <v>1.4562333333333333E-2</v>
      </c>
      <c r="J137" s="86">
        <f>'Mar2018'!$E$19</f>
        <v>2.4565079365079363E-2</v>
      </c>
      <c r="K137" s="86">
        <f>'Mar2018'!$E$20</f>
        <v>3.3865705931495405E-2</v>
      </c>
      <c r="L137" s="86">
        <f>'Mar2018'!$E$25</f>
        <v>4.8088791190940311E-2</v>
      </c>
      <c r="M137" s="86">
        <f>'Mar2018'!$E$23</f>
        <v>2.1792700000000002E-2</v>
      </c>
      <c r="N137" s="86">
        <f>'Mar2018'!$E$24</f>
        <v>8.1151744444444451E-2</v>
      </c>
      <c r="O137" s="86">
        <f>'Mar2018'!$E$27</f>
        <v>4.2944444444444452E-2</v>
      </c>
      <c r="P137" s="105">
        <f>'Mar2018'!$E$5</f>
        <v>8.2944444444444446E-2</v>
      </c>
      <c r="Q137" s="105">
        <f>'Mar2018'!$E$6</f>
        <v>2.2944444444444448E-2</v>
      </c>
    </row>
    <row r="138" spans="1:17" x14ac:dyDescent="0.2">
      <c r="A138" s="6">
        <v>135</v>
      </c>
      <c r="B138" s="117" t="s">
        <v>594</v>
      </c>
      <c r="C138" s="86">
        <f>'Apr2018'!$E$10</f>
        <v>1.7033333333333334E-2</v>
      </c>
      <c r="D138" s="86">
        <f>'Apr2018'!$E$11</f>
        <v>2.8566666666666667E-2</v>
      </c>
      <c r="E138" s="86">
        <f>'Apr2018'!$E$12</f>
        <v>2.9833333333333333E-2</v>
      </c>
      <c r="F138" s="86">
        <f>'Apr2018'!$E$14</f>
        <v>2.0199999999999999E-2</v>
      </c>
      <c r="G138" s="86">
        <f>'Apr2018'!$E$15</f>
        <v>3.5044068504594822E-2</v>
      </c>
      <c r="H138" s="86">
        <f>'Apr2018'!$E$16</f>
        <v>3.9787218045112788E-2</v>
      </c>
      <c r="I138" s="86">
        <f>'Apr2018'!$E$18</f>
        <v>1.5958E-2</v>
      </c>
      <c r="J138" s="86">
        <f>'Apr2018'!$E$19</f>
        <v>2.5126587301587303E-2</v>
      </c>
      <c r="K138" s="86">
        <f>'Apr2018'!$E$20</f>
        <v>3.456967418546366E-2</v>
      </c>
      <c r="L138" s="86">
        <f>'Apr2018'!$E$25</f>
        <v>4.8456163324979117E-2</v>
      </c>
      <c r="M138" s="86">
        <f>'Apr2018'!$E$23</f>
        <v>2.1792700000000002E-2</v>
      </c>
      <c r="N138" s="86">
        <f>'Apr2018'!$E$24</f>
        <v>8.2162855555555567E-2</v>
      </c>
      <c r="O138" s="86">
        <f>'Apr2018'!$E$27</f>
        <v>4.395555555555556E-2</v>
      </c>
      <c r="P138" s="105">
        <f>'Apr2018'!$E$5</f>
        <v>8.3955555555555561E-2</v>
      </c>
      <c r="Q138" s="105">
        <f>'Apr2018'!$E$6</f>
        <v>2.395555555555556E-2</v>
      </c>
    </row>
    <row r="139" spans="1:17" x14ac:dyDescent="0.2">
      <c r="A139" s="6">
        <v>136</v>
      </c>
      <c r="B139" s="117" t="s">
        <v>599</v>
      </c>
      <c r="C139" s="86">
        <f>'May2018'!$E$10</f>
        <v>1.8066666666666665E-2</v>
      </c>
      <c r="D139" s="86">
        <f>'May2018'!$E$11</f>
        <v>2.8966666666666668E-2</v>
      </c>
      <c r="E139" s="86">
        <f>'May2018'!$E$12</f>
        <v>2.9933333333333336E-2</v>
      </c>
      <c r="F139" s="86">
        <f>'May2018'!$E$14</f>
        <v>2.1466666666666665E-2</v>
      </c>
      <c r="G139" s="86">
        <f>'May2018'!$E$15</f>
        <v>3.6228318903318901E-2</v>
      </c>
      <c r="H139" s="86">
        <f>'May2018'!$E$16</f>
        <v>4.0585064935064939E-2</v>
      </c>
      <c r="I139" s="86">
        <f>'May2018'!$E$18</f>
        <v>1.6958666666666667E-2</v>
      </c>
      <c r="J139" s="86">
        <f>'May2018'!$E$19</f>
        <v>2.5053481240981241E-2</v>
      </c>
      <c r="K139" s="86">
        <f>'May2018'!$E$20</f>
        <v>3.4572564935064935E-2</v>
      </c>
      <c r="L139" s="86">
        <f>'May2018'!$E$25</f>
        <v>4.8581562049062034E-2</v>
      </c>
      <c r="M139" s="86">
        <f>'May2018'!$E$23</f>
        <v>2.1843266666666666E-2</v>
      </c>
      <c r="N139" s="86">
        <f>'May2018'!$E$24</f>
        <v>8.2756733333333332E-2</v>
      </c>
      <c r="O139" s="86">
        <f>'May2018'!$E$27</f>
        <v>4.4600000000000001E-2</v>
      </c>
      <c r="P139" s="105">
        <f>'May2018'!$E$5</f>
        <v>8.4599999999999995E-2</v>
      </c>
      <c r="Q139" s="105">
        <f>'May2018'!$E$6</f>
        <v>2.46E-2</v>
      </c>
    </row>
    <row r="140" spans="1:17" x14ac:dyDescent="0.2">
      <c r="A140" s="6">
        <v>137</v>
      </c>
      <c r="B140" s="117" t="s">
        <v>602</v>
      </c>
      <c r="C140" s="86">
        <f>'Jun2018'!$E$10</f>
        <v>1.8766666666666668E-2</v>
      </c>
      <c r="D140" s="86">
        <f>'Jun2018'!$E$11</f>
        <v>2.92E-2</v>
      </c>
      <c r="E140" s="86">
        <f>'Jun2018'!$E$12</f>
        <v>2.9966666666666669E-2</v>
      </c>
      <c r="F140" s="86">
        <f>'Jun2018'!$E$14</f>
        <v>2.1833333333333333E-2</v>
      </c>
      <c r="G140" s="86">
        <f>'Jun2018'!$E$15</f>
        <v>3.6965620490620486E-2</v>
      </c>
      <c r="H140" s="86">
        <f>'Jun2018'!$E$16</f>
        <v>4.1241414141414141E-2</v>
      </c>
      <c r="I140" s="86">
        <f>'Jun2018'!$E$18</f>
        <v>1.7248333333333334E-2</v>
      </c>
      <c r="J140" s="86">
        <f>'Jun2018'!$E$19</f>
        <v>2.4959036796536799E-2</v>
      </c>
      <c r="K140" s="86">
        <f>'Jun2018'!$E$20</f>
        <v>3.4533676046176041E-2</v>
      </c>
      <c r="L140" s="86">
        <f>'Jun2018'!$E$25</f>
        <v>4.8487818662818649E-2</v>
      </c>
      <c r="M140" s="86">
        <f>'Jun2018'!$E$23</f>
        <v>2.1893833333333335E-2</v>
      </c>
      <c r="N140" s="86">
        <f>'Jun2018'!$E$24</f>
        <v>8.3072833333333332E-2</v>
      </c>
      <c r="O140" s="86">
        <f>'Jun2018'!$E$27</f>
        <v>4.4966666666666669E-2</v>
      </c>
      <c r="P140" s="105">
        <f>'Jun2018'!$E$5</f>
        <v>8.4966666666666663E-2</v>
      </c>
      <c r="Q140" s="105">
        <f>'Jun2018'!$E$6</f>
        <v>2.4966666666666665E-2</v>
      </c>
    </row>
    <row r="141" spans="1:17" x14ac:dyDescent="0.2">
      <c r="A141" s="6">
        <v>138</v>
      </c>
      <c r="B141" s="117" t="s">
        <v>605</v>
      </c>
      <c r="C141" s="86">
        <f>'Jul2018'!$E$10</f>
        <v>1.9433333333333334E-2</v>
      </c>
      <c r="D141" s="86">
        <f>'Jul2018'!$E$11</f>
        <v>2.9266666666666667E-2</v>
      </c>
      <c r="E141" s="86">
        <f>'Jul2018'!$E$12</f>
        <v>2.9899999999999999E-2</v>
      </c>
      <c r="F141" s="86">
        <f>'Jul2018'!$E$14</f>
        <v>2.173333333333333E-2</v>
      </c>
      <c r="G141" s="86">
        <f>'Jul2018'!$E$15</f>
        <v>3.6961652236652237E-2</v>
      </c>
      <c r="H141" s="86">
        <f>'Jul2018'!$E$16</f>
        <v>4.1562049062049064E-2</v>
      </c>
      <c r="I141" s="86">
        <f>'Jul2018'!$E$18</f>
        <v>1.7169333333333332E-2</v>
      </c>
      <c r="J141" s="86">
        <f>'Jul2018'!$E$19</f>
        <v>2.4986417748917755E-2</v>
      </c>
      <c r="K141" s="86">
        <f>'Jul2018'!$E$20</f>
        <v>3.4150739538239543E-2</v>
      </c>
      <c r="L141" s="86">
        <f>'Jul2018'!$E$25</f>
        <v>4.8456778098444751E-2</v>
      </c>
      <c r="M141" s="86">
        <f>'Jul2018'!$E$23</f>
        <v>2.1944399999999999E-2</v>
      </c>
      <c r="N141" s="86">
        <f>'Jul2018'!$E$24</f>
        <v>8.3344488888888887E-2</v>
      </c>
      <c r="O141" s="86">
        <f>'Jul2018'!$E$27</f>
        <v>4.5288888888888892E-2</v>
      </c>
      <c r="P141" s="105">
        <f>'Jul2018'!$E$5</f>
        <v>8.5288888888888886E-2</v>
      </c>
      <c r="Q141" s="105">
        <f>'Jul2018'!$E$6</f>
        <v>2.5288888888888889E-2</v>
      </c>
    </row>
    <row r="142" spans="1:17" x14ac:dyDescent="0.2">
      <c r="A142" s="6">
        <v>139</v>
      </c>
      <c r="B142" s="117" t="s">
        <v>608</v>
      </c>
      <c r="C142" s="86">
        <f>'Aug2018'!$E$10</f>
        <v>0.02</v>
      </c>
      <c r="D142" s="86">
        <f>'Aug2018'!$E$11</f>
        <v>2.8966666666666665E-2</v>
      </c>
      <c r="E142" s="86">
        <f>'Aug2018'!$E$12</f>
        <v>2.9633333333333334E-2</v>
      </c>
      <c r="F142" s="86">
        <f>'Aug2018'!$E$14</f>
        <v>2.1833333333333333E-2</v>
      </c>
      <c r="G142" s="86">
        <f>'Aug2018'!$E$15</f>
        <v>3.631432022084196E-2</v>
      </c>
      <c r="H142" s="86">
        <f>'Aug2018'!$E$16</f>
        <v>4.1407108350586606E-2</v>
      </c>
      <c r="I142" s="86">
        <f>'Aug2018'!$E$18</f>
        <v>1.7248333333333334E-2</v>
      </c>
      <c r="J142" s="86">
        <f>'Aug2018'!$E$19</f>
        <v>2.4879813664596278E-2</v>
      </c>
      <c r="K142" s="86">
        <f>'Aug2018'!$E$20</f>
        <v>3.4062284334023467E-2</v>
      </c>
      <c r="L142" s="86">
        <f>'Aug2018'!$E$25</f>
        <v>4.8345414462081127E-2</v>
      </c>
      <c r="M142" s="86">
        <f>'Aug2018'!$E$23</f>
        <v>2.1944399999999999E-2</v>
      </c>
      <c r="N142" s="86">
        <f>'Aug2018'!$E$24</f>
        <v>8.3455599999999991E-2</v>
      </c>
      <c r="O142" s="86">
        <f>'Aug2018'!$E$27</f>
        <v>4.5399999999999996E-2</v>
      </c>
      <c r="P142" s="105">
        <f>'Aug2018'!$E$5</f>
        <v>8.539999999999999E-2</v>
      </c>
      <c r="Q142" s="105">
        <f>'Aug2018'!$E$6</f>
        <v>2.5399999999999995E-2</v>
      </c>
    </row>
    <row r="143" spans="1:17" x14ac:dyDescent="0.2">
      <c r="A143" s="6">
        <v>140</v>
      </c>
      <c r="B143" s="117" t="s">
        <v>611</v>
      </c>
      <c r="C143" s="86">
        <f>'Sep2018'!$E$10</f>
        <v>2.0766666666666666E-2</v>
      </c>
      <c r="D143" s="86">
        <f>'Sep2018'!$E$11</f>
        <v>2.9266666666666663E-2</v>
      </c>
      <c r="E143" s="86">
        <f>'Sep2018'!$E$12</f>
        <v>2.9966666666666669E-2</v>
      </c>
      <c r="F143" s="86">
        <f>'Sep2018'!$E$14</f>
        <v>2.2000000000000002E-2</v>
      </c>
      <c r="G143" s="86">
        <f>'Sep2018'!$E$15</f>
        <v>3.6186500671969789E-2</v>
      </c>
      <c r="H143" s="86">
        <f>'Sep2018'!$E$16</f>
        <v>4.1237308851839745E-2</v>
      </c>
      <c r="I143" s="86">
        <f>'Sep2018'!$E$18</f>
        <v>1.7380000000000003E-2</v>
      </c>
      <c r="J143" s="86">
        <f>'Sep2018'!$E$19</f>
        <v>2.5118201300352333E-2</v>
      </c>
      <c r="K143" s="86">
        <f>'Sep2018'!$E$20</f>
        <v>3.358580146017217E-2</v>
      </c>
      <c r="L143" s="86">
        <f>'Sep2018'!$E$25</f>
        <v>4.8519543411906674E-2</v>
      </c>
      <c r="M143" s="86">
        <f>'Sep2018'!$E$23</f>
        <v>2.1944399999999999E-2</v>
      </c>
      <c r="N143" s="86">
        <f>'Sep2018'!$E$24</f>
        <v>8.3944488888888891E-2</v>
      </c>
      <c r="O143" s="86">
        <f>'Sep2018'!$E$27</f>
        <v>4.5888888888888889E-2</v>
      </c>
      <c r="P143" s="105">
        <f>'Sep2018'!$E$5</f>
        <v>8.588888888888889E-2</v>
      </c>
      <c r="Q143" s="105">
        <f>'Sep2018'!$E$6</f>
        <v>2.5888888888888888E-2</v>
      </c>
    </row>
    <row r="144" spans="1:17" x14ac:dyDescent="0.2">
      <c r="A144" s="6">
        <v>141</v>
      </c>
      <c r="B144" s="117" t="s">
        <v>614</v>
      </c>
      <c r="C144" s="86">
        <f>'Oct2018'!$E$10</f>
        <v>2.1766666666666667E-2</v>
      </c>
      <c r="D144" s="86">
        <f>'Oct2018'!$E$11</f>
        <v>3.0133333333333331E-2</v>
      </c>
      <c r="E144" s="86">
        <f>'Oct2018'!$E$12</f>
        <v>3.106666666666667E-2</v>
      </c>
      <c r="F144" s="86">
        <f>'Oct2018'!$E$14</f>
        <v>2.2666666666666668E-2</v>
      </c>
      <c r="G144" s="86">
        <f>'Oct2018'!$E$15</f>
        <v>3.7015108175577287E-2</v>
      </c>
      <c r="H144" s="86">
        <f>'Oct2018'!$E$16</f>
        <v>4.2215194854725746E-2</v>
      </c>
      <c r="I144" s="86">
        <f>'Oct2018'!$E$18</f>
        <v>1.7906666666666668E-2</v>
      </c>
      <c r="J144" s="86">
        <f>'Oct2018'!$E$19</f>
        <v>2.6099875182026212E-2</v>
      </c>
      <c r="K144" s="86">
        <f>'Oct2018'!$E$20</f>
        <v>3.4635368559739269E-2</v>
      </c>
      <c r="L144" s="86">
        <f>'Oct2018'!$E$25</f>
        <v>4.8857744425001126E-2</v>
      </c>
      <c r="M144" s="86">
        <f>'Oct2018'!$E$23</f>
        <v>2.1944399999999999E-2</v>
      </c>
      <c r="N144" s="86">
        <f>'Oct2018'!$E$24</f>
        <v>8.4866711111111104E-2</v>
      </c>
      <c r="O144" s="86">
        <f>'Oct2018'!$E$27</f>
        <v>4.6811111111111109E-2</v>
      </c>
      <c r="P144" s="105">
        <f>'Oct2018'!$E$5</f>
        <v>8.6811111111111103E-2</v>
      </c>
      <c r="Q144" s="105">
        <f>'Oct2018'!$E$6</f>
        <v>2.6811111111111108E-2</v>
      </c>
    </row>
    <row r="145" spans="1:17" x14ac:dyDescent="0.2">
      <c r="A145" s="6">
        <v>142</v>
      </c>
      <c r="B145" s="117" t="s">
        <v>617</v>
      </c>
      <c r="C145" s="86">
        <f>'Nov2018'!$E$10</f>
        <v>2.2766666666666668E-2</v>
      </c>
      <c r="D145" s="86">
        <f>'Nov2018'!$E$11</f>
        <v>3.09E-2</v>
      </c>
      <c r="E145" s="86">
        <f>'Nov2018'!$E$12</f>
        <v>3.2066666666666667E-2</v>
      </c>
      <c r="F145" s="86">
        <f>'Nov2018'!$E$14</f>
        <v>2.3900000000000001E-2</v>
      </c>
      <c r="G145" s="86">
        <f>'Nov2018'!$E$15</f>
        <v>3.8048803827751193E-2</v>
      </c>
      <c r="H145" s="86">
        <f>'Nov2018'!$E$16</f>
        <v>4.349649920255183E-2</v>
      </c>
      <c r="I145" s="86">
        <f>'Nov2018'!$E$18</f>
        <v>1.8881000000000002E-2</v>
      </c>
      <c r="J145" s="86">
        <f>'Nov2018'!$E$19</f>
        <v>2.7492501993620414E-2</v>
      </c>
      <c r="K145" s="86">
        <f>'Nov2018'!$E$20</f>
        <v>3.6221020733652305E-2</v>
      </c>
      <c r="L145" s="86">
        <f>'Nov2018'!$E$25</f>
        <v>4.9273508508412278E-2</v>
      </c>
      <c r="M145" s="86">
        <f>'Nov2018'!$E$23</f>
        <v>2.1944399999999999E-2</v>
      </c>
      <c r="N145" s="86">
        <f>'Nov2018'!$E$24</f>
        <v>8.5733377777777772E-2</v>
      </c>
      <c r="O145" s="86">
        <f>'Nov2018'!$E$27</f>
        <v>4.7677777777777777E-2</v>
      </c>
      <c r="P145" s="105">
        <f>'Nov2018'!$E$5</f>
        <v>8.7677777777777771E-2</v>
      </c>
      <c r="Q145" s="105">
        <f>'Nov2018'!$E$6</f>
        <v>2.7677777777777777E-2</v>
      </c>
    </row>
    <row r="146" spans="1:17" x14ac:dyDescent="0.2">
      <c r="A146" s="6">
        <v>143</v>
      </c>
      <c r="B146" s="117" t="s">
        <v>621</v>
      </c>
      <c r="C146" s="86">
        <f>'Dec2018'!$E$10</f>
        <v>2.3566666666666666E-2</v>
      </c>
      <c r="D146" s="86">
        <f>'Dec2018'!$E$11</f>
        <v>3.0333333333333334E-2</v>
      </c>
      <c r="E146" s="86">
        <f>'Dec2018'!$E$12</f>
        <v>3.1733333333333336E-2</v>
      </c>
      <c r="F146" s="86">
        <f>'Dec2018'!$E$14</f>
        <v>2.5399999999999995E-2</v>
      </c>
      <c r="G146" s="86">
        <f>'Dec2018'!$E$15</f>
        <v>3.8178628389154701E-2</v>
      </c>
      <c r="H146" s="86">
        <f>'Dec2018'!$E$16</f>
        <v>4.4349130781499192E-2</v>
      </c>
      <c r="I146" s="86">
        <f>'Dec2018'!$E$18</f>
        <v>2.0065999999999997E-2</v>
      </c>
      <c r="J146" s="86">
        <f>'Dec2018'!$E$19</f>
        <v>2.8019256379585328E-2</v>
      </c>
      <c r="K146" s="86">
        <f>'Dec2018'!$E$20</f>
        <v>3.7046020733652318E-2</v>
      </c>
      <c r="L146" s="86">
        <f>'Dec2018'!$E$25</f>
        <v>4.9508206364162761E-2</v>
      </c>
      <c r="M146" s="86">
        <f>'Dec2018'!$E$23</f>
        <v>2.1944399999999999E-2</v>
      </c>
      <c r="N146" s="86">
        <f>'Dec2018'!$E$24</f>
        <v>8.5755600000000001E-2</v>
      </c>
      <c r="O146" s="86">
        <f>'Dec2018'!$E$27</f>
        <v>4.7700000000000006E-2</v>
      </c>
      <c r="P146" s="105">
        <f>'Dec2018'!$E$5</f>
        <v>8.77E-2</v>
      </c>
      <c r="Q146" s="105">
        <f>'Dec2018'!$E$6</f>
        <v>2.7700000000000002E-2</v>
      </c>
    </row>
    <row r="147" spans="1:17" x14ac:dyDescent="0.2">
      <c r="A147" s="6">
        <v>144</v>
      </c>
      <c r="B147" s="117" t="s">
        <v>624</v>
      </c>
      <c r="C147" s="86">
        <f>'Jan2019'!$E$10</f>
        <v>2.3999999999999997E-2</v>
      </c>
      <c r="D147" s="86">
        <f>'Jan2019'!$E$11</f>
        <v>2.8866666666666665E-2</v>
      </c>
      <c r="E147" s="86">
        <f>'Jan2019'!$E$12</f>
        <v>3.0466666666666666E-2</v>
      </c>
      <c r="F147" s="86">
        <f>'Jan2019'!$E$14</f>
        <v>2.6133333333333331E-2</v>
      </c>
      <c r="G147" s="86">
        <f>'Jan2019'!$E$15</f>
        <v>3.7347639933166248E-2</v>
      </c>
      <c r="H147" s="86">
        <f>'Jan2019'!$E$16</f>
        <v>4.4196641604010024E-2</v>
      </c>
      <c r="I147" s="86">
        <f>'Jan2019'!$E$18</f>
        <v>2.0645333333333332E-2</v>
      </c>
      <c r="J147" s="86">
        <f>'Jan2019'!$E$19</f>
        <v>2.7073693609022554E-2</v>
      </c>
      <c r="K147" s="86">
        <f>'Jan2019'!$E$20</f>
        <v>3.6116691729323309E-2</v>
      </c>
      <c r="L147" s="86">
        <f>'Jan2019'!$E$25</f>
        <v>4.9488549805887273E-2</v>
      </c>
      <c r="M147" s="86">
        <f>'Jan2019'!$E$23</f>
        <v>2.1944399999999999E-2</v>
      </c>
      <c r="N147" s="86">
        <f>'Jan2019'!$E$24</f>
        <v>8.5077822222222224E-2</v>
      </c>
      <c r="O147" s="86">
        <f>'Jan2019'!$E$27</f>
        <v>4.7022222222222229E-2</v>
      </c>
      <c r="P147" s="105">
        <f>'Jan2019'!$E$5</f>
        <v>8.7022222222222223E-2</v>
      </c>
      <c r="Q147" s="105">
        <f>'Jan2019'!$E$6</f>
        <v>2.7022222222222225E-2</v>
      </c>
    </row>
    <row r="148" spans="1:17" x14ac:dyDescent="0.2">
      <c r="A148" s="6">
        <v>145</v>
      </c>
      <c r="B148" s="117" t="s">
        <v>627</v>
      </c>
      <c r="C148" s="86">
        <f>'Feb2019'!$E$10</f>
        <v>2.4233333333333332E-2</v>
      </c>
      <c r="D148" s="86">
        <f>'Feb2019'!$E$11</f>
        <v>2.7399999999999997E-2</v>
      </c>
      <c r="E148" s="86">
        <f>'Feb2019'!$E$12</f>
        <v>2.9133333333333334E-2</v>
      </c>
      <c r="F148" s="86">
        <f>'Feb2019'!$E$14</f>
        <v>2.5899999999999996E-2</v>
      </c>
      <c r="G148" s="86">
        <f>'Feb2019'!$E$15</f>
        <v>3.5908604845446945E-2</v>
      </c>
      <c r="H148" s="86">
        <f>'Feb2019'!$E$16</f>
        <v>4.302769423558897E-2</v>
      </c>
      <c r="I148" s="86">
        <f>'Feb2019'!$E$18</f>
        <v>2.0460999999999997E-2</v>
      </c>
      <c r="J148" s="86">
        <f>'Feb2019'!$E$19</f>
        <v>2.4855513784461155E-2</v>
      </c>
      <c r="K148" s="86">
        <f>'Feb2019'!$E$20</f>
        <v>3.3997744360902256E-2</v>
      </c>
      <c r="L148" s="86">
        <f>'Feb2019'!$E$25</f>
        <v>4.9299749373433593E-2</v>
      </c>
      <c r="M148" s="86">
        <f>'Feb2019'!$E$23</f>
        <v>2.1944399999999999E-2</v>
      </c>
      <c r="N148" s="86">
        <f>'Feb2019'!$E$24</f>
        <v>8.4333377777777774E-2</v>
      </c>
      <c r="O148" s="86">
        <f>'Feb2019'!$E$27</f>
        <v>4.6277777777777779E-2</v>
      </c>
      <c r="P148" s="105">
        <f>'Feb2019'!$E$5</f>
        <v>8.6277777777777773E-2</v>
      </c>
      <c r="Q148" s="105">
        <f>'Feb2019'!$E$6</f>
        <v>2.6277777777777778E-2</v>
      </c>
    </row>
    <row r="149" spans="1:17" x14ac:dyDescent="0.2">
      <c r="A149" s="6">
        <v>146</v>
      </c>
      <c r="B149" s="117" t="s">
        <v>631</v>
      </c>
      <c r="C149" s="86">
        <f>'Mar2019'!$E$10</f>
        <v>2.4366666666666665E-2</v>
      </c>
      <c r="D149" s="86">
        <f>'Mar2019'!$E$11</f>
        <v>2.6533333333333336E-2</v>
      </c>
      <c r="E149" s="86">
        <f>'Mar2019'!$E$12</f>
        <v>2.8533333333333331E-2</v>
      </c>
      <c r="F149" s="86">
        <f>'Mar2019'!$E$14</f>
        <v>2.52E-2</v>
      </c>
      <c r="G149" s="86">
        <f>'Mar2019'!$E$15</f>
        <v>3.4519298245614033E-2</v>
      </c>
      <c r="H149" s="86">
        <f>'Mar2019'!$E$16</f>
        <v>4.1764703425229734E-2</v>
      </c>
      <c r="I149" s="86">
        <f>'Mar2019'!$E$18</f>
        <v>1.9908000000000002E-2</v>
      </c>
      <c r="J149" s="86">
        <f>'Mar2019'!$E$19</f>
        <v>2.2605847953216376E-2</v>
      </c>
      <c r="K149" s="86">
        <f>'Mar2019'!$E$20</f>
        <v>3.2793671679197993E-2</v>
      </c>
      <c r="L149" s="86">
        <f>'Mar2019'!$E$25</f>
        <v>4.898982080625159E-2</v>
      </c>
      <c r="M149" s="86">
        <f>'Mar2019'!$E$23</f>
        <v>2.1826233333333334E-2</v>
      </c>
      <c r="N149" s="86">
        <f>'Mar2019'!$E$24</f>
        <v>8.3995988888888887E-2</v>
      </c>
      <c r="O149" s="86">
        <f>'Mar2019'!$E$27</f>
        <v>4.5822222222222223E-2</v>
      </c>
      <c r="P149" s="105">
        <f>'Mar2019'!$E$5</f>
        <v>8.5822222222222216E-2</v>
      </c>
      <c r="Q149" s="105">
        <f>'Mar2019'!$E$6</f>
        <v>2.5822222222222222E-2</v>
      </c>
    </row>
    <row r="150" spans="1:17" x14ac:dyDescent="0.2">
      <c r="A150" s="6">
        <v>147</v>
      </c>
      <c r="B150" s="117" t="s">
        <v>634</v>
      </c>
      <c r="C150" s="86">
        <f>'Apr2019'!$E$10</f>
        <v>2.4400000000000002E-2</v>
      </c>
      <c r="D150" s="86">
        <f>'Apr2019'!$E$11</f>
        <v>2.5933333333333336E-2</v>
      </c>
      <c r="E150" s="86">
        <f>'Apr2019'!$E$12</f>
        <v>2.81E-2</v>
      </c>
      <c r="F150" s="86">
        <f>'Apr2019'!$E$14</f>
        <v>2.4799999999999999E-2</v>
      </c>
      <c r="G150" s="86">
        <f>'Apr2019'!$E$15</f>
        <v>3.3105012531328325E-2</v>
      </c>
      <c r="H150" s="86">
        <f>'Apr2019'!$E$16</f>
        <v>4.0159147869674186E-2</v>
      </c>
      <c r="I150" s="86">
        <f>'Apr2019'!$E$18</f>
        <v>1.9592000000000002E-2</v>
      </c>
      <c r="J150" s="86">
        <f>'Apr2019'!$E$19</f>
        <v>2.1022911445279863E-2</v>
      </c>
      <c r="K150" s="86">
        <f>'Apr2019'!$E$20</f>
        <v>3.1565497076023387E-2</v>
      </c>
      <c r="L150" s="86">
        <f>'Apr2019'!$E$25</f>
        <v>4.8704361167850783E-2</v>
      </c>
      <c r="M150" s="86">
        <f>'Apr2019'!$E$23</f>
        <v>2.1708066666666664E-2</v>
      </c>
      <c r="N150" s="86">
        <f>'Apr2019'!$E$24</f>
        <v>8.3769711111111117E-2</v>
      </c>
      <c r="O150" s="86">
        <f>'Apr2019'!$E$27</f>
        <v>4.5477777777777784E-2</v>
      </c>
      <c r="P150" s="105">
        <f>'Apr2019'!$E$5</f>
        <v>8.5477777777777778E-2</v>
      </c>
      <c r="Q150" s="105">
        <f>'Apr2019'!$E$6</f>
        <v>2.547777777777778E-2</v>
      </c>
    </row>
    <row r="151" spans="1:17" x14ac:dyDescent="0.2">
      <c r="A151" s="6">
        <v>148</v>
      </c>
      <c r="B151" s="117" t="s">
        <v>637</v>
      </c>
      <c r="C151" s="86">
        <f>'May2019'!$E$10</f>
        <v>2.4266666666666669E-2</v>
      </c>
      <c r="D151" s="86">
        <f>'May2019'!$E$11</f>
        <v>2.5000000000000005E-2</v>
      </c>
      <c r="E151" s="86">
        <f>'May2019'!$E$12</f>
        <v>2.7300000000000001E-2</v>
      </c>
      <c r="F151" s="86">
        <f>'May2019'!$E$14</f>
        <v>2.4633333333333337E-2</v>
      </c>
      <c r="G151" s="86">
        <f>'May2019'!$E$15</f>
        <v>3.1922077922077921E-2</v>
      </c>
      <c r="H151" s="86">
        <f>'May2019'!$E$16</f>
        <v>3.893203463203463E-2</v>
      </c>
      <c r="I151" s="86">
        <f>'May2019'!$E$18</f>
        <v>1.9460333333333336E-2</v>
      </c>
      <c r="J151" s="86">
        <f>'May2019'!$E$19</f>
        <v>1.9878174603174606E-2</v>
      </c>
      <c r="K151" s="86">
        <f>'May2019'!$E$20</f>
        <v>3.0020959595959597E-2</v>
      </c>
      <c r="L151" s="86">
        <f>'May2019'!$E$25</f>
        <v>4.8657394455981162E-2</v>
      </c>
      <c r="M151" s="86">
        <f>'May2019'!$E$23</f>
        <v>2.1589899999999999E-2</v>
      </c>
      <c r="N151" s="86">
        <f>'May2019'!$E$24</f>
        <v>8.3254544444444453E-2</v>
      </c>
      <c r="O151" s="86">
        <f>'May2019'!$E$27</f>
        <v>4.4844444444444451E-2</v>
      </c>
      <c r="P151" s="105">
        <f>'May2019'!$E$5</f>
        <v>8.4844444444444445E-2</v>
      </c>
      <c r="Q151" s="105">
        <f>'May2019'!$E$6</f>
        <v>2.4844444444444447E-2</v>
      </c>
    </row>
    <row r="152" spans="1:17" x14ac:dyDescent="0.2">
      <c r="A152" s="6">
        <v>149</v>
      </c>
      <c r="B152" s="117" t="s">
        <v>640</v>
      </c>
      <c r="C152" s="86">
        <f>'Jun2019'!$E$10</f>
        <v>2.3499999999999997E-2</v>
      </c>
      <c r="D152" s="86">
        <f>'Jun2019'!$E$11</f>
        <v>2.3333333333333331E-2</v>
      </c>
      <c r="E152" s="86">
        <f>'Jun2019'!$E$12</f>
        <v>2.5833333333333333E-2</v>
      </c>
      <c r="F152" s="86">
        <f>'Jun2019'!$E$14</f>
        <v>2.4033333333333334E-2</v>
      </c>
      <c r="G152" s="86">
        <f>'Jun2019'!$E$15</f>
        <v>3.0151165223665222E-2</v>
      </c>
      <c r="H152" s="86">
        <f>'Jun2019'!$E$16</f>
        <v>3.7488621933621936E-2</v>
      </c>
      <c r="I152" s="86">
        <f>'Jun2019'!$E$18</f>
        <v>1.8986333333333334E-2</v>
      </c>
      <c r="J152" s="86">
        <f>'Jun2019'!$E$19</f>
        <v>1.9101349206349205E-2</v>
      </c>
      <c r="K152" s="86">
        <f>'Jun2019'!$E$20</f>
        <v>2.8170185786435788E-2</v>
      </c>
      <c r="L152" s="86">
        <f>'Jun2019'!$E$25</f>
        <v>4.8494992129083037E-2</v>
      </c>
      <c r="M152" s="86">
        <f>'Jun2019'!$E$23</f>
        <v>2.1589899999999999E-2</v>
      </c>
      <c r="N152" s="86">
        <f>'Jun2019'!$E$24</f>
        <v>8.1910100000000013E-2</v>
      </c>
      <c r="O152" s="86">
        <f>'Jun2019'!$E$27</f>
        <v>4.3500000000000004E-2</v>
      </c>
      <c r="P152" s="105">
        <f>'Jun2019'!$E$5</f>
        <v>8.3500000000000005E-2</v>
      </c>
      <c r="Q152" s="105">
        <f>'Jun2019'!$E$6</f>
        <v>2.3500000000000004E-2</v>
      </c>
    </row>
    <row r="153" spans="1:17" x14ac:dyDescent="0.2">
      <c r="A153" s="6">
        <v>150</v>
      </c>
      <c r="B153" s="117" t="s">
        <v>643</v>
      </c>
      <c r="C153" s="86">
        <f>'Jul2019'!$E$10</f>
        <v>2.2566666666666669E-2</v>
      </c>
      <c r="D153" s="86">
        <f>'Jul2019'!$E$11</f>
        <v>2.1766666666666667E-2</v>
      </c>
      <c r="E153" s="86">
        <f>'Jul2019'!$E$12</f>
        <v>2.4499999999999997E-2</v>
      </c>
      <c r="F153" s="86">
        <f>'Jul2019'!$E$14</f>
        <v>2.3199999999999998E-2</v>
      </c>
      <c r="G153" s="86">
        <f>'Jul2019'!$E$15</f>
        <v>2.8295681818181817E-2</v>
      </c>
      <c r="H153" s="86">
        <f>'Jul2019'!$E$16</f>
        <v>3.7179999999999998E-2</v>
      </c>
      <c r="I153" s="86">
        <f>'Jul2019'!$E$18</f>
        <v>1.8328000000000001E-2</v>
      </c>
      <c r="J153" s="86">
        <f>'Jul2019'!$E$19</f>
        <v>1.8332499999999998E-2</v>
      </c>
      <c r="K153" s="86">
        <f>'Jul2019'!$E$20</f>
        <v>2.6691325757575757E-2</v>
      </c>
      <c r="L153" s="86">
        <f>'Jul2019'!$E$25</f>
        <v>4.8292217630853985E-2</v>
      </c>
      <c r="M153" s="86">
        <f>'Jul2019'!$E$23</f>
        <v>2.1589899999999999E-2</v>
      </c>
      <c r="N153" s="86">
        <f>'Jul2019'!$E$24</f>
        <v>8.0598988888888903E-2</v>
      </c>
      <c r="O153" s="86">
        <f>'Jul2019'!$E$27</f>
        <v>4.2188888888888894E-2</v>
      </c>
      <c r="P153" s="105">
        <f>'Jul2019'!$E$5</f>
        <v>8.2188888888888895E-2</v>
      </c>
      <c r="Q153" s="105">
        <f>'Jul2019'!$E$6</f>
        <v>2.2188888888888893E-2</v>
      </c>
    </row>
    <row r="154" spans="1:17" x14ac:dyDescent="0.2">
      <c r="A154" s="6">
        <v>151</v>
      </c>
      <c r="B154" s="117" t="s">
        <v>646</v>
      </c>
      <c r="C154" s="86">
        <f>'Aug2019'!$E$10</f>
        <v>2.12E-2</v>
      </c>
      <c r="D154" s="86">
        <f>'Aug2019'!$E$11</f>
        <v>1.9199999999999998E-2</v>
      </c>
      <c r="E154" s="86">
        <f>'Aug2019'!$E$12</f>
        <v>2.2099999999999998E-2</v>
      </c>
      <c r="F154" s="86">
        <f>'Aug2019'!$E$14</f>
        <v>2.1933333333333332E-2</v>
      </c>
      <c r="G154" s="86">
        <f>'Aug2019'!$E$15</f>
        <v>2.54744696969697E-2</v>
      </c>
      <c r="H154" s="86">
        <f>'Aug2019'!$E$16</f>
        <v>3.5276969696969696E-2</v>
      </c>
      <c r="I154" s="86">
        <f>'Aug2019'!$E$18</f>
        <v>1.7327333333333333E-2</v>
      </c>
      <c r="J154" s="86">
        <f>'Aug2019'!$E$19</f>
        <v>1.6902575757575759E-2</v>
      </c>
      <c r="K154" s="86">
        <f>'Aug2019'!$E$20</f>
        <v>2.43432196969697E-2</v>
      </c>
      <c r="L154" s="86">
        <f>'Aug2019'!$E$25</f>
        <v>4.7817975206611574E-2</v>
      </c>
      <c r="M154" s="86">
        <f>'Aug2019'!$E$23</f>
        <v>2.1589899999999999E-2</v>
      </c>
      <c r="N154" s="86">
        <f>'Aug2019'!$E$24</f>
        <v>7.8654544444444446E-2</v>
      </c>
      <c r="O154" s="86">
        <f>'Aug2019'!$E$27</f>
        <v>4.0244444444444444E-2</v>
      </c>
      <c r="P154" s="105">
        <f>'Aug2019'!$E$5</f>
        <v>8.0244444444444438E-2</v>
      </c>
      <c r="Q154" s="105">
        <f>'Aug2019'!$E$6</f>
        <v>2.0244444444444443E-2</v>
      </c>
    </row>
    <row r="155" spans="1:17" x14ac:dyDescent="0.2">
      <c r="A155" s="6">
        <v>152</v>
      </c>
      <c r="B155" s="117" t="s">
        <v>649</v>
      </c>
      <c r="C155" s="86">
        <f>'Sep2019'!$E$10</f>
        <v>2.0233333333333336E-2</v>
      </c>
      <c r="D155" s="86">
        <f>'Sep2019'!$E$11</f>
        <v>1.7966666666666669E-2</v>
      </c>
      <c r="E155" s="86">
        <f>'Sep2019'!$E$12</f>
        <v>2.0799999999999999E-2</v>
      </c>
      <c r="F155" s="86">
        <f>'Sep2019'!$E$14</f>
        <v>2.1033333333333334E-2</v>
      </c>
      <c r="G155" s="86">
        <f>'Sep2019'!$E$15</f>
        <v>2.4071969696969703E-2</v>
      </c>
      <c r="H155" s="86">
        <f>'Sep2019'!$E$16</f>
        <v>3.393196969696969E-2</v>
      </c>
      <c r="I155" s="86">
        <f>'Sep2019'!$E$18</f>
        <v>1.6616333333333334E-2</v>
      </c>
      <c r="J155" s="86">
        <f>'Sep2019'!$E$19</f>
        <v>1.6222159090909089E-2</v>
      </c>
      <c r="K155" s="86">
        <f>'Sep2019'!$E$20</f>
        <v>2.2813219696969696E-2</v>
      </c>
      <c r="L155" s="86">
        <f>'Sep2019'!$E$25</f>
        <v>4.735555096418733E-2</v>
      </c>
      <c r="M155" s="86">
        <f>'Sep2019'!$E$23</f>
        <v>2.1589899999999999E-2</v>
      </c>
      <c r="N155" s="86">
        <f>'Sep2019'!$E$24</f>
        <v>7.7676766666666675E-2</v>
      </c>
      <c r="O155" s="86">
        <f>'Sep2019'!$E$27</f>
        <v>3.9266666666666672E-2</v>
      </c>
      <c r="P155" s="105">
        <f>'Sep2019'!$E$5</f>
        <v>7.9266666666666666E-2</v>
      </c>
      <c r="Q155" s="105">
        <f>'Sep2019'!$E$6</f>
        <v>1.9266666666666668E-2</v>
      </c>
    </row>
    <row r="156" spans="1:17" x14ac:dyDescent="0.2">
      <c r="A156" s="6">
        <v>153</v>
      </c>
      <c r="B156" s="117" t="s">
        <v>653</v>
      </c>
      <c r="C156" s="86">
        <f>'Oct2019'!$E$10</f>
        <v>1.8666666666666665E-2</v>
      </c>
      <c r="D156" s="86">
        <f>'Oct2019'!$E$11</f>
        <v>1.6799999999999999E-2</v>
      </c>
      <c r="E156" s="86">
        <f>'Oct2019'!$E$12</f>
        <v>1.9600000000000003E-2</v>
      </c>
      <c r="F156" s="86">
        <f>'Oct2019'!$E$14</f>
        <v>1.9900000000000001E-2</v>
      </c>
      <c r="G156" s="86">
        <f>'Oct2019'!$E$15</f>
        <v>2.3000000000000003E-2</v>
      </c>
      <c r="H156" s="86">
        <f>'Oct2019'!$E$16</f>
        <v>3.1909242424242423E-2</v>
      </c>
      <c r="I156" s="86">
        <f>'Oct2019'!$E$18</f>
        <v>1.5721000000000002E-2</v>
      </c>
      <c r="J156" s="86">
        <f>'Oct2019'!$E$19</f>
        <v>1.5917234848484851E-2</v>
      </c>
      <c r="K156" s="86">
        <f>'Oct2019'!$E$20</f>
        <v>2.2172689393939394E-2</v>
      </c>
      <c r="L156" s="86">
        <f>'Oct2019'!$E$25</f>
        <v>4.7053436233997735E-2</v>
      </c>
      <c r="M156" s="86">
        <f>'Oct2019'!$E$23</f>
        <v>2.1589899999999999E-2</v>
      </c>
      <c r="N156" s="86">
        <f>'Oct2019'!$E$24</f>
        <v>7.6476766666666668E-2</v>
      </c>
      <c r="O156" s="86">
        <f>'Oct2019'!$E$27</f>
        <v>3.8066666666666665E-2</v>
      </c>
      <c r="P156" s="105">
        <f>'Oct2019'!$E$5</f>
        <v>7.8066666666666659E-2</v>
      </c>
      <c r="Q156" s="105">
        <f>'Oct2019'!$E$6</f>
        <v>1.8066666666666665E-2</v>
      </c>
    </row>
    <row r="157" spans="1:17" x14ac:dyDescent="0.2">
      <c r="A157" s="6">
        <v>154</v>
      </c>
      <c r="B157" s="117" t="s">
        <v>656</v>
      </c>
      <c r="C157" s="86">
        <f>'Nov2019'!$E$10</f>
        <v>1.7266666666666666E-2</v>
      </c>
      <c r="D157" s="86">
        <f>'Nov2019'!$E$11</f>
        <v>1.7400000000000002E-2</v>
      </c>
      <c r="E157" s="86">
        <f>'Nov2019'!$E$12</f>
        <v>2.0333333333333332E-2</v>
      </c>
      <c r="F157" s="86">
        <f>'Nov2019'!$E$14</f>
        <v>1.8933333333333333E-2</v>
      </c>
      <c r="G157" s="86">
        <f>'Nov2019'!$E$15</f>
        <v>2.3429585326953745E-2</v>
      </c>
      <c r="H157" s="86">
        <f>'Nov2019'!$E$16</f>
        <v>3.1834999999999995E-2</v>
      </c>
      <c r="I157" s="86">
        <f>'Nov2019'!$E$18</f>
        <v>1.4957333333333335E-2</v>
      </c>
      <c r="J157" s="86">
        <f>'Nov2019'!$E$19</f>
        <v>1.6810755582137162E-2</v>
      </c>
      <c r="K157" s="86">
        <f>'Nov2019'!$E$20</f>
        <v>2.3807438197767147E-2</v>
      </c>
      <c r="L157" s="86">
        <f>'Nov2019'!$E$25</f>
        <v>4.6971301247771831E-2</v>
      </c>
      <c r="M157" s="86">
        <f>'Nov2019'!$E$23</f>
        <v>2.1589899999999999E-2</v>
      </c>
      <c r="N157" s="86">
        <f>'Nov2019'!$E$24</f>
        <v>7.6343433333333335E-2</v>
      </c>
      <c r="O157" s="86">
        <f>'Nov2019'!$E$27</f>
        <v>3.7933333333333333E-2</v>
      </c>
      <c r="P157" s="105">
        <f>'Nov2019'!$E$5</f>
        <v>7.7933333333333327E-2</v>
      </c>
      <c r="Q157" s="105">
        <f>'Nov2019'!$E$6</f>
        <v>1.7933333333333332E-2</v>
      </c>
    </row>
    <row r="158" spans="1:17" x14ac:dyDescent="0.2">
      <c r="A158" s="6">
        <v>155</v>
      </c>
      <c r="B158" s="117" t="s">
        <v>658</v>
      </c>
      <c r="C158" s="86">
        <f>'Dec2019'!$E$10</f>
        <v>1.6066666666666667E-2</v>
      </c>
      <c r="D158" s="86">
        <f>'Dec2019'!$E$11</f>
        <v>1.7933333333333332E-2</v>
      </c>
      <c r="E158" s="86">
        <f>'Dec2019'!$E$12</f>
        <v>2.0966666666666672E-2</v>
      </c>
      <c r="F158" s="86">
        <f>'Dec2019'!$E$14</f>
        <v>1.8033333333333335E-2</v>
      </c>
      <c r="G158" s="86">
        <f>'Dec2019'!$E$15</f>
        <v>2.359109326346168E-2</v>
      </c>
      <c r="H158" s="86">
        <f>'Dec2019'!$E$16</f>
        <v>3.1835317460317453E-2</v>
      </c>
      <c r="I158" s="86">
        <f>'Dec2019'!$E$18</f>
        <v>1.4246333333333335E-2</v>
      </c>
      <c r="J158" s="86">
        <f>'Dec2019'!$E$19</f>
        <v>1.6860854788486368E-2</v>
      </c>
      <c r="K158" s="86">
        <f>'Dec2019'!$E$20</f>
        <v>2.4810831054910002E-2</v>
      </c>
      <c r="L158" s="86">
        <f>'Dec2019'!$E$25</f>
        <v>4.7034194465665043E-2</v>
      </c>
      <c r="M158" s="86">
        <f>'Dec2019'!$E$23</f>
        <v>2.1589899999999999E-2</v>
      </c>
      <c r="N158" s="86">
        <f>'Dec2019'!$E$24</f>
        <v>7.6187877777777788E-2</v>
      </c>
      <c r="O158" s="86">
        <f>'Dec2019'!$E$27</f>
        <v>3.7777777777777778E-2</v>
      </c>
      <c r="P158" s="105">
        <f>'Dec2019'!$E$5</f>
        <v>7.7777777777777779E-2</v>
      </c>
      <c r="Q158" s="105">
        <f>'Dec2019'!$E$6</f>
        <v>1.7777777777777778E-2</v>
      </c>
    </row>
    <row r="159" spans="1:17" x14ac:dyDescent="0.2">
      <c r="A159" s="6">
        <v>156</v>
      </c>
      <c r="B159" s="117" t="s">
        <v>662</v>
      </c>
      <c r="C159" s="86">
        <f>'Jan2020'!$E$10</f>
        <v>1.5633333333333332E-2</v>
      </c>
      <c r="D159" s="86">
        <f>'Jan2020'!$E$11</f>
        <v>1.8100000000000002E-2</v>
      </c>
      <c r="E159" s="86">
        <f>'Jan2020'!$E$12</f>
        <v>2.12E-2</v>
      </c>
      <c r="F159" s="86">
        <f>'Jan2020'!$E$14</f>
        <v>1.7266666666666666E-2</v>
      </c>
      <c r="G159" s="86">
        <f>'Jan2020'!$E$15</f>
        <v>2.3632038429406851E-2</v>
      </c>
      <c r="H159" s="86">
        <f>'Jan2020'!$E$16</f>
        <v>3.1412698412698413E-2</v>
      </c>
      <c r="I159" s="86">
        <f>'Jan2020'!$E$18</f>
        <v>1.3640666666666667E-2</v>
      </c>
      <c r="J159" s="86">
        <f>'Jan2020'!$E$19</f>
        <v>1.6026691729323309E-2</v>
      </c>
      <c r="K159" s="86">
        <f>'Jan2020'!$E$20</f>
        <v>2.4364348370927325E-2</v>
      </c>
      <c r="L159" s="86">
        <f>'Jan2020'!$E$25</f>
        <v>4.6920757575757581E-2</v>
      </c>
      <c r="M159" s="86">
        <f>'Jan2020'!$E$23</f>
        <v>2.1589899999999999E-2</v>
      </c>
      <c r="N159" s="86">
        <f>'Jan2020'!$E$24</f>
        <v>7.607676666666667E-2</v>
      </c>
      <c r="O159" s="86">
        <f>'Jan2020'!$E$27</f>
        <v>3.7666666666666668E-2</v>
      </c>
      <c r="P159" s="105">
        <f>'Jan2020'!$E$5</f>
        <v>7.7666666666666662E-2</v>
      </c>
      <c r="Q159" s="105">
        <f>'Jan2020'!$E$6</f>
        <v>1.7666666666666664E-2</v>
      </c>
    </row>
    <row r="160" spans="1:17" x14ac:dyDescent="0.2">
      <c r="A160" s="6">
        <v>157</v>
      </c>
      <c r="B160" s="117" t="s">
        <v>666</v>
      </c>
      <c r="C160" s="86">
        <f>'Feb2020'!$E$10</f>
        <v>1.5533333333333335E-2</v>
      </c>
      <c r="D160" s="86">
        <f>'Feb2020'!$E$11</f>
        <v>1.7066666666666664E-2</v>
      </c>
      <c r="E160" s="86">
        <f>'Feb2020'!$E$12</f>
        <v>2.0133333333333336E-2</v>
      </c>
      <c r="F160" s="86">
        <f>'Feb2020'!$E$14</f>
        <v>1.6666666666666666E-2</v>
      </c>
      <c r="G160" s="86">
        <f>'Feb2020'!$E$15</f>
        <v>2.2679406850459483E-2</v>
      </c>
      <c r="H160" s="86">
        <f>'Feb2020'!$E$16</f>
        <v>3.0289891395154551E-2</v>
      </c>
      <c r="I160" s="86">
        <f>'Feb2020'!$E$18</f>
        <v>1.3166666666666667E-2</v>
      </c>
      <c r="J160" s="86">
        <f>'Feb2020'!$E$19</f>
        <v>1.4088095238095238E-2</v>
      </c>
      <c r="K160" s="86">
        <f>'Feb2020'!$E$20</f>
        <v>2.2915225563909777E-2</v>
      </c>
      <c r="L160" s="86">
        <f>'Feb2020'!$E$25</f>
        <v>4.6486921850079743E-2</v>
      </c>
      <c r="M160" s="86">
        <f>'Feb2020'!$E$23</f>
        <v>2.1452066666666669E-2</v>
      </c>
      <c r="N160" s="86">
        <f>'Feb2020'!$E$24</f>
        <v>7.5503488888888887E-2</v>
      </c>
      <c r="O160" s="86">
        <f>'Feb2020'!$E$27</f>
        <v>3.6955555555555561E-2</v>
      </c>
      <c r="P160" s="105">
        <f>'Feb2020'!$E$5</f>
        <v>7.6955555555555555E-2</v>
      </c>
      <c r="Q160" s="105">
        <f>'Feb2020'!$E$6</f>
        <v>1.6955555555555557E-2</v>
      </c>
    </row>
    <row r="161" spans="1:17" x14ac:dyDescent="0.2">
      <c r="A161" s="6">
        <v>158</v>
      </c>
      <c r="B161" s="117" t="s">
        <v>669</v>
      </c>
      <c r="C161" s="86">
        <f>'Mar2020'!$E$10</f>
        <v>1.1299999999999999E-2</v>
      </c>
      <c r="D161" s="86">
        <f>'Mar2020'!$E$11</f>
        <v>1.3766666666666668E-2</v>
      </c>
      <c r="E161" s="86">
        <f>'Mar2020'!$E$12</f>
        <v>1.7133333333333334E-2</v>
      </c>
      <c r="F161" s="86">
        <f>'Mar2020'!$E$14</f>
        <v>1.5299999999999999E-2</v>
      </c>
      <c r="G161" s="86">
        <f>'Mar2020'!$E$15</f>
        <v>2.2296686792739426E-2</v>
      </c>
      <c r="H161" s="86">
        <f>'Mar2020'!$E$16</f>
        <v>2.9662149692412848E-2</v>
      </c>
      <c r="I161" s="86">
        <f>'Mar2020'!$E$18</f>
        <v>1.2087000000000001E-2</v>
      </c>
      <c r="J161" s="86">
        <f>'Mar2020'!$E$19</f>
        <v>1.3415079365079364E-2</v>
      </c>
      <c r="K161" s="86">
        <f>'Mar2020'!$E$20</f>
        <v>2.2670961494645706E-2</v>
      </c>
      <c r="L161" s="86">
        <f>'Mar2020'!$E$25</f>
        <v>4.6312830285079098E-2</v>
      </c>
      <c r="M161" s="86">
        <f>'Mar2020'!$E$23</f>
        <v>2.1314233333333335E-2</v>
      </c>
      <c r="N161" s="86">
        <f>'Mar2020'!$E$24</f>
        <v>7.2119100000000005E-2</v>
      </c>
      <c r="O161" s="86">
        <f>'Mar2020'!$E$27</f>
        <v>3.3433333333333336E-2</v>
      </c>
      <c r="P161" s="105">
        <f>'Mar2020'!$E$5</f>
        <v>7.3433333333333337E-2</v>
      </c>
      <c r="Q161" s="105">
        <f>'Mar2020'!$E$6</f>
        <v>1.3433333333333334E-2</v>
      </c>
    </row>
    <row r="162" spans="1:17" x14ac:dyDescent="0.2">
      <c r="A162" s="6">
        <v>159</v>
      </c>
      <c r="B162" s="117" t="s">
        <v>672</v>
      </c>
      <c r="C162" s="86">
        <f>'Apr2020'!$E$10</f>
        <v>6.5999999999999991E-3</v>
      </c>
      <c r="D162" s="86">
        <f>'Apr2020'!$E$11</f>
        <v>1.01E-2</v>
      </c>
      <c r="E162" s="86">
        <f>'Apr2020'!$E$12</f>
        <v>1.3766666666666668E-2</v>
      </c>
      <c r="F162" s="86">
        <f>'Apr2020'!$E$14</f>
        <v>1.4700000000000001E-2</v>
      </c>
      <c r="G162" s="86">
        <f>'Apr2020'!$E$15</f>
        <v>2.0926845522898155E-2</v>
      </c>
      <c r="H162" s="86">
        <f>'Apr2020'!$E$16</f>
        <v>2.8266117946381106E-2</v>
      </c>
      <c r="I162" s="86">
        <f>'Apr2020'!$E$18</f>
        <v>1.1613000000000002E-2</v>
      </c>
      <c r="J162" s="86">
        <f>'Apr2020'!$E$19</f>
        <v>1.3549206349206347E-2</v>
      </c>
      <c r="K162" s="86">
        <f>'Apr2020'!$E$20</f>
        <v>2.282492974861396E-2</v>
      </c>
      <c r="L162" s="86">
        <f>'Apr2020'!$E$25</f>
        <v>4.6405326677575486E-2</v>
      </c>
      <c r="M162" s="86">
        <f>'Apr2020'!$E$23</f>
        <v>2.1176400000000001E-2</v>
      </c>
      <c r="N162" s="86">
        <f>'Apr2020'!$E$24</f>
        <v>6.8256933333333339E-2</v>
      </c>
      <c r="O162" s="86">
        <f>'Apr2020'!$E$27</f>
        <v>2.9433333333333332E-2</v>
      </c>
      <c r="P162" s="105">
        <f>'Apr2020'!$E$5</f>
        <v>6.9433333333333333E-2</v>
      </c>
      <c r="Q162" s="105">
        <f>'Apr2020'!$E$6</f>
        <v>9.4333333333333335E-3</v>
      </c>
    </row>
    <row r="163" spans="1:17" x14ac:dyDescent="0.2">
      <c r="A163" s="6">
        <v>160</v>
      </c>
      <c r="B163" s="117" t="s">
        <v>682</v>
      </c>
      <c r="C163" s="86">
        <f>'May2020'!$E$10</f>
        <v>1.9E-3</v>
      </c>
      <c r="D163" s="86">
        <f>'May2020'!$E$11</f>
        <v>7.3333333333333332E-3</v>
      </c>
      <c r="E163" s="86">
        <f>'May2020'!$E$12</f>
        <v>1.1466666666666667E-2</v>
      </c>
      <c r="F163" s="86">
        <f>'May2020'!$E$14</f>
        <v>7.6E-3</v>
      </c>
      <c r="G163" s="86">
        <f>'May2020'!$E$15</f>
        <v>1.9801406926406924E-2</v>
      </c>
      <c r="H163" s="86">
        <f>'May2020'!$E$16</f>
        <v>2.7715591630591632E-2</v>
      </c>
      <c r="I163" s="86">
        <f>'May2020'!$E$18</f>
        <v>6.0040000000000007E-3</v>
      </c>
      <c r="J163" s="86">
        <f>'May2020'!$E$19</f>
        <v>1.4496289682539682E-2</v>
      </c>
      <c r="K163" s="86">
        <f>'May2020'!$E$20</f>
        <v>2.3378394660894659E-2</v>
      </c>
      <c r="L163" s="86">
        <f>'May2020'!$E$25</f>
        <v>4.660082906991999E-2</v>
      </c>
      <c r="M163" s="86">
        <f>'May2020'!$E$23</f>
        <v>2.1176400000000001E-2</v>
      </c>
      <c r="N163" s="86">
        <f>'May2020'!$E$24</f>
        <v>6.4756933333333336E-2</v>
      </c>
      <c r="O163" s="86">
        <f>'May2020'!$E$27</f>
        <v>2.5933333333333333E-2</v>
      </c>
      <c r="P163" s="105">
        <f>'May2020'!$E$5</f>
        <v>6.593333333333333E-2</v>
      </c>
      <c r="Q163" s="105">
        <f>'May2020'!$E$6</f>
        <v>5.933333333333333E-3</v>
      </c>
    </row>
    <row r="164" spans="1:17" x14ac:dyDescent="0.2">
      <c r="A164" s="6">
        <v>161</v>
      </c>
      <c r="B164" s="117" t="s">
        <v>685</v>
      </c>
      <c r="C164" s="86">
        <f>'Jun2020'!$E$10</f>
        <v>1.4333333333333333E-3</v>
      </c>
      <c r="D164" s="86">
        <f>'Jun2020'!$E$11</f>
        <v>6.8666666666666668E-3</v>
      </c>
      <c r="E164" s="86">
        <f>'Jun2020'!$E$12</f>
        <v>1.1500000000000002E-2</v>
      </c>
      <c r="F164" s="86">
        <f>'Jun2020'!$E$14</f>
        <v>1.8500000000000001E-3</v>
      </c>
      <c r="G164" s="86">
        <f>'Jun2020'!$E$15</f>
        <v>1.7161255411255408E-2</v>
      </c>
      <c r="H164" s="86">
        <f>'Jun2020'!$E$16</f>
        <v>2.6042106782106788E-2</v>
      </c>
      <c r="I164" s="86">
        <f>'Jun2020'!$E$18</f>
        <v>1.4615000000000001E-3</v>
      </c>
      <c r="J164" s="86">
        <f>'Jun2020'!$E$19</f>
        <v>1.3424319985569986E-2</v>
      </c>
      <c r="K164" s="86">
        <f>'Jun2020'!$E$20</f>
        <v>2.1617031024531025E-2</v>
      </c>
      <c r="L164" s="86">
        <f>'Jun2020'!$E$25</f>
        <v>4.6341738160829059E-2</v>
      </c>
      <c r="M164" s="86">
        <f>'Jun2020'!$E$23</f>
        <v>2.1176400000000001E-2</v>
      </c>
      <c r="N164" s="86">
        <f>'Jun2020'!$E$24</f>
        <v>6.4223600000000006E-2</v>
      </c>
      <c r="O164" s="86">
        <f>'Jun2020'!$E$27</f>
        <v>2.5399999999999999E-2</v>
      </c>
      <c r="P164" s="105">
        <f>'Jun2020'!$E$5</f>
        <v>6.54E-2</v>
      </c>
      <c r="Q164" s="105">
        <f>'Jun2020'!$E$6</f>
        <v>5.3999999999999994E-3</v>
      </c>
    </row>
    <row r="165" spans="1:17" x14ac:dyDescent="0.2">
      <c r="A165" s="6">
        <v>162</v>
      </c>
      <c r="B165" s="117" t="s">
        <v>689</v>
      </c>
      <c r="C165" s="86">
        <f>'Jul2020'!$E$10</f>
        <v>1.4E-3</v>
      </c>
      <c r="D165" s="86">
        <f>'Jul2020'!$E$11</f>
        <v>6.7333333333333334E-3</v>
      </c>
      <c r="E165" s="86">
        <f>'Jul2020'!$E$12</f>
        <v>1.1599999999999999E-2</v>
      </c>
      <c r="F165" s="86">
        <f>'Jul2020'!$E$14</f>
        <v>1.8333333333333333E-3</v>
      </c>
      <c r="G165" s="86">
        <f>'Jul2020'!$E$15</f>
        <v>1.5009848484848485E-2</v>
      </c>
      <c r="H165" s="86">
        <f>'Jul2020'!$E$16</f>
        <v>2.4563030303030305E-2</v>
      </c>
      <c r="I165" s="86">
        <f>'Jul2020'!$E$18</f>
        <v>1.4483333333333334E-3</v>
      </c>
      <c r="J165" s="86">
        <f>'Jul2020'!$E$19</f>
        <v>1.1847840909090912E-2</v>
      </c>
      <c r="K165" s="86">
        <f>'Jul2020'!$E$20</f>
        <v>2.0016742424242423E-2</v>
      </c>
      <c r="L165" s="86">
        <f>'Jul2020'!$E$25</f>
        <v>4.6004420888729171E-2</v>
      </c>
      <c r="M165" s="86">
        <f>'Jul2020'!$E$23</f>
        <v>2.1176400000000001E-2</v>
      </c>
      <c r="N165" s="86">
        <f>'Jul2020'!$E$24</f>
        <v>6.4134711111111117E-2</v>
      </c>
      <c r="O165" s="86">
        <f>'Jul2020'!$E$27</f>
        <v>2.5311111111111111E-2</v>
      </c>
      <c r="P165" s="105">
        <f>'Jul2020'!$E$5</f>
        <v>6.5311111111111111E-2</v>
      </c>
      <c r="Q165" s="105">
        <f>'Jul2020'!$E$6</f>
        <v>5.3111111111111111E-3</v>
      </c>
    </row>
    <row r="166" spans="1:17" x14ac:dyDescent="0.2">
      <c r="A166" s="6">
        <v>163</v>
      </c>
      <c r="B166" s="117" t="s">
        <v>693</v>
      </c>
      <c r="C166" s="86">
        <f>'Aug2020'!$E$10</f>
        <v>1.2999999999999999E-3</v>
      </c>
      <c r="D166" s="86">
        <f>'Aug2020'!$E$11</f>
        <v>6.6666666666666671E-3</v>
      </c>
      <c r="E166" s="86">
        <f>'Aug2020'!$E$12</f>
        <v>1.1666666666666667E-2</v>
      </c>
      <c r="F166" s="86">
        <f>'Aug2020'!$E$14</f>
        <v>1.7666666666666666E-3</v>
      </c>
      <c r="G166" s="86">
        <f>'Aug2020'!$E$15</f>
        <v>1.3202705627705627E-2</v>
      </c>
      <c r="H166" s="86">
        <f>'Aug2020'!$E$16</f>
        <v>2.3153823953823954E-2</v>
      </c>
      <c r="I166" s="86">
        <f>'Aug2020'!$E$18</f>
        <v>1.3956666666666666E-3</v>
      </c>
      <c r="J166" s="86">
        <f>'Aug2020'!$E$19</f>
        <v>9.770202020202021E-3</v>
      </c>
      <c r="K166" s="86">
        <f>'Aug2020'!$E$20</f>
        <v>1.7720274170274167E-2</v>
      </c>
      <c r="L166" s="86">
        <f>'Aug2020'!$E$25</f>
        <v>4.5690250614558912E-2</v>
      </c>
      <c r="M166" s="86">
        <f>'Aug2020'!$E$23</f>
        <v>2.1176400000000001E-2</v>
      </c>
      <c r="N166" s="86">
        <f>'Aug2020'!$E$24</f>
        <v>6.4056933333333343E-2</v>
      </c>
      <c r="O166" s="86">
        <f>'Aug2020'!$E$27</f>
        <v>2.5233333333333333E-2</v>
      </c>
      <c r="P166" s="105">
        <f>'Aug2020'!$E$5</f>
        <v>6.5233333333333338E-2</v>
      </c>
      <c r="Q166" s="105">
        <f>'Aug2020'!$E$6</f>
        <v>5.2333333333333338E-3</v>
      </c>
    </row>
    <row r="167" spans="1:17" x14ac:dyDescent="0.2">
      <c r="A167" s="6">
        <v>164</v>
      </c>
      <c r="B167" s="117" t="s">
        <v>696</v>
      </c>
      <c r="C167" s="86">
        <f>'Sep2020'!$E$10</f>
        <v>1.1333333333333334E-3</v>
      </c>
      <c r="D167" s="86">
        <f>'Sep2020'!$E$11</f>
        <v>6.4999999999999997E-3</v>
      </c>
      <c r="E167" s="86">
        <f>'Sep2020'!$E$12</f>
        <v>1.1466666666666667E-2</v>
      </c>
      <c r="F167" s="86">
        <f>'Sep2020'!$E$14</f>
        <v>1.5333333333333334E-3</v>
      </c>
      <c r="G167" s="86">
        <f>'Sep2020'!$E$15</f>
        <v>1.2468434343434344E-2</v>
      </c>
      <c r="H167" s="86">
        <f>'Sep2020'!$E$16</f>
        <v>2.3083621933621932E-2</v>
      </c>
      <c r="I167" s="86">
        <f>'Sep2020'!$E$18</f>
        <v>1.2113333333333334E-3</v>
      </c>
      <c r="J167" s="86">
        <f>'Sep2020'!$E$19</f>
        <v>9.4540764790764786E-3</v>
      </c>
      <c r="K167" s="86">
        <f>'Sep2020'!$E$20</f>
        <v>1.7534632034632031E-2</v>
      </c>
      <c r="L167" s="86">
        <f>'Sep2020'!$E$25</f>
        <v>4.5454890520107906E-2</v>
      </c>
      <c r="M167" s="86">
        <f>'Sep2020'!$E$23</f>
        <v>2.1176400000000001E-2</v>
      </c>
      <c r="N167" s="86">
        <f>'Sep2020'!$E$24</f>
        <v>6.3868044444444452E-2</v>
      </c>
      <c r="O167" s="86">
        <f>'Sep2020'!$E$27</f>
        <v>2.5044444444444446E-2</v>
      </c>
      <c r="P167" s="105">
        <f>'Sep2020'!$E$5</f>
        <v>6.5044444444444446E-2</v>
      </c>
      <c r="Q167" s="105">
        <f>'Sep2020'!$E$6</f>
        <v>5.0444444444444443E-3</v>
      </c>
    </row>
    <row r="168" spans="1:17" x14ac:dyDescent="0.2">
      <c r="A168" s="6">
        <v>165</v>
      </c>
      <c r="B168" s="117" t="s">
        <v>700</v>
      </c>
      <c r="C168" s="86">
        <f>'Oct2020'!$E$10</f>
        <v>1.0333333333333334E-3</v>
      </c>
      <c r="D168" s="86">
        <f>'Oct2020'!$E$11</f>
        <v>7.0666666666666664E-3</v>
      </c>
      <c r="E168" s="86">
        <f>'Oct2020'!$E$12</f>
        <v>1.23E-2</v>
      </c>
      <c r="F168" s="86">
        <f>'Oct2020'!$E$14</f>
        <v>1.3333333333333333E-3</v>
      </c>
      <c r="G168" s="86">
        <f>'Oct2020'!$E$15</f>
        <v>1.2834920634920635E-2</v>
      </c>
      <c r="H168" s="86">
        <f>'Oct2020'!$E$16</f>
        <v>2.4338888888888893E-2</v>
      </c>
      <c r="I168" s="86">
        <f>'Oct2020'!$E$18</f>
        <v>1.0533333333333334E-3</v>
      </c>
      <c r="J168" s="86">
        <f>'Oct2020'!$E$19</f>
        <v>9.6976190476190469E-3</v>
      </c>
      <c r="K168" s="86">
        <f>'Oct2020'!$E$20</f>
        <v>1.8244444444444445E-2</v>
      </c>
      <c r="L168" s="86">
        <f>'Oct2020'!$E$25</f>
        <v>4.5174767152039864E-2</v>
      </c>
      <c r="M168" s="86">
        <f>'Oct2020'!$E$23</f>
        <v>2.1176400000000001E-2</v>
      </c>
      <c r="N168" s="86">
        <f>'Oct2020'!$E$24</f>
        <v>6.4190266666666676E-2</v>
      </c>
      <c r="O168" s="86">
        <f>'Oct2020'!$E$27</f>
        <v>2.5366666666666666E-2</v>
      </c>
      <c r="P168" s="105">
        <f>'Oct2020'!$E$5</f>
        <v>6.536666666666667E-2</v>
      </c>
      <c r="Q168" s="105">
        <f>'Oct2020'!$E$6</f>
        <v>5.3666666666666663E-3</v>
      </c>
    </row>
    <row r="169" spans="1:17" x14ac:dyDescent="0.2">
      <c r="A169" s="6">
        <v>166</v>
      </c>
      <c r="B169" s="117" t="s">
        <v>703</v>
      </c>
      <c r="C169" s="86">
        <f>'Nov2020'!$E$10</f>
        <v>1E-3</v>
      </c>
      <c r="D169" s="86">
        <f>'Nov2020'!$E$11</f>
        <v>7.8000000000000005E-3</v>
      </c>
      <c r="E169" s="86">
        <f>'Nov2020'!$E$12</f>
        <v>1.3166666666666667E-2</v>
      </c>
      <c r="F169" s="86">
        <f>'Nov2020'!$E$14</f>
        <v>1.3666666666666664E-3</v>
      </c>
      <c r="G169" s="86">
        <f>'Nov2020'!$E$15</f>
        <v>1.3252589807852965E-2</v>
      </c>
      <c r="H169" s="86">
        <f>'Nov2020'!$E$16</f>
        <v>2.4933709273182957E-2</v>
      </c>
      <c r="I169" s="86">
        <f>'Nov2020'!$E$18</f>
        <v>1.0796666666666665E-3</v>
      </c>
      <c r="J169" s="86">
        <f>'Nov2020'!$E$19</f>
        <v>1.020843776106934E-2</v>
      </c>
      <c r="K169" s="86">
        <f>'Nov2020'!$E$20</f>
        <v>1.9026044277360068E-2</v>
      </c>
      <c r="L169" s="86">
        <f>'Nov2020'!$E$25</f>
        <v>4.4985099042371766E-2</v>
      </c>
      <c r="M169" s="86">
        <f>'Nov2020'!$E$23</f>
        <v>2.1176400000000001E-2</v>
      </c>
      <c r="N169" s="86">
        <f>'Nov2020'!$E$24</f>
        <v>6.4623600000000003E-2</v>
      </c>
      <c r="O169" s="86">
        <f>'Nov2020'!$E$27</f>
        <v>2.58E-2</v>
      </c>
      <c r="P169" s="105">
        <f>'Nov2020'!$E$5</f>
        <v>6.5799999999999997E-2</v>
      </c>
      <c r="Q169" s="105">
        <f>'Nov2020'!$E$6</f>
        <v>5.7999999999999996E-3</v>
      </c>
    </row>
    <row r="170" spans="1:17" x14ac:dyDescent="0.2">
      <c r="A170" s="6">
        <v>167</v>
      </c>
      <c r="B170" s="117" t="s">
        <v>710</v>
      </c>
      <c r="C170" s="86">
        <f>'Dec2020'!$E$10</f>
        <v>9.3333333333333332E-4</v>
      </c>
      <c r="D170" s="86">
        <f>'Dec2020'!$E$11</f>
        <v>8.6333333333333331E-3</v>
      </c>
      <c r="E170" s="86">
        <f>'Dec2020'!$E$12</f>
        <v>1.4033333333333333E-2</v>
      </c>
      <c r="F170" s="86">
        <f>'Dec2020'!$E$14</f>
        <v>1.4999999999999998E-3</v>
      </c>
      <c r="G170" s="86">
        <f>'Dec2020'!$E$15</f>
        <v>1.3508830789093944E-2</v>
      </c>
      <c r="H170" s="86">
        <f>'Dec2020'!$E$16</f>
        <v>2.4567547657021339E-2</v>
      </c>
      <c r="I170" s="86">
        <f>'Dec2020'!$E$18</f>
        <v>1.1849999999999999E-3</v>
      </c>
      <c r="J170" s="86">
        <f>'Dec2020'!$E$19</f>
        <v>9.3400936052251849E-3</v>
      </c>
      <c r="K170" s="86">
        <f>'Dec2020'!$E$20</f>
        <v>1.8175701564517355E-2</v>
      </c>
      <c r="L170" s="86">
        <f>'Dec2020'!$E$25</f>
        <v>4.4816326905417814E-2</v>
      </c>
      <c r="M170" s="86">
        <f>'Dec2020'!$E$23</f>
        <v>2.1176400000000001E-2</v>
      </c>
      <c r="N170" s="86">
        <f>'Dec2020'!$E$24</f>
        <v>6.5034711111111115E-2</v>
      </c>
      <c r="O170" s="86">
        <f>'Dec2020'!$E$27</f>
        <v>2.6211111111111112E-2</v>
      </c>
      <c r="P170" s="105">
        <f>'Dec2020'!$E$5</f>
        <v>6.6211111111111109E-2</v>
      </c>
      <c r="Q170" s="105">
        <f>'Dec2020'!$E$6</f>
        <v>6.2111111111111108E-3</v>
      </c>
    </row>
    <row r="171" spans="1:17" x14ac:dyDescent="0.2">
      <c r="A171" s="6">
        <v>168</v>
      </c>
      <c r="B171" s="117" t="s">
        <v>714</v>
      </c>
      <c r="C171" s="86">
        <f>'Jan2021'!$E$10</f>
        <v>8.6666666666666663E-4</v>
      </c>
      <c r="D171" s="86">
        <f>'Jan2021'!$E$11</f>
        <v>9.5999999999999992E-3</v>
      </c>
      <c r="E171" s="86">
        <f>'Jan2021'!$E$12</f>
        <v>1.4999999999999999E-2</v>
      </c>
      <c r="F171" s="86">
        <f>'Jan2021'!$E$14</f>
        <v>1.5666666666666667E-3</v>
      </c>
      <c r="G171" s="86">
        <f>'Jan2021'!$E$15</f>
        <v>1.3935606060606058E-2</v>
      </c>
      <c r="H171" s="86">
        <f>'Jan2021'!$E$16</f>
        <v>2.4320095693779905E-2</v>
      </c>
      <c r="I171" s="86">
        <f>'Jan2021'!$E$18</f>
        <v>1.2376666666666669E-3</v>
      </c>
      <c r="J171" s="86">
        <f>'Jan2021'!$E$19</f>
        <v>8.3321570972886769E-3</v>
      </c>
      <c r="K171" s="86">
        <f>'Jan2021'!$E$20</f>
        <v>1.6646670653907496E-2</v>
      </c>
      <c r="L171" s="86">
        <f>'Jan2021'!$E$25</f>
        <v>4.4701110144507276E-2</v>
      </c>
      <c r="M171" s="86">
        <f>'Jan2021'!$E$23</f>
        <v>2.1176400000000001E-2</v>
      </c>
      <c r="N171" s="86">
        <f>'Jan2021'!$E$24</f>
        <v>6.5468044444444443E-2</v>
      </c>
      <c r="O171" s="86">
        <f>'Jan2021'!$E$27</f>
        <v>2.6644444444444443E-2</v>
      </c>
      <c r="P171" s="105">
        <f>'Jan2021'!$E$5</f>
        <v>6.6644444444444437E-2</v>
      </c>
      <c r="Q171" s="105">
        <f>'Jan2021'!$E$6</f>
        <v>6.6444444444444433E-3</v>
      </c>
    </row>
    <row r="172" spans="1:17" x14ac:dyDescent="0.2">
      <c r="A172" s="6">
        <v>169</v>
      </c>
      <c r="B172" s="117" t="s">
        <v>718</v>
      </c>
      <c r="C172" s="86">
        <f>'Feb2021'!$E$10</f>
        <v>7.000000000000001E-4</v>
      </c>
      <c r="D172" s="86">
        <f>'Feb2021'!$E$11</f>
        <v>1.09E-2</v>
      </c>
      <c r="E172" s="86">
        <f>'Feb2021'!$E$12</f>
        <v>1.66E-2</v>
      </c>
      <c r="F172" s="86">
        <f>'Feb2021'!$E$14</f>
        <v>1.4E-3</v>
      </c>
      <c r="G172" s="86">
        <f>'Feb2021'!$E$15</f>
        <v>1.5143500797448166E-2</v>
      </c>
      <c r="H172" s="86">
        <f>'Feb2021'!$E$16</f>
        <v>2.5219218500797447E-2</v>
      </c>
      <c r="I172" s="86">
        <f>'Feb2021'!$E$18</f>
        <v>1.106E-3</v>
      </c>
      <c r="J172" s="86">
        <f>'Feb2021'!$E$19</f>
        <v>7.7562799043062207E-3</v>
      </c>
      <c r="K172" s="86">
        <f>'Feb2021'!$E$20</f>
        <v>1.5805881180223285E-2</v>
      </c>
      <c r="L172" s="86">
        <f>'Feb2021'!$E$25</f>
        <v>4.474325793823402E-2</v>
      </c>
      <c r="M172" s="86">
        <f>'Feb2021'!$E$23</f>
        <v>2.1176400000000001E-2</v>
      </c>
      <c r="N172" s="86">
        <f>'Feb2021'!$E$24</f>
        <v>6.611248888888889E-2</v>
      </c>
      <c r="O172" s="86">
        <f>'Feb2021'!$E$27</f>
        <v>2.728888888888889E-2</v>
      </c>
      <c r="P172" s="105">
        <f>'Feb2021'!$E$5</f>
        <v>6.7288888888888884E-2</v>
      </c>
      <c r="Q172" s="105">
        <f>'Feb2021'!$E$6</f>
        <v>7.288888888888889E-3</v>
      </c>
    </row>
    <row r="173" spans="1:17" x14ac:dyDescent="0.2">
      <c r="A173" s="6">
        <v>170</v>
      </c>
      <c r="B173" s="117" t="s">
        <v>721</v>
      </c>
      <c r="C173" s="86">
        <f>'Mar2021'!$E$10</f>
        <v>5.0000000000000001E-4</v>
      </c>
      <c r="D173" s="86">
        <f>'Mar2021'!$E$11</f>
        <v>1.3166666666666667E-2</v>
      </c>
      <c r="E173" s="86">
        <f>'Mar2021'!$E$12</f>
        <v>1.9166666666666665E-2</v>
      </c>
      <c r="F173" s="86">
        <f>'Mar2021'!$E$14</f>
        <v>1.1666666666666668E-3</v>
      </c>
      <c r="G173" s="86">
        <f>'Mar2021'!$E$15</f>
        <v>1.7683257055682685E-2</v>
      </c>
      <c r="H173" s="86">
        <f>'Mar2021'!$E$16</f>
        <v>2.7548665141113652E-2</v>
      </c>
      <c r="I173" s="86">
        <f>'Mar2021'!$E$18</f>
        <v>9.2166666666666677E-4</v>
      </c>
      <c r="J173" s="86">
        <f>'Mar2021'!$E$19</f>
        <v>8.655110602593441E-3</v>
      </c>
      <c r="K173" s="86">
        <f>'Mar2021'!$E$20</f>
        <v>1.6634916094584288E-2</v>
      </c>
      <c r="L173" s="86">
        <f>'Mar2021'!$E$25</f>
        <v>4.5025261771028363E-2</v>
      </c>
      <c r="M173" s="86">
        <f>'Mar2021'!$E$23</f>
        <v>2.1176400000000001E-2</v>
      </c>
      <c r="N173" s="86">
        <f>'Mar2021'!$E$24</f>
        <v>6.7379155555555556E-2</v>
      </c>
      <c r="O173" s="86">
        <f>'Mar2021'!$E$27</f>
        <v>2.8555555555555556E-2</v>
      </c>
      <c r="P173" s="105">
        <f>'Mar2021'!$E$5</f>
        <v>6.855555555555555E-2</v>
      </c>
      <c r="Q173" s="105">
        <f>'Mar2021'!$E$6</f>
        <v>8.5555555555555558E-3</v>
      </c>
    </row>
    <row r="174" spans="1:17" x14ac:dyDescent="0.2">
      <c r="A174" s="6">
        <v>171</v>
      </c>
      <c r="B174" s="117" t="s">
        <v>724</v>
      </c>
      <c r="C174" s="86">
        <f>'Apr2021'!$E$10</f>
        <v>2.9999999999999997E-4</v>
      </c>
      <c r="D174" s="86">
        <f>'Apr2021'!$E$11</f>
        <v>1.5033333333333334E-2</v>
      </c>
      <c r="E174" s="86">
        <f>'Apr2021'!$E$12</f>
        <v>2.1066666666666668E-2</v>
      </c>
      <c r="F174" s="86">
        <f>'Apr2021'!$E$14</f>
        <v>1.0666666666666669E-3</v>
      </c>
      <c r="G174" s="86">
        <f>'Apr2021'!$E$15</f>
        <v>1.9504389432078221E-2</v>
      </c>
      <c r="H174" s="86">
        <f>'Apr2021'!$E$16</f>
        <v>2.9190850149088135E-2</v>
      </c>
      <c r="I174" s="86">
        <f>'Apr2021'!$E$18</f>
        <v>8.4266666666666691E-4</v>
      </c>
      <c r="J174" s="86">
        <f>'Apr2021'!$E$19</f>
        <v>9.6035954510782888E-3</v>
      </c>
      <c r="K174" s="86">
        <f>'Apr2021'!$E$20</f>
        <v>1.6892013383260521E-2</v>
      </c>
      <c r="L174" s="86">
        <f>'Apr2021'!$E$25</f>
        <v>4.5219968234155881E-2</v>
      </c>
      <c r="M174" s="86">
        <f>'Apr2021'!$E$23</f>
        <v>2.1444266666666666E-2</v>
      </c>
      <c r="N174" s="86">
        <f>'Apr2021'!$E$24</f>
        <v>6.8133511111111114E-2</v>
      </c>
      <c r="O174" s="86">
        <f>'Apr2021'!$E$27</f>
        <v>2.9577777777777779E-2</v>
      </c>
      <c r="P174" s="105">
        <f>'Apr2021'!$E$5</f>
        <v>6.957777777777778E-2</v>
      </c>
      <c r="Q174" s="105">
        <f>'Apr2021'!$E$6</f>
        <v>9.5777777777777771E-3</v>
      </c>
    </row>
    <row r="175" spans="1:17" x14ac:dyDescent="0.2">
      <c r="A175" s="6">
        <v>172</v>
      </c>
      <c r="B175" s="117" t="s">
        <v>734</v>
      </c>
      <c r="C175" s="86">
        <f>'May2021'!$E$10</f>
        <v>2.3333333333333333E-4</v>
      </c>
      <c r="D175" s="86">
        <f>'May2021'!$E$11</f>
        <v>1.6233333333333332E-2</v>
      </c>
      <c r="E175" s="86">
        <f>'May2021'!$E$12</f>
        <v>2.2199999999999998E-2</v>
      </c>
      <c r="F175" s="86">
        <f>'May2021'!$E$14</f>
        <v>1.0333333333333334E-3</v>
      </c>
      <c r="G175" s="86">
        <f>'May2021'!$E$15</f>
        <v>2.0621801712779976E-2</v>
      </c>
      <c r="H175" s="86">
        <f>'May2021'!$E$16</f>
        <v>3.0149446640316203E-2</v>
      </c>
      <c r="I175" s="86">
        <f>'May2021'!$E$18</f>
        <v>8.1633333333333341E-4</v>
      </c>
      <c r="J175" s="86">
        <f>'May2021'!$E$19</f>
        <v>1.0572959486166008E-2</v>
      </c>
      <c r="K175" s="86">
        <f>'May2021'!$E$20</f>
        <v>1.7116421277997364E-2</v>
      </c>
      <c r="L175" s="86">
        <f>'May2021'!$E$25</f>
        <v>4.5359083066691765E-2</v>
      </c>
      <c r="M175" s="86">
        <f>'May2021'!$E$23</f>
        <v>2.1712133333333331E-2</v>
      </c>
      <c r="N175" s="86">
        <f>'May2021'!$E$24</f>
        <v>6.8521200000000004E-2</v>
      </c>
      <c r="O175" s="86">
        <f>'May2021'!$E$27</f>
        <v>3.0233333333333334E-2</v>
      </c>
      <c r="P175" s="105">
        <f>'May2021'!$E$5</f>
        <v>7.0233333333333328E-2</v>
      </c>
      <c r="Q175" s="105">
        <f>'May2021'!$E$6</f>
        <v>1.0233333333333332E-2</v>
      </c>
    </row>
    <row r="176" spans="1:17" x14ac:dyDescent="0.2">
      <c r="A176" s="6">
        <v>173</v>
      </c>
      <c r="B176" s="117" t="s">
        <v>738</v>
      </c>
      <c r="C176" s="86">
        <f>'Jun2021'!$E$10</f>
        <v>2.6666666666666668E-4</v>
      </c>
      <c r="D176" s="86">
        <f>'Jun2021'!$E$11</f>
        <v>1.5933333333333334E-2</v>
      </c>
      <c r="E176" s="86">
        <f>'Jun2021'!$E$12</f>
        <v>2.1700000000000001E-2</v>
      </c>
      <c r="F176" s="86">
        <f>'Jun2021'!$E$14</f>
        <v>1E-3</v>
      </c>
      <c r="G176" s="86">
        <f>'Jun2021'!$E$15</f>
        <v>1.9966893939393941E-2</v>
      </c>
      <c r="H176" s="86">
        <f>'Jun2021'!$E$16</f>
        <v>2.9348030303030303E-2</v>
      </c>
      <c r="I176" s="86">
        <f>'Jun2021'!$E$18</f>
        <v>7.9000000000000001E-4</v>
      </c>
      <c r="J176" s="86">
        <f>'Jun2021'!$E$19</f>
        <v>1.0522613636363637E-2</v>
      </c>
      <c r="K176" s="86">
        <f>'Jun2021'!$E$20</f>
        <v>1.677185606060606E-2</v>
      </c>
      <c r="L176" s="86">
        <f>'Jun2021'!$E$25</f>
        <v>4.5072396038305131E-2</v>
      </c>
      <c r="M176" s="86">
        <f>'Jun2021'!$E$23</f>
        <v>2.198E-2</v>
      </c>
      <c r="N176" s="86">
        <f>'Jun2021'!$E$24</f>
        <v>6.812E-2</v>
      </c>
      <c r="O176" s="86">
        <f>'Jun2021'!$E$27</f>
        <v>3.0100000000000002E-2</v>
      </c>
      <c r="P176" s="105">
        <f>'Jun2021'!$E$5</f>
        <v>7.0099999999999996E-2</v>
      </c>
      <c r="Q176" s="105">
        <f>'Jun2021'!$E$6</f>
        <v>1.01E-2</v>
      </c>
    </row>
    <row r="177" spans="1:17" x14ac:dyDescent="0.2">
      <c r="A177" s="6">
        <v>174</v>
      </c>
      <c r="B177" s="117" t="s">
        <v>741</v>
      </c>
      <c r="C177" s="86">
        <f>'Jul2021'!$E$10</f>
        <v>3.6666666666666667E-4</v>
      </c>
      <c r="D177" s="86">
        <f>'Jul2021'!$E$11</f>
        <v>1.4866666666666667E-2</v>
      </c>
      <c r="E177" s="86">
        <f>'Jul2021'!$E$12</f>
        <v>2.06E-2</v>
      </c>
      <c r="F177" s="86">
        <f>'Jul2021'!$E$14</f>
        <v>9.6666666666666656E-4</v>
      </c>
      <c r="G177" s="86">
        <f>'Jul2021'!$E$15</f>
        <v>1.890628787878788E-2</v>
      </c>
      <c r="H177" s="86">
        <f>'Jul2021'!$E$16</f>
        <v>2.805329725829726E-2</v>
      </c>
      <c r="I177" s="86">
        <f>'Jul2021'!$E$18</f>
        <v>7.6366666666666662E-4</v>
      </c>
      <c r="J177" s="86">
        <f>'Jul2021'!$E$19</f>
        <v>9.9483351370851375E-3</v>
      </c>
      <c r="K177" s="86">
        <f>'Jul2021'!$E$20</f>
        <v>1.6844583333333333E-2</v>
      </c>
      <c r="L177" s="86">
        <f>'Jul2021'!$E$25</f>
        <v>4.4959683195592286E-2</v>
      </c>
      <c r="M177" s="86">
        <f>'Jul2021'!$E$23</f>
        <v>2.198E-2</v>
      </c>
      <c r="N177" s="86">
        <f>'Jul2021'!$E$24</f>
        <v>6.7675555555555558E-2</v>
      </c>
      <c r="O177" s="86">
        <f>'Jul2021'!$E$27</f>
        <v>2.9655555555555557E-2</v>
      </c>
      <c r="P177" s="105">
        <f>'Jul2021'!$E$5</f>
        <v>6.9655555555555554E-2</v>
      </c>
      <c r="Q177" s="105">
        <f>'Jul2021'!$E$6</f>
        <v>9.6555555555555561E-3</v>
      </c>
    </row>
    <row r="178" spans="1:17" x14ac:dyDescent="0.2">
      <c r="A178" s="6">
        <v>175</v>
      </c>
      <c r="B178" s="117" t="s">
        <v>744</v>
      </c>
      <c r="C178" s="86">
        <f>'Aug2021'!$E$10</f>
        <v>4.6666666666666666E-4</v>
      </c>
      <c r="D178" s="86">
        <f>'Aug2021'!$E$11</f>
        <v>1.3733333333333334E-2</v>
      </c>
      <c r="E178" s="86">
        <f>'Aug2021'!$E$12</f>
        <v>1.9299999999999998E-2</v>
      </c>
      <c r="F178" s="86">
        <f>'Aug2021'!$E$14</f>
        <v>9.6666666666666656E-4</v>
      </c>
      <c r="G178" s="86">
        <f>'Aug2021'!$E$15</f>
        <v>1.7890151515151515E-2</v>
      </c>
      <c r="H178" s="86">
        <f>'Aug2021'!$E$16</f>
        <v>2.6747691197691197E-2</v>
      </c>
      <c r="I178" s="86">
        <f>'Aug2021'!$E$18</f>
        <v>7.6366666666666662E-4</v>
      </c>
      <c r="J178" s="86">
        <f>'Aug2021'!$E$19</f>
        <v>9.0200396825396833E-3</v>
      </c>
      <c r="K178" s="86">
        <f>'Aug2021'!$E$20</f>
        <v>1.6987878787878791E-2</v>
      </c>
      <c r="L178" s="86">
        <f>'Aug2021'!$E$25</f>
        <v>4.4971184573002754E-2</v>
      </c>
      <c r="M178" s="86">
        <f>'Aug2021'!$E$23</f>
        <v>2.198E-2</v>
      </c>
      <c r="N178" s="86">
        <f>'Aug2021'!$E$24</f>
        <v>6.7220000000000002E-2</v>
      </c>
      <c r="O178" s="86">
        <f>'Aug2021'!$E$27</f>
        <v>2.92E-2</v>
      </c>
      <c r="P178" s="105">
        <f>'Aug2021'!$E$5</f>
        <v>6.9199999999999998E-2</v>
      </c>
      <c r="Q178" s="105">
        <f>'Aug2021'!$E$6</f>
        <v>9.1999999999999998E-3</v>
      </c>
    </row>
    <row r="179" spans="1:17" x14ac:dyDescent="0.2">
      <c r="A179" s="6">
        <v>176</v>
      </c>
      <c r="B179" s="117" t="s">
        <v>748</v>
      </c>
      <c r="C179" s="86">
        <f>'Sep2021'!$E$10</f>
        <v>4.6666666666666666E-4</v>
      </c>
      <c r="D179" s="86">
        <f>'Sep2021'!$E$11</f>
        <v>1.3233333333333333E-2</v>
      </c>
      <c r="E179" s="86">
        <f>'Sep2021'!$E$12</f>
        <v>1.8566666666666669E-2</v>
      </c>
      <c r="F179" s="86">
        <f>'Sep2021'!$E$14</f>
        <v>1E-3</v>
      </c>
      <c r="G179" s="86">
        <f>'Sep2021'!$E$15</f>
        <v>1.7486363636363637E-2</v>
      </c>
      <c r="H179" s="86">
        <f>'Sep2021'!$E$16</f>
        <v>2.6324711399711393E-2</v>
      </c>
      <c r="I179" s="86">
        <f>'Sep2021'!$E$18</f>
        <v>7.9000000000000001E-4</v>
      </c>
      <c r="J179" s="86">
        <f>'Sep2021'!$E$19</f>
        <v>8.7018037518037522E-3</v>
      </c>
      <c r="K179" s="86">
        <f>'Sep2021'!$E$20</f>
        <v>1.7289862914862914E-2</v>
      </c>
      <c r="L179" s="86">
        <f>'Sep2021'!$E$25</f>
        <v>4.5315779876688972E-2</v>
      </c>
      <c r="M179" s="86">
        <f>'Sep2021'!$E$23</f>
        <v>2.198E-2</v>
      </c>
      <c r="N179" s="86">
        <f>'Sep2021'!$E$24</f>
        <v>6.7019999999999996E-2</v>
      </c>
      <c r="O179" s="86">
        <f>'Sep2021'!$E$27</f>
        <v>2.9000000000000001E-2</v>
      </c>
      <c r="P179" s="105">
        <f>'Sep2021'!$E$5</f>
        <v>6.9000000000000006E-2</v>
      </c>
      <c r="Q179" s="105">
        <f>'Sep2021'!$E$6</f>
        <v>9.0000000000000011E-3</v>
      </c>
    </row>
    <row r="180" spans="1:17" x14ac:dyDescent="0.2">
      <c r="A180" s="6">
        <v>177</v>
      </c>
      <c r="B180" s="117" t="s">
        <v>752</v>
      </c>
      <c r="C180" s="86">
        <f>'Oct2021'!$E$10</f>
        <v>4.6666666666666666E-4</v>
      </c>
      <c r="D180" s="86">
        <f>'Oct2021'!$E$11</f>
        <v>1.4100000000000001E-2</v>
      </c>
      <c r="E180" s="86">
        <f>'Oct2021'!$E$12</f>
        <v>1.9100000000000002E-2</v>
      </c>
      <c r="F180" s="86">
        <f>'Oct2021'!$E$14</f>
        <v>1.0333333333333334E-3</v>
      </c>
      <c r="G180" s="86">
        <f>'Oct2021'!$E$15</f>
        <v>1.8316363636363634E-2</v>
      </c>
      <c r="H180" s="86">
        <f>'Oct2021'!$E$16</f>
        <v>2.699217171717171E-2</v>
      </c>
      <c r="I180" s="86">
        <f>'Oct2021'!$E$18</f>
        <v>8.1633333333333341E-4</v>
      </c>
      <c r="J180" s="86">
        <f>'Oct2021'!$E$19</f>
        <v>9.5392640692640671E-3</v>
      </c>
      <c r="K180" s="86">
        <f>'Oct2021'!$E$20</f>
        <v>1.7916946248196248E-2</v>
      </c>
      <c r="L180" s="86">
        <f>'Oct2021'!$E$25</f>
        <v>4.566211465302375E-2</v>
      </c>
      <c r="M180" s="86">
        <f>'Oct2021'!$E$23</f>
        <v>2.198E-2</v>
      </c>
      <c r="N180" s="86">
        <f>'Oct2021'!$E$24</f>
        <v>6.7597777777777784E-2</v>
      </c>
      <c r="O180" s="86">
        <f>'Oct2021'!$E$27</f>
        <v>2.9577777777777779E-2</v>
      </c>
      <c r="P180" s="105">
        <f>'Oct2021'!$E$5</f>
        <v>6.957777777777778E-2</v>
      </c>
      <c r="Q180" s="105">
        <f>'Oct2021'!$E$6</f>
        <v>9.5777777777777771E-3</v>
      </c>
    </row>
    <row r="181" spans="1:17" x14ac:dyDescent="0.2">
      <c r="A181" s="6">
        <v>178</v>
      </c>
      <c r="B181" s="117" t="s">
        <v>757</v>
      </c>
      <c r="C181" s="86">
        <f>'Nov2021'!$E$10</f>
        <v>4.6666666666666666E-4</v>
      </c>
      <c r="D181" s="86">
        <f>'Nov2021'!$E$11</f>
        <v>1.5033333333333334E-2</v>
      </c>
      <c r="E181" s="86">
        <f>'Nov2021'!$E$12</f>
        <v>1.9566666666666666E-2</v>
      </c>
      <c r="F181" s="86">
        <f>'Nov2021'!$E$14</f>
        <v>1.1666666666666668E-3</v>
      </c>
      <c r="G181" s="86">
        <f>'Nov2021'!$E$15</f>
        <v>1.9215833333333331E-2</v>
      </c>
      <c r="H181" s="86">
        <f>'Nov2021'!$E$16</f>
        <v>2.7499444444444448E-2</v>
      </c>
      <c r="I181" s="86">
        <f>'Nov2021'!$E$18</f>
        <v>9.2166666666666677E-4</v>
      </c>
      <c r="J181" s="86">
        <f>'Nov2021'!$E$19</f>
        <v>1.0595892857142858E-2</v>
      </c>
      <c r="K181" s="86">
        <f>'Nov2021'!$E$20</f>
        <v>1.8328650793650796E-2</v>
      </c>
      <c r="L181" s="86">
        <f>'Nov2021'!$E$25</f>
        <v>4.5776911976911992E-2</v>
      </c>
      <c r="M181" s="86">
        <f>'Nov2021'!$E$23</f>
        <v>2.198E-2</v>
      </c>
      <c r="N181" s="86">
        <f>'Nov2021'!$E$24</f>
        <v>6.8264444444444447E-2</v>
      </c>
      <c r="O181" s="86">
        <f>'Nov2021'!$E$27</f>
        <v>3.0244444444444445E-2</v>
      </c>
      <c r="P181" s="105">
        <f>'Nov2021'!$E$5</f>
        <v>7.0244444444444443E-2</v>
      </c>
      <c r="Q181" s="105">
        <f>'Nov2021'!$E$6</f>
        <v>1.0244444444444445E-2</v>
      </c>
    </row>
    <row r="182" spans="1:17" x14ac:dyDescent="0.2">
      <c r="A182" s="6">
        <v>179</v>
      </c>
      <c r="B182" s="117" t="s">
        <v>763</v>
      </c>
      <c r="C182" s="86">
        <f>'Dec2021'!$E$10</f>
        <v>5.3333333333333325E-4</v>
      </c>
      <c r="D182" s="86">
        <f>'Dec2021'!$E$11</f>
        <v>1.5366666666666666E-2</v>
      </c>
      <c r="E182" s="86">
        <f>'Dec2021'!$E$12</f>
        <v>1.9666666666666666E-2</v>
      </c>
      <c r="F182" s="86">
        <f>'Dec2021'!$E$14</f>
        <v>1.4E-3</v>
      </c>
      <c r="G182" s="86">
        <f>'Dec2021'!$E$15</f>
        <v>2.0014318181818185E-2</v>
      </c>
      <c r="H182" s="86">
        <f>'Dec2021'!$E$16</f>
        <v>2.7748939393939399E-2</v>
      </c>
      <c r="I182" s="86">
        <f>'Dec2021'!$E$18</f>
        <v>1.106E-3</v>
      </c>
      <c r="J182" s="86">
        <f>'Dec2021'!$E$19</f>
        <v>1.1175113636363636E-2</v>
      </c>
      <c r="K182" s="86">
        <f>'Dec2021'!$E$20</f>
        <v>1.7988409090909093E-2</v>
      </c>
      <c r="L182" s="86">
        <f>'Dec2021'!$E$25</f>
        <v>4.5994024662206485E-2</v>
      </c>
      <c r="M182" s="86">
        <f>'Dec2021'!$E$23</f>
        <v>2.198E-2</v>
      </c>
      <c r="N182" s="86">
        <f>'Dec2021'!$E$24</f>
        <v>6.8697777777777774E-2</v>
      </c>
      <c r="O182" s="86">
        <f>'Dec2021'!$E$27</f>
        <v>3.0677777777777776E-2</v>
      </c>
      <c r="P182" s="105">
        <f>'Dec2021'!$E$5</f>
        <v>7.067777777777777E-2</v>
      </c>
      <c r="Q182" s="105">
        <f>'Dec2021'!$E$6</f>
        <v>1.0677777777777777E-2</v>
      </c>
    </row>
    <row r="183" spans="1:17" x14ac:dyDescent="0.2">
      <c r="A183" s="6">
        <v>180</v>
      </c>
      <c r="B183" s="117" t="s">
        <v>767</v>
      </c>
      <c r="C183" s="86">
        <f>'Jan2022'!$E$10</f>
        <v>8.6666666666666663E-4</v>
      </c>
      <c r="D183" s="86">
        <f>'Jan2022'!$E$11</f>
        <v>1.5966666666666667E-2</v>
      </c>
      <c r="E183" s="86">
        <f>'Jan2022'!$E$12</f>
        <v>2.0066666666666667E-2</v>
      </c>
      <c r="F183" s="86">
        <f>'Jan2022'!$E$14</f>
        <v>1.7666666666666666E-3</v>
      </c>
      <c r="G183" s="86">
        <f>'Jan2022'!$E$15</f>
        <v>2.1457651515151513E-2</v>
      </c>
      <c r="H183" s="86">
        <f>'Jan2022'!$E$16</f>
        <v>2.8830606060606067E-2</v>
      </c>
      <c r="I183" s="86">
        <f>'Jan2022'!$E$18</f>
        <v>1.3956666666666666E-3</v>
      </c>
      <c r="J183" s="86">
        <f>'Jan2022'!$E$19</f>
        <v>1.1627196969696968E-2</v>
      </c>
      <c r="K183" s="86">
        <f>'Jan2022'!$E$20</f>
        <v>1.8417992424242424E-2</v>
      </c>
      <c r="L183" s="86">
        <f>'Jan2022'!$E$25</f>
        <v>4.6102538370720196E-2</v>
      </c>
      <c r="M183" s="86">
        <f>'Jan2022'!$E$23</f>
        <v>2.198E-2</v>
      </c>
      <c r="N183" s="86">
        <f>'Jan2022'!$E$24</f>
        <v>6.9297777777777778E-2</v>
      </c>
      <c r="O183" s="86">
        <f>'Jan2022'!$E$27</f>
        <v>3.1277777777777779E-2</v>
      </c>
      <c r="P183" s="105">
        <f>'Jan2022'!$E$5</f>
        <v>7.1277777777777773E-2</v>
      </c>
      <c r="Q183" s="105">
        <f>'Jan2022'!$E$6</f>
        <v>1.1277777777777777E-2</v>
      </c>
    </row>
    <row r="184" spans="1:17" x14ac:dyDescent="0.2">
      <c r="A184" s="6">
        <v>181</v>
      </c>
      <c r="B184" s="117" t="s">
        <v>770</v>
      </c>
      <c r="C184" s="86">
        <f>'Feb2022'!$E$10</f>
        <v>1.7333333333333333E-3</v>
      </c>
      <c r="D184" s="86">
        <f>'Feb2022'!$E$11</f>
        <v>1.7200000000000003E-2</v>
      </c>
      <c r="E184" s="86">
        <f>'Feb2022'!$E$12</f>
        <v>2.1199999999999997E-2</v>
      </c>
      <c r="F184" s="86">
        <f>'Feb2022'!$E$14</f>
        <v>2.5666666666666667E-3</v>
      </c>
      <c r="G184" s="86">
        <f>'Feb2022'!$E$15</f>
        <v>2.376304625199362E-2</v>
      </c>
      <c r="H184" s="86">
        <f>'Feb2022'!$E$16</f>
        <v>3.1193149920255181E-2</v>
      </c>
      <c r="I184" s="86">
        <f>'Feb2022'!$E$18</f>
        <v>2.0276666666666668E-3</v>
      </c>
      <c r="J184" s="86">
        <f>'Feb2022'!$E$19</f>
        <v>1.3187832934609249E-2</v>
      </c>
      <c r="K184" s="86">
        <f>'Feb2022'!$E$20</f>
        <v>2.0294286283891547E-2</v>
      </c>
      <c r="L184" s="86">
        <f>'Feb2022'!$E$25</f>
        <v>4.6498209366391187E-2</v>
      </c>
      <c r="M184" s="86">
        <f>'Feb2022'!$E$23</f>
        <v>2.198E-2</v>
      </c>
      <c r="N184" s="86">
        <f>'Feb2022'!$E$24</f>
        <v>7.0320000000000008E-2</v>
      </c>
      <c r="O184" s="86">
        <f>'Feb2022'!$E$27</f>
        <v>3.2300000000000002E-2</v>
      </c>
      <c r="P184" s="105">
        <f>'Feb2022'!$E$5</f>
        <v>7.2300000000000003E-2</v>
      </c>
      <c r="Q184" s="105">
        <f>'Feb2022'!$E$6</f>
        <v>1.23E-2</v>
      </c>
    </row>
    <row r="185" spans="1:17" x14ac:dyDescent="0.2">
      <c r="A185" s="6">
        <v>182</v>
      </c>
      <c r="B185" s="117" t="s">
        <v>774</v>
      </c>
      <c r="C185" s="86">
        <f>'Mar2022'!$E$10</f>
        <v>3.0333333333333336E-3</v>
      </c>
      <c r="D185" s="86">
        <f>'Mar2022'!$E$11</f>
        <v>1.9400000000000001E-2</v>
      </c>
      <c r="E185" s="86">
        <f>'Mar2022'!$E$12</f>
        <v>2.3233333333333332E-2</v>
      </c>
      <c r="F185" s="86">
        <f>'Mar2022'!$E$14</f>
        <v>4.4333333333333334E-3</v>
      </c>
      <c r="G185" s="86">
        <f>'Mar2022'!$E$15</f>
        <v>2.6974706331045002E-2</v>
      </c>
      <c r="H185" s="86">
        <f>'Mar2022'!$E$16</f>
        <v>3.4301384439359268E-2</v>
      </c>
      <c r="I185" s="86">
        <f>'Mar2022'!$E$18</f>
        <v>3.5023333333333334E-3</v>
      </c>
      <c r="J185" s="86">
        <f>'Mar2022'!$E$19</f>
        <v>1.5715599733028222E-2</v>
      </c>
      <c r="K185" s="86">
        <f>'Mar2022'!$E$20</f>
        <v>2.2768775743707097E-2</v>
      </c>
      <c r="L185" s="86">
        <f>'Mar2022'!$E$25</f>
        <v>4.8341908212560382E-2</v>
      </c>
      <c r="M185" s="86">
        <f>'Mar2022'!$E$23</f>
        <v>2.198E-2</v>
      </c>
      <c r="N185" s="86">
        <f>'Mar2022'!$E$24</f>
        <v>7.2131111111111118E-2</v>
      </c>
      <c r="O185" s="86">
        <f>'Mar2022'!$E$27</f>
        <v>3.4111111111111113E-2</v>
      </c>
      <c r="P185" s="105">
        <f>'Mar2022'!$E$5</f>
        <v>7.4111111111111114E-2</v>
      </c>
      <c r="Q185" s="105">
        <f>'Mar2022'!$E$6</f>
        <v>1.4111111111111111E-2</v>
      </c>
    </row>
    <row r="186" spans="1:17" x14ac:dyDescent="0.2">
      <c r="A186" s="6">
        <v>183</v>
      </c>
      <c r="B186" s="117" t="s">
        <v>779</v>
      </c>
      <c r="C186" s="86">
        <f>'Apr2022'!$E$10</f>
        <v>5.0666666666666664E-3</v>
      </c>
      <c r="D186" s="86">
        <f>'Apr2022'!$E$11</f>
        <v>2.2699999999999998E-2</v>
      </c>
      <c r="E186" s="86">
        <f>'Apr2022'!$E$12</f>
        <v>2.6033333333333335E-2</v>
      </c>
      <c r="F186" s="86">
        <f>'Apr2022'!$E$14</f>
        <v>6.7333333333333342E-3</v>
      </c>
      <c r="G186" s="86">
        <f>'Apr2022'!$E$15</f>
        <v>3.094803966437833E-2</v>
      </c>
      <c r="H186" s="86">
        <f>'Apr2022'!$E$16</f>
        <v>3.75422177726926E-2</v>
      </c>
      <c r="I186" s="86">
        <f>'Apr2022'!$E$18</f>
        <v>5.3193333333333339E-3</v>
      </c>
      <c r="J186" s="86">
        <f>'Apr2022'!$E$19</f>
        <v>2.016976639969489E-2</v>
      </c>
      <c r="K186" s="86">
        <f>'Apr2022'!$E$20</f>
        <v>2.6510859077040431E-2</v>
      </c>
      <c r="L186" s="86">
        <f>'Apr2022'!$E$25</f>
        <v>5.0712514273166441E-2</v>
      </c>
      <c r="M186" s="86">
        <f>'Apr2022'!$E$23</f>
        <v>2.1806666666666669E-2</v>
      </c>
      <c r="N186" s="86">
        <f>'Apr2022'!$E$24</f>
        <v>7.490444444444444E-2</v>
      </c>
      <c r="O186" s="86">
        <f>'Apr2022'!$E$27</f>
        <v>3.6711111111111111E-2</v>
      </c>
      <c r="P186" s="105">
        <f>'Apr2022'!$E$5</f>
        <v>7.6711111111111105E-2</v>
      </c>
      <c r="Q186" s="105">
        <f>'Apr2022'!$E$6</f>
        <v>1.6711111111111111E-2</v>
      </c>
    </row>
    <row r="187" spans="1:17" x14ac:dyDescent="0.2">
      <c r="A187" s="6">
        <v>184</v>
      </c>
      <c r="B187" s="117" t="s">
        <v>783</v>
      </c>
      <c r="C187" s="86">
        <f>'May2022'!$E$10</f>
        <v>7.3333333333333332E-3</v>
      </c>
      <c r="D187" s="86">
        <f>'May2022'!$E$11</f>
        <v>2.5933333333333333E-2</v>
      </c>
      <c r="E187" s="86">
        <f>'May2022'!$E$12</f>
        <v>2.92E-2</v>
      </c>
      <c r="F187" s="86">
        <f>'May2022'!$E$14</f>
        <v>9.9000000000000008E-3</v>
      </c>
      <c r="G187" s="86">
        <f>'May2022'!$E$15</f>
        <v>3.4964748102139405E-2</v>
      </c>
      <c r="H187" s="86">
        <f>'May2022'!$E$16</f>
        <v>4.0926261214630777E-2</v>
      </c>
      <c r="I187" s="86">
        <f>'May2022'!$E$18</f>
        <v>7.8210000000000016E-3</v>
      </c>
      <c r="J187" s="86">
        <f>'May2022'!$E$19</f>
        <v>2.510307884748102E-2</v>
      </c>
      <c r="K187" s="86">
        <f>'May2022'!$E$20</f>
        <v>3.0947680296756389E-2</v>
      </c>
      <c r="L187" s="86">
        <f>'May2022'!$E$25</f>
        <v>5.3185241545893713E-2</v>
      </c>
      <c r="M187" s="86">
        <f>'May2022'!$E$23</f>
        <v>2.1633333333333334E-2</v>
      </c>
      <c r="N187" s="86">
        <f>'May2022'!$E$24</f>
        <v>7.7911111111111112E-2</v>
      </c>
      <c r="O187" s="86">
        <f>'May2022'!$E$27</f>
        <v>3.9544444444444445E-2</v>
      </c>
      <c r="P187" s="105">
        <f>'May2022'!$E$5</f>
        <v>7.9544444444444445E-2</v>
      </c>
      <c r="Q187" s="105">
        <f>'May2022'!$E$6</f>
        <v>1.9544444444444444E-2</v>
      </c>
    </row>
    <row r="188" spans="1:17" x14ac:dyDescent="0.2">
      <c r="A188" s="6">
        <v>185</v>
      </c>
      <c r="B188" s="117" t="s">
        <v>790</v>
      </c>
      <c r="C188" s="86">
        <f>'Jun2022'!$E$10</f>
        <v>1.0966666666666666E-2</v>
      </c>
      <c r="D188" s="86">
        <f>'Jun2022'!$E$11</f>
        <v>2.9300000000000003E-2</v>
      </c>
      <c r="E188" s="86">
        <f>'Jun2022'!$E$12</f>
        <v>3.2433333333333335E-2</v>
      </c>
      <c r="F188" s="86">
        <f>'Jun2022'!$E$14</f>
        <v>1.3699999999999999E-2</v>
      </c>
      <c r="G188" s="86">
        <f>'Jun2022'!$E$15</f>
        <v>3.877761904761904E-2</v>
      </c>
      <c r="H188" s="86">
        <f>'Jun2022'!$E$16</f>
        <v>4.4024880952380947E-2</v>
      </c>
      <c r="I188" s="86">
        <f>'Jun2022'!$E$18</f>
        <v>1.0822999999999999E-2</v>
      </c>
      <c r="J188" s="86">
        <f>'Jun2022'!$E$19</f>
        <v>2.8719503968253967E-2</v>
      </c>
      <c r="K188" s="86">
        <f>'Jun2022'!$E$20</f>
        <v>3.5211448412698416E-2</v>
      </c>
      <c r="L188" s="86">
        <f>'Jun2022'!$E$25</f>
        <v>5.3870317460317459E-2</v>
      </c>
      <c r="M188" s="86">
        <f>'Jun2022'!$E$23</f>
        <v>2.1459999999999996E-2</v>
      </c>
      <c r="N188" s="86">
        <f>'Jun2022'!$E$24</f>
        <v>8.134000000000001E-2</v>
      </c>
      <c r="O188" s="86">
        <f>'Jun2022'!$E$27</f>
        <v>4.2799999999999998E-2</v>
      </c>
      <c r="P188" s="105">
        <f>'Jun2022'!$E$5</f>
        <v>8.2799999999999999E-2</v>
      </c>
      <c r="Q188" s="105">
        <f>'Jun2022'!$E$6</f>
        <v>2.2799999999999997E-2</v>
      </c>
    </row>
    <row r="189" spans="1:17" x14ac:dyDescent="0.2">
      <c r="A189" s="6">
        <v>186</v>
      </c>
      <c r="B189" s="117" t="s">
        <v>793</v>
      </c>
      <c r="C189" s="86">
        <f>'Jul2022'!$E$10</f>
        <v>1.61E-2</v>
      </c>
      <c r="D189" s="86">
        <f>'Jul2022'!$E$11</f>
        <v>2.9799999999999997E-2</v>
      </c>
      <c r="E189" s="86">
        <f>'Jul2022'!$E$12</f>
        <v>3.3633333333333328E-2</v>
      </c>
      <c r="F189" s="86">
        <f>'Jul2022'!$E$14</f>
        <v>1.9E-2</v>
      </c>
      <c r="G189" s="86">
        <f>'Jul2022'!$E$15</f>
        <v>4.0063452380952387E-2</v>
      </c>
      <c r="H189" s="86">
        <f>'Jul2022'!$E$16</f>
        <v>4.5471547619047613E-2</v>
      </c>
      <c r="I189" s="86">
        <f>'Jul2022'!$E$18</f>
        <v>1.5010000000000001E-2</v>
      </c>
      <c r="J189" s="86">
        <f>'Jul2022'!$E$19</f>
        <v>2.8963253968253968E-2</v>
      </c>
      <c r="K189" s="86">
        <f>'Jul2022'!$E$20</f>
        <v>3.6755198412698413E-2</v>
      </c>
      <c r="L189" s="86">
        <f>'Jul2022'!$E$25</f>
        <v>5.3935317460317454E-2</v>
      </c>
      <c r="M189" s="86">
        <f>'Jul2022'!$E$23</f>
        <v>2.1459999999999996E-2</v>
      </c>
      <c r="N189" s="86">
        <f>'Jul2022'!$E$24</f>
        <v>8.3651111111111121E-2</v>
      </c>
      <c r="O189" s="86">
        <f>'Jul2022'!$E$27</f>
        <v>4.5111111111111116E-2</v>
      </c>
      <c r="P189" s="105">
        <f>'Jul2022'!$E$5</f>
        <v>8.511111111111111E-2</v>
      </c>
      <c r="Q189" s="105">
        <f>'Jul2022'!$E$6</f>
        <v>2.5111111111111112E-2</v>
      </c>
    </row>
    <row r="190" spans="1:17" x14ac:dyDescent="0.2">
      <c r="A190" s="6">
        <v>187</v>
      </c>
      <c r="B190" s="117" t="s">
        <v>796</v>
      </c>
      <c r="C190" s="86">
        <f>'Aug2022'!$E$10</f>
        <v>2.186666666666667E-2</v>
      </c>
      <c r="D190" s="86">
        <f>'Aug2022'!$E$11</f>
        <v>2.9799999999999997E-2</v>
      </c>
      <c r="E190" s="86">
        <f>'Aug2022'!$E$12</f>
        <v>3.3933333333333336E-2</v>
      </c>
      <c r="F190" s="86">
        <f>'Aug2022'!$E$14</f>
        <v>2.3766666666666669E-2</v>
      </c>
      <c r="G190" s="86">
        <f>'Aug2022'!$E$15</f>
        <v>4.0075081090407173E-2</v>
      </c>
      <c r="H190" s="86">
        <f>'Aug2022'!$E$16</f>
        <v>4.5272858868184961E-2</v>
      </c>
      <c r="I190" s="86">
        <f>'Aug2022'!$E$18</f>
        <v>1.877566666666667E-2</v>
      </c>
      <c r="J190" s="86">
        <f>'Aug2022'!$E$19</f>
        <v>2.7223381642512076E-2</v>
      </c>
      <c r="K190" s="86">
        <f>'Aug2022'!$E$20</f>
        <v>3.638489130434782E-2</v>
      </c>
      <c r="L190" s="86">
        <f>'Aug2022'!$E$25</f>
        <v>5.3744979296066253E-2</v>
      </c>
      <c r="M190" s="86">
        <f>'Aug2022'!$E$23</f>
        <v>2.1459999999999996E-2</v>
      </c>
      <c r="N190" s="86">
        <f>'Aug2022'!$E$24</f>
        <v>8.5817777777777784E-2</v>
      </c>
      <c r="O190" s="86">
        <f>'Aug2022'!$E$27</f>
        <v>4.727777777777778E-2</v>
      </c>
      <c r="P190" s="105">
        <f>'Aug2022'!$E$5</f>
        <v>8.7277777777777774E-2</v>
      </c>
      <c r="Q190" s="105">
        <f>'Aug2022'!$E$6</f>
        <v>2.7277777777777776E-2</v>
      </c>
    </row>
    <row r="191" spans="1:17" x14ac:dyDescent="0.2">
      <c r="A191" s="6">
        <v>188</v>
      </c>
      <c r="B191" s="117" t="s">
        <v>800</v>
      </c>
      <c r="C191" s="86">
        <f>'Sep2022'!$E$10</f>
        <v>2.7466666666666667E-2</v>
      </c>
      <c r="D191" s="86">
        <f>'Sep2022'!$E$11</f>
        <v>3.106666666666667E-2</v>
      </c>
      <c r="E191" s="86">
        <f>'Sep2022'!$E$12</f>
        <v>3.506666666666667E-2</v>
      </c>
      <c r="F191" s="86">
        <f>'Sep2022'!$E$14</f>
        <v>2.8233333333333333E-2</v>
      </c>
      <c r="G191" s="86">
        <f>'Sep2022'!$E$15</f>
        <v>4.1633811249137342E-2</v>
      </c>
      <c r="H191" s="86">
        <f>'Sep2022'!$E$16</f>
        <v>4.6441112836438918E-2</v>
      </c>
      <c r="I191" s="86">
        <f>'Sep2022'!$E$18</f>
        <v>2.2304333333333332E-2</v>
      </c>
      <c r="J191" s="86">
        <f>'Sep2022'!$E$19</f>
        <v>2.8071000690131121E-2</v>
      </c>
      <c r="K191" s="86">
        <f>'Sep2022'!$E$20</f>
        <v>3.7756716701173226E-2</v>
      </c>
      <c r="L191" s="86">
        <f>'Sep2022'!$E$25</f>
        <v>5.3878577179664135E-2</v>
      </c>
      <c r="M191" s="86">
        <f>'Sep2022'!$E$23</f>
        <v>2.1459999999999996E-2</v>
      </c>
      <c r="N191" s="86">
        <f>'Sep2022'!$E$24</f>
        <v>8.8484444444444449E-2</v>
      </c>
      <c r="O191" s="86">
        <f>'Sep2022'!$E$27</f>
        <v>4.9944444444444444E-2</v>
      </c>
      <c r="P191" s="105">
        <f>'Sep2022'!$E$5</f>
        <v>8.9944444444444438E-2</v>
      </c>
      <c r="Q191" s="105">
        <f>'Sep2022'!$E$6</f>
        <v>2.9944444444444444E-2</v>
      </c>
    </row>
    <row r="192" spans="1:17" x14ac:dyDescent="0.2">
      <c r="A192" s="6">
        <v>189</v>
      </c>
      <c r="B192" s="117" t="s">
        <v>804</v>
      </c>
      <c r="C192" s="86">
        <f>'Oct2022'!$E$10</f>
        <v>3.27E-2</v>
      </c>
      <c r="D192" s="86">
        <f>'Oct2022'!$E$11</f>
        <v>3.4666666666666672E-2</v>
      </c>
      <c r="E192" s="86">
        <f>'Oct2022'!$E$12</f>
        <v>3.8166666666666661E-2</v>
      </c>
      <c r="F192" s="86">
        <f>'Oct2022'!$E$14</f>
        <v>3.273333333333333E-2</v>
      </c>
      <c r="G192" s="86">
        <f>'Oct2022'!$E$15</f>
        <v>4.5297144582470673E-2</v>
      </c>
      <c r="H192" s="86">
        <f>'Oct2022'!$E$16</f>
        <v>4.982027950310558E-2</v>
      </c>
      <c r="I192" s="86">
        <f>'Oct2022'!$E$18</f>
        <v>2.5859333333333331E-2</v>
      </c>
      <c r="J192" s="86">
        <f>'Oct2022'!$E$19</f>
        <v>3.1498917356797794E-2</v>
      </c>
      <c r="K192" s="86">
        <f>'Oct2022'!$E$20</f>
        <v>4.0892133367839888E-2</v>
      </c>
      <c r="L192" s="86">
        <f>'Oct2022'!$E$25</f>
        <v>5.4151063952150906E-2</v>
      </c>
      <c r="M192" s="86">
        <f>'Oct2022'!$E$23</f>
        <v>2.1459999999999996E-2</v>
      </c>
      <c r="N192" s="86">
        <f>'Oct2022'!$E$24</f>
        <v>9.2506666666666668E-2</v>
      </c>
      <c r="O192" s="86">
        <f>'Oct2022'!$E$27</f>
        <v>5.3966666666666663E-2</v>
      </c>
      <c r="P192" s="105">
        <f>'Oct2022'!$E$5</f>
        <v>9.3966666666666671E-2</v>
      </c>
      <c r="Q192" s="105">
        <f>'Oct2022'!$E$6</f>
        <v>3.3966666666666666E-2</v>
      </c>
    </row>
    <row r="193" spans="1:18" s="221" customFormat="1" x14ac:dyDescent="0.2">
      <c r="A193" s="219">
        <v>190</v>
      </c>
      <c r="B193" s="220" t="s">
        <v>807</v>
      </c>
      <c r="C193" s="86">
        <f>'Nov2022'!$E$10</f>
        <v>3.8033333333333329E-2</v>
      </c>
      <c r="D193" s="86">
        <f>'Nov2022'!$E$11</f>
        <v>3.7966666666666669E-2</v>
      </c>
      <c r="E193" s="86">
        <f>'Nov2022'!$E$12</f>
        <v>4.1066666666666661E-2</v>
      </c>
      <c r="F193" s="86">
        <f>'Nov2022'!$E$14</f>
        <v>3.8399999999999997E-2</v>
      </c>
      <c r="G193" s="86">
        <f>'Nov2022'!$E$15</f>
        <v>4.8465912698412709E-2</v>
      </c>
      <c r="H193" s="86">
        <f>'Nov2022'!$E$16</f>
        <v>5.2697380952380947E-2</v>
      </c>
      <c r="I193" s="86">
        <f>'Nov2022'!$E$18</f>
        <v>3.0335999999999998E-2</v>
      </c>
      <c r="J193" s="86">
        <f>'Nov2022'!$E$19</f>
        <v>3.5040257936507939E-2</v>
      </c>
      <c r="K193" s="86">
        <f>'Nov2022'!$E$20</f>
        <v>4.3607658730158733E-2</v>
      </c>
      <c r="L193" s="86">
        <f>'Nov2022'!$E$25</f>
        <v>5.4425132275132272E-2</v>
      </c>
      <c r="M193" s="86">
        <f>'Nov2022'!$E$23</f>
        <v>2.1459999999999996E-2</v>
      </c>
      <c r="N193" s="86">
        <f>'Nov2022'!$E$24</f>
        <v>9.6384444444444453E-2</v>
      </c>
      <c r="O193" s="86">
        <f>'Nov2022'!$E$27</f>
        <v>5.7844444444444448E-2</v>
      </c>
      <c r="P193" s="105">
        <f>'Nov2022'!$E$5</f>
        <v>9.7844444444444456E-2</v>
      </c>
      <c r="Q193" s="105">
        <f>'Nov2022'!$E$6</f>
        <v>3.7844444444444451E-2</v>
      </c>
    </row>
    <row r="194" spans="1:18" s="221" customFormat="1" x14ac:dyDescent="0.2">
      <c r="A194" s="219">
        <v>191</v>
      </c>
      <c r="B194" s="220" t="s">
        <v>812</v>
      </c>
      <c r="C194" s="224">
        <f>'Dec2022'!$E$10</f>
        <v>4.1833333333333333E-2</v>
      </c>
      <c r="D194" s="224">
        <f>'Dec2022'!$E$11</f>
        <v>3.8300000000000001E-2</v>
      </c>
      <c r="E194" s="224">
        <f>'Dec2022'!$E$12</f>
        <v>4.123333333333333E-2</v>
      </c>
      <c r="F194" s="224">
        <f>'Dec2022'!$E$14</f>
        <v>4.2733333333333338E-2</v>
      </c>
      <c r="G194" s="224">
        <f>'Dec2022'!$E$15</f>
        <v>4.8223849206349208E-2</v>
      </c>
      <c r="H194" s="224">
        <f>'Dec2022'!$E$16</f>
        <v>5.2276746031746028E-2</v>
      </c>
      <c r="I194" s="224">
        <f>'Dec2022'!$E$18</f>
        <v>3.3759333333333336E-2</v>
      </c>
      <c r="J194" s="224">
        <f>'Dec2022'!$E$19</f>
        <v>3.516684523809524E-2</v>
      </c>
      <c r="K194" s="224">
        <f>'Dec2022'!$E$20</f>
        <v>4.3448928571428569E-2</v>
      </c>
      <c r="L194" s="224">
        <f>'Dec2022'!$E$25</f>
        <v>5.475767195767197E-2</v>
      </c>
      <c r="M194" s="224">
        <f>'Dec2022'!$E$23</f>
        <v>2.1459999999999996E-2</v>
      </c>
      <c r="N194" s="224">
        <f>'Dec2022'!$E$24</f>
        <v>9.7940000000000013E-2</v>
      </c>
      <c r="O194" s="224">
        <f>'Dec2022'!$E$27</f>
        <v>5.9399999999999994E-2</v>
      </c>
      <c r="P194" s="225">
        <f>'Dec2022'!$E$5</f>
        <v>9.9399999999999988E-2</v>
      </c>
      <c r="Q194" s="225">
        <f>'Dec2022'!$E$6</f>
        <v>3.9399999999999998E-2</v>
      </c>
    </row>
    <row r="195" spans="1:18" s="221" customFormat="1" x14ac:dyDescent="0.2">
      <c r="A195" s="219">
        <v>192</v>
      </c>
      <c r="B195" s="220" t="s">
        <v>817</v>
      </c>
      <c r="C195" s="224">
        <f>'Jan2023'!$E$10</f>
        <v>4.4566666666666664E-2</v>
      </c>
      <c r="D195" s="224">
        <f>'Jan2023'!$E$11</f>
        <v>3.6799999999999999E-2</v>
      </c>
      <c r="E195" s="224">
        <f>'Jan2023'!$E$12</f>
        <v>3.9666666666666663E-2</v>
      </c>
      <c r="F195" s="224">
        <f>'Jan2023'!$E$14</f>
        <v>4.526666666666667E-2</v>
      </c>
      <c r="G195" s="224">
        <f>'Jan2023'!$E$15</f>
        <v>4.6193015873015865E-2</v>
      </c>
      <c r="H195" s="224">
        <f>'Jan2023'!$E$16</f>
        <v>4.9627579365079368E-2</v>
      </c>
      <c r="I195" s="224">
        <f>'Jan2023'!$E$18</f>
        <v>3.576066666666667E-2</v>
      </c>
      <c r="J195" s="224">
        <f>'Jan2023'!$E$19</f>
        <v>3.2508928571428571E-2</v>
      </c>
      <c r="K195" s="224">
        <f>'Jan2023'!$E$20</f>
        <v>4.0988928571428572E-2</v>
      </c>
      <c r="L195" s="224">
        <f>'Jan2023'!$E$25</f>
        <v>5.5464074074074103E-2</v>
      </c>
      <c r="M195" s="224">
        <f>'Jan2023'!$E$23</f>
        <v>2.1459999999999996E-2</v>
      </c>
      <c r="N195" s="224">
        <f>'Jan2023'!$E$24</f>
        <v>9.815111111111112E-2</v>
      </c>
      <c r="O195" s="224">
        <f>'Jan2023'!$E$27</f>
        <v>5.9611111111111101E-2</v>
      </c>
      <c r="P195" s="225">
        <f>'Jan2023'!$E$5</f>
        <v>9.9611111111111095E-2</v>
      </c>
      <c r="Q195" s="225">
        <f>'Jan2023'!$E$6</f>
        <v>3.9611111111111104E-2</v>
      </c>
    </row>
    <row r="196" spans="1:18" s="221" customFormat="1" x14ac:dyDescent="0.2">
      <c r="A196" s="219">
        <v>193</v>
      </c>
      <c r="B196" s="220" t="s">
        <v>823</v>
      </c>
      <c r="C196" s="224">
        <f>'Feb2023'!$E$10</f>
        <v>4.6133333333333332E-2</v>
      </c>
      <c r="D196" s="224">
        <f>'Feb2023'!$E$11</f>
        <v>3.6333333333333336E-2</v>
      </c>
      <c r="E196" s="224">
        <f>'Feb2023'!$E$12</f>
        <v>3.8766666666666671E-2</v>
      </c>
      <c r="F196" s="224">
        <f>'Feb2023'!$E$14</f>
        <v>4.6199999999999998E-2</v>
      </c>
      <c r="G196" s="224">
        <f>'Feb2023'!$E$15</f>
        <v>4.5524857978279022E-2</v>
      </c>
      <c r="H196" s="224">
        <f>'Feb2023'!$E$16</f>
        <v>4.8324772347535509E-2</v>
      </c>
      <c r="I196" s="224">
        <f>'Feb2023'!$E$18</f>
        <v>3.6498000000000003E-2</v>
      </c>
      <c r="J196" s="224">
        <f>'Feb2023'!$E$19</f>
        <v>3.0192568922305766E-2</v>
      </c>
      <c r="K196" s="224">
        <f>'Feb2023'!$E$20</f>
        <v>3.9023994360902259E-2</v>
      </c>
      <c r="L196" s="224">
        <f>'Feb2023'!$E$25</f>
        <v>5.6380636313004766E-2</v>
      </c>
      <c r="M196" s="224">
        <f>'Feb2023'!$E$23</f>
        <v>2.1459999999999996E-2</v>
      </c>
      <c r="N196" s="224">
        <f>'Feb2023'!$E$24</f>
        <v>9.8573333333333346E-2</v>
      </c>
      <c r="O196" s="224">
        <f>'Feb2023'!$E$27</f>
        <v>6.0033333333333341E-2</v>
      </c>
      <c r="P196" s="225">
        <f>'Feb2023'!$E$5</f>
        <v>0.10003333333333334</v>
      </c>
      <c r="Q196" s="225">
        <f>'Feb2023'!$E$6</f>
        <v>4.0033333333333337E-2</v>
      </c>
    </row>
    <row r="197" spans="1:18" s="221" customFormat="1" x14ac:dyDescent="0.2">
      <c r="A197" s="219">
        <v>194</v>
      </c>
      <c r="B197" s="220" t="s">
        <v>827</v>
      </c>
      <c r="C197" s="224">
        <f>'Mar2023'!$E$10</f>
        <v>4.7800000000000002E-2</v>
      </c>
      <c r="D197" s="224">
        <f>'Mar2023'!$E$11</f>
        <v>3.6466666666666668E-2</v>
      </c>
      <c r="E197" s="224">
        <f>'Mar2023'!$E$12</f>
        <v>3.9E-2</v>
      </c>
      <c r="F197" s="224">
        <f>'Mar2023'!$E$14</f>
        <v>4.7533333333333337E-2</v>
      </c>
      <c r="G197" s="224">
        <f>'Mar2023'!$E$15</f>
        <v>4.6038798627002282E-2</v>
      </c>
      <c r="H197" s="224">
        <f>'Mar2023'!$E$16</f>
        <v>4.8686504576659038E-2</v>
      </c>
      <c r="I197" s="224">
        <f>'Mar2023'!$E$18</f>
        <v>3.7551333333333339E-2</v>
      </c>
      <c r="J197" s="224">
        <f>'Mar2023'!$E$19</f>
        <v>2.925374904652937E-2</v>
      </c>
      <c r="K197" s="224">
        <f>'Mar2023'!$E$20</f>
        <v>3.84898846300534E-2</v>
      </c>
      <c r="L197" s="224">
        <f>'Mar2023'!$E$25</f>
        <v>5.7087273073989329E-2</v>
      </c>
      <c r="M197" s="224">
        <f>'Mar2023'!$E$23</f>
        <v>2.1459999999999996E-2</v>
      </c>
      <c r="N197" s="224">
        <f>'Mar2023'!$E$24</f>
        <v>9.9373333333333341E-2</v>
      </c>
      <c r="O197" s="224">
        <f>'Mar2023'!$E$27</f>
        <v>6.0833333333333336E-2</v>
      </c>
      <c r="P197" s="225">
        <f>'Mar2023'!$E$5</f>
        <v>0.10083333333333333</v>
      </c>
      <c r="Q197" s="225">
        <f>'Mar2023'!$E$6</f>
        <v>4.0833333333333333E-2</v>
      </c>
    </row>
    <row r="198" spans="1:18" s="221" customFormat="1" x14ac:dyDescent="0.2">
      <c r="A198" s="219">
        <v>195</v>
      </c>
      <c r="B198" s="220" t="s">
        <v>829</v>
      </c>
      <c r="C198" s="224">
        <f>'Apr2023'!$E$10</f>
        <v>4.9066666666666668E-2</v>
      </c>
      <c r="D198" s="224">
        <f>'Apr2023'!$E$11</f>
        <v>3.6233333333333333E-2</v>
      </c>
      <c r="E198" s="224">
        <f>'Apr2023'!$E$12</f>
        <v>3.896666666666667E-2</v>
      </c>
      <c r="F198" s="224">
        <f>'Apr2023'!$E$14</f>
        <v>4.8933333333333329E-2</v>
      </c>
      <c r="G198" s="224">
        <f>'Apr2023'!$E$15</f>
        <v>4.5906298627002289E-2</v>
      </c>
      <c r="H198" s="224">
        <f>'Apr2023'!$E$16</f>
        <v>4.8750671243325709E-2</v>
      </c>
      <c r="I198" s="224">
        <f>'Apr2023'!$E$18</f>
        <v>3.8657333333333328E-2</v>
      </c>
      <c r="J198" s="224">
        <f>'Apr2023'!$E$19</f>
        <v>2.8342082379862701E-2</v>
      </c>
      <c r="K198" s="224">
        <f>'Apr2023'!$E$20</f>
        <v>3.8350301296720062E-2</v>
      </c>
      <c r="L198" s="224">
        <f>'Apr2023'!$E$25</f>
        <v>5.7189085939486406E-2</v>
      </c>
      <c r="M198" s="224">
        <f>'Apr2023'!$E$23</f>
        <v>2.1093333333333335E-2</v>
      </c>
      <c r="N198" s="224">
        <f>'Apr2023'!$E$24</f>
        <v>9.922888888888888E-2</v>
      </c>
      <c r="O198" s="224">
        <f>'Apr2023'!$E$27</f>
        <v>6.0322222222222222E-2</v>
      </c>
      <c r="P198" s="225">
        <f>'Apr2023'!$E$5</f>
        <v>0.10032222222222223</v>
      </c>
      <c r="Q198" s="225">
        <f>'Apr2023'!$E$6</f>
        <v>4.0322222222222225E-2</v>
      </c>
    </row>
    <row r="199" spans="1:18" s="221" customFormat="1" x14ac:dyDescent="0.2">
      <c r="A199" s="219">
        <v>196</v>
      </c>
      <c r="B199" s="220" t="s">
        <v>831</v>
      </c>
      <c r="C199" s="224">
        <f>'May2023'!$E$10</f>
        <v>5.0800000000000005E-2</v>
      </c>
      <c r="D199" s="224">
        <f>'May2023'!$E$11</f>
        <v>3.5633333333333329E-2</v>
      </c>
      <c r="E199" s="224">
        <f>'May2023'!$E$12</f>
        <v>3.9E-2</v>
      </c>
      <c r="F199" s="224">
        <f>'May2023'!$E$14</f>
        <v>5.0299999999999991E-2</v>
      </c>
      <c r="G199" s="224">
        <f>'May2023'!$E$15</f>
        <v>4.5864911067193675E-2</v>
      </c>
      <c r="H199" s="224">
        <f>'May2023'!$E$16</f>
        <v>4.9079538866930179E-2</v>
      </c>
      <c r="I199" s="224">
        <f>'May2023'!$E$18</f>
        <v>3.9736999999999995E-2</v>
      </c>
      <c r="J199" s="224">
        <f>'May2023'!$E$19</f>
        <v>2.8289351119894595E-2</v>
      </c>
      <c r="K199" s="224">
        <f>'May2023'!$E$20</f>
        <v>3.8366788537549414E-2</v>
      </c>
      <c r="L199" s="224">
        <f>'May2023'!$E$25</f>
        <v>6.28069753600074E-2</v>
      </c>
      <c r="M199" s="224">
        <f>'May2023'!$E$23</f>
        <v>2.0726666666666668E-2</v>
      </c>
      <c r="N199" s="224">
        <f>'May2023'!$E$24</f>
        <v>0.10016222222222221</v>
      </c>
      <c r="O199" s="224">
        <f>'May2023'!$E$27</f>
        <v>6.0888888888888881E-2</v>
      </c>
      <c r="P199" s="225">
        <f>'May2023'!$E$5</f>
        <v>0.10088888888888889</v>
      </c>
      <c r="Q199" s="225">
        <f>'May2023'!$E$6</f>
        <v>4.0888888888888884E-2</v>
      </c>
    </row>
    <row r="200" spans="1:18" s="221" customFormat="1" x14ac:dyDescent="0.2">
      <c r="A200" s="219">
        <v>197</v>
      </c>
      <c r="B200" s="220" t="s">
        <v>835</v>
      </c>
      <c r="C200" s="224">
        <f>'Jun2023'!$E$10</f>
        <v>5.2666666666666667E-2</v>
      </c>
      <c r="D200" s="224">
        <f>'Jun2023'!$E$11</f>
        <v>3.5933333333333338E-2</v>
      </c>
      <c r="E200" s="224">
        <f>'Jun2023'!$E$12</f>
        <v>3.9333333333333331E-2</v>
      </c>
      <c r="F200" s="224">
        <f>'Jun2023'!$E$14</f>
        <v>5.1333333333333335E-2</v>
      </c>
      <c r="G200" s="224">
        <f>'Jun2023'!$E$15</f>
        <v>4.6308906926406934E-2</v>
      </c>
      <c r="H200" s="224">
        <f>'Jun2023'!$E$16</f>
        <v>4.9244790764790769E-2</v>
      </c>
      <c r="I200" s="224">
        <f>'Jun2023'!$E$18</f>
        <v>4.0553333333333337E-2</v>
      </c>
      <c r="J200" s="224">
        <f>'Jun2023'!$E$19</f>
        <v>2.8249202741702742E-2</v>
      </c>
      <c r="K200" s="224">
        <f>'Jun2023'!$E$20</f>
        <v>3.8127088744588748E-2</v>
      </c>
      <c r="L200" s="224">
        <f>'Jun2023'!$E$25</f>
        <v>6.8544359763044002E-2</v>
      </c>
      <c r="M200" s="224">
        <f>'Jun2023'!$E$23</f>
        <v>2.036E-2</v>
      </c>
      <c r="N200" s="224">
        <f>'Jun2023'!$E$24</f>
        <v>0.10157333333333333</v>
      </c>
      <c r="O200" s="224">
        <f>'Jun2023'!$E$27</f>
        <v>6.1933333333333326E-2</v>
      </c>
      <c r="P200" s="225">
        <f>'Jun2023'!$E$5</f>
        <v>0.10193333333333332</v>
      </c>
      <c r="Q200" s="225">
        <f>'Jun2023'!$E$6</f>
        <v>4.1933333333333329E-2</v>
      </c>
    </row>
    <row r="201" spans="1:18" x14ac:dyDescent="0.2">
      <c r="A201" s="219">
        <v>198</v>
      </c>
      <c r="B201" s="220" t="s">
        <v>841</v>
      </c>
      <c r="C201" s="224">
        <f>'Jul2023'!$E$10</f>
        <v>5.4066666666666673E-2</v>
      </c>
      <c r="D201" s="224">
        <f>'Jul2023'!$E$11</f>
        <v>3.7399999999999996E-2</v>
      </c>
      <c r="E201" s="224">
        <f>'Jul2023'!$E$12</f>
        <v>4.0500000000000001E-2</v>
      </c>
      <c r="F201" s="224">
        <f>'Jul2023'!$E$14</f>
        <v>5.2400000000000002E-2</v>
      </c>
      <c r="G201" s="224">
        <f>'Jul2023'!$E$15</f>
        <v>4.7856406926406934E-2</v>
      </c>
      <c r="H201" s="224">
        <f>'Jul2023'!$E$16</f>
        <v>5.0305624098124113E-2</v>
      </c>
      <c r="I201" s="224">
        <f>'Jul2023'!$E$18</f>
        <v>4.1396000000000002E-2</v>
      </c>
      <c r="J201" s="224">
        <f>'Jul2023'!$E$19</f>
        <v>2.9420869408369407E-2</v>
      </c>
      <c r="K201" s="224">
        <f>'Jul2023'!$E$20</f>
        <v>3.8772088744588748E-2</v>
      </c>
      <c r="L201" s="224">
        <f>'Jul2023'!$E$25</f>
        <v>7.4475658008658033E-2</v>
      </c>
      <c r="M201" s="224">
        <f>'Jul2023'!$E$23</f>
        <v>2.036E-2</v>
      </c>
      <c r="N201" s="224">
        <f>'Jul2023'!$E$24</f>
        <v>0.10398444444444445</v>
      </c>
      <c r="O201" s="224">
        <f>'Jul2023'!$E$27</f>
        <v>6.434444444444444E-2</v>
      </c>
      <c r="P201" s="225">
        <f>'Jul2023'!$E$5</f>
        <v>0.10434444444444443</v>
      </c>
      <c r="Q201" s="225">
        <f>'Jul2023'!$E$6</f>
        <v>4.4344444444444443E-2</v>
      </c>
      <c r="R201" s="221"/>
    </row>
    <row r="202" spans="1:18" x14ac:dyDescent="0.2">
      <c r="A202" s="219">
        <v>199</v>
      </c>
      <c r="B202" s="220" t="s">
        <v>842</v>
      </c>
      <c r="C202" s="224">
        <f>'Aug2023'!$E$10</f>
        <v>5.4900000000000004E-2</v>
      </c>
      <c r="D202" s="224">
        <f>'Aug2023'!$E$11</f>
        <v>3.9399999999999998E-2</v>
      </c>
      <c r="E202" s="224">
        <f>'Aug2023'!$E$12</f>
        <v>4.2166666666666665E-2</v>
      </c>
      <c r="F202" s="224">
        <f>'Aug2023'!$E$14</f>
        <v>5.3366666666666666E-2</v>
      </c>
      <c r="G202" s="224">
        <f>'Aug2023'!$E$15</f>
        <v>4.9757329192546586E-2</v>
      </c>
      <c r="H202" s="224">
        <f>'Aug2023'!$E$16</f>
        <v>5.1827824361628715E-2</v>
      </c>
      <c r="I202" s="224">
        <f>'Aug2023'!$E$18</f>
        <v>4.2159666666666672E-2</v>
      </c>
      <c r="J202" s="224">
        <f>'Aug2023'!$E$19</f>
        <v>3.0683040027605246E-2</v>
      </c>
      <c r="K202" s="224">
        <f>'Aug2023'!$E$20</f>
        <v>3.9844140786749478E-2</v>
      </c>
      <c r="L202" s="224">
        <f>'Aug2023'!$E$25</f>
        <v>7.4712838509316759E-2</v>
      </c>
      <c r="M202" s="224">
        <f>'Aug2023'!$E$23</f>
        <v>2.036E-2</v>
      </c>
      <c r="N202" s="224">
        <f>'Aug2023'!$E$24</f>
        <v>0.10539555555555556</v>
      </c>
      <c r="O202" s="224">
        <f>'Aug2023'!$E$27</f>
        <v>6.5755555555555553E-2</v>
      </c>
      <c r="P202" s="225">
        <f>'Aug2023'!$E$5</f>
        <v>0.10575555555555555</v>
      </c>
      <c r="Q202" s="225">
        <f>'Aug2023'!$E$6</f>
        <v>4.5755555555555549E-2</v>
      </c>
      <c r="R202" s="221"/>
    </row>
    <row r="203" spans="1:18" s="221" customFormat="1" x14ac:dyDescent="0.2">
      <c r="A203" s="219">
        <v>200</v>
      </c>
      <c r="B203" s="220" t="s">
        <v>846</v>
      </c>
      <c r="C203" s="224">
        <f>'Sep2023'!$E$10</f>
        <v>5.5366666666666654E-2</v>
      </c>
      <c r="D203" s="224">
        <f>'Sep2023'!$E$11</f>
        <v>4.1500000000000002E-2</v>
      </c>
      <c r="E203" s="224">
        <f>'Sep2023'!$E$12</f>
        <v>4.4199999999999996E-2</v>
      </c>
      <c r="F203" s="224">
        <f>'Sep2023'!$E$14</f>
        <v>5.4266666666666664E-2</v>
      </c>
      <c r="G203" s="224">
        <f>'Sep2023'!$E$15</f>
        <v>5.1283876811594208E-2</v>
      </c>
      <c r="H203" s="224">
        <f>'Sep2023'!$E$16</f>
        <v>5.3767427536231892E-2</v>
      </c>
      <c r="I203" s="224">
        <f>'Sep2023'!$E$18</f>
        <v>4.2870666666666668E-2</v>
      </c>
      <c r="J203" s="224">
        <f>'Sep2023'!$E$19</f>
        <v>3.264557971014493E-2</v>
      </c>
      <c r="K203" s="224">
        <f>'Sep2023'!$E$20</f>
        <v>4.1504855072463771E-2</v>
      </c>
      <c r="L203" s="224">
        <f>'Sep2023'!$E$25</f>
        <v>7.5428862318840564E-2</v>
      </c>
      <c r="M203" s="224">
        <f>'Sep2023'!$E$23</f>
        <v>2.036E-2</v>
      </c>
      <c r="N203" s="224">
        <f>'Sep2023'!$E$24</f>
        <v>0.10704000000000001</v>
      </c>
      <c r="O203" s="224">
        <f>'Sep2023'!$E$27</f>
        <v>6.7400000000000002E-2</v>
      </c>
      <c r="P203" s="225">
        <f>'Sep2023'!$E$5</f>
        <v>0.1074</v>
      </c>
      <c r="Q203" s="225">
        <f>'Sep2023'!$E$6</f>
        <v>4.7399999999999998E-2</v>
      </c>
    </row>
    <row r="204" spans="1:18" x14ac:dyDescent="0.2">
      <c r="A204" s="219">
        <v>201</v>
      </c>
      <c r="B204" s="220" t="s">
        <v>888</v>
      </c>
      <c r="C204" s="224">
        <f>'Oct2023'!$E$10</f>
        <v>5.5733333333333329E-2</v>
      </c>
      <c r="D204" s="224">
        <f>'Oct2023'!$E$11</f>
        <v>4.4500000000000005E-2</v>
      </c>
      <c r="E204" s="224">
        <f>'Oct2023'!$E$12</f>
        <v>4.7466666666666664E-2</v>
      </c>
      <c r="F204" s="224">
        <f>'Oct2023'!$E$14</f>
        <v>5.4633333333333332E-2</v>
      </c>
      <c r="G204" s="224">
        <f>'Oct2023'!$E$15</f>
        <v>5.3582448240165635E-2</v>
      </c>
      <c r="H204" s="224">
        <f>'Oct2023'!$E$16</f>
        <v>5.6742467218771575E-2</v>
      </c>
      <c r="I204" s="224">
        <f>'Oct2023'!$E$18</f>
        <v>4.3160333333333335E-2</v>
      </c>
      <c r="J204" s="224">
        <f>'Oct2023'!$E$19</f>
        <v>3.6479706694271911E-2</v>
      </c>
      <c r="K204" s="224">
        <f>'Oct2023'!$E$20</f>
        <v>4.4495410628019323E-2</v>
      </c>
      <c r="L204" s="224">
        <f>'Oct2023'!$E$25</f>
        <v>7.8387316864295106E-2</v>
      </c>
      <c r="M204" s="224">
        <f>'Oct2023'!$E$23</f>
        <v>2.036E-2</v>
      </c>
      <c r="N204" s="224">
        <f>'Oct2023'!$E$24</f>
        <v>0.10902888888888888</v>
      </c>
      <c r="O204" s="224">
        <f>'Oct2023'!$E$27</f>
        <v>6.9388888888888889E-2</v>
      </c>
      <c r="P204" s="225">
        <f>'Oct2023'!$E$5</f>
        <v>0.1093888888888889</v>
      </c>
      <c r="Q204" s="225">
        <f>'Oct2023'!$E$6</f>
        <v>4.9388888888888892E-2</v>
      </c>
      <c r="R204" s="221"/>
    </row>
    <row r="205" spans="1:18" x14ac:dyDescent="0.2">
      <c r="A205" s="219">
        <v>202</v>
      </c>
      <c r="B205" s="220" t="s">
        <v>892</v>
      </c>
      <c r="C205" s="224">
        <f>'Nov2023'!$E$10</f>
        <v>5.5600000000000004E-2</v>
      </c>
      <c r="D205" s="224">
        <f>'Nov2023'!$E$11</f>
        <v>4.5599999999999995E-2</v>
      </c>
      <c r="E205" s="224">
        <f>'Nov2023'!$E$12</f>
        <v>4.873333333333333E-2</v>
      </c>
      <c r="F205" s="224">
        <f>'Nov2023'!$E$14</f>
        <v>5.4533333333333329E-2</v>
      </c>
      <c r="G205" s="224">
        <f>'Nov2023'!$E$15</f>
        <v>5.3396388888888889E-2</v>
      </c>
      <c r="H205" s="224">
        <f>'Nov2023'!$E$16</f>
        <v>5.7260238095238093E-2</v>
      </c>
      <c r="I205" s="224">
        <f>'Nov2023'!$E$18</f>
        <v>4.3081333333333333E-2</v>
      </c>
      <c r="J205" s="224">
        <f>'Nov2023'!$E$19</f>
        <v>3.8140317460317458E-2</v>
      </c>
      <c r="K205" s="224">
        <f>'Nov2023'!$E$20</f>
        <v>4.5427380952380948E-2</v>
      </c>
      <c r="L205" s="224">
        <f>'Nov2023'!$E$25</f>
        <v>8.1329573593073606E-2</v>
      </c>
      <c r="M205" s="224">
        <f>'Nov2023'!$E$23</f>
        <v>2.036E-2</v>
      </c>
      <c r="N205" s="224">
        <f>'Nov2023'!$E$24</f>
        <v>0.10964</v>
      </c>
      <c r="O205" s="224">
        <f>'Nov2023'!$E$27</f>
        <v>7.0000000000000007E-2</v>
      </c>
      <c r="P205" s="225">
        <f>'Nov2023'!$E$5</f>
        <v>0.11000000000000001</v>
      </c>
      <c r="Q205" s="225">
        <f>'Nov2023'!$E$6</f>
        <v>5.000000000000001E-2</v>
      </c>
      <c r="R205" s="221"/>
    </row>
    <row r="206" spans="1:18" x14ac:dyDescent="0.2">
      <c r="A206" s="219">
        <v>203</v>
      </c>
      <c r="B206" s="220" t="s">
        <v>898</v>
      </c>
      <c r="C206" s="224">
        <f>'Dec2023'!$E$10</f>
        <v>5.5199999999999999E-2</v>
      </c>
      <c r="D206" s="224">
        <f>'Dec2023'!$E$11</f>
        <v>4.4399999999999995E-2</v>
      </c>
      <c r="E206" s="224">
        <f>'Dec2023'!$E$12</f>
        <v>4.7633333333333333E-2</v>
      </c>
      <c r="F206" s="224">
        <f>'Dec2023'!$E$14</f>
        <v>5.3966666666666663E-2</v>
      </c>
      <c r="G206" s="224">
        <f>'Dec2023'!$E$15</f>
        <v>5.1027222222222224E-2</v>
      </c>
      <c r="H206" s="224">
        <f>'Dec2023'!$E$16</f>
        <v>5.5247738095238107E-2</v>
      </c>
      <c r="I206" s="224">
        <f>'Dec2023'!$E$18</f>
        <v>4.2633666666666667E-2</v>
      </c>
      <c r="J206" s="224">
        <f>'Dec2023'!$E$19</f>
        <v>3.6957817460317462E-2</v>
      </c>
      <c r="K206" s="224">
        <f>'Dec2023'!$E$20</f>
        <v>4.3332380952380956E-2</v>
      </c>
      <c r="L206" s="224">
        <f>'Dec2023'!$E$25</f>
        <v>8.3331406926406934E-2</v>
      </c>
      <c r="M206" s="224">
        <f>'Dec2023'!$E$23</f>
        <v>2.036E-2</v>
      </c>
      <c r="N206" s="224">
        <f>'Dec2023'!$E$24</f>
        <v>0.10873999999999999</v>
      </c>
      <c r="O206" s="224">
        <f>'Dec2023'!$E$27</f>
        <v>6.9100000000000009E-2</v>
      </c>
      <c r="P206" s="225">
        <f>'Dec2023'!$E$5</f>
        <v>0.1091</v>
      </c>
      <c r="Q206" s="225">
        <f>'Dec2023'!$E$6</f>
        <v>4.9100000000000005E-2</v>
      </c>
      <c r="R206" s="221"/>
    </row>
    <row r="207" spans="1:18" s="221" customFormat="1" x14ac:dyDescent="0.2">
      <c r="A207" s="219">
        <v>204</v>
      </c>
      <c r="B207" s="220" t="s">
        <v>902</v>
      </c>
      <c r="C207" s="224">
        <f>'Jan2024'!$E$10</f>
        <v>5.4699999999999999E-2</v>
      </c>
      <c r="D207" s="224">
        <f>'Jan2024'!$E$11</f>
        <v>4.1933333333333329E-2</v>
      </c>
      <c r="E207" s="224">
        <f>'Jan2024'!$E$12</f>
        <v>4.5166666666666667E-2</v>
      </c>
      <c r="F207" s="224">
        <f>'Jan2024'!$E$14</f>
        <v>5.3300000000000007E-2</v>
      </c>
      <c r="G207" s="224">
        <f>'Jan2024'!$E$15</f>
        <v>4.8197063492063486E-2</v>
      </c>
      <c r="H207" s="224">
        <f>'Jan2024'!$E$16</f>
        <v>5.2210436507936518E-2</v>
      </c>
      <c r="I207" s="224">
        <f>'Jan2024'!$E$18</f>
        <v>4.2107000000000006E-2</v>
      </c>
      <c r="J207" s="224">
        <f>'Jan2024'!$E$19</f>
        <v>3.345543650793651E-2</v>
      </c>
      <c r="K207" s="224">
        <f>'Jan2024'!$E$20</f>
        <v>3.9649841269841272E-2</v>
      </c>
      <c r="L207" s="224">
        <f>'Jan2024'!$E$25</f>
        <v>8.2382248677248707E-2</v>
      </c>
      <c r="M207" s="224">
        <f>'Jan2024'!$E$23</f>
        <v>2.036E-2</v>
      </c>
      <c r="N207" s="224">
        <f>'Jan2024'!$E$24</f>
        <v>0.10700666666666668</v>
      </c>
      <c r="O207" s="224">
        <f>'Jan2024'!$E$27</f>
        <v>6.7366666666666672E-2</v>
      </c>
      <c r="P207" s="225">
        <f>'Jan2024'!$E$5</f>
        <v>0.10736666666666667</v>
      </c>
      <c r="Q207" s="225">
        <f>'Jan2024'!$E$6</f>
        <v>4.7366666666666668E-2</v>
      </c>
    </row>
    <row r="208" spans="1:18" s="221" customFormat="1" x14ac:dyDescent="0.2">
      <c r="A208" s="219">
        <v>205</v>
      </c>
      <c r="B208" s="220" t="s">
        <v>907</v>
      </c>
      <c r="C208" s="224">
        <f>'Feb2024'!$E$10</f>
        <v>5.4433333333333334E-2</v>
      </c>
      <c r="D208" s="224">
        <f>'Feb2024'!$E$11</f>
        <v>4.0966666666666665E-2</v>
      </c>
      <c r="E208" s="224">
        <f>'Feb2024'!$E$12</f>
        <v>4.4000000000000004E-2</v>
      </c>
      <c r="F208" s="224">
        <f>'Feb2024'!$E$14</f>
        <v>5.2666666666666667E-2</v>
      </c>
      <c r="G208" s="224">
        <f>'Feb2024'!$E$15</f>
        <v>4.7125079365079363E-2</v>
      </c>
      <c r="H208" s="224">
        <f>'Feb2024'!$E$16</f>
        <v>5.0905238095238094E-2</v>
      </c>
      <c r="I208" s="224">
        <f>'Feb2024'!$E$18</f>
        <v>4.1606666666666667E-2</v>
      </c>
      <c r="J208" s="224">
        <f>'Feb2024'!$E$19</f>
        <v>3.0974246031746033E-2</v>
      </c>
      <c r="K208" s="224">
        <f>'Feb2024'!$E$20</f>
        <v>3.6890515873015874E-2</v>
      </c>
      <c r="L208" s="224">
        <f>'Feb2024'!$E$25</f>
        <v>7.5589629629629632E-2</v>
      </c>
      <c r="M208" s="224">
        <f>'Feb2024'!$E$23</f>
        <v>2.036E-2</v>
      </c>
      <c r="N208" s="224">
        <f>'Feb2024'!$E$24</f>
        <v>0.10623999999999999</v>
      </c>
      <c r="O208" s="224">
        <f>'Feb2024'!$E$27</f>
        <v>6.6599999999999993E-2</v>
      </c>
      <c r="P208" s="225">
        <f>'Feb2024'!$E$5</f>
        <v>0.1066</v>
      </c>
      <c r="Q208" s="225">
        <f>'Feb2024'!$E$6</f>
        <v>4.6599999999999996E-2</v>
      </c>
    </row>
    <row r="209" spans="1:18" s="221" customFormat="1" x14ac:dyDescent="0.2">
      <c r="A209" s="219">
        <v>206</v>
      </c>
      <c r="B209" s="220" t="s">
        <v>911</v>
      </c>
      <c r="C209" s="224">
        <f>'Mar2024'!$E$10</f>
        <v>5.4533333333333329E-2</v>
      </c>
      <c r="D209" s="224">
        <f>'Mar2024'!$E$11</f>
        <v>4.1599999999999998E-2</v>
      </c>
      <c r="E209" s="224">
        <f>'Mar2024'!$E$12</f>
        <v>4.4466666666666675E-2</v>
      </c>
      <c r="F209" s="224">
        <f>'Mar2024'!$E$14</f>
        <v>5.2566666666666671E-2</v>
      </c>
      <c r="G209" s="224">
        <f>'Mar2024'!$E$15</f>
        <v>4.794924603174603E-2</v>
      </c>
      <c r="H209" s="224">
        <f>'Mar2024'!$E$16</f>
        <v>5.1553571428571442E-2</v>
      </c>
      <c r="I209" s="224">
        <f>'Mar2024'!$E$18</f>
        <v>4.1527666666666671E-2</v>
      </c>
      <c r="J209" s="224">
        <f>'Mar2024'!$E$19</f>
        <v>3.0624246031746034E-2</v>
      </c>
      <c r="K209" s="224">
        <f>'Mar2024'!$E$20</f>
        <v>3.6388849206349209E-2</v>
      </c>
      <c r="L209" s="224">
        <f>'Mar2024'!$E$25</f>
        <v>7.4084074074074066E-2</v>
      </c>
      <c r="M209" s="224">
        <f>'Mar2024'!$E$23</f>
        <v>2.036E-2</v>
      </c>
      <c r="N209" s="224">
        <f>'Mar2024'!$E$24</f>
        <v>0.10658444444444444</v>
      </c>
      <c r="O209" s="224">
        <f>'Mar2024'!$E$27</f>
        <v>6.6944444444444431E-2</v>
      </c>
      <c r="P209" s="225">
        <f>'Mar2024'!$E$5</f>
        <v>0.10694444444444443</v>
      </c>
      <c r="Q209" s="225">
        <f>'Mar2024'!$E$6</f>
        <v>4.6944444444444434E-2</v>
      </c>
    </row>
    <row r="210" spans="1:18" s="221" customFormat="1" x14ac:dyDescent="0.2">
      <c r="A210" s="219">
        <v>207</v>
      </c>
      <c r="B210" s="220" t="s">
        <v>914</v>
      </c>
      <c r="C210" s="224">
        <f>'Apr2024'!$E$10</f>
        <v>5.45E-2</v>
      </c>
      <c r="D210" s="224">
        <f>'Apr2024'!$E$11</f>
        <v>4.3199999999999995E-2</v>
      </c>
      <c r="E210" s="224">
        <f>'Apr2024'!$E$12</f>
        <v>4.5733333333333327E-2</v>
      </c>
      <c r="F210" s="224">
        <f>'Apr2024'!$E$14</f>
        <v>5.2799999999999993E-2</v>
      </c>
      <c r="G210" s="224">
        <f>'Apr2024'!$E$15</f>
        <v>4.9236439393939395E-2</v>
      </c>
      <c r="H210" s="224">
        <f>'Apr2024'!$E$16</f>
        <v>5.2900000000000003E-2</v>
      </c>
      <c r="I210" s="224">
        <f>'Apr2024'!$E$18</f>
        <v>4.1711999999999999E-2</v>
      </c>
      <c r="J210" s="224">
        <f>'Apr2024'!$E$19</f>
        <v>3.1347045454545454E-2</v>
      </c>
      <c r="K210" s="224">
        <f>'Apr2024'!$E$20</f>
        <v>3.6884772727272731E-2</v>
      </c>
      <c r="L210" s="224">
        <f>'Apr2024'!$E$25</f>
        <v>7.3590158730158714E-2</v>
      </c>
      <c r="M210" s="224">
        <f>'Apr2024'!$E$23</f>
        <v>2.036E-2</v>
      </c>
      <c r="N210" s="224">
        <f>'Apr2024'!$E$24</f>
        <v>0.10758444444444444</v>
      </c>
      <c r="O210" s="224">
        <f>'Apr2024'!$E$27</f>
        <v>6.7944444444444432E-2</v>
      </c>
      <c r="P210" s="225">
        <f>'Apr2024'!$E$5</f>
        <v>0.10794444444444443</v>
      </c>
      <c r="Q210" s="225">
        <f>'Apr2024'!$E$6</f>
        <v>4.7944444444444435E-2</v>
      </c>
    </row>
    <row r="211" spans="1:18" s="221" customFormat="1" x14ac:dyDescent="0.2">
      <c r="A211" s="219">
        <v>208</v>
      </c>
      <c r="B211" s="220" t="s">
        <v>918</v>
      </c>
      <c r="C211" s="224">
        <f>'May2024'!$E$10</f>
        <v>5.4566666666666673E-2</v>
      </c>
      <c r="D211" s="224">
        <f>'May2024'!$E$11</f>
        <v>4.41E-2</v>
      </c>
      <c r="E211" s="224">
        <f>'May2024'!$E$12</f>
        <v>4.6466666666666663E-2</v>
      </c>
      <c r="F211" s="224">
        <f>'May2024'!$E$14</f>
        <v>5.3166666666666668E-2</v>
      </c>
      <c r="G211" s="224">
        <f>'May2024'!$E$15</f>
        <v>5.010265151515151E-2</v>
      </c>
      <c r="H211" s="224">
        <f>'May2024'!$E$16</f>
        <v>5.3514469696969706E-2</v>
      </c>
      <c r="I211" s="224">
        <f>'May2024'!$E$18</f>
        <v>4.2001666666666666E-2</v>
      </c>
      <c r="J211" s="224">
        <f>'May2024'!$E$19</f>
        <v>3.2734621212121208E-2</v>
      </c>
      <c r="K211" s="224">
        <f>'May2024'!$E$20</f>
        <v>3.7846515151515159E-2</v>
      </c>
      <c r="L211" s="224">
        <f>'May2024'!$E$25</f>
        <v>7.9149552669552647E-2</v>
      </c>
      <c r="M211" s="224">
        <f>'May2024'!$E$23</f>
        <v>2.036E-2</v>
      </c>
      <c r="N211" s="224">
        <f>'May2024'!$E$24</f>
        <v>0.10818444444444446</v>
      </c>
      <c r="O211" s="224">
        <f>'May2024'!$E$27</f>
        <v>6.854444444444445E-2</v>
      </c>
      <c r="P211" s="225">
        <f>'May2024'!$E$5</f>
        <v>0.10854444444444444</v>
      </c>
      <c r="Q211" s="225">
        <f>'May2024'!$E$6</f>
        <v>4.8544444444444446E-2</v>
      </c>
    </row>
    <row r="212" spans="1:18" x14ac:dyDescent="0.2">
      <c r="A212" s="219">
        <v>209</v>
      </c>
      <c r="B212" s="220" t="s">
        <v>923</v>
      </c>
      <c r="C212" s="224">
        <f>'Jun2024'!$E$10</f>
        <v>5.4699999999999999E-2</v>
      </c>
      <c r="D212" s="224">
        <f>'Jun2024'!$E$11</f>
        <v>4.4433333333333332E-2</v>
      </c>
      <c r="E212" s="224">
        <f>'Jun2024'!$E$12</f>
        <v>4.6733333333333328E-2</v>
      </c>
      <c r="F212" s="224">
        <f>'Jun2024'!$E$14</f>
        <v>5.3133333333333331E-2</v>
      </c>
      <c r="G212" s="224">
        <f>'Jun2024'!$E$15</f>
        <v>5.0519098883572568E-2</v>
      </c>
      <c r="H212" s="224">
        <f>'Jun2024'!$E$16</f>
        <v>5.3856618819776714E-2</v>
      </c>
      <c r="I212" s="224">
        <f>'Jun2024'!$E$18</f>
        <v>4.1975333333333337E-2</v>
      </c>
      <c r="J212" s="224">
        <f>'Jun2024'!$E$19</f>
        <v>3.4168700159489633E-2</v>
      </c>
      <c r="K212" s="224">
        <f>'Jun2024'!$E$20</f>
        <v>3.8804146730462528E-2</v>
      </c>
      <c r="L212" s="224">
        <f>'Jun2024'!$E$25</f>
        <v>7.8559318751424009E-2</v>
      </c>
      <c r="M212" s="224">
        <f>'Jun2024'!$E$23</f>
        <v>2.036E-2</v>
      </c>
      <c r="N212" s="224">
        <f>'Jun2024'!$E$24</f>
        <v>0.10835111111111111</v>
      </c>
      <c r="O212" s="224">
        <f>'Jun2024'!$E$27</f>
        <v>6.8711111111111112E-2</v>
      </c>
      <c r="P212" s="225">
        <f>'Jun2024'!$E$5</f>
        <v>0.10871111111111112</v>
      </c>
      <c r="Q212" s="225">
        <f>'Jun2024'!$E$6</f>
        <v>4.8711111111111115E-2</v>
      </c>
      <c r="R212" s="221"/>
    </row>
    <row r="213" spans="1:18" x14ac:dyDescent="0.2">
      <c r="A213" s="219">
        <v>210</v>
      </c>
      <c r="B213" s="220" t="s">
        <v>928</v>
      </c>
      <c r="C213" s="224">
        <f>'Jul2024'!$E$10</f>
        <v>5.4666666666666669E-2</v>
      </c>
      <c r="D213" s="224">
        <f>'Jul2024'!$E$11</f>
        <v>4.3466666666666674E-2</v>
      </c>
      <c r="E213" s="224">
        <f>'Jul2024'!$E$12</f>
        <v>4.6033333333333336E-2</v>
      </c>
      <c r="F213" s="224">
        <f>'Jul2024'!$E$14</f>
        <v>5.3066666666666672E-2</v>
      </c>
      <c r="G213" s="224">
        <f>'Jul2024'!$E$15</f>
        <v>4.9624401913875599E-2</v>
      </c>
      <c r="H213" s="224">
        <f>'Jul2024'!$E$16</f>
        <v>5.3299800637958528E-2</v>
      </c>
      <c r="I213" s="224">
        <f>'Jul2024'!$E$18</f>
        <v>4.1922666666666671E-2</v>
      </c>
      <c r="J213" s="224">
        <f>'Jul2024'!$E$19</f>
        <v>3.4299003189792662E-2</v>
      </c>
      <c r="K213" s="224">
        <f>'Jul2024'!$E$20</f>
        <v>3.8689752791068587E-2</v>
      </c>
      <c r="L213" s="224">
        <f>'Jul2024'!$E$25</f>
        <v>7.7339513556616404E-2</v>
      </c>
      <c r="M213" s="224">
        <f>'Jul2024'!$E$23</f>
        <v>2.036E-2</v>
      </c>
      <c r="N213" s="224">
        <f>'Jul2024'!$E$24</f>
        <v>0.10767333333333333</v>
      </c>
      <c r="O213" s="224">
        <f>'Jul2024'!$E$27</f>
        <v>6.8033333333333335E-2</v>
      </c>
      <c r="P213" s="225">
        <f>'Jul2024'!$E$5</f>
        <v>0.10803333333333334</v>
      </c>
      <c r="Q213" s="225">
        <f>'Jul2024'!$E$6</f>
        <v>4.8033333333333338E-2</v>
      </c>
      <c r="R213" s="221"/>
    </row>
    <row r="214" spans="1:18" x14ac:dyDescent="0.2">
      <c r="A214" s="219">
        <v>211</v>
      </c>
      <c r="B214" s="220" t="s">
        <v>930</v>
      </c>
      <c r="C214" s="224">
        <f>'Aug2024'!$E$10</f>
        <v>5.4133333333333332E-2</v>
      </c>
      <c r="D214" s="224">
        <f>'Aug2024'!$E$11</f>
        <v>4.1433333333333336E-2</v>
      </c>
      <c r="E214" s="224">
        <f>'Aug2024'!$E$12</f>
        <v>4.4500000000000005E-2</v>
      </c>
      <c r="F214" s="224">
        <f>'Aug2024'!$E$14</f>
        <v>5.2366666666666666E-2</v>
      </c>
      <c r="G214" s="224">
        <f>'Aug2024'!$E$15</f>
        <v>4.7761054150527837E-2</v>
      </c>
      <c r="H214" s="224">
        <f>'Aug2024'!$E$16</f>
        <v>5.1886164274322168E-2</v>
      </c>
      <c r="I214" s="224">
        <f>'Aug2024'!$E$18</f>
        <v>4.1369666666666666E-2</v>
      </c>
      <c r="J214" s="224">
        <f>'Aug2024'!$E$19</f>
        <v>3.3243700159489631E-2</v>
      </c>
      <c r="K214" s="224">
        <f>'Aug2024'!$E$20</f>
        <v>3.8031419457735249E-2</v>
      </c>
      <c r="L214" s="224">
        <f>'Aug2024'!$E$25</f>
        <v>7.5715271132373974E-2</v>
      </c>
      <c r="M214" s="224">
        <f>'Aug2024'!$E$23</f>
        <v>2.0203333333333334E-2</v>
      </c>
      <c r="N214" s="224">
        <f>'Aug2024'!$E$24</f>
        <v>0.10644111111111111</v>
      </c>
      <c r="O214" s="224">
        <f>'Aug2024'!$E$27</f>
        <v>6.6644444444444437E-2</v>
      </c>
      <c r="P214" s="225">
        <f>'Aug2024'!$E$5</f>
        <v>0.10664444444444443</v>
      </c>
      <c r="Q214" s="225">
        <f>'Aug2024'!$E$6</f>
        <v>4.664444444444444E-2</v>
      </c>
    </row>
    <row r="215" spans="1:18" x14ac:dyDescent="0.2">
      <c r="A215" s="219">
        <v>212</v>
      </c>
      <c r="B215" s="220" t="s">
        <v>949</v>
      </c>
      <c r="C215" s="224">
        <f>'Sep2024'!$E$10</f>
        <v>5.2166666666666667E-2</v>
      </c>
      <c r="D215" s="224">
        <f>'Sep2024'!$E$11</f>
        <v>3.9466666666666664E-2</v>
      </c>
      <c r="E215" s="224">
        <f>'Sep2024'!$E$12</f>
        <v>4.303333333333334E-2</v>
      </c>
      <c r="F215" s="224">
        <f>'Sep2024'!$E$14</f>
        <v>5.0966666666666667E-2</v>
      </c>
      <c r="G215" s="224">
        <f>'Sep2024'!$E$15</f>
        <v>4.6003773448773454E-2</v>
      </c>
      <c r="H215" s="224">
        <f>'Sep2024'!$E$16</f>
        <v>5.0174848484848482E-2</v>
      </c>
      <c r="I215" s="224">
        <f>'Sep2024'!$E$18</f>
        <v>4.026366666666667E-2</v>
      </c>
      <c r="J215" s="224">
        <f>'Sep2024'!$E$19</f>
        <v>3.1630454545454545E-2</v>
      </c>
      <c r="K215" s="224">
        <f>'Sep2024'!$E$20</f>
        <v>3.722045454545455E-2</v>
      </c>
      <c r="L215" s="224">
        <f>'Sep2024'!$E$25</f>
        <v>7.5614810606058167E-2</v>
      </c>
      <c r="M215" s="224">
        <f>'Sep2024'!$E$23</f>
        <v>2.0046666666666667E-2</v>
      </c>
      <c r="N215" s="224">
        <f>'Sep2024'!$E$24</f>
        <v>0.10475333333333334</v>
      </c>
      <c r="O215" s="224">
        <f>'Sep2024'!$E$27</f>
        <v>6.480000000000001E-2</v>
      </c>
      <c r="P215" s="225">
        <f>'Sep2024'!$E$5</f>
        <v>0.1048</v>
      </c>
      <c r="Q215" s="225">
        <f>'Sep2024'!$E$6</f>
        <v>4.4800000000000006E-2</v>
      </c>
    </row>
    <row r="216" spans="1:18" x14ac:dyDescent="0.2">
      <c r="A216" s="219">
        <v>213</v>
      </c>
      <c r="B216" s="220" t="s">
        <v>951</v>
      </c>
      <c r="C216" s="224">
        <f>'Oct2024'!$E$10</f>
        <v>4.9800000000000004E-2</v>
      </c>
      <c r="D216" s="224">
        <f>'Oct2024'!$E$11</f>
        <v>3.896666666666667E-2</v>
      </c>
      <c r="E216" s="224">
        <f>'Oct2024'!$E$12</f>
        <v>4.2633333333333336E-2</v>
      </c>
      <c r="F216" s="224">
        <f>'Oct2024'!$E$14</f>
        <v>4.8666666666666664E-2</v>
      </c>
      <c r="G216" s="224">
        <f>'Oct2024'!$E$15</f>
        <v>4.5581046176046185E-2</v>
      </c>
      <c r="H216" s="224">
        <f>'Oct2024'!$E$16</f>
        <v>4.9288484848484838E-2</v>
      </c>
      <c r="I216" s="224">
        <f>'Oct2024'!$E$18</f>
        <v>3.8446666666666664E-2</v>
      </c>
      <c r="J216" s="224">
        <f>'Oct2024'!$E$19</f>
        <v>3.1050909090909087E-2</v>
      </c>
      <c r="K216" s="224">
        <f>'Oct2024'!$E$20</f>
        <v>3.6912121212121209E-2</v>
      </c>
      <c r="L216" s="224">
        <f>'Oct2024'!$E$25</f>
        <v>7.5781147891963094E-2</v>
      </c>
      <c r="M216" s="224">
        <f>'Oct2024'!$E$23</f>
        <v>1.9890000000000001E-2</v>
      </c>
      <c r="N216" s="224">
        <f>'Oct2024'!$E$24</f>
        <v>0.10387666666666667</v>
      </c>
      <c r="O216" s="224">
        <f>'Oct2024'!$E$27</f>
        <v>6.376666666666668E-2</v>
      </c>
      <c r="P216" s="225">
        <f>'Oct2024'!$E$5</f>
        <v>0.10376666666666667</v>
      </c>
      <c r="Q216" s="225">
        <f>'Oct2024'!$E$6</f>
        <v>4.3766666666666676E-2</v>
      </c>
      <c r="R216" s="221"/>
    </row>
    <row r="217" spans="1:18" x14ac:dyDescent="0.2">
      <c r="A217" s="219">
        <v>214</v>
      </c>
      <c r="B217" s="220" t="s">
        <v>957</v>
      </c>
      <c r="C217" s="224">
        <f>'Nov2024'!$E$10</f>
        <v>4.7533333333333337E-2</v>
      </c>
      <c r="D217" s="224">
        <f>'Nov2024'!$E$11</f>
        <v>4.0599999999999997E-2</v>
      </c>
      <c r="E217" s="224">
        <f>'Nov2024'!$E$12</f>
        <v>4.3900000000000002E-2</v>
      </c>
      <c r="F217" s="224">
        <f>'Nov2024'!$E$14</f>
        <v>4.6699999999999998E-2</v>
      </c>
      <c r="G217" s="224">
        <f>'Nov2024'!$E$15</f>
        <v>4.7016164274322175E-2</v>
      </c>
      <c r="H217" s="224">
        <f>'Nov2024'!$E$16</f>
        <v>5.0013484848484842E-2</v>
      </c>
      <c r="I217" s="224">
        <f>'Nov2024'!$E$18</f>
        <v>3.6893000000000002E-2</v>
      </c>
      <c r="J217" s="224">
        <f>'Nov2024'!$E$19</f>
        <v>3.1707846889952152E-2</v>
      </c>
      <c r="K217" s="224">
        <f>'Nov2024'!$E$20</f>
        <v>3.7394019138755979E-2</v>
      </c>
      <c r="L217" s="224">
        <f>'Nov2024'!$E$25</f>
        <v>7.4992663043478278E-2</v>
      </c>
      <c r="M217" s="224">
        <f>'Nov2024'!$E$23</f>
        <v>1.9890000000000001E-2</v>
      </c>
      <c r="N217" s="224">
        <f>'Nov2024'!$E$24</f>
        <v>0.10399888888888889</v>
      </c>
      <c r="O217" s="224">
        <f>'Nov2024'!$E$27</f>
        <v>6.3888888888888898E-2</v>
      </c>
      <c r="P217" s="225">
        <f>'Nov2024'!$E$5</f>
        <v>0.10388888888888889</v>
      </c>
      <c r="Q217" s="225">
        <f>'Nov2024'!$E$6</f>
        <v>4.3888888888888894E-2</v>
      </c>
      <c r="R217" s="221"/>
    </row>
    <row r="218" spans="1:18" x14ac:dyDescent="0.2">
      <c r="A218" s="219">
        <v>215</v>
      </c>
      <c r="B218" s="220" t="s">
        <v>961</v>
      </c>
      <c r="C218" s="224">
        <f>'Dec2024'!$E$10</f>
        <v>4.5766666666666671E-2</v>
      </c>
      <c r="D218" s="224">
        <f>'Dec2024'!$E$11</f>
        <v>4.2833333333333334E-2</v>
      </c>
      <c r="E218" s="224">
        <f>'Dec2024'!$E$12</f>
        <v>4.5766666666666671E-2</v>
      </c>
      <c r="F218" s="224">
        <f>'Dec2024'!$E$14</f>
        <v>4.5366666666666666E-2</v>
      </c>
      <c r="G218" s="224">
        <f>'Dec2024'!$E$15</f>
        <v>4.8846084909242804E-2</v>
      </c>
      <c r="H218" s="224">
        <f>'Dec2024'!$E$16</f>
        <v>5.148578643578644E-2</v>
      </c>
      <c r="I218" s="224">
        <f>'Dec2024'!$E$18</f>
        <v>3.5839666666666666E-2</v>
      </c>
      <c r="J218" s="224">
        <f>'Dec2024'!$E$19</f>
        <v>3.2609354826460088E-2</v>
      </c>
      <c r="K218" s="224">
        <f>'Dec2024'!$E$20</f>
        <v>3.804362231335915E-2</v>
      </c>
      <c r="L218" s="224">
        <f>'Dec2024'!$E$25</f>
        <v>7.1967246376811608E-2</v>
      </c>
      <c r="M218" s="224">
        <f>'Dec2024'!$E$23</f>
        <v>1.9890000000000001E-2</v>
      </c>
      <c r="N218" s="224">
        <f>'Dec2024'!$E$24</f>
        <v>0.10483222222222223</v>
      </c>
      <c r="O218" s="224">
        <f>'Dec2024'!$E$27</f>
        <v>6.4722222222222223E-2</v>
      </c>
      <c r="P218" s="225">
        <f>'Dec2024'!$E$5</f>
        <v>0.10472222222222222</v>
      </c>
      <c r="Q218" s="225">
        <f>'Dec2024'!$E$6</f>
        <v>4.4722222222222226E-2</v>
      </c>
      <c r="R218" s="221"/>
    </row>
    <row r="219" spans="1:18" s="221" customFormat="1" x14ac:dyDescent="0.2">
      <c r="A219" s="219">
        <v>216</v>
      </c>
      <c r="B219" s="220" t="s">
        <v>965</v>
      </c>
      <c r="C219" s="224">
        <f>'Jan2025'!$E$10</f>
        <v>4.4500000000000005E-2</v>
      </c>
      <c r="D219" s="224">
        <f>'Jan2025'!$E$11</f>
        <v>4.4600000000000001E-2</v>
      </c>
      <c r="E219" s="224">
        <f>'Jan2025'!$E$12</f>
        <v>4.7366666666666668E-2</v>
      </c>
      <c r="F219" s="224">
        <f>'Jan2025'!$E$14</f>
        <v>4.4400000000000002E-2</v>
      </c>
      <c r="G219" s="224">
        <f>'Jan2025'!$E$15</f>
        <v>5.0424728487886379E-2</v>
      </c>
      <c r="H219" s="224">
        <f>'Jan2025'!$E$16</f>
        <v>5.2989682539682538E-2</v>
      </c>
      <c r="I219" s="224">
        <f>'Jan2025'!$E$18</f>
        <v>3.5076000000000003E-2</v>
      </c>
      <c r="J219" s="224">
        <f>'Jan2025'!$E$19</f>
        <v>3.3421512113617373E-2</v>
      </c>
      <c r="K219" s="224">
        <f>'Jan2025'!$E$20</f>
        <v>3.8998997493734339E-2</v>
      </c>
      <c r="L219" s="224">
        <f>'Jan2025'!$E$25</f>
        <v>6.9190952380952409E-2</v>
      </c>
      <c r="M219" s="224">
        <f>'Jan2025'!$E$23</f>
        <v>1.9890000000000001E-2</v>
      </c>
      <c r="N219" s="224">
        <f>'Jan2025'!$E$24</f>
        <v>0.10538777777777776</v>
      </c>
      <c r="O219" s="224">
        <f>'Jan2025'!$E$27</f>
        <v>6.5277777777777782E-2</v>
      </c>
      <c r="P219" s="225">
        <f>'Jan2025'!$E$5</f>
        <v>0.10527777777777778</v>
      </c>
      <c r="Q219" s="225">
        <f>'Jan2025'!$E$6</f>
        <v>4.5277777777777778E-2</v>
      </c>
    </row>
    <row r="220" spans="1:18" x14ac:dyDescent="0.2">
      <c r="A220" s="219">
        <v>217</v>
      </c>
      <c r="B220" s="220" t="s">
        <v>970</v>
      </c>
      <c r="C220" s="224">
        <f>'Feb2025'!$E$10</f>
        <v>4.3533333333333334E-2</v>
      </c>
      <c r="D220" s="224">
        <f>'Feb2025'!$E$11</f>
        <v>4.4899999999999995E-2</v>
      </c>
      <c r="E220" s="224">
        <f>'Feb2025'!$E$12</f>
        <v>4.7699999999999999E-2</v>
      </c>
      <c r="F220" s="224">
        <f>'Feb2025'!$E$14</f>
        <v>4.3766666666666669E-2</v>
      </c>
      <c r="G220" s="224">
        <f>'Feb2025'!$E$15</f>
        <v>5.0677360066833745E-2</v>
      </c>
      <c r="H220" s="224">
        <f>'Feb2025'!$E$16</f>
        <v>5.3611612364243943E-2</v>
      </c>
      <c r="I220" s="224">
        <f>'Feb2025'!$E$18</f>
        <v>3.4575666666666671E-2</v>
      </c>
      <c r="J220" s="224">
        <f>'Feb2025'!$E$19</f>
        <v>3.3129406850459481E-2</v>
      </c>
      <c r="K220" s="224">
        <f>'Feb2025'!$E$20</f>
        <v>3.9362155388471182E-2</v>
      </c>
      <c r="L220" s="224">
        <f>'Feb2025'!$E$25</f>
        <v>6.7644110275689243E-2</v>
      </c>
      <c r="M220" s="224">
        <f>'Feb2025'!$E$23</f>
        <v>1.9890000000000001E-2</v>
      </c>
      <c r="N220" s="224">
        <f>'Feb2025'!$E$24</f>
        <v>0.10517666666666665</v>
      </c>
      <c r="O220" s="224">
        <f>'Feb2025'!$E$27</f>
        <v>6.5066666666666662E-2</v>
      </c>
      <c r="P220" s="225">
        <f>'Feb2025'!$E$5</f>
        <v>0.10506666666666667</v>
      </c>
      <c r="Q220" s="225">
        <f>'Feb2025'!$E$6</f>
        <v>4.5066666666666665E-2</v>
      </c>
      <c r="R220" s="221"/>
    </row>
    <row r="221" spans="1:18" x14ac:dyDescent="0.2">
      <c r="A221" s="219">
        <v>218</v>
      </c>
      <c r="B221" s="220" t="s">
        <v>971</v>
      </c>
      <c r="C221" s="224">
        <f>Latest!$E$10</f>
        <v>4.3366666666666664E-2</v>
      </c>
      <c r="D221" s="224">
        <f>Latest!$E$11</f>
        <v>4.4533333333333334E-2</v>
      </c>
      <c r="E221" s="224">
        <f>Latest!$E$12</f>
        <v>4.7600000000000003E-2</v>
      </c>
      <c r="F221" s="224">
        <f>Latest!$E$14</f>
        <v>4.3199999999999995E-2</v>
      </c>
      <c r="G221" s="224">
        <f>Latest!$E$15</f>
        <v>5.062815371762739E-2</v>
      </c>
      <c r="H221" s="224">
        <f>Latest!$E$16</f>
        <v>5.4125104427736014E-2</v>
      </c>
      <c r="I221" s="224">
        <f>Latest!$E$18</f>
        <v>3.4127999999999999E-2</v>
      </c>
      <c r="J221" s="224">
        <f>Latest!$E$19</f>
        <v>3.3474644945697574E-2</v>
      </c>
      <c r="K221" s="224">
        <f>Latest!$E$20</f>
        <v>4.034390142021721E-2</v>
      </c>
      <c r="L221" s="224">
        <f>Latest!$E$25</f>
        <v>6.8054427736006715E-2</v>
      </c>
      <c r="M221" s="224">
        <f>Latest!$E$23</f>
        <v>1.9890000000000001E-2</v>
      </c>
      <c r="N221" s="224">
        <f>Latest!$E$24</f>
        <v>0.10476555555555556</v>
      </c>
      <c r="O221" s="224">
        <f>Latest!$E$27</f>
        <v>6.4655555555555563E-2</v>
      </c>
      <c r="P221" s="225">
        <f>Latest!$E$5</f>
        <v>0.10465555555555556</v>
      </c>
      <c r="Q221" s="225">
        <f>Latest!$E$6</f>
        <v>4.4655555555555559E-2</v>
      </c>
      <c r="R221" s="221"/>
    </row>
  </sheetData>
  <phoneticPr fontId="5"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BondYields!L429+6%</f>
        <v>0.10088888888888889</v>
      </c>
      <c r="F5" s="100"/>
    </row>
    <row r="6" spans="1:6" s="32" customFormat="1" ht="16.5" customHeight="1" x14ac:dyDescent="0.2">
      <c r="A6" s="87"/>
      <c r="B6" s="101" t="s">
        <v>139</v>
      </c>
      <c r="C6" s="102"/>
      <c r="D6" s="102"/>
      <c r="E6" s="103">
        <f>BondYields!L429</f>
        <v>4.0888888888888884E-2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BondYields!C429</f>
        <v>5.0800000000000005E-2</v>
      </c>
      <c r="F10" s="168">
        <v>0.21</v>
      </c>
    </row>
    <row r="11" spans="1:6" ht="15" customHeight="1" x14ac:dyDescent="0.2">
      <c r="B11" s="62" t="s">
        <v>25</v>
      </c>
      <c r="C11" s="38" t="s">
        <v>37</v>
      </c>
      <c r="D11" s="37" t="s">
        <v>70</v>
      </c>
      <c r="E11" s="40">
        <f>BondYields!D429</f>
        <v>3.5633333333333329E-2</v>
      </c>
      <c r="F11" s="168">
        <v>0.21</v>
      </c>
    </row>
    <row r="12" spans="1:6" ht="15" customHeight="1" x14ac:dyDescent="0.2">
      <c r="B12" s="62" t="s">
        <v>26</v>
      </c>
      <c r="C12" s="38" t="s">
        <v>38</v>
      </c>
      <c r="D12" s="37" t="s">
        <v>72</v>
      </c>
      <c r="E12" s="40">
        <f>BondYields!E429</f>
        <v>3.9E-2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BondYields!F429</f>
        <v>5.0299999999999991E-2</v>
      </c>
      <c r="F14" s="168">
        <v>0.21</v>
      </c>
    </row>
    <row r="15" spans="1:6" ht="15" customHeight="1" x14ac:dyDescent="0.2">
      <c r="B15" s="62" t="s">
        <v>28</v>
      </c>
      <c r="C15" s="38" t="s">
        <v>37</v>
      </c>
      <c r="D15" s="37" t="s">
        <v>70</v>
      </c>
      <c r="E15" s="40">
        <f>BondYields!G429</f>
        <v>4.5864911067193675E-2</v>
      </c>
      <c r="F15" s="168">
        <v>0.21</v>
      </c>
    </row>
    <row r="16" spans="1:6" ht="15" customHeight="1" x14ac:dyDescent="0.2">
      <c r="B16" s="62" t="s">
        <v>29</v>
      </c>
      <c r="C16" s="38" t="s">
        <v>38</v>
      </c>
      <c r="D16" s="37" t="s">
        <v>72</v>
      </c>
      <c r="E16" s="40">
        <f>BondYields!H429</f>
        <v>4.9079538866930179E-2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BondYields!F429*(1-21%)</f>
        <v>3.9736999999999995E-2</v>
      </c>
      <c r="F18" s="168">
        <v>5.2499999999999998E-2</v>
      </c>
    </row>
    <row r="19" spans="2:6" ht="15" customHeight="1" x14ac:dyDescent="0.2">
      <c r="B19" s="62" t="s">
        <v>30</v>
      </c>
      <c r="C19" s="38" t="s">
        <v>37</v>
      </c>
      <c r="D19" s="37" t="s">
        <v>70</v>
      </c>
      <c r="E19" s="40">
        <f>BondYields!I429</f>
        <v>2.8289351119894595E-2</v>
      </c>
      <c r="F19" s="168">
        <v>5.2499999999999998E-2</v>
      </c>
    </row>
    <row r="20" spans="2:6" ht="15" customHeight="1" x14ac:dyDescent="0.2">
      <c r="B20" s="62" t="s">
        <v>31</v>
      </c>
      <c r="C20" s="38" t="s">
        <v>38</v>
      </c>
      <c r="D20" s="37" t="s">
        <v>72</v>
      </c>
      <c r="E20" s="40">
        <f>BondYields!J429</f>
        <v>3.8366788537549414E-2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BondYields!K429</f>
        <v>2.0726666666666668E-2</v>
      </c>
      <c r="F23" s="168">
        <v>0.13125000000000001</v>
      </c>
    </row>
    <row r="24" spans="2:6" ht="16.5" customHeight="1" x14ac:dyDescent="0.2">
      <c r="B24" s="62" t="s">
        <v>33</v>
      </c>
      <c r="C24" s="36"/>
      <c r="D24" s="37" t="s">
        <v>41</v>
      </c>
      <c r="E24" s="40">
        <f>BondYields!L429+8%-BondYields!K429</f>
        <v>0.10016222222222221</v>
      </c>
      <c r="F24" s="168">
        <v>0.21</v>
      </c>
    </row>
    <row r="25" spans="2:6" ht="16.5" customHeight="1" x14ac:dyDescent="0.2">
      <c r="B25" s="61" t="s">
        <v>65</v>
      </c>
      <c r="C25" s="36" t="s">
        <v>76</v>
      </c>
      <c r="D25" s="37"/>
      <c r="E25" s="40">
        <f>BondYields!M429</f>
        <v>6.28069753600074E-2</v>
      </c>
      <c r="F25" s="168">
        <v>0.13125000000000001</v>
      </c>
    </row>
    <row r="26" spans="2:6" ht="16.5" customHeight="1" x14ac:dyDescent="0.2">
      <c r="B26" s="61" t="s">
        <v>47</v>
      </c>
      <c r="C26" s="36" t="s">
        <v>77</v>
      </c>
      <c r="D26" s="37"/>
      <c r="E26" s="40">
        <f>E16</f>
        <v>4.9079538866930179E-2</v>
      </c>
      <c r="F26" s="168">
        <v>0.21</v>
      </c>
    </row>
    <row r="27" spans="2:6" ht="16.5" customHeight="1" x14ac:dyDescent="0.2">
      <c r="B27" s="61" t="s">
        <v>48</v>
      </c>
      <c r="C27" s="36" t="s">
        <v>78</v>
      </c>
      <c r="D27" s="37"/>
      <c r="E27" s="40">
        <f>BondYields!L429+2%</f>
        <v>6.0888888888888881E-2</v>
      </c>
      <c r="F27" s="168">
        <v>0.21</v>
      </c>
    </row>
    <row r="28" spans="2:6" ht="16.5" customHeight="1" x14ac:dyDescent="0.2">
      <c r="B28" s="61" t="s">
        <v>49</v>
      </c>
      <c r="C28" s="36" t="s">
        <v>79</v>
      </c>
      <c r="D28" s="37"/>
      <c r="E28" s="40">
        <f>BondYields!C429</f>
        <v>5.0800000000000005E-2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BondYields!K429</f>
        <v>2.0726666666666668E-2</v>
      </c>
      <c r="F30" s="168">
        <v>0.13125000000000001</v>
      </c>
    </row>
    <row r="31" spans="2:6" ht="16.5" customHeight="1" x14ac:dyDescent="0.2">
      <c r="B31" s="62" t="s">
        <v>52</v>
      </c>
      <c r="C31" s="36"/>
      <c r="D31" s="37" t="s">
        <v>41</v>
      </c>
      <c r="E31" s="40">
        <f>BondYields!L429+8%-BondYields!K429</f>
        <v>0.10016222222222221</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2023</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828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BondYields!L428+6%</f>
        <v>0.10032222222222223</v>
      </c>
      <c r="F5" s="100"/>
    </row>
    <row r="6" spans="1:6" s="32" customFormat="1" ht="16.5" customHeight="1" x14ac:dyDescent="0.2">
      <c r="A6" s="87"/>
      <c r="B6" s="101" t="s">
        <v>139</v>
      </c>
      <c r="C6" s="102"/>
      <c r="D6" s="102"/>
      <c r="E6" s="103">
        <f>BondYields!L428</f>
        <v>4.0322222222222225E-2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BondYields!C428</f>
        <v>4.9066666666666668E-2</v>
      </c>
      <c r="F10" s="168">
        <v>0.21</v>
      </c>
    </row>
    <row r="11" spans="1:6" ht="15" customHeight="1" x14ac:dyDescent="0.2">
      <c r="B11" s="62" t="s">
        <v>25</v>
      </c>
      <c r="C11" s="38" t="s">
        <v>37</v>
      </c>
      <c r="D11" s="37" t="s">
        <v>70</v>
      </c>
      <c r="E11" s="40">
        <f>BondYields!D428</f>
        <v>3.6233333333333333E-2</v>
      </c>
      <c r="F11" s="168">
        <v>0.21</v>
      </c>
    </row>
    <row r="12" spans="1:6" ht="15" customHeight="1" x14ac:dyDescent="0.2">
      <c r="B12" s="62" t="s">
        <v>26</v>
      </c>
      <c r="C12" s="38" t="s">
        <v>38</v>
      </c>
      <c r="D12" s="37" t="s">
        <v>72</v>
      </c>
      <c r="E12" s="40">
        <f>BondYields!E428</f>
        <v>3.896666666666667E-2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BondYields!F428</f>
        <v>4.8933333333333329E-2</v>
      </c>
      <c r="F14" s="168">
        <v>0.21</v>
      </c>
    </row>
    <row r="15" spans="1:6" ht="15" customHeight="1" x14ac:dyDescent="0.2">
      <c r="B15" s="62" t="s">
        <v>28</v>
      </c>
      <c r="C15" s="38" t="s">
        <v>37</v>
      </c>
      <c r="D15" s="37" t="s">
        <v>70</v>
      </c>
      <c r="E15" s="40">
        <f>BondYields!G428</f>
        <v>4.5906298627002289E-2</v>
      </c>
      <c r="F15" s="168">
        <v>0.21</v>
      </c>
    </row>
    <row r="16" spans="1:6" ht="15" customHeight="1" x14ac:dyDescent="0.2">
      <c r="B16" s="62" t="s">
        <v>29</v>
      </c>
      <c r="C16" s="38" t="s">
        <v>38</v>
      </c>
      <c r="D16" s="37" t="s">
        <v>72</v>
      </c>
      <c r="E16" s="40">
        <f>BondYields!H428</f>
        <v>4.8750671243325709E-2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BondYields!F428*(1-21%)</f>
        <v>3.8657333333333328E-2</v>
      </c>
      <c r="F18" s="168">
        <v>5.2499999999999998E-2</v>
      </c>
    </row>
    <row r="19" spans="2:6" ht="15" customHeight="1" x14ac:dyDescent="0.2">
      <c r="B19" s="62" t="s">
        <v>30</v>
      </c>
      <c r="C19" s="38" t="s">
        <v>37</v>
      </c>
      <c r="D19" s="37" t="s">
        <v>70</v>
      </c>
      <c r="E19" s="40">
        <f>BondYields!I428</f>
        <v>2.8342082379862701E-2</v>
      </c>
      <c r="F19" s="168">
        <v>5.2499999999999998E-2</v>
      </c>
    </row>
    <row r="20" spans="2:6" ht="15" customHeight="1" x14ac:dyDescent="0.2">
      <c r="B20" s="62" t="s">
        <v>31</v>
      </c>
      <c r="C20" s="38" t="s">
        <v>38</v>
      </c>
      <c r="D20" s="37" t="s">
        <v>72</v>
      </c>
      <c r="E20" s="40">
        <f>BondYields!J428</f>
        <v>3.8350301296720062E-2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BondYields!K428</f>
        <v>2.1093333333333335E-2</v>
      </c>
      <c r="F23" s="168">
        <v>0.13125000000000001</v>
      </c>
    </row>
    <row r="24" spans="2:6" ht="16.5" customHeight="1" x14ac:dyDescent="0.2">
      <c r="B24" s="62" t="s">
        <v>33</v>
      </c>
      <c r="C24" s="36"/>
      <c r="D24" s="37" t="s">
        <v>41</v>
      </c>
      <c r="E24" s="40">
        <f>BondYields!L428+8%-BondYields!K428</f>
        <v>9.922888888888888E-2</v>
      </c>
      <c r="F24" s="168">
        <v>0.21</v>
      </c>
    </row>
    <row r="25" spans="2:6" ht="16.5" customHeight="1" x14ac:dyDescent="0.2">
      <c r="B25" s="61" t="s">
        <v>65</v>
      </c>
      <c r="C25" s="36" t="s">
        <v>76</v>
      </c>
      <c r="D25" s="37"/>
      <c r="E25" s="40">
        <f>BondYields!M428</f>
        <v>5.7189085939486406E-2</v>
      </c>
      <c r="F25" s="168">
        <v>0.13125000000000001</v>
      </c>
    </row>
    <row r="26" spans="2:6" ht="16.5" customHeight="1" x14ac:dyDescent="0.2">
      <c r="B26" s="61" t="s">
        <v>47</v>
      </c>
      <c r="C26" s="36" t="s">
        <v>77</v>
      </c>
      <c r="D26" s="37"/>
      <c r="E26" s="40">
        <f>E16</f>
        <v>4.8750671243325709E-2</v>
      </c>
      <c r="F26" s="168">
        <v>0.21</v>
      </c>
    </row>
    <row r="27" spans="2:6" ht="16.5" customHeight="1" x14ac:dyDescent="0.2">
      <c r="B27" s="61" t="s">
        <v>48</v>
      </c>
      <c r="C27" s="36" t="s">
        <v>78</v>
      </c>
      <c r="D27" s="37"/>
      <c r="E27" s="40">
        <f>BondYields!L428+2%</f>
        <v>6.0322222222222222E-2</v>
      </c>
      <c r="F27" s="168">
        <v>0.21</v>
      </c>
    </row>
    <row r="28" spans="2:6" ht="16.5" customHeight="1" x14ac:dyDescent="0.2">
      <c r="B28" s="61" t="s">
        <v>49</v>
      </c>
      <c r="C28" s="36" t="s">
        <v>79</v>
      </c>
      <c r="D28" s="37"/>
      <c r="E28" s="40">
        <f>BondYields!C428</f>
        <v>4.9066666666666668E-2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BondYields!K428</f>
        <v>2.1093333333333335E-2</v>
      </c>
      <c r="F30" s="168">
        <v>0.13125000000000001</v>
      </c>
    </row>
    <row r="31" spans="2:6" ht="16.5" customHeight="1" x14ac:dyDescent="0.2">
      <c r="B31" s="62" t="s">
        <v>52</v>
      </c>
      <c r="C31" s="36"/>
      <c r="D31" s="37" t="s">
        <v>41</v>
      </c>
      <c r="E31" s="40">
        <f>BondYields!L428+8%-BondYields!K428</f>
        <v>9.922888888888888E-2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2023</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824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BondYields!L427+6%</f>
        <v>0.10083333333333333</v>
      </c>
      <c r="F5" s="100"/>
    </row>
    <row r="6" spans="1:6" s="32" customFormat="1" ht="16.5" customHeight="1" x14ac:dyDescent="0.2">
      <c r="A6" s="87"/>
      <c r="B6" s="101" t="s">
        <v>139</v>
      </c>
      <c r="C6" s="102"/>
      <c r="D6" s="102"/>
      <c r="E6" s="103">
        <f>BondYields!L427</f>
        <v>4.0833333333333333E-2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BondYields!C427</f>
        <v>4.7800000000000002E-2</v>
      </c>
      <c r="F10" s="168">
        <v>0.21</v>
      </c>
    </row>
    <row r="11" spans="1:6" ht="15" customHeight="1" x14ac:dyDescent="0.2">
      <c r="B11" s="62" t="s">
        <v>25</v>
      </c>
      <c r="C11" s="38" t="s">
        <v>37</v>
      </c>
      <c r="D11" s="37" t="s">
        <v>70</v>
      </c>
      <c r="E11" s="40">
        <f>BondYields!D427</f>
        <v>3.6466666666666668E-2</v>
      </c>
      <c r="F11" s="168">
        <v>0.21</v>
      </c>
    </row>
    <row r="12" spans="1:6" ht="15" customHeight="1" x14ac:dyDescent="0.2">
      <c r="B12" s="62" t="s">
        <v>26</v>
      </c>
      <c r="C12" s="38" t="s">
        <v>38</v>
      </c>
      <c r="D12" s="37" t="s">
        <v>72</v>
      </c>
      <c r="E12" s="40">
        <f>BondYields!E427</f>
        <v>3.9E-2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BondYields!F427</f>
        <v>4.7533333333333337E-2</v>
      </c>
      <c r="F14" s="168">
        <v>0.21</v>
      </c>
    </row>
    <row r="15" spans="1:6" ht="15" customHeight="1" x14ac:dyDescent="0.2">
      <c r="B15" s="62" t="s">
        <v>28</v>
      </c>
      <c r="C15" s="38" t="s">
        <v>37</v>
      </c>
      <c r="D15" s="37" t="s">
        <v>70</v>
      </c>
      <c r="E15" s="40">
        <f>BondYields!G427</f>
        <v>4.6038798627002282E-2</v>
      </c>
      <c r="F15" s="168">
        <v>0.21</v>
      </c>
    </row>
    <row r="16" spans="1:6" ht="15" customHeight="1" x14ac:dyDescent="0.2">
      <c r="B16" s="62" t="s">
        <v>29</v>
      </c>
      <c r="C16" s="38" t="s">
        <v>38</v>
      </c>
      <c r="D16" s="37" t="s">
        <v>72</v>
      </c>
      <c r="E16" s="40">
        <f>BondYields!H427</f>
        <v>4.8686504576659038E-2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BondYields!F427*(1-21%)</f>
        <v>3.7551333333333339E-2</v>
      </c>
      <c r="F18" s="168">
        <v>5.2499999999999998E-2</v>
      </c>
    </row>
    <row r="19" spans="2:6" ht="15" customHeight="1" x14ac:dyDescent="0.2">
      <c r="B19" s="62" t="s">
        <v>30</v>
      </c>
      <c r="C19" s="38" t="s">
        <v>37</v>
      </c>
      <c r="D19" s="37" t="s">
        <v>70</v>
      </c>
      <c r="E19" s="40">
        <f>BondYields!I427</f>
        <v>2.925374904652937E-2</v>
      </c>
      <c r="F19" s="168">
        <v>5.2499999999999998E-2</v>
      </c>
    </row>
    <row r="20" spans="2:6" ht="15" customHeight="1" x14ac:dyDescent="0.2">
      <c r="B20" s="62" t="s">
        <v>31</v>
      </c>
      <c r="C20" s="38" t="s">
        <v>38</v>
      </c>
      <c r="D20" s="37" t="s">
        <v>72</v>
      </c>
      <c r="E20" s="40">
        <f>BondYields!J427</f>
        <v>3.84898846300534E-2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BondYields!K427</f>
        <v>2.1459999999999996E-2</v>
      </c>
      <c r="F23" s="168">
        <v>0.13125000000000001</v>
      </c>
    </row>
    <row r="24" spans="2:6" ht="16.5" customHeight="1" x14ac:dyDescent="0.2">
      <c r="B24" s="62" t="s">
        <v>33</v>
      </c>
      <c r="C24" s="36"/>
      <c r="D24" s="37" t="s">
        <v>41</v>
      </c>
      <c r="E24" s="40">
        <f>BondYields!L427+8%-BondYields!K427</f>
        <v>9.9373333333333341E-2</v>
      </c>
      <c r="F24" s="168">
        <v>0.21</v>
      </c>
    </row>
    <row r="25" spans="2:6" ht="16.5" customHeight="1" x14ac:dyDescent="0.2">
      <c r="B25" s="61" t="s">
        <v>65</v>
      </c>
      <c r="C25" s="36" t="s">
        <v>76</v>
      </c>
      <c r="D25" s="37"/>
      <c r="E25" s="40">
        <f>BondYields!M427</f>
        <v>5.7087273073989329E-2</v>
      </c>
      <c r="F25" s="168">
        <v>0.13125000000000001</v>
      </c>
    </row>
    <row r="26" spans="2:6" ht="16.5" customHeight="1" x14ac:dyDescent="0.2">
      <c r="B26" s="61" t="s">
        <v>47</v>
      </c>
      <c r="C26" s="36" t="s">
        <v>77</v>
      </c>
      <c r="D26" s="37"/>
      <c r="E26" s="40">
        <f>E16</f>
        <v>4.8686504576659038E-2</v>
      </c>
      <c r="F26" s="168">
        <v>0.21</v>
      </c>
    </row>
    <row r="27" spans="2:6" ht="16.5" customHeight="1" x14ac:dyDescent="0.2">
      <c r="B27" s="61" t="s">
        <v>48</v>
      </c>
      <c r="C27" s="36" t="s">
        <v>78</v>
      </c>
      <c r="D27" s="37"/>
      <c r="E27" s="40">
        <f>BondYields!L427+2%</f>
        <v>6.0833333333333336E-2</v>
      </c>
      <c r="F27" s="168">
        <v>0.21</v>
      </c>
    </row>
    <row r="28" spans="2:6" ht="16.5" customHeight="1" x14ac:dyDescent="0.2">
      <c r="B28" s="61" t="s">
        <v>49</v>
      </c>
      <c r="C28" s="36" t="s">
        <v>79</v>
      </c>
      <c r="D28" s="37"/>
      <c r="E28" s="40">
        <f>BondYields!C427</f>
        <v>4.7800000000000002E-2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BondYields!K427</f>
        <v>2.1459999999999996E-2</v>
      </c>
      <c r="F30" s="168">
        <v>0.13125000000000001</v>
      </c>
    </row>
    <row r="31" spans="2:6" ht="16.5" customHeight="1" x14ac:dyDescent="0.2">
      <c r="B31" s="62" t="s">
        <v>52</v>
      </c>
      <c r="C31" s="36"/>
      <c r="D31" s="37" t="s">
        <v>41</v>
      </c>
      <c r="E31" s="40">
        <f>BondYields!L427+8%-BondYields!K427</f>
        <v>9.9373333333333341E-2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2023</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821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BondYields!L426+6%</f>
        <v>0.10003333333333334</v>
      </c>
      <c r="F5" s="100"/>
    </row>
    <row r="6" spans="1:6" s="32" customFormat="1" ht="16.5" customHeight="1" x14ac:dyDescent="0.2">
      <c r="A6" s="87"/>
      <c r="B6" s="101" t="s">
        <v>139</v>
      </c>
      <c r="C6" s="102"/>
      <c r="D6" s="102"/>
      <c r="E6" s="103">
        <f>BondYields!L426</f>
        <v>4.0033333333333337E-2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BondYields!C426</f>
        <v>4.6133333333333332E-2</v>
      </c>
      <c r="F10" s="168">
        <v>0.21</v>
      </c>
    </row>
    <row r="11" spans="1:6" ht="15" customHeight="1" x14ac:dyDescent="0.2">
      <c r="B11" s="62" t="s">
        <v>25</v>
      </c>
      <c r="C11" s="38" t="s">
        <v>37</v>
      </c>
      <c r="D11" s="37" t="s">
        <v>70</v>
      </c>
      <c r="E11" s="40">
        <f>BondYields!D426</f>
        <v>3.6333333333333336E-2</v>
      </c>
      <c r="F11" s="168">
        <v>0.21</v>
      </c>
    </row>
    <row r="12" spans="1:6" ht="15" customHeight="1" x14ac:dyDescent="0.2">
      <c r="B12" s="62" t="s">
        <v>26</v>
      </c>
      <c r="C12" s="38" t="s">
        <v>38</v>
      </c>
      <c r="D12" s="37" t="s">
        <v>72</v>
      </c>
      <c r="E12" s="40">
        <f>BondYields!E426</f>
        <v>3.8766666666666671E-2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BondYields!F426</f>
        <v>4.6199999999999998E-2</v>
      </c>
      <c r="F14" s="168">
        <v>0.21</v>
      </c>
    </row>
    <row r="15" spans="1:6" ht="15" customHeight="1" x14ac:dyDescent="0.2">
      <c r="B15" s="62" t="s">
        <v>28</v>
      </c>
      <c r="C15" s="38" t="s">
        <v>37</v>
      </c>
      <c r="D15" s="37" t="s">
        <v>70</v>
      </c>
      <c r="E15" s="40">
        <f>BondYields!G426</f>
        <v>4.5524857978279022E-2</v>
      </c>
      <c r="F15" s="168">
        <v>0.21</v>
      </c>
    </row>
    <row r="16" spans="1:6" ht="15" customHeight="1" x14ac:dyDescent="0.2">
      <c r="B16" s="62" t="s">
        <v>29</v>
      </c>
      <c r="C16" s="38" t="s">
        <v>38</v>
      </c>
      <c r="D16" s="37" t="s">
        <v>72</v>
      </c>
      <c r="E16" s="40">
        <f>BondYields!H426</f>
        <v>4.8324772347535509E-2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BondYields!F426*(1-21%)</f>
        <v>3.6498000000000003E-2</v>
      </c>
      <c r="F18" s="168">
        <v>5.2499999999999998E-2</v>
      </c>
    </row>
    <row r="19" spans="2:6" ht="15" customHeight="1" x14ac:dyDescent="0.2">
      <c r="B19" s="62" t="s">
        <v>30</v>
      </c>
      <c r="C19" s="38" t="s">
        <v>37</v>
      </c>
      <c r="D19" s="37" t="s">
        <v>70</v>
      </c>
      <c r="E19" s="40">
        <f>BondYields!I426</f>
        <v>3.0192568922305766E-2</v>
      </c>
      <c r="F19" s="168">
        <v>5.2499999999999998E-2</v>
      </c>
    </row>
    <row r="20" spans="2:6" ht="15" customHeight="1" x14ac:dyDescent="0.2">
      <c r="B20" s="62" t="s">
        <v>31</v>
      </c>
      <c r="C20" s="38" t="s">
        <v>38</v>
      </c>
      <c r="D20" s="37" t="s">
        <v>72</v>
      </c>
      <c r="E20" s="40">
        <f>BondYields!J426</f>
        <v>3.9023994360902259E-2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BondYields!K426</f>
        <v>2.1459999999999996E-2</v>
      </c>
      <c r="F23" s="168">
        <v>0.13125000000000001</v>
      </c>
    </row>
    <row r="24" spans="2:6" ht="16.5" customHeight="1" x14ac:dyDescent="0.2">
      <c r="B24" s="62" t="s">
        <v>33</v>
      </c>
      <c r="C24" s="36"/>
      <c r="D24" s="37" t="s">
        <v>41</v>
      </c>
      <c r="E24" s="40">
        <f>BondYields!L426+8%-BondYields!K426</f>
        <v>9.8573333333333346E-2</v>
      </c>
      <c r="F24" s="168">
        <v>0.21</v>
      </c>
    </row>
    <row r="25" spans="2:6" ht="16.5" customHeight="1" x14ac:dyDescent="0.2">
      <c r="B25" s="61" t="s">
        <v>65</v>
      </c>
      <c r="C25" s="36" t="s">
        <v>76</v>
      </c>
      <c r="D25" s="37"/>
      <c r="E25" s="40">
        <f>BondYields!M426</f>
        <v>5.6380636313004766E-2</v>
      </c>
      <c r="F25" s="168">
        <v>0.13125000000000001</v>
      </c>
    </row>
    <row r="26" spans="2:6" ht="16.5" customHeight="1" x14ac:dyDescent="0.2">
      <c r="B26" s="61" t="s">
        <v>47</v>
      </c>
      <c r="C26" s="36" t="s">
        <v>77</v>
      </c>
      <c r="D26" s="37"/>
      <c r="E26" s="40">
        <f>E16</f>
        <v>4.8324772347535509E-2</v>
      </c>
      <c r="F26" s="168">
        <v>0.21</v>
      </c>
    </row>
    <row r="27" spans="2:6" ht="16.5" customHeight="1" x14ac:dyDescent="0.2">
      <c r="B27" s="61" t="s">
        <v>48</v>
      </c>
      <c r="C27" s="36" t="s">
        <v>78</v>
      </c>
      <c r="D27" s="37"/>
      <c r="E27" s="40">
        <f>BondYields!L426+2%</f>
        <v>6.0033333333333341E-2</v>
      </c>
      <c r="F27" s="168">
        <v>0.21</v>
      </c>
    </row>
    <row r="28" spans="2:6" ht="16.5" customHeight="1" x14ac:dyDescent="0.2">
      <c r="B28" s="61" t="s">
        <v>49</v>
      </c>
      <c r="C28" s="36" t="s">
        <v>79</v>
      </c>
      <c r="D28" s="37"/>
      <c r="E28" s="40">
        <f>BondYields!C426</f>
        <v>4.6133333333333332E-2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BondYields!K426</f>
        <v>2.1459999999999996E-2</v>
      </c>
      <c r="F30" s="168">
        <v>0.13125000000000001</v>
      </c>
    </row>
    <row r="31" spans="2:6" ht="16.5" customHeight="1" x14ac:dyDescent="0.2">
      <c r="B31" s="62" t="s">
        <v>52</v>
      </c>
      <c r="C31" s="36"/>
      <c r="D31" s="37" t="s">
        <v>41</v>
      </c>
      <c r="E31" s="40">
        <f>BondYields!L426+8%-BondYields!K426</f>
        <v>9.8573333333333346E-2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BondYields!L425+6%</f>
        <v>9.9611111111111095E-2</v>
      </c>
      <c r="F5" s="100"/>
    </row>
    <row r="6" spans="1:6" s="32" customFormat="1" ht="16.5" customHeight="1" x14ac:dyDescent="0.2">
      <c r="A6" s="87"/>
      <c r="B6" s="101" t="s">
        <v>139</v>
      </c>
      <c r="C6" s="102"/>
      <c r="D6" s="102"/>
      <c r="E6" s="103">
        <f>BondYields!L425</f>
        <v>3.9611111111111104E-2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BondYields!C425</f>
        <v>4.4566666666666664E-2</v>
      </c>
      <c r="F10" s="168">
        <v>0.21</v>
      </c>
    </row>
    <row r="11" spans="1:6" ht="15" customHeight="1" x14ac:dyDescent="0.2">
      <c r="B11" s="62" t="s">
        <v>25</v>
      </c>
      <c r="C11" s="38" t="s">
        <v>37</v>
      </c>
      <c r="D11" s="37" t="s">
        <v>70</v>
      </c>
      <c r="E11" s="40">
        <f>BondYields!D425</f>
        <v>3.6799999999999999E-2</v>
      </c>
      <c r="F11" s="168">
        <v>0.21</v>
      </c>
    </row>
    <row r="12" spans="1:6" ht="15" customHeight="1" x14ac:dyDescent="0.2">
      <c r="B12" s="62" t="s">
        <v>26</v>
      </c>
      <c r="C12" s="38" t="s">
        <v>38</v>
      </c>
      <c r="D12" s="37" t="s">
        <v>72</v>
      </c>
      <c r="E12" s="40">
        <f>BondYields!E425</f>
        <v>3.9666666666666663E-2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BondYields!F425</f>
        <v>4.526666666666667E-2</v>
      </c>
      <c r="F14" s="168">
        <v>0.21</v>
      </c>
    </row>
    <row r="15" spans="1:6" ht="15" customHeight="1" x14ac:dyDescent="0.2">
      <c r="B15" s="62" t="s">
        <v>28</v>
      </c>
      <c r="C15" s="38" t="s">
        <v>37</v>
      </c>
      <c r="D15" s="37" t="s">
        <v>70</v>
      </c>
      <c r="E15" s="40">
        <f>BondYields!G425</f>
        <v>4.6193015873015865E-2</v>
      </c>
      <c r="F15" s="168">
        <v>0.21</v>
      </c>
    </row>
    <row r="16" spans="1:6" ht="15" customHeight="1" x14ac:dyDescent="0.2">
      <c r="B16" s="62" t="s">
        <v>29</v>
      </c>
      <c r="C16" s="38" t="s">
        <v>38</v>
      </c>
      <c r="D16" s="37" t="s">
        <v>72</v>
      </c>
      <c r="E16" s="40">
        <f>BondYields!H425</f>
        <v>4.9627579365079368E-2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BondYields!F425*(1-21%)</f>
        <v>3.576066666666667E-2</v>
      </c>
      <c r="F18" s="168">
        <v>5.2499999999999998E-2</v>
      </c>
    </row>
    <row r="19" spans="2:6" ht="15" customHeight="1" x14ac:dyDescent="0.2">
      <c r="B19" s="62" t="s">
        <v>30</v>
      </c>
      <c r="C19" s="38" t="s">
        <v>37</v>
      </c>
      <c r="D19" s="37" t="s">
        <v>70</v>
      </c>
      <c r="E19" s="40">
        <f>BondYields!I425</f>
        <v>3.2508928571428571E-2</v>
      </c>
      <c r="F19" s="168">
        <v>5.2499999999999998E-2</v>
      </c>
    </row>
    <row r="20" spans="2:6" ht="15" customHeight="1" x14ac:dyDescent="0.2">
      <c r="B20" s="62" t="s">
        <v>31</v>
      </c>
      <c r="C20" s="38" t="s">
        <v>38</v>
      </c>
      <c r="D20" s="37" t="s">
        <v>72</v>
      </c>
      <c r="E20" s="40">
        <f>BondYields!J425</f>
        <v>4.0988928571428572E-2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BondYields!K425</f>
        <v>2.1459999999999996E-2</v>
      </c>
      <c r="F23" s="168">
        <v>0.13125000000000001</v>
      </c>
    </row>
    <row r="24" spans="2:6" ht="16.5" customHeight="1" x14ac:dyDescent="0.2">
      <c r="B24" s="62" t="s">
        <v>33</v>
      </c>
      <c r="C24" s="36"/>
      <c r="D24" s="37" t="s">
        <v>41</v>
      </c>
      <c r="E24" s="40">
        <f>BondYields!L425+8%-BondYields!K425</f>
        <v>9.815111111111112E-2</v>
      </c>
      <c r="F24" s="168">
        <v>0.21</v>
      </c>
    </row>
    <row r="25" spans="2:6" ht="16.5" customHeight="1" x14ac:dyDescent="0.2">
      <c r="B25" s="61" t="s">
        <v>65</v>
      </c>
      <c r="C25" s="36" t="s">
        <v>76</v>
      </c>
      <c r="D25" s="37"/>
      <c r="E25" s="40">
        <f>BondYields!M425</f>
        <v>5.5464074074074103E-2</v>
      </c>
      <c r="F25" s="168">
        <v>0.13125000000000001</v>
      </c>
    </row>
    <row r="26" spans="2:6" ht="16.5" customHeight="1" x14ac:dyDescent="0.2">
      <c r="B26" s="61" t="s">
        <v>47</v>
      </c>
      <c r="C26" s="36" t="s">
        <v>77</v>
      </c>
      <c r="D26" s="37"/>
      <c r="E26" s="40">
        <f>E16</f>
        <v>4.9627579365079368E-2</v>
      </c>
      <c r="F26" s="168">
        <v>0.21</v>
      </c>
    </row>
    <row r="27" spans="2:6" ht="16.5" customHeight="1" x14ac:dyDescent="0.2">
      <c r="B27" s="61" t="s">
        <v>48</v>
      </c>
      <c r="C27" s="36" t="s">
        <v>78</v>
      </c>
      <c r="D27" s="37"/>
      <c r="E27" s="40">
        <f>BondYields!L425+2%</f>
        <v>5.9611111111111101E-2</v>
      </c>
      <c r="F27" s="168">
        <v>0.21</v>
      </c>
    </row>
    <row r="28" spans="2:6" ht="16.5" customHeight="1" x14ac:dyDescent="0.2">
      <c r="B28" s="61" t="s">
        <v>49</v>
      </c>
      <c r="C28" s="36" t="s">
        <v>79</v>
      </c>
      <c r="D28" s="37"/>
      <c r="E28" s="40">
        <f>BondYields!C425</f>
        <v>4.4566666666666664E-2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BondYields!K425</f>
        <v>2.1459999999999996E-2</v>
      </c>
      <c r="F30" s="168">
        <v>0.13125000000000001</v>
      </c>
    </row>
    <row r="31" spans="2:6" ht="16.5" customHeight="1" x14ac:dyDescent="0.2">
      <c r="B31" s="62" t="s">
        <v>52</v>
      </c>
      <c r="C31" s="36"/>
      <c r="D31" s="37" t="s">
        <v>41</v>
      </c>
      <c r="E31" s="40">
        <f>BondYields!L425+8%-BondYields!K425</f>
        <v>9.815111111111112E-2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activeCell="E31" sqref="E3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813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BondYields!L424+6%</f>
        <v>9.9399999999999988E-2</v>
      </c>
      <c r="F5" s="100"/>
    </row>
    <row r="6" spans="1:6" s="32" customFormat="1" ht="16.5" customHeight="1" x14ac:dyDescent="0.2">
      <c r="A6" s="87"/>
      <c r="B6" s="101" t="s">
        <v>139</v>
      </c>
      <c r="C6" s="102"/>
      <c r="D6" s="102"/>
      <c r="E6" s="103">
        <f>BondYields!L424</f>
        <v>3.9399999999999998E-2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BondYields!C424</f>
        <v>4.1833333333333333E-2</v>
      </c>
      <c r="F10" s="168">
        <v>0.21</v>
      </c>
    </row>
    <row r="11" spans="1:6" ht="15" customHeight="1" x14ac:dyDescent="0.2">
      <c r="B11" s="62" t="s">
        <v>25</v>
      </c>
      <c r="C11" s="38" t="s">
        <v>37</v>
      </c>
      <c r="D11" s="37" t="s">
        <v>70</v>
      </c>
      <c r="E11" s="40">
        <f>BondYields!D424</f>
        <v>3.8300000000000001E-2</v>
      </c>
      <c r="F11" s="168">
        <v>0.21</v>
      </c>
    </row>
    <row r="12" spans="1:6" ht="15" customHeight="1" x14ac:dyDescent="0.2">
      <c r="B12" s="62" t="s">
        <v>26</v>
      </c>
      <c r="C12" s="38" t="s">
        <v>38</v>
      </c>
      <c r="D12" s="37" t="s">
        <v>72</v>
      </c>
      <c r="E12" s="40">
        <f>BondYields!E424</f>
        <v>4.123333333333333E-2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BondYields!F424</f>
        <v>4.2733333333333338E-2</v>
      </c>
      <c r="F14" s="168">
        <v>0.21</v>
      </c>
    </row>
    <row r="15" spans="1:6" ht="15" customHeight="1" x14ac:dyDescent="0.2">
      <c r="B15" s="62" t="s">
        <v>28</v>
      </c>
      <c r="C15" s="38" t="s">
        <v>37</v>
      </c>
      <c r="D15" s="37" t="s">
        <v>70</v>
      </c>
      <c r="E15" s="40">
        <f>BondYields!G424</f>
        <v>4.8223849206349208E-2</v>
      </c>
      <c r="F15" s="168">
        <v>0.21</v>
      </c>
    </row>
    <row r="16" spans="1:6" ht="15" customHeight="1" x14ac:dyDescent="0.2">
      <c r="B16" s="62" t="s">
        <v>29</v>
      </c>
      <c r="C16" s="38" t="s">
        <v>38</v>
      </c>
      <c r="D16" s="37" t="s">
        <v>72</v>
      </c>
      <c r="E16" s="40">
        <f>BondYields!H424</f>
        <v>5.2276746031746028E-2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BondYields!F424*(1-21%)</f>
        <v>3.3759333333333336E-2</v>
      </c>
      <c r="F18" s="168">
        <v>5.2499999999999998E-2</v>
      </c>
    </row>
    <row r="19" spans="2:6" ht="15" customHeight="1" x14ac:dyDescent="0.2">
      <c r="B19" s="62" t="s">
        <v>30</v>
      </c>
      <c r="C19" s="38" t="s">
        <v>37</v>
      </c>
      <c r="D19" s="37" t="s">
        <v>70</v>
      </c>
      <c r="E19" s="40">
        <f>BondYields!I424</f>
        <v>3.516684523809524E-2</v>
      </c>
      <c r="F19" s="168">
        <v>5.2499999999999998E-2</v>
      </c>
    </row>
    <row r="20" spans="2:6" ht="15" customHeight="1" x14ac:dyDescent="0.2">
      <c r="B20" s="62" t="s">
        <v>31</v>
      </c>
      <c r="C20" s="38" t="s">
        <v>38</v>
      </c>
      <c r="D20" s="37" t="s">
        <v>72</v>
      </c>
      <c r="E20" s="40">
        <f>BondYields!J424</f>
        <v>4.3448928571428569E-2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BondYields!K424</f>
        <v>2.1459999999999996E-2</v>
      </c>
      <c r="F23" s="168">
        <v>0.13125000000000001</v>
      </c>
    </row>
    <row r="24" spans="2:6" ht="16.5" customHeight="1" x14ac:dyDescent="0.2">
      <c r="B24" s="62" t="s">
        <v>33</v>
      </c>
      <c r="C24" s="36"/>
      <c r="D24" s="37" t="s">
        <v>41</v>
      </c>
      <c r="E24" s="40">
        <f>BondYields!L424+8%-BondYields!K424</f>
        <v>9.7940000000000013E-2</v>
      </c>
      <c r="F24" s="168">
        <v>0.21</v>
      </c>
    </row>
    <row r="25" spans="2:6" ht="16.5" customHeight="1" x14ac:dyDescent="0.2">
      <c r="B25" s="61" t="s">
        <v>65</v>
      </c>
      <c r="C25" s="36" t="s">
        <v>76</v>
      </c>
      <c r="D25" s="37"/>
      <c r="E25" s="40">
        <f>BondYields!M424</f>
        <v>5.475767195767197E-2</v>
      </c>
      <c r="F25" s="168">
        <v>0.13125000000000001</v>
      </c>
    </row>
    <row r="26" spans="2:6" ht="16.5" customHeight="1" x14ac:dyDescent="0.2">
      <c r="B26" s="61" t="s">
        <v>47</v>
      </c>
      <c r="C26" s="36" t="s">
        <v>77</v>
      </c>
      <c r="D26" s="37"/>
      <c r="E26" s="40">
        <f>E16</f>
        <v>5.2276746031746028E-2</v>
      </c>
      <c r="F26" s="168">
        <v>0.21</v>
      </c>
    </row>
    <row r="27" spans="2:6" ht="16.5" customHeight="1" x14ac:dyDescent="0.2">
      <c r="B27" s="61" t="s">
        <v>48</v>
      </c>
      <c r="C27" s="36" t="s">
        <v>78</v>
      </c>
      <c r="D27" s="37"/>
      <c r="E27" s="40">
        <f>BondYields!L424+2%</f>
        <v>5.9399999999999994E-2</v>
      </c>
      <c r="F27" s="168">
        <v>0.21</v>
      </c>
    </row>
    <row r="28" spans="2:6" ht="16.5" customHeight="1" x14ac:dyDescent="0.2">
      <c r="B28" s="61" t="s">
        <v>49</v>
      </c>
      <c r="C28" s="36" t="s">
        <v>79</v>
      </c>
      <c r="D28" s="37"/>
      <c r="E28" s="40">
        <f>BondYields!C424</f>
        <v>4.1833333333333333E-2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BondYields!K424</f>
        <v>2.1459999999999996E-2</v>
      </c>
      <c r="F30" s="168">
        <v>0.13125000000000001</v>
      </c>
    </row>
    <row r="31" spans="2:6" ht="16.5" customHeight="1" x14ac:dyDescent="0.2">
      <c r="B31" s="62" t="s">
        <v>52</v>
      </c>
      <c r="C31" s="36"/>
      <c r="D31" s="37" t="s">
        <v>41</v>
      </c>
      <c r="E31" s="40">
        <f>BondYields!L424+8%-BondYields!K424</f>
        <v>9.7940000000000013E-2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scale="95" orientation="portrait" horizontalDpi="1200" verticalDpi="1200" r:id="rId1"/>
  <headerFooter>
    <oddFooter>&amp;LCalifornia Department of Insurance&amp;RRate Specialist Bureau - January 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969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BondYields!L450+6%</f>
        <v>0.10506666666666667</v>
      </c>
      <c r="F5" s="100"/>
    </row>
    <row r="6" spans="1:6" s="32" customFormat="1" ht="16.5" customHeight="1" x14ac:dyDescent="0.2">
      <c r="A6" s="87"/>
      <c r="B6" s="101" t="s">
        <v>139</v>
      </c>
      <c r="C6" s="102"/>
      <c r="D6" s="102"/>
      <c r="E6" s="103">
        <f>BondYields!L450</f>
        <v>4.5066666666666665E-2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BondYields!C450</f>
        <v>4.3533333333333334E-2</v>
      </c>
      <c r="F10" s="168">
        <v>0.21</v>
      </c>
    </row>
    <row r="11" spans="1:6" ht="15" customHeight="1" x14ac:dyDescent="0.2">
      <c r="B11" s="62" t="s">
        <v>25</v>
      </c>
      <c r="C11" s="38" t="s">
        <v>37</v>
      </c>
      <c r="D11" s="37" t="s">
        <v>70</v>
      </c>
      <c r="E11" s="40">
        <f>BondYields!D450</f>
        <v>4.4899999999999995E-2</v>
      </c>
      <c r="F11" s="168">
        <v>0.21</v>
      </c>
    </row>
    <row r="12" spans="1:6" ht="15" customHeight="1" x14ac:dyDescent="0.2">
      <c r="B12" s="62" t="s">
        <v>26</v>
      </c>
      <c r="C12" s="38" t="s">
        <v>38</v>
      </c>
      <c r="D12" s="37" t="s">
        <v>72</v>
      </c>
      <c r="E12" s="40">
        <f>BondYields!E450</f>
        <v>4.7699999999999999E-2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BondYields!F450</f>
        <v>4.3766666666666669E-2</v>
      </c>
      <c r="F14" s="168">
        <v>0.21</v>
      </c>
    </row>
    <row r="15" spans="1:6" ht="15" customHeight="1" x14ac:dyDescent="0.2">
      <c r="B15" s="62" t="s">
        <v>28</v>
      </c>
      <c r="C15" s="38" t="s">
        <v>37</v>
      </c>
      <c r="D15" s="37" t="s">
        <v>70</v>
      </c>
      <c r="E15" s="40">
        <f>BondYields!G450</f>
        <v>5.0677360066833745E-2</v>
      </c>
      <c r="F15" s="168">
        <v>0.21</v>
      </c>
    </row>
    <row r="16" spans="1:6" ht="15" customHeight="1" x14ac:dyDescent="0.2">
      <c r="B16" s="62" t="s">
        <v>29</v>
      </c>
      <c r="C16" s="38" t="s">
        <v>38</v>
      </c>
      <c r="D16" s="37" t="s">
        <v>72</v>
      </c>
      <c r="E16" s="40">
        <f>BondYields!H450</f>
        <v>5.3611612364243943E-2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BondYields!F450*(1-21%)</f>
        <v>3.4575666666666671E-2</v>
      </c>
      <c r="F18" s="168">
        <v>5.2499999999999998E-2</v>
      </c>
    </row>
    <row r="19" spans="2:6" ht="15" customHeight="1" x14ac:dyDescent="0.2">
      <c r="B19" s="62" t="s">
        <v>30</v>
      </c>
      <c r="C19" s="38" t="s">
        <v>37</v>
      </c>
      <c r="D19" s="37" t="s">
        <v>70</v>
      </c>
      <c r="E19" s="40">
        <f>BondYields!I450</f>
        <v>3.3129406850459481E-2</v>
      </c>
      <c r="F19" s="168">
        <v>5.2499999999999998E-2</v>
      </c>
    </row>
    <row r="20" spans="2:6" ht="15" customHeight="1" x14ac:dyDescent="0.2">
      <c r="B20" s="62" t="s">
        <v>31</v>
      </c>
      <c r="C20" s="38" t="s">
        <v>38</v>
      </c>
      <c r="D20" s="37" t="s">
        <v>72</v>
      </c>
      <c r="E20" s="40">
        <f>BondYields!J450</f>
        <v>3.9362155388471182E-2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BondYields!K450</f>
        <v>1.9890000000000001E-2</v>
      </c>
      <c r="F23" s="168">
        <v>0.13125000000000001</v>
      </c>
    </row>
    <row r="24" spans="2:6" ht="16.5" customHeight="1" x14ac:dyDescent="0.2">
      <c r="B24" s="62" t="s">
        <v>33</v>
      </c>
      <c r="C24" s="36"/>
      <c r="D24" s="37" t="s">
        <v>41</v>
      </c>
      <c r="E24" s="40">
        <f>BondYields!L450+8%-BondYields!K450</f>
        <v>0.10517666666666665</v>
      </c>
      <c r="F24" s="168">
        <v>0.21</v>
      </c>
    </row>
    <row r="25" spans="2:6" ht="16.5" customHeight="1" x14ac:dyDescent="0.2">
      <c r="B25" s="61" t="s">
        <v>65</v>
      </c>
      <c r="C25" s="36" t="s">
        <v>76</v>
      </c>
      <c r="D25" s="37"/>
      <c r="E25" s="40">
        <f>BondYields!M450</f>
        <v>6.7644110275689243E-2</v>
      </c>
      <c r="F25" s="168">
        <v>0.13125000000000001</v>
      </c>
    </row>
    <row r="26" spans="2:6" ht="16.5" customHeight="1" x14ac:dyDescent="0.2">
      <c r="B26" s="61" t="s">
        <v>47</v>
      </c>
      <c r="C26" s="36" t="s">
        <v>77</v>
      </c>
      <c r="D26" s="37"/>
      <c r="E26" s="40">
        <f>E16</f>
        <v>5.3611612364243943E-2</v>
      </c>
      <c r="F26" s="168">
        <v>0.21</v>
      </c>
    </row>
    <row r="27" spans="2:6" ht="16.5" customHeight="1" x14ac:dyDescent="0.2">
      <c r="B27" s="61" t="s">
        <v>48</v>
      </c>
      <c r="C27" s="36" t="s">
        <v>78</v>
      </c>
      <c r="D27" s="37"/>
      <c r="E27" s="40">
        <f>BondYields!L450+2%</f>
        <v>6.5066666666666662E-2</v>
      </c>
      <c r="F27" s="168">
        <v>0.21</v>
      </c>
    </row>
    <row r="28" spans="2:6" ht="16.5" customHeight="1" x14ac:dyDescent="0.2">
      <c r="B28" s="61" t="s">
        <v>49</v>
      </c>
      <c r="C28" s="36" t="s">
        <v>79</v>
      </c>
      <c r="D28" s="37"/>
      <c r="E28" s="40">
        <f>BondYields!C450</f>
        <v>4.3533333333333334E-2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BondYields!K450</f>
        <v>1.9890000000000001E-2</v>
      </c>
      <c r="F30" s="168">
        <v>0.13125000000000001</v>
      </c>
    </row>
    <row r="31" spans="2:6" ht="16.5" customHeight="1" x14ac:dyDescent="0.2">
      <c r="B31" s="62" t="s">
        <v>52</v>
      </c>
      <c r="C31" s="36"/>
      <c r="D31" s="37" t="s">
        <v>41</v>
      </c>
      <c r="E31" s="40">
        <f>BondYields!L450+8%-BondYields!K450</f>
        <v>0.10517666666666665</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2025</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809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BondYields!L423+6%</f>
        <v>9.7844444444444456E-2</v>
      </c>
      <c r="F5" s="100"/>
    </row>
    <row r="6" spans="1:6" s="32" customFormat="1" ht="16.5" customHeight="1" x14ac:dyDescent="0.2">
      <c r="A6" s="87"/>
      <c r="B6" s="101" t="s">
        <v>139</v>
      </c>
      <c r="C6" s="102"/>
      <c r="D6" s="102"/>
      <c r="E6" s="103">
        <f>BondYields!L423</f>
        <v>3.7844444444444451E-2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BondYields!C423</f>
        <v>3.8033333333333329E-2</v>
      </c>
      <c r="F10" s="168">
        <v>0.21</v>
      </c>
    </row>
    <row r="11" spans="1:6" ht="15" customHeight="1" x14ac:dyDescent="0.2">
      <c r="B11" s="62" t="s">
        <v>25</v>
      </c>
      <c r="C11" s="38" t="s">
        <v>37</v>
      </c>
      <c r="D11" s="37" t="s">
        <v>70</v>
      </c>
      <c r="E11" s="40">
        <f>BondYields!D423</f>
        <v>3.7966666666666669E-2</v>
      </c>
      <c r="F11" s="168">
        <v>0.21</v>
      </c>
    </row>
    <row r="12" spans="1:6" ht="15" customHeight="1" x14ac:dyDescent="0.2">
      <c r="B12" s="62" t="s">
        <v>26</v>
      </c>
      <c r="C12" s="38" t="s">
        <v>38</v>
      </c>
      <c r="D12" s="37" t="s">
        <v>72</v>
      </c>
      <c r="E12" s="40">
        <f>BondYields!E423</f>
        <v>4.1066666666666661E-2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BondYields!F423</f>
        <v>3.8399999999999997E-2</v>
      </c>
      <c r="F14" s="168">
        <v>0.21</v>
      </c>
    </row>
    <row r="15" spans="1:6" ht="15" customHeight="1" x14ac:dyDescent="0.2">
      <c r="B15" s="62" t="s">
        <v>28</v>
      </c>
      <c r="C15" s="38" t="s">
        <v>37</v>
      </c>
      <c r="D15" s="37" t="s">
        <v>70</v>
      </c>
      <c r="E15" s="40">
        <f>BondYields!G423</f>
        <v>4.8465912698412709E-2</v>
      </c>
      <c r="F15" s="168">
        <v>0.21</v>
      </c>
    </row>
    <row r="16" spans="1:6" ht="15" customHeight="1" x14ac:dyDescent="0.2">
      <c r="B16" s="62" t="s">
        <v>29</v>
      </c>
      <c r="C16" s="38" t="s">
        <v>38</v>
      </c>
      <c r="D16" s="37" t="s">
        <v>72</v>
      </c>
      <c r="E16" s="40">
        <f>BondYields!H423</f>
        <v>5.2697380952380947E-2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BondYields!F423*(1-21%)</f>
        <v>3.0335999999999998E-2</v>
      </c>
      <c r="F18" s="168">
        <v>5.2499999999999998E-2</v>
      </c>
    </row>
    <row r="19" spans="2:6" ht="15" customHeight="1" x14ac:dyDescent="0.2">
      <c r="B19" s="62" t="s">
        <v>30</v>
      </c>
      <c r="C19" s="38" t="s">
        <v>37</v>
      </c>
      <c r="D19" s="37" t="s">
        <v>70</v>
      </c>
      <c r="E19" s="40">
        <f>BondYields!I423</f>
        <v>3.5040257936507939E-2</v>
      </c>
      <c r="F19" s="168">
        <v>5.2499999999999998E-2</v>
      </c>
    </row>
    <row r="20" spans="2:6" ht="15" customHeight="1" x14ac:dyDescent="0.2">
      <c r="B20" s="62" t="s">
        <v>31</v>
      </c>
      <c r="C20" s="38" t="s">
        <v>38</v>
      </c>
      <c r="D20" s="37" t="s">
        <v>72</v>
      </c>
      <c r="E20" s="40">
        <f>BondYields!J423</f>
        <v>4.3607658730158733E-2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BondYields!K423</f>
        <v>2.1459999999999996E-2</v>
      </c>
      <c r="F23" s="168">
        <v>0.13125000000000001</v>
      </c>
    </row>
    <row r="24" spans="2:6" ht="16.5" customHeight="1" x14ac:dyDescent="0.2">
      <c r="B24" s="62" t="s">
        <v>33</v>
      </c>
      <c r="C24" s="36"/>
      <c r="D24" s="37" t="s">
        <v>41</v>
      </c>
      <c r="E24" s="40">
        <f>BondYields!L423+8%-BondYields!K423</f>
        <v>9.6384444444444453E-2</v>
      </c>
      <c r="F24" s="168">
        <v>0.21</v>
      </c>
    </row>
    <row r="25" spans="2:6" ht="16.5" customHeight="1" x14ac:dyDescent="0.2">
      <c r="B25" s="61" t="s">
        <v>65</v>
      </c>
      <c r="C25" s="36" t="s">
        <v>76</v>
      </c>
      <c r="D25" s="37"/>
      <c r="E25" s="40">
        <f>BondYields!M423</f>
        <v>5.4425132275132272E-2</v>
      </c>
      <c r="F25" s="168">
        <v>0.13125000000000001</v>
      </c>
    </row>
    <row r="26" spans="2:6" ht="16.5" customHeight="1" x14ac:dyDescent="0.2">
      <c r="B26" s="61" t="s">
        <v>47</v>
      </c>
      <c r="C26" s="36" t="s">
        <v>77</v>
      </c>
      <c r="D26" s="37"/>
      <c r="E26" s="40">
        <f>E16</f>
        <v>5.2697380952380947E-2</v>
      </c>
      <c r="F26" s="168">
        <v>0.21</v>
      </c>
    </row>
    <row r="27" spans="2:6" ht="16.5" customHeight="1" x14ac:dyDescent="0.2">
      <c r="B27" s="61" t="s">
        <v>48</v>
      </c>
      <c r="C27" s="36" t="s">
        <v>78</v>
      </c>
      <c r="D27" s="37"/>
      <c r="E27" s="40">
        <f>BondYields!L423+2%</f>
        <v>5.7844444444444448E-2</v>
      </c>
      <c r="F27" s="168">
        <v>0.21</v>
      </c>
    </row>
    <row r="28" spans="2:6" ht="16.5" customHeight="1" x14ac:dyDescent="0.2">
      <c r="B28" s="61" t="s">
        <v>49</v>
      </c>
      <c r="C28" s="36" t="s">
        <v>79</v>
      </c>
      <c r="D28" s="37"/>
      <c r="E28" s="40">
        <f>BondYields!C423</f>
        <v>3.8033333333333329E-2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BondYields!K423</f>
        <v>2.1459999999999996E-2</v>
      </c>
      <c r="F30" s="168">
        <v>0.13125000000000001</v>
      </c>
    </row>
    <row r="31" spans="2:6" ht="16.5" customHeight="1" x14ac:dyDescent="0.2">
      <c r="B31" s="62" t="s">
        <v>52</v>
      </c>
      <c r="C31" s="36"/>
      <c r="D31" s="37" t="s">
        <v>41</v>
      </c>
      <c r="E31" s="40">
        <f>BondYields!L423+8%-BondYields!K423</f>
        <v>9.6384444444444453E-2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horizontalDpi="1200" verticalDpi="1200" r:id="rId1"/>
  <headerFooter alignWithMargins="0">
    <oddFooter>&amp;LCalifornia Department of Insurance&amp;RRate Specialist Bureau - December 2022</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803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BondYields!L422+6%</f>
        <v>9.3966666666666671E-2</v>
      </c>
      <c r="F5" s="100"/>
    </row>
    <row r="6" spans="1:6" s="32" customFormat="1" ht="16.5" customHeight="1" x14ac:dyDescent="0.2">
      <c r="A6" s="87"/>
      <c r="B6" s="101" t="s">
        <v>139</v>
      </c>
      <c r="C6" s="102"/>
      <c r="D6" s="102"/>
      <c r="E6" s="103">
        <f>BondYields!L422</f>
        <v>3.3966666666666666E-2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BondYields!C422</f>
        <v>3.27E-2</v>
      </c>
      <c r="F10" s="168">
        <v>0.21</v>
      </c>
    </row>
    <row r="11" spans="1:6" ht="15" customHeight="1" x14ac:dyDescent="0.2">
      <c r="B11" s="62" t="s">
        <v>25</v>
      </c>
      <c r="C11" s="38" t="s">
        <v>37</v>
      </c>
      <c r="D11" s="37" t="s">
        <v>70</v>
      </c>
      <c r="E11" s="40">
        <f>BondYields!D422</f>
        <v>3.4666666666666672E-2</v>
      </c>
      <c r="F11" s="168">
        <v>0.21</v>
      </c>
    </row>
    <row r="12" spans="1:6" ht="15" customHeight="1" x14ac:dyDescent="0.2">
      <c r="B12" s="62" t="s">
        <v>26</v>
      </c>
      <c r="C12" s="38" t="s">
        <v>38</v>
      </c>
      <c r="D12" s="37" t="s">
        <v>72</v>
      </c>
      <c r="E12" s="40">
        <f>BondYields!E422</f>
        <v>3.8166666666666661E-2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BondYields!F422</f>
        <v>3.273333333333333E-2</v>
      </c>
      <c r="F14" s="168">
        <v>0.21</v>
      </c>
    </row>
    <row r="15" spans="1:6" ht="15" customHeight="1" x14ac:dyDescent="0.2">
      <c r="B15" s="62" t="s">
        <v>28</v>
      </c>
      <c r="C15" s="38" t="s">
        <v>37</v>
      </c>
      <c r="D15" s="37" t="s">
        <v>70</v>
      </c>
      <c r="E15" s="40">
        <f>BondYields!G422</f>
        <v>4.5297144582470673E-2</v>
      </c>
      <c r="F15" s="168">
        <v>0.21</v>
      </c>
    </row>
    <row r="16" spans="1:6" ht="15" customHeight="1" x14ac:dyDescent="0.2">
      <c r="B16" s="62" t="s">
        <v>29</v>
      </c>
      <c r="C16" s="38" t="s">
        <v>38</v>
      </c>
      <c r="D16" s="37" t="s">
        <v>72</v>
      </c>
      <c r="E16" s="40">
        <f>BondYields!H422</f>
        <v>4.982027950310558E-2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BondYields!F422*(1-21%)</f>
        <v>2.5859333333333331E-2</v>
      </c>
      <c r="F18" s="168">
        <v>5.2499999999999998E-2</v>
      </c>
    </row>
    <row r="19" spans="2:6" ht="15" customHeight="1" x14ac:dyDescent="0.2">
      <c r="B19" s="62" t="s">
        <v>30</v>
      </c>
      <c r="C19" s="38" t="s">
        <v>37</v>
      </c>
      <c r="D19" s="37" t="s">
        <v>70</v>
      </c>
      <c r="E19" s="40">
        <f>BondYields!I422</f>
        <v>3.1498917356797794E-2</v>
      </c>
      <c r="F19" s="168">
        <v>5.2499999999999998E-2</v>
      </c>
    </row>
    <row r="20" spans="2:6" ht="15" customHeight="1" x14ac:dyDescent="0.2">
      <c r="B20" s="62" t="s">
        <v>31</v>
      </c>
      <c r="C20" s="38" t="s">
        <v>38</v>
      </c>
      <c r="D20" s="37" t="s">
        <v>72</v>
      </c>
      <c r="E20" s="40">
        <f>BondYields!J422</f>
        <v>4.0892133367839888E-2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BondYields!K422</f>
        <v>2.1459999999999996E-2</v>
      </c>
      <c r="F23" s="168">
        <v>0.13125000000000001</v>
      </c>
    </row>
    <row r="24" spans="2:6" ht="16.5" customHeight="1" x14ac:dyDescent="0.2">
      <c r="B24" s="62" t="s">
        <v>33</v>
      </c>
      <c r="C24" s="36"/>
      <c r="D24" s="37" t="s">
        <v>41</v>
      </c>
      <c r="E24" s="40">
        <f>BondYields!L422+8%-BondYields!K422</f>
        <v>9.2506666666666668E-2</v>
      </c>
      <c r="F24" s="168">
        <v>0.21</v>
      </c>
    </row>
    <row r="25" spans="2:6" ht="16.5" customHeight="1" x14ac:dyDescent="0.2">
      <c r="B25" s="61" t="s">
        <v>65</v>
      </c>
      <c r="C25" s="36" t="s">
        <v>76</v>
      </c>
      <c r="D25" s="37"/>
      <c r="E25" s="40">
        <f>BondYields!M422</f>
        <v>5.4151063952150906E-2</v>
      </c>
      <c r="F25" s="168">
        <v>0.13125000000000001</v>
      </c>
    </row>
    <row r="26" spans="2:6" ht="16.5" customHeight="1" x14ac:dyDescent="0.2">
      <c r="B26" s="61" t="s">
        <v>47</v>
      </c>
      <c r="C26" s="36" t="s">
        <v>77</v>
      </c>
      <c r="D26" s="37"/>
      <c r="E26" s="40">
        <f>E16</f>
        <v>4.982027950310558E-2</v>
      </c>
      <c r="F26" s="168">
        <v>0.21</v>
      </c>
    </row>
    <row r="27" spans="2:6" ht="16.5" customHeight="1" x14ac:dyDescent="0.2">
      <c r="B27" s="61" t="s">
        <v>48</v>
      </c>
      <c r="C27" s="36" t="s">
        <v>78</v>
      </c>
      <c r="D27" s="37"/>
      <c r="E27" s="40">
        <f>BondYields!L422+2%</f>
        <v>5.3966666666666663E-2</v>
      </c>
      <c r="F27" s="168">
        <v>0.21</v>
      </c>
    </row>
    <row r="28" spans="2:6" ht="16.5" customHeight="1" x14ac:dyDescent="0.2">
      <c r="B28" s="61" t="s">
        <v>49</v>
      </c>
      <c r="C28" s="36" t="s">
        <v>79</v>
      </c>
      <c r="D28" s="37"/>
      <c r="E28" s="40">
        <f>BondYields!C422</f>
        <v>3.27E-2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BondYields!K422</f>
        <v>2.1459999999999996E-2</v>
      </c>
      <c r="F30" s="168">
        <v>0.13125000000000001</v>
      </c>
    </row>
    <row r="31" spans="2:6" ht="16.5" customHeight="1" x14ac:dyDescent="0.2">
      <c r="B31" s="62" t="s">
        <v>52</v>
      </c>
      <c r="C31" s="36"/>
      <c r="D31" s="37" t="s">
        <v>41</v>
      </c>
      <c r="E31" s="40">
        <f>BondYields!L422+8%-BondYields!K422</f>
        <v>9.2506666666666668E-2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2022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799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BondYields!L421+6%</f>
        <v>8.9944444444444438E-2</v>
      </c>
      <c r="F5" s="100"/>
    </row>
    <row r="6" spans="1:6" s="32" customFormat="1" ht="16.5" customHeight="1" x14ac:dyDescent="0.2">
      <c r="A6" s="87"/>
      <c r="B6" s="101" t="s">
        <v>139</v>
      </c>
      <c r="C6" s="102"/>
      <c r="D6" s="102"/>
      <c r="E6" s="103">
        <f>BondYields!L421</f>
        <v>2.9944444444444444E-2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BondYields!C421</f>
        <v>2.7466666666666667E-2</v>
      </c>
      <c r="F10" s="168">
        <v>0.21</v>
      </c>
    </row>
    <row r="11" spans="1:6" ht="15" customHeight="1" x14ac:dyDescent="0.2">
      <c r="B11" s="62" t="s">
        <v>25</v>
      </c>
      <c r="C11" s="38" t="s">
        <v>37</v>
      </c>
      <c r="D11" s="37" t="s">
        <v>70</v>
      </c>
      <c r="E11" s="40">
        <f>BondYields!D421</f>
        <v>3.106666666666667E-2</v>
      </c>
      <c r="F11" s="168">
        <v>0.21</v>
      </c>
    </row>
    <row r="12" spans="1:6" ht="15" customHeight="1" x14ac:dyDescent="0.2">
      <c r="B12" s="62" t="s">
        <v>26</v>
      </c>
      <c r="C12" s="38" t="s">
        <v>38</v>
      </c>
      <c r="D12" s="37" t="s">
        <v>72</v>
      </c>
      <c r="E12" s="40">
        <f>BondYields!E421</f>
        <v>3.506666666666667E-2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BondYields!F421</f>
        <v>2.8233333333333333E-2</v>
      </c>
      <c r="F14" s="168">
        <v>0.21</v>
      </c>
    </row>
    <row r="15" spans="1:6" ht="15" customHeight="1" x14ac:dyDescent="0.2">
      <c r="B15" s="62" t="s">
        <v>28</v>
      </c>
      <c r="C15" s="38" t="s">
        <v>37</v>
      </c>
      <c r="D15" s="37" t="s">
        <v>70</v>
      </c>
      <c r="E15" s="40">
        <f>BondYields!G421</f>
        <v>4.1633811249137342E-2</v>
      </c>
      <c r="F15" s="168">
        <v>0.21</v>
      </c>
    </row>
    <row r="16" spans="1:6" ht="15" customHeight="1" x14ac:dyDescent="0.2">
      <c r="B16" s="62" t="s">
        <v>29</v>
      </c>
      <c r="C16" s="38" t="s">
        <v>38</v>
      </c>
      <c r="D16" s="37" t="s">
        <v>72</v>
      </c>
      <c r="E16" s="40">
        <f>BondYields!H421</f>
        <v>4.6441112836438918E-2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BondYields!F421*(1-21%)</f>
        <v>2.2304333333333332E-2</v>
      </c>
      <c r="F18" s="168">
        <v>5.2499999999999998E-2</v>
      </c>
    </row>
    <row r="19" spans="2:6" ht="15" customHeight="1" x14ac:dyDescent="0.2">
      <c r="B19" s="62" t="s">
        <v>30</v>
      </c>
      <c r="C19" s="38" t="s">
        <v>37</v>
      </c>
      <c r="D19" s="37" t="s">
        <v>70</v>
      </c>
      <c r="E19" s="40">
        <f>BondYields!I421</f>
        <v>2.8071000690131121E-2</v>
      </c>
      <c r="F19" s="168">
        <v>5.2499999999999998E-2</v>
      </c>
    </row>
    <row r="20" spans="2:6" ht="15" customHeight="1" x14ac:dyDescent="0.2">
      <c r="B20" s="62" t="s">
        <v>31</v>
      </c>
      <c r="C20" s="38" t="s">
        <v>38</v>
      </c>
      <c r="D20" s="37" t="s">
        <v>72</v>
      </c>
      <c r="E20" s="40">
        <f>BondYields!J421</f>
        <v>3.7756716701173226E-2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BondYields!K421</f>
        <v>2.1459999999999996E-2</v>
      </c>
      <c r="F23" s="168">
        <v>0.13125000000000001</v>
      </c>
    </row>
    <row r="24" spans="2:6" ht="16.5" customHeight="1" x14ac:dyDescent="0.2">
      <c r="B24" s="62" t="s">
        <v>33</v>
      </c>
      <c r="C24" s="36"/>
      <c r="D24" s="37" t="s">
        <v>41</v>
      </c>
      <c r="E24" s="40">
        <f>BondYields!L421+8%-BondYields!K421</f>
        <v>8.8484444444444449E-2</v>
      </c>
      <c r="F24" s="168">
        <v>0.21</v>
      </c>
    </row>
    <row r="25" spans="2:6" ht="16.5" customHeight="1" x14ac:dyDescent="0.2">
      <c r="B25" s="61" t="s">
        <v>65</v>
      </c>
      <c r="C25" s="36" t="s">
        <v>76</v>
      </c>
      <c r="D25" s="37"/>
      <c r="E25" s="40">
        <f>BondYields!M421</f>
        <v>5.3878577179664135E-2</v>
      </c>
      <c r="F25" s="168">
        <v>0.13125000000000001</v>
      </c>
    </row>
    <row r="26" spans="2:6" ht="16.5" customHeight="1" x14ac:dyDescent="0.2">
      <c r="B26" s="61" t="s">
        <v>47</v>
      </c>
      <c r="C26" s="36" t="s">
        <v>77</v>
      </c>
      <c r="D26" s="37"/>
      <c r="E26" s="40">
        <f>E16</f>
        <v>4.6441112836438918E-2</v>
      </c>
      <c r="F26" s="168">
        <v>0.21</v>
      </c>
    </row>
    <row r="27" spans="2:6" ht="16.5" customHeight="1" x14ac:dyDescent="0.2">
      <c r="B27" s="61" t="s">
        <v>48</v>
      </c>
      <c r="C27" s="36" t="s">
        <v>78</v>
      </c>
      <c r="D27" s="37"/>
      <c r="E27" s="40">
        <f>BondYields!L421+2%</f>
        <v>4.9944444444444444E-2</v>
      </c>
      <c r="F27" s="168">
        <v>0.21</v>
      </c>
    </row>
    <row r="28" spans="2:6" ht="16.5" customHeight="1" x14ac:dyDescent="0.2">
      <c r="B28" s="61" t="s">
        <v>49</v>
      </c>
      <c r="C28" s="36" t="s">
        <v>79</v>
      </c>
      <c r="D28" s="37"/>
      <c r="E28" s="40">
        <f>BondYields!C421</f>
        <v>2.7466666666666667E-2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BondYields!K421</f>
        <v>2.1459999999999996E-2</v>
      </c>
      <c r="F30" s="168">
        <v>0.13125000000000001</v>
      </c>
    </row>
    <row r="31" spans="2:6" ht="16.5" customHeight="1" x14ac:dyDescent="0.2">
      <c r="B31" s="62" t="s">
        <v>52</v>
      </c>
      <c r="C31" s="36"/>
      <c r="D31" s="37" t="s">
        <v>41</v>
      </c>
      <c r="E31" s="40">
        <f>BondYields!L421+8%-BondYields!K421</f>
        <v>8.8484444444444449E-2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2022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G19" sqref="G19"/>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795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BondYields!L420+6%</f>
        <v>8.7277777777777774E-2</v>
      </c>
      <c r="F5" s="100"/>
    </row>
    <row r="6" spans="1:6" s="32" customFormat="1" ht="16.5" customHeight="1" x14ac:dyDescent="0.2">
      <c r="A6" s="87"/>
      <c r="B6" s="101" t="s">
        <v>139</v>
      </c>
      <c r="C6" s="102"/>
      <c r="D6" s="102"/>
      <c r="E6" s="103">
        <f>BondYields!L420</f>
        <v>2.7277777777777776E-2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BondYields!C420</f>
        <v>2.186666666666667E-2</v>
      </c>
      <c r="F10" s="168">
        <v>0.21</v>
      </c>
    </row>
    <row r="11" spans="1:6" ht="15" customHeight="1" x14ac:dyDescent="0.2">
      <c r="B11" s="62" t="s">
        <v>25</v>
      </c>
      <c r="C11" s="38" t="s">
        <v>37</v>
      </c>
      <c r="D11" s="37" t="s">
        <v>70</v>
      </c>
      <c r="E11" s="40">
        <f>BondYields!D420</f>
        <v>2.9799999999999997E-2</v>
      </c>
      <c r="F11" s="168">
        <v>0.21</v>
      </c>
    </row>
    <row r="12" spans="1:6" ht="15" customHeight="1" x14ac:dyDescent="0.2">
      <c r="B12" s="62" t="s">
        <v>26</v>
      </c>
      <c r="C12" s="38" t="s">
        <v>38</v>
      </c>
      <c r="D12" s="37" t="s">
        <v>72</v>
      </c>
      <c r="E12" s="40">
        <f>BondYields!E420</f>
        <v>3.3933333333333336E-2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BondYields!F420</f>
        <v>2.3766666666666669E-2</v>
      </c>
      <c r="F14" s="168">
        <v>0.21</v>
      </c>
    </row>
    <row r="15" spans="1:6" ht="15" customHeight="1" x14ac:dyDescent="0.2">
      <c r="B15" s="62" t="s">
        <v>28</v>
      </c>
      <c r="C15" s="38" t="s">
        <v>37</v>
      </c>
      <c r="D15" s="37" t="s">
        <v>70</v>
      </c>
      <c r="E15" s="40">
        <f>BondYields!G420</f>
        <v>4.0075081090407173E-2</v>
      </c>
      <c r="F15" s="168">
        <v>0.21</v>
      </c>
    </row>
    <row r="16" spans="1:6" ht="15" customHeight="1" x14ac:dyDescent="0.2">
      <c r="B16" s="62" t="s">
        <v>29</v>
      </c>
      <c r="C16" s="38" t="s">
        <v>38</v>
      </c>
      <c r="D16" s="37" t="s">
        <v>72</v>
      </c>
      <c r="E16" s="40">
        <f>BondYields!H420</f>
        <v>4.5272858868184961E-2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BondYields!F420*(1-21%)</f>
        <v>1.877566666666667E-2</v>
      </c>
      <c r="F18" s="168">
        <v>5.2499999999999998E-2</v>
      </c>
    </row>
    <row r="19" spans="2:6" ht="15" customHeight="1" x14ac:dyDescent="0.2">
      <c r="B19" s="62" t="s">
        <v>30</v>
      </c>
      <c r="C19" s="38" t="s">
        <v>37</v>
      </c>
      <c r="D19" s="37" t="s">
        <v>70</v>
      </c>
      <c r="E19" s="40">
        <f>BondYields!I420</f>
        <v>2.7223381642512076E-2</v>
      </c>
      <c r="F19" s="168">
        <v>5.2499999999999998E-2</v>
      </c>
    </row>
    <row r="20" spans="2:6" ht="15" customHeight="1" x14ac:dyDescent="0.2">
      <c r="B20" s="62" t="s">
        <v>31</v>
      </c>
      <c r="C20" s="38" t="s">
        <v>38</v>
      </c>
      <c r="D20" s="37" t="s">
        <v>72</v>
      </c>
      <c r="E20" s="40">
        <f>BondYields!J420</f>
        <v>3.638489130434782E-2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BondYields!K420</f>
        <v>2.1459999999999996E-2</v>
      </c>
      <c r="F23" s="168">
        <v>0.13125000000000001</v>
      </c>
    </row>
    <row r="24" spans="2:6" ht="16.5" customHeight="1" x14ac:dyDescent="0.2">
      <c r="B24" s="62" t="s">
        <v>33</v>
      </c>
      <c r="C24" s="36"/>
      <c r="D24" s="37" t="s">
        <v>41</v>
      </c>
      <c r="E24" s="40">
        <f>BondYields!L420+8%-BondYields!K420</f>
        <v>8.5817777777777784E-2</v>
      </c>
      <c r="F24" s="168">
        <v>0.21</v>
      </c>
    </row>
    <row r="25" spans="2:6" ht="16.5" customHeight="1" x14ac:dyDescent="0.2">
      <c r="B25" s="61" t="s">
        <v>65</v>
      </c>
      <c r="C25" s="36" t="s">
        <v>76</v>
      </c>
      <c r="D25" s="37"/>
      <c r="E25" s="40">
        <f>BondYields!M420</f>
        <v>5.3744979296066253E-2</v>
      </c>
      <c r="F25" s="168">
        <v>0.13125000000000001</v>
      </c>
    </row>
    <row r="26" spans="2:6" ht="16.5" customHeight="1" x14ac:dyDescent="0.2">
      <c r="B26" s="61" t="s">
        <v>47</v>
      </c>
      <c r="C26" s="36" t="s">
        <v>77</v>
      </c>
      <c r="D26" s="37"/>
      <c r="E26" s="40">
        <f>E16</f>
        <v>4.5272858868184961E-2</v>
      </c>
      <c r="F26" s="168">
        <v>0.21</v>
      </c>
    </row>
    <row r="27" spans="2:6" ht="16.5" customHeight="1" x14ac:dyDescent="0.2">
      <c r="B27" s="61" t="s">
        <v>48</v>
      </c>
      <c r="C27" s="36" t="s">
        <v>78</v>
      </c>
      <c r="D27" s="37"/>
      <c r="E27" s="40">
        <f>BondYields!L420+2%</f>
        <v>4.727777777777778E-2</v>
      </c>
      <c r="F27" s="168">
        <v>0.21</v>
      </c>
    </row>
    <row r="28" spans="2:6" ht="16.5" customHeight="1" x14ac:dyDescent="0.2">
      <c r="B28" s="61" t="s">
        <v>49</v>
      </c>
      <c r="C28" s="36" t="s">
        <v>79</v>
      </c>
      <c r="D28" s="37"/>
      <c r="E28" s="40">
        <f>BondYields!C420</f>
        <v>2.186666666666667E-2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BondYields!K420</f>
        <v>2.1459999999999996E-2</v>
      </c>
      <c r="F30" s="168">
        <v>0.13125000000000001</v>
      </c>
    </row>
    <row r="31" spans="2:6" ht="16.5" customHeight="1" x14ac:dyDescent="0.2">
      <c r="B31" s="62" t="s">
        <v>52</v>
      </c>
      <c r="C31" s="36"/>
      <c r="D31" s="37" t="s">
        <v>41</v>
      </c>
      <c r="E31" s="40">
        <f>BondYields!L420+8%-BondYields!K420</f>
        <v>8.5817777777777784E-2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2022</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topLeftCell="A7" workbookViewId="0">
      <selection activeCell="E26" sqref="E26"/>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792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BondYields!L419+6%</f>
        <v>8.511111111111111E-2</v>
      </c>
      <c r="F5" s="100"/>
    </row>
    <row r="6" spans="1:6" s="32" customFormat="1" ht="16.5" customHeight="1" x14ac:dyDescent="0.2">
      <c r="A6" s="87"/>
      <c r="B6" s="101" t="s">
        <v>139</v>
      </c>
      <c r="C6" s="102"/>
      <c r="D6" s="102"/>
      <c r="E6" s="103">
        <f>BondYields!L419</f>
        <v>2.5111111111111112E-2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BondYields!C419</f>
        <v>1.61E-2</v>
      </c>
      <c r="F10" s="168">
        <v>0.21</v>
      </c>
    </row>
    <row r="11" spans="1:6" ht="15" customHeight="1" x14ac:dyDescent="0.2">
      <c r="B11" s="62" t="s">
        <v>25</v>
      </c>
      <c r="C11" s="38" t="s">
        <v>37</v>
      </c>
      <c r="D11" s="37" t="s">
        <v>70</v>
      </c>
      <c r="E11" s="40">
        <f>BondYields!D419</f>
        <v>2.9799999999999997E-2</v>
      </c>
      <c r="F11" s="168">
        <v>0.21</v>
      </c>
    </row>
    <row r="12" spans="1:6" ht="15" customHeight="1" x14ac:dyDescent="0.2">
      <c r="B12" s="62" t="s">
        <v>26</v>
      </c>
      <c r="C12" s="38" t="s">
        <v>38</v>
      </c>
      <c r="D12" s="37" t="s">
        <v>72</v>
      </c>
      <c r="E12" s="40">
        <f>BondYields!E419</f>
        <v>3.3633333333333328E-2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BondYields!F419</f>
        <v>1.9E-2</v>
      </c>
      <c r="F14" s="168">
        <v>0.21</v>
      </c>
    </row>
    <row r="15" spans="1:6" ht="15" customHeight="1" x14ac:dyDescent="0.2">
      <c r="B15" s="62" t="s">
        <v>28</v>
      </c>
      <c r="C15" s="38" t="s">
        <v>37</v>
      </c>
      <c r="D15" s="37" t="s">
        <v>70</v>
      </c>
      <c r="E15" s="40">
        <f>BondYields!G419</f>
        <v>4.0063452380952387E-2</v>
      </c>
      <c r="F15" s="168">
        <v>0.21</v>
      </c>
    </row>
    <row r="16" spans="1:6" ht="15" customHeight="1" x14ac:dyDescent="0.2">
      <c r="B16" s="62" t="s">
        <v>29</v>
      </c>
      <c r="C16" s="38" t="s">
        <v>38</v>
      </c>
      <c r="D16" s="37" t="s">
        <v>72</v>
      </c>
      <c r="E16" s="40">
        <f>BondYields!H419</f>
        <v>4.5471547619047613E-2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BondYields!F419*(1-21%)</f>
        <v>1.5010000000000001E-2</v>
      </c>
      <c r="F18" s="168">
        <v>5.2499999999999998E-2</v>
      </c>
    </row>
    <row r="19" spans="2:6" ht="15" customHeight="1" x14ac:dyDescent="0.2">
      <c r="B19" s="62" t="s">
        <v>30</v>
      </c>
      <c r="C19" s="38" t="s">
        <v>37</v>
      </c>
      <c r="D19" s="37" t="s">
        <v>70</v>
      </c>
      <c r="E19" s="40">
        <f>BondYields!I419</f>
        <v>2.8963253968253968E-2</v>
      </c>
      <c r="F19" s="168">
        <v>5.2499999999999998E-2</v>
      </c>
    </row>
    <row r="20" spans="2:6" ht="15" customHeight="1" x14ac:dyDescent="0.2">
      <c r="B20" s="62" t="s">
        <v>31</v>
      </c>
      <c r="C20" s="38" t="s">
        <v>38</v>
      </c>
      <c r="D20" s="37" t="s">
        <v>72</v>
      </c>
      <c r="E20" s="40">
        <f>BondYields!J419</f>
        <v>3.6755198412698413E-2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BondYields!K419</f>
        <v>2.1459999999999996E-2</v>
      </c>
      <c r="F23" s="168">
        <v>0.13125000000000001</v>
      </c>
    </row>
    <row r="24" spans="2:6" ht="16.5" customHeight="1" x14ac:dyDescent="0.2">
      <c r="B24" s="62" t="s">
        <v>33</v>
      </c>
      <c r="C24" s="36"/>
      <c r="D24" s="37" t="s">
        <v>41</v>
      </c>
      <c r="E24" s="40">
        <f>BondYields!L419+8%-BondYields!K419</f>
        <v>8.3651111111111121E-2</v>
      </c>
      <c r="F24" s="168">
        <v>0.21</v>
      </c>
    </row>
    <row r="25" spans="2:6" ht="16.5" customHeight="1" x14ac:dyDescent="0.2">
      <c r="B25" s="61" t="s">
        <v>65</v>
      </c>
      <c r="C25" s="36" t="s">
        <v>76</v>
      </c>
      <c r="D25" s="37"/>
      <c r="E25" s="40">
        <f>BondYields!M419</f>
        <v>5.3935317460317454E-2</v>
      </c>
      <c r="F25" s="168">
        <v>0.13125000000000001</v>
      </c>
    </row>
    <row r="26" spans="2:6" ht="16.5" customHeight="1" x14ac:dyDescent="0.2">
      <c r="B26" s="61" t="s">
        <v>47</v>
      </c>
      <c r="C26" s="36" t="s">
        <v>77</v>
      </c>
      <c r="D26" s="37"/>
      <c r="E26" s="40">
        <f>E16</f>
        <v>4.5471547619047613E-2</v>
      </c>
      <c r="F26" s="168">
        <v>0.21</v>
      </c>
    </row>
    <row r="27" spans="2:6" ht="16.5" customHeight="1" x14ac:dyDescent="0.2">
      <c r="B27" s="61" t="s">
        <v>48</v>
      </c>
      <c r="C27" s="36" t="s">
        <v>78</v>
      </c>
      <c r="D27" s="37"/>
      <c r="E27" s="40">
        <f>BondYields!L419+2%</f>
        <v>4.5111111111111116E-2</v>
      </c>
      <c r="F27" s="168">
        <v>0.21</v>
      </c>
    </row>
    <row r="28" spans="2:6" ht="16.5" customHeight="1" x14ac:dyDescent="0.2">
      <c r="B28" s="61" t="s">
        <v>49</v>
      </c>
      <c r="C28" s="36" t="s">
        <v>79</v>
      </c>
      <c r="D28" s="37"/>
      <c r="E28" s="40">
        <f>BondYields!C419</f>
        <v>1.61E-2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BondYields!K419</f>
        <v>2.1459999999999996E-2</v>
      </c>
      <c r="F30" s="168">
        <v>0.13125000000000001</v>
      </c>
    </row>
    <row r="31" spans="2:6" ht="16.5" customHeight="1" x14ac:dyDescent="0.2">
      <c r="B31" s="62" t="s">
        <v>52</v>
      </c>
      <c r="C31" s="36"/>
      <c r="D31" s="37" t="s">
        <v>41</v>
      </c>
      <c r="E31" s="40">
        <f>BondYields!L419+8%-BondYields!K419</f>
        <v>8.3651111111111121E-2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2022</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789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BondYields!L418+6%</f>
        <v>8.2799999999999999E-2</v>
      </c>
      <c r="F5" s="100"/>
    </row>
    <row r="6" spans="1:6" s="32" customFormat="1" ht="16.5" customHeight="1" x14ac:dyDescent="0.2">
      <c r="A6" s="87"/>
      <c r="B6" s="101" t="s">
        <v>139</v>
      </c>
      <c r="C6" s="102"/>
      <c r="D6" s="102"/>
      <c r="E6" s="103">
        <f>BondYields!L418</f>
        <v>2.2799999999999997E-2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BondYields!C418</f>
        <v>1.0966666666666666E-2</v>
      </c>
      <c r="F10" s="168">
        <v>0.21</v>
      </c>
    </row>
    <row r="11" spans="1:6" ht="15" customHeight="1" x14ac:dyDescent="0.2">
      <c r="B11" s="62" t="s">
        <v>25</v>
      </c>
      <c r="C11" s="38" t="s">
        <v>37</v>
      </c>
      <c r="D11" s="37" t="s">
        <v>70</v>
      </c>
      <c r="E11" s="40">
        <f>BondYields!D418</f>
        <v>2.9300000000000003E-2</v>
      </c>
      <c r="F11" s="168">
        <v>0.21</v>
      </c>
    </row>
    <row r="12" spans="1:6" ht="15" customHeight="1" x14ac:dyDescent="0.2">
      <c r="B12" s="62" t="s">
        <v>26</v>
      </c>
      <c r="C12" s="38" t="s">
        <v>38</v>
      </c>
      <c r="D12" s="37" t="s">
        <v>72</v>
      </c>
      <c r="E12" s="40">
        <f>BondYields!E418</f>
        <v>3.2433333333333335E-2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BondYields!F418</f>
        <v>1.3699999999999999E-2</v>
      </c>
      <c r="F14" s="168">
        <v>0.21</v>
      </c>
    </row>
    <row r="15" spans="1:6" ht="15" customHeight="1" x14ac:dyDescent="0.2">
      <c r="B15" s="62" t="s">
        <v>28</v>
      </c>
      <c r="C15" s="38" t="s">
        <v>37</v>
      </c>
      <c r="D15" s="37" t="s">
        <v>70</v>
      </c>
      <c r="E15" s="40">
        <f>BondYields!G418</f>
        <v>3.877761904761904E-2</v>
      </c>
      <c r="F15" s="168">
        <v>0.21</v>
      </c>
    </row>
    <row r="16" spans="1:6" ht="15" customHeight="1" x14ac:dyDescent="0.2">
      <c r="B16" s="62" t="s">
        <v>29</v>
      </c>
      <c r="C16" s="38" t="s">
        <v>38</v>
      </c>
      <c r="D16" s="37" t="s">
        <v>72</v>
      </c>
      <c r="E16" s="40">
        <f>BondYields!H418</f>
        <v>4.4024880952380947E-2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BondYields!F418*(1-21%)</f>
        <v>1.0822999999999999E-2</v>
      </c>
      <c r="F18" s="168">
        <v>5.2499999999999998E-2</v>
      </c>
    </row>
    <row r="19" spans="2:6" ht="15" customHeight="1" x14ac:dyDescent="0.2">
      <c r="B19" s="62" t="s">
        <v>30</v>
      </c>
      <c r="C19" s="38" t="s">
        <v>37</v>
      </c>
      <c r="D19" s="37" t="s">
        <v>70</v>
      </c>
      <c r="E19" s="40">
        <f>BondYields!I418</f>
        <v>2.8719503968253967E-2</v>
      </c>
      <c r="F19" s="168">
        <v>5.2499999999999998E-2</v>
      </c>
    </row>
    <row r="20" spans="2:6" ht="15" customHeight="1" x14ac:dyDescent="0.2">
      <c r="B20" s="62" t="s">
        <v>31</v>
      </c>
      <c r="C20" s="38" t="s">
        <v>38</v>
      </c>
      <c r="D20" s="37" t="s">
        <v>72</v>
      </c>
      <c r="E20" s="40">
        <f>BondYields!J418</f>
        <v>3.5211448412698416E-2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BondYields!K418</f>
        <v>2.1459999999999996E-2</v>
      </c>
      <c r="F23" s="168">
        <v>0.13125000000000001</v>
      </c>
    </row>
    <row r="24" spans="2:6" ht="16.5" customHeight="1" x14ac:dyDescent="0.2">
      <c r="B24" s="62" t="s">
        <v>33</v>
      </c>
      <c r="C24" s="36"/>
      <c r="D24" s="37" t="s">
        <v>41</v>
      </c>
      <c r="E24" s="40">
        <f>BondYields!L418+8%-BondYields!K418</f>
        <v>8.134000000000001E-2</v>
      </c>
      <c r="F24" s="168">
        <v>0.21</v>
      </c>
    </row>
    <row r="25" spans="2:6" ht="16.5" customHeight="1" x14ac:dyDescent="0.2">
      <c r="B25" s="61" t="s">
        <v>65</v>
      </c>
      <c r="C25" s="36" t="s">
        <v>76</v>
      </c>
      <c r="D25" s="37"/>
      <c r="E25" s="40">
        <f>BondYields!M418</f>
        <v>5.3870317460317459E-2</v>
      </c>
      <c r="F25" s="168">
        <v>0.13125000000000001</v>
      </c>
    </row>
    <row r="26" spans="2:6" ht="16.5" customHeight="1" x14ac:dyDescent="0.2">
      <c r="B26" s="61" t="s">
        <v>47</v>
      </c>
      <c r="C26" s="36" t="s">
        <v>77</v>
      </c>
      <c r="D26" s="37"/>
      <c r="E26" s="40">
        <f>E16</f>
        <v>4.4024880952380947E-2</v>
      </c>
      <c r="F26" s="168">
        <v>0.21</v>
      </c>
    </row>
    <row r="27" spans="2:6" ht="16.5" customHeight="1" x14ac:dyDescent="0.2">
      <c r="B27" s="61" t="s">
        <v>48</v>
      </c>
      <c r="C27" s="36" t="s">
        <v>78</v>
      </c>
      <c r="D27" s="37"/>
      <c r="E27" s="40">
        <f>BondYields!L418+2%</f>
        <v>4.2799999999999998E-2</v>
      </c>
      <c r="F27" s="168">
        <v>0.21</v>
      </c>
    </row>
    <row r="28" spans="2:6" ht="16.5" customHeight="1" x14ac:dyDescent="0.2">
      <c r="B28" s="61" t="s">
        <v>49</v>
      </c>
      <c r="C28" s="36" t="s">
        <v>79</v>
      </c>
      <c r="D28" s="37"/>
      <c r="E28" s="40">
        <f>BondYields!C418</f>
        <v>1.0966666666666666E-2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BondYields!K418</f>
        <v>2.1459999999999996E-2</v>
      </c>
      <c r="F30" s="168">
        <v>0.13125000000000001</v>
      </c>
    </row>
    <row r="31" spans="2:6" ht="16.5" customHeight="1" x14ac:dyDescent="0.2">
      <c r="B31" s="62" t="s">
        <v>52</v>
      </c>
      <c r="C31" s="36"/>
      <c r="D31" s="37" t="s">
        <v>41</v>
      </c>
      <c r="E31" s="40">
        <f>BondYields!L418+8%-BondYields!K418</f>
        <v>8.134000000000001E-2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2022</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782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BondYields!L417+6%</f>
        <v>7.9544444444444445E-2</v>
      </c>
      <c r="F5" s="100"/>
    </row>
    <row r="6" spans="1:6" s="32" customFormat="1" ht="16.5" customHeight="1" x14ac:dyDescent="0.2">
      <c r="A6" s="87"/>
      <c r="B6" s="101" t="s">
        <v>139</v>
      </c>
      <c r="C6" s="102"/>
      <c r="D6" s="102"/>
      <c r="E6" s="103">
        <f>BondYields!L417</f>
        <v>1.9544444444444444E-2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BondYields!C417</f>
        <v>7.3333333333333332E-3</v>
      </c>
      <c r="F10" s="168">
        <v>0.21</v>
      </c>
    </row>
    <row r="11" spans="1:6" ht="15" customHeight="1" x14ac:dyDescent="0.2">
      <c r="B11" s="62" t="s">
        <v>25</v>
      </c>
      <c r="C11" s="38" t="s">
        <v>37</v>
      </c>
      <c r="D11" s="37" t="s">
        <v>70</v>
      </c>
      <c r="E11" s="40">
        <f>BondYields!D417</f>
        <v>2.5933333333333333E-2</v>
      </c>
      <c r="F11" s="168">
        <v>0.21</v>
      </c>
    </row>
    <row r="12" spans="1:6" ht="15" customHeight="1" x14ac:dyDescent="0.2">
      <c r="B12" s="62" t="s">
        <v>26</v>
      </c>
      <c r="C12" s="38" t="s">
        <v>38</v>
      </c>
      <c r="D12" s="37" t="s">
        <v>72</v>
      </c>
      <c r="E12" s="40">
        <f>BondYields!E417</f>
        <v>2.92E-2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BondYields!F417</f>
        <v>9.9000000000000008E-3</v>
      </c>
      <c r="F14" s="168">
        <v>0.21</v>
      </c>
    </row>
    <row r="15" spans="1:6" ht="15" customHeight="1" x14ac:dyDescent="0.2">
      <c r="B15" s="62" t="s">
        <v>28</v>
      </c>
      <c r="C15" s="38" t="s">
        <v>37</v>
      </c>
      <c r="D15" s="37" t="s">
        <v>70</v>
      </c>
      <c r="E15" s="40">
        <f>BondYields!G417</f>
        <v>3.4964748102139405E-2</v>
      </c>
      <c r="F15" s="168">
        <v>0.21</v>
      </c>
    </row>
    <row r="16" spans="1:6" ht="15" customHeight="1" x14ac:dyDescent="0.2">
      <c r="B16" s="62" t="s">
        <v>29</v>
      </c>
      <c r="C16" s="38" t="s">
        <v>38</v>
      </c>
      <c r="D16" s="37" t="s">
        <v>72</v>
      </c>
      <c r="E16" s="40">
        <f>BondYields!H417</f>
        <v>4.0926261214630777E-2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BondYields!F417*(1-21%)</f>
        <v>7.8210000000000016E-3</v>
      </c>
      <c r="F18" s="168">
        <v>5.2499999999999998E-2</v>
      </c>
    </row>
    <row r="19" spans="2:6" ht="15" customHeight="1" x14ac:dyDescent="0.2">
      <c r="B19" s="62" t="s">
        <v>30</v>
      </c>
      <c r="C19" s="38" t="s">
        <v>37</v>
      </c>
      <c r="D19" s="37" t="s">
        <v>70</v>
      </c>
      <c r="E19" s="40">
        <f>BondYields!I417</f>
        <v>2.510307884748102E-2</v>
      </c>
      <c r="F19" s="168">
        <v>5.2499999999999998E-2</v>
      </c>
    </row>
    <row r="20" spans="2:6" ht="15" customHeight="1" x14ac:dyDescent="0.2">
      <c r="B20" s="62" t="s">
        <v>31</v>
      </c>
      <c r="C20" s="38" t="s">
        <v>38</v>
      </c>
      <c r="D20" s="37" t="s">
        <v>72</v>
      </c>
      <c r="E20" s="40">
        <f>BondYields!J417</f>
        <v>3.0947680296756389E-2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BondYields!K417</f>
        <v>2.1633333333333334E-2</v>
      </c>
      <c r="F23" s="168">
        <v>0.13125000000000001</v>
      </c>
    </row>
    <row r="24" spans="2:6" ht="16.5" customHeight="1" x14ac:dyDescent="0.2">
      <c r="B24" s="62" t="s">
        <v>33</v>
      </c>
      <c r="C24" s="36"/>
      <c r="D24" s="37" t="s">
        <v>41</v>
      </c>
      <c r="E24" s="40">
        <f>BondYields!L417+8%-BondYields!K417</f>
        <v>7.7911111111111112E-2</v>
      </c>
      <c r="F24" s="168">
        <v>0.21</v>
      </c>
    </row>
    <row r="25" spans="2:6" ht="16.5" customHeight="1" x14ac:dyDescent="0.2">
      <c r="B25" s="61" t="s">
        <v>65</v>
      </c>
      <c r="C25" s="36" t="s">
        <v>76</v>
      </c>
      <c r="D25" s="37"/>
      <c r="E25" s="40">
        <f>BondYields!M417</f>
        <v>5.3185241545893713E-2</v>
      </c>
      <c r="F25" s="168">
        <v>0.13125000000000001</v>
      </c>
    </row>
    <row r="26" spans="2:6" ht="16.5" customHeight="1" x14ac:dyDescent="0.2">
      <c r="B26" s="61" t="s">
        <v>47</v>
      </c>
      <c r="C26" s="36" t="s">
        <v>77</v>
      </c>
      <c r="D26" s="37"/>
      <c r="E26" s="40">
        <f>E16</f>
        <v>4.0926261214630777E-2</v>
      </c>
      <c r="F26" s="168">
        <v>0.21</v>
      </c>
    </row>
    <row r="27" spans="2:6" ht="16.5" customHeight="1" x14ac:dyDescent="0.2">
      <c r="B27" s="61" t="s">
        <v>48</v>
      </c>
      <c r="C27" s="36" t="s">
        <v>78</v>
      </c>
      <c r="D27" s="37"/>
      <c r="E27" s="40">
        <f>BondYields!L417+2%</f>
        <v>3.9544444444444445E-2</v>
      </c>
      <c r="F27" s="168">
        <v>0.21</v>
      </c>
    </row>
    <row r="28" spans="2:6" ht="16.5" customHeight="1" x14ac:dyDescent="0.2">
      <c r="B28" s="61" t="s">
        <v>49</v>
      </c>
      <c r="C28" s="36" t="s">
        <v>79</v>
      </c>
      <c r="D28" s="37"/>
      <c r="E28" s="40">
        <f>BondYields!C417</f>
        <v>7.3333333333333332E-3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BondYields!K417</f>
        <v>2.1633333333333334E-2</v>
      </c>
      <c r="F30" s="168">
        <v>0.13125000000000001</v>
      </c>
    </row>
    <row r="31" spans="2:6" ht="16.5" customHeight="1" x14ac:dyDescent="0.2">
      <c r="B31" s="62" t="s">
        <v>52</v>
      </c>
      <c r="C31" s="36"/>
      <c r="D31" s="37" t="s">
        <v>41</v>
      </c>
      <c r="E31" s="40">
        <f>BondYields!L417+8%-BondYields!K417</f>
        <v>7.7911111111111112E-2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2022</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778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BondYields!L416+6%</f>
        <v>7.6711111111111105E-2</v>
      </c>
      <c r="F5" s="100"/>
    </row>
    <row r="6" spans="1:6" s="32" customFormat="1" ht="16.5" customHeight="1" x14ac:dyDescent="0.2">
      <c r="A6" s="87"/>
      <c r="B6" s="101" t="s">
        <v>139</v>
      </c>
      <c r="C6" s="102"/>
      <c r="D6" s="102"/>
      <c r="E6" s="103">
        <f>BondYields!L416</f>
        <v>1.6711111111111111E-2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BondYields!C416</f>
        <v>5.0666666666666664E-3</v>
      </c>
      <c r="F10" s="168">
        <v>0.21</v>
      </c>
    </row>
    <row r="11" spans="1:6" ht="15" customHeight="1" x14ac:dyDescent="0.2">
      <c r="B11" s="62" t="s">
        <v>25</v>
      </c>
      <c r="C11" s="38" t="s">
        <v>37</v>
      </c>
      <c r="D11" s="37" t="s">
        <v>70</v>
      </c>
      <c r="E11" s="40">
        <f>BondYields!D416</f>
        <v>2.2699999999999998E-2</v>
      </c>
      <c r="F11" s="168">
        <v>0.21</v>
      </c>
    </row>
    <row r="12" spans="1:6" ht="15" customHeight="1" x14ac:dyDescent="0.2">
      <c r="B12" s="62" t="s">
        <v>26</v>
      </c>
      <c r="C12" s="38" t="s">
        <v>38</v>
      </c>
      <c r="D12" s="37" t="s">
        <v>72</v>
      </c>
      <c r="E12" s="40">
        <f>BondYields!E416</f>
        <v>2.6033333333333335E-2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BondYields!F416</f>
        <v>6.7333333333333342E-3</v>
      </c>
      <c r="F14" s="168">
        <v>0.21</v>
      </c>
    </row>
    <row r="15" spans="1:6" ht="15" customHeight="1" x14ac:dyDescent="0.2">
      <c r="B15" s="62" t="s">
        <v>28</v>
      </c>
      <c r="C15" s="38" t="s">
        <v>37</v>
      </c>
      <c r="D15" s="37" t="s">
        <v>70</v>
      </c>
      <c r="E15" s="40">
        <f>BondYields!G416</f>
        <v>3.094803966437833E-2</v>
      </c>
      <c r="F15" s="168">
        <v>0.21</v>
      </c>
    </row>
    <row r="16" spans="1:6" ht="15" customHeight="1" x14ac:dyDescent="0.2">
      <c r="B16" s="62" t="s">
        <v>29</v>
      </c>
      <c r="C16" s="38" t="s">
        <v>38</v>
      </c>
      <c r="D16" s="37" t="s">
        <v>72</v>
      </c>
      <c r="E16" s="40">
        <f>BondYields!H416</f>
        <v>3.75422177726926E-2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BondYields!F416*(1-21%)</f>
        <v>5.3193333333333339E-3</v>
      </c>
      <c r="F18" s="168">
        <v>5.2499999999999998E-2</v>
      </c>
    </row>
    <row r="19" spans="2:6" ht="15" customHeight="1" x14ac:dyDescent="0.2">
      <c r="B19" s="62" t="s">
        <v>30</v>
      </c>
      <c r="C19" s="38" t="s">
        <v>37</v>
      </c>
      <c r="D19" s="37" t="s">
        <v>70</v>
      </c>
      <c r="E19" s="40">
        <f>BondYields!I416</f>
        <v>2.016976639969489E-2</v>
      </c>
      <c r="F19" s="168">
        <v>5.2499999999999998E-2</v>
      </c>
    </row>
    <row r="20" spans="2:6" ht="15" customHeight="1" x14ac:dyDescent="0.2">
      <c r="B20" s="62" t="s">
        <v>31</v>
      </c>
      <c r="C20" s="38" t="s">
        <v>38</v>
      </c>
      <c r="D20" s="37" t="s">
        <v>72</v>
      </c>
      <c r="E20" s="40">
        <f>BondYields!J416</f>
        <v>2.6510859077040431E-2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BondYields!K416</f>
        <v>2.1806666666666669E-2</v>
      </c>
      <c r="F23" s="168">
        <v>0.13125000000000001</v>
      </c>
    </row>
    <row r="24" spans="2:6" ht="16.5" customHeight="1" x14ac:dyDescent="0.2">
      <c r="B24" s="62" t="s">
        <v>33</v>
      </c>
      <c r="C24" s="36"/>
      <c r="D24" s="37" t="s">
        <v>41</v>
      </c>
      <c r="E24" s="40">
        <f>BondYields!L416+8%-BondYields!K416</f>
        <v>7.490444444444444E-2</v>
      </c>
      <c r="F24" s="168">
        <v>0.21</v>
      </c>
    </row>
    <row r="25" spans="2:6" ht="16.5" customHeight="1" x14ac:dyDescent="0.2">
      <c r="B25" s="61" t="s">
        <v>65</v>
      </c>
      <c r="C25" s="36" t="s">
        <v>76</v>
      </c>
      <c r="D25" s="37"/>
      <c r="E25" s="40">
        <f>BondYields!M416</f>
        <v>5.0712514273166441E-2</v>
      </c>
      <c r="F25" s="168">
        <v>0.13125000000000001</v>
      </c>
    </row>
    <row r="26" spans="2:6" ht="16.5" customHeight="1" x14ac:dyDescent="0.2">
      <c r="B26" s="61" t="s">
        <v>47</v>
      </c>
      <c r="C26" s="36" t="s">
        <v>77</v>
      </c>
      <c r="D26" s="37"/>
      <c r="E26" s="40">
        <f>E16</f>
        <v>3.75422177726926E-2</v>
      </c>
      <c r="F26" s="168">
        <v>0.21</v>
      </c>
    </row>
    <row r="27" spans="2:6" ht="16.5" customHeight="1" x14ac:dyDescent="0.2">
      <c r="B27" s="61" t="s">
        <v>48</v>
      </c>
      <c r="C27" s="36" t="s">
        <v>78</v>
      </c>
      <c r="D27" s="37"/>
      <c r="E27" s="40">
        <f>BondYields!L416+2%</f>
        <v>3.6711111111111111E-2</v>
      </c>
      <c r="F27" s="168">
        <v>0.21</v>
      </c>
    </row>
    <row r="28" spans="2:6" ht="16.5" customHeight="1" x14ac:dyDescent="0.2">
      <c r="B28" s="61" t="s">
        <v>49</v>
      </c>
      <c r="C28" s="36" t="s">
        <v>79</v>
      </c>
      <c r="D28" s="37"/>
      <c r="E28" s="40">
        <f>BondYields!C416</f>
        <v>5.0666666666666664E-3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BondYields!K416</f>
        <v>2.1806666666666669E-2</v>
      </c>
      <c r="F30" s="168">
        <v>0.13125000000000001</v>
      </c>
    </row>
    <row r="31" spans="2:6" ht="16.5" customHeight="1" x14ac:dyDescent="0.2">
      <c r="B31" s="62" t="s">
        <v>52</v>
      </c>
      <c r="C31" s="36"/>
      <c r="D31" s="37" t="s">
        <v>41</v>
      </c>
      <c r="E31" s="40">
        <f>BondYields!L416+8%-BondYields!K416</f>
        <v>7.490444444444444E-2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2022</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773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BondYields!L415+6%</f>
        <v>7.4111111111111114E-2</v>
      </c>
      <c r="F5" s="100"/>
    </row>
    <row r="6" spans="1:6" s="32" customFormat="1" ht="16.5" customHeight="1" x14ac:dyDescent="0.2">
      <c r="A6" s="87"/>
      <c r="B6" s="101" t="s">
        <v>139</v>
      </c>
      <c r="C6" s="102"/>
      <c r="D6" s="102"/>
      <c r="E6" s="103">
        <f>BondYields!L415</f>
        <v>1.4111111111111111E-2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BondYields!C415</f>
        <v>3.0333333333333336E-3</v>
      </c>
      <c r="F10" s="168">
        <v>0.21</v>
      </c>
    </row>
    <row r="11" spans="1:6" ht="15" customHeight="1" x14ac:dyDescent="0.2">
      <c r="B11" s="62" t="s">
        <v>25</v>
      </c>
      <c r="C11" s="38" t="s">
        <v>37</v>
      </c>
      <c r="D11" s="37" t="s">
        <v>70</v>
      </c>
      <c r="E11" s="40">
        <f>BondYields!D415</f>
        <v>1.9400000000000001E-2</v>
      </c>
      <c r="F11" s="168">
        <v>0.21</v>
      </c>
    </row>
    <row r="12" spans="1:6" ht="15" customHeight="1" x14ac:dyDescent="0.2">
      <c r="B12" s="62" t="s">
        <v>26</v>
      </c>
      <c r="C12" s="38" t="s">
        <v>38</v>
      </c>
      <c r="D12" s="37" t="s">
        <v>72</v>
      </c>
      <c r="E12" s="40">
        <f>BondYields!E415</f>
        <v>2.3233333333333332E-2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BondYields!F415</f>
        <v>4.4333333333333334E-3</v>
      </c>
      <c r="F14" s="168">
        <v>0.21</v>
      </c>
    </row>
    <row r="15" spans="1:6" ht="15" customHeight="1" x14ac:dyDescent="0.2">
      <c r="B15" s="62" t="s">
        <v>28</v>
      </c>
      <c r="C15" s="38" t="s">
        <v>37</v>
      </c>
      <c r="D15" s="37" t="s">
        <v>70</v>
      </c>
      <c r="E15" s="40">
        <f>BondYields!G415</f>
        <v>2.6974706331045002E-2</v>
      </c>
      <c r="F15" s="168">
        <v>0.21</v>
      </c>
    </row>
    <row r="16" spans="1:6" ht="15" customHeight="1" x14ac:dyDescent="0.2">
      <c r="B16" s="62" t="s">
        <v>29</v>
      </c>
      <c r="C16" s="38" t="s">
        <v>38</v>
      </c>
      <c r="D16" s="37" t="s">
        <v>72</v>
      </c>
      <c r="E16" s="40">
        <f>BondYields!H415</f>
        <v>3.4301384439359268E-2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BondYields!F415*(1-21%)</f>
        <v>3.5023333333333334E-3</v>
      </c>
      <c r="F18" s="168">
        <v>5.2499999999999998E-2</v>
      </c>
    </row>
    <row r="19" spans="2:6" ht="15" customHeight="1" x14ac:dyDescent="0.2">
      <c r="B19" s="62" t="s">
        <v>30</v>
      </c>
      <c r="C19" s="38" t="s">
        <v>37</v>
      </c>
      <c r="D19" s="37" t="s">
        <v>70</v>
      </c>
      <c r="E19" s="40">
        <f>BondYields!I415</f>
        <v>1.5715599733028222E-2</v>
      </c>
      <c r="F19" s="168">
        <v>5.2499999999999998E-2</v>
      </c>
    </row>
    <row r="20" spans="2:6" ht="15" customHeight="1" x14ac:dyDescent="0.2">
      <c r="B20" s="62" t="s">
        <v>31</v>
      </c>
      <c r="C20" s="38" t="s">
        <v>38</v>
      </c>
      <c r="D20" s="37" t="s">
        <v>72</v>
      </c>
      <c r="E20" s="40">
        <f>BondYields!J415</f>
        <v>2.2768775743707097E-2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BondYields!K415</f>
        <v>2.198E-2</v>
      </c>
      <c r="F23" s="168">
        <v>0.13125000000000001</v>
      </c>
    </row>
    <row r="24" spans="2:6" ht="16.5" customHeight="1" x14ac:dyDescent="0.2">
      <c r="B24" s="62" t="s">
        <v>33</v>
      </c>
      <c r="C24" s="36"/>
      <c r="D24" s="37" t="s">
        <v>41</v>
      </c>
      <c r="E24" s="40">
        <f>BondYields!L415+8%-BondYields!K415</f>
        <v>7.2131111111111118E-2</v>
      </c>
      <c r="F24" s="168">
        <v>0.21</v>
      </c>
    </row>
    <row r="25" spans="2:6" ht="16.5" customHeight="1" x14ac:dyDescent="0.2">
      <c r="B25" s="61" t="s">
        <v>65</v>
      </c>
      <c r="C25" s="36" t="s">
        <v>76</v>
      </c>
      <c r="D25" s="37"/>
      <c r="E25" s="40">
        <f>BondYields!M415</f>
        <v>4.8341908212560382E-2</v>
      </c>
      <c r="F25" s="168">
        <v>0.13125000000000001</v>
      </c>
    </row>
    <row r="26" spans="2:6" ht="16.5" customHeight="1" x14ac:dyDescent="0.2">
      <c r="B26" s="61" t="s">
        <v>47</v>
      </c>
      <c r="C26" s="36" t="s">
        <v>77</v>
      </c>
      <c r="D26" s="37"/>
      <c r="E26" s="40">
        <f>E16</f>
        <v>3.4301384439359268E-2</v>
      </c>
      <c r="F26" s="168">
        <v>0.21</v>
      </c>
    </row>
    <row r="27" spans="2:6" ht="16.5" customHeight="1" x14ac:dyDescent="0.2">
      <c r="B27" s="61" t="s">
        <v>48</v>
      </c>
      <c r="C27" s="36" t="s">
        <v>78</v>
      </c>
      <c r="D27" s="37"/>
      <c r="E27" s="40">
        <f>BondYields!L415+2%</f>
        <v>3.4111111111111113E-2</v>
      </c>
      <c r="F27" s="168">
        <v>0.21</v>
      </c>
    </row>
    <row r="28" spans="2:6" ht="16.5" customHeight="1" x14ac:dyDescent="0.2">
      <c r="B28" s="61" t="s">
        <v>49</v>
      </c>
      <c r="C28" s="36" t="s">
        <v>79</v>
      </c>
      <c r="D28" s="37"/>
      <c r="E28" s="40">
        <f>BondYields!C415</f>
        <v>3.0333333333333336E-3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BondYields!K415</f>
        <v>2.198E-2</v>
      </c>
      <c r="F30" s="168">
        <v>0.13125000000000001</v>
      </c>
    </row>
    <row r="31" spans="2:6" ht="16.5" customHeight="1" x14ac:dyDescent="0.2">
      <c r="B31" s="62" t="s">
        <v>52</v>
      </c>
      <c r="C31" s="36"/>
      <c r="D31" s="37" t="s">
        <v>41</v>
      </c>
      <c r="E31" s="40">
        <f>BondYields!L415+8%-BondYields!K415</f>
        <v>7.2131111111111118E-2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2022</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769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BondYields!L414+6%</f>
        <v>7.2300000000000003E-2</v>
      </c>
      <c r="F5" s="100"/>
    </row>
    <row r="6" spans="1:6" s="32" customFormat="1" ht="16.5" customHeight="1" x14ac:dyDescent="0.2">
      <c r="A6" s="87"/>
      <c r="B6" s="101" t="s">
        <v>139</v>
      </c>
      <c r="C6" s="102"/>
      <c r="D6" s="102"/>
      <c r="E6" s="103">
        <f>BondYields!L414</f>
        <v>1.23E-2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BondYields!C414</f>
        <v>1.7333333333333333E-3</v>
      </c>
      <c r="F10" s="168">
        <v>0.21</v>
      </c>
    </row>
    <row r="11" spans="1:6" ht="15" customHeight="1" x14ac:dyDescent="0.2">
      <c r="B11" s="62" t="s">
        <v>25</v>
      </c>
      <c r="C11" s="38" t="s">
        <v>37</v>
      </c>
      <c r="D11" s="37" t="s">
        <v>70</v>
      </c>
      <c r="E11" s="40">
        <f>BondYields!D414</f>
        <v>1.7200000000000003E-2</v>
      </c>
      <c r="F11" s="168">
        <v>0.21</v>
      </c>
    </row>
    <row r="12" spans="1:6" ht="15" customHeight="1" x14ac:dyDescent="0.2">
      <c r="B12" s="62" t="s">
        <v>26</v>
      </c>
      <c r="C12" s="38" t="s">
        <v>38</v>
      </c>
      <c r="D12" s="37" t="s">
        <v>72</v>
      </c>
      <c r="E12" s="40">
        <f>BondYields!E414</f>
        <v>2.1199999999999997E-2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BondYields!F414</f>
        <v>2.5666666666666667E-3</v>
      </c>
      <c r="F14" s="168">
        <v>0.21</v>
      </c>
    </row>
    <row r="15" spans="1:6" ht="15" customHeight="1" x14ac:dyDescent="0.2">
      <c r="B15" s="62" t="s">
        <v>28</v>
      </c>
      <c r="C15" s="38" t="s">
        <v>37</v>
      </c>
      <c r="D15" s="37" t="s">
        <v>70</v>
      </c>
      <c r="E15" s="40">
        <f>BondYields!G414</f>
        <v>2.376304625199362E-2</v>
      </c>
      <c r="F15" s="168">
        <v>0.21</v>
      </c>
    </row>
    <row r="16" spans="1:6" ht="15" customHeight="1" x14ac:dyDescent="0.2">
      <c r="B16" s="62" t="s">
        <v>29</v>
      </c>
      <c r="C16" s="38" t="s">
        <v>38</v>
      </c>
      <c r="D16" s="37" t="s">
        <v>72</v>
      </c>
      <c r="E16" s="40">
        <f>BondYields!H414</f>
        <v>3.1193149920255181E-2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BondYields!F414*(1-21%)</f>
        <v>2.0276666666666668E-3</v>
      </c>
      <c r="F18" s="168">
        <v>5.2499999999999998E-2</v>
      </c>
    </row>
    <row r="19" spans="2:6" ht="15" customHeight="1" x14ac:dyDescent="0.2">
      <c r="B19" s="62" t="s">
        <v>30</v>
      </c>
      <c r="C19" s="38" t="s">
        <v>37</v>
      </c>
      <c r="D19" s="37" t="s">
        <v>70</v>
      </c>
      <c r="E19" s="40">
        <f>BondYields!I414</f>
        <v>1.3187832934609249E-2</v>
      </c>
      <c r="F19" s="168">
        <v>5.2499999999999998E-2</v>
      </c>
    </row>
    <row r="20" spans="2:6" ht="15" customHeight="1" x14ac:dyDescent="0.2">
      <c r="B20" s="62" t="s">
        <v>31</v>
      </c>
      <c r="C20" s="38" t="s">
        <v>38</v>
      </c>
      <c r="D20" s="37" t="s">
        <v>72</v>
      </c>
      <c r="E20" s="40">
        <f>BondYields!J414</f>
        <v>2.0294286283891547E-2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BondYields!K414</f>
        <v>2.198E-2</v>
      </c>
      <c r="F23" s="168">
        <v>0.13125000000000001</v>
      </c>
    </row>
    <row r="24" spans="2:6" ht="16.5" customHeight="1" x14ac:dyDescent="0.2">
      <c r="B24" s="62" t="s">
        <v>33</v>
      </c>
      <c r="C24" s="36"/>
      <c r="D24" s="37" t="s">
        <v>41</v>
      </c>
      <c r="E24" s="40">
        <f>BondYields!L414+8%-BondYields!K414</f>
        <v>7.0320000000000008E-2</v>
      </c>
      <c r="F24" s="168">
        <v>0.21</v>
      </c>
    </row>
    <row r="25" spans="2:6" ht="16.5" customHeight="1" x14ac:dyDescent="0.2">
      <c r="B25" s="61" t="s">
        <v>65</v>
      </c>
      <c r="C25" s="36" t="s">
        <v>76</v>
      </c>
      <c r="D25" s="37"/>
      <c r="E25" s="40">
        <f>BondYields!M414</f>
        <v>4.6498209366391187E-2</v>
      </c>
      <c r="F25" s="168">
        <v>0.13125000000000001</v>
      </c>
    </row>
    <row r="26" spans="2:6" ht="16.5" customHeight="1" x14ac:dyDescent="0.2">
      <c r="B26" s="61" t="s">
        <v>47</v>
      </c>
      <c r="C26" s="36" t="s">
        <v>77</v>
      </c>
      <c r="D26" s="37"/>
      <c r="E26" s="40">
        <f>E16</f>
        <v>3.1193149920255181E-2</v>
      </c>
      <c r="F26" s="168">
        <v>0.21</v>
      </c>
    </row>
    <row r="27" spans="2:6" ht="16.5" customHeight="1" x14ac:dyDescent="0.2">
      <c r="B27" s="61" t="s">
        <v>48</v>
      </c>
      <c r="C27" s="36" t="s">
        <v>78</v>
      </c>
      <c r="D27" s="37"/>
      <c r="E27" s="40">
        <f>BondYields!L414+2%</f>
        <v>3.2300000000000002E-2</v>
      </c>
      <c r="F27" s="168">
        <v>0.21</v>
      </c>
    </row>
    <row r="28" spans="2:6" ht="16.5" customHeight="1" x14ac:dyDescent="0.2">
      <c r="B28" s="61" t="s">
        <v>49</v>
      </c>
      <c r="C28" s="36" t="s">
        <v>79</v>
      </c>
      <c r="D28" s="37"/>
      <c r="E28" s="40">
        <f>BondYields!C414</f>
        <v>1.7333333333333333E-3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BondYields!K414</f>
        <v>2.198E-2</v>
      </c>
      <c r="F30" s="168">
        <v>0.13125000000000001</v>
      </c>
    </row>
    <row r="31" spans="2:6" ht="16.5" customHeight="1" x14ac:dyDescent="0.2">
      <c r="B31" s="62" t="s">
        <v>52</v>
      </c>
      <c r="C31" s="36"/>
      <c r="D31" s="37" t="s">
        <v>41</v>
      </c>
      <c r="E31" s="40">
        <f>BondYields!L414+8%-BondYields!K414</f>
        <v>7.0320000000000008E-2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activeCell="A2" sqref="A2:F2"/>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966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BondYields!L449+6%</f>
        <v>0.10527777777777778</v>
      </c>
      <c r="F5" s="100"/>
    </row>
    <row r="6" spans="1:6" s="32" customFormat="1" ht="16.5" customHeight="1" x14ac:dyDescent="0.2">
      <c r="A6" s="87"/>
      <c r="B6" s="101" t="s">
        <v>139</v>
      </c>
      <c r="C6" s="102"/>
      <c r="D6" s="102"/>
      <c r="E6" s="103">
        <f>BondYields!L449</f>
        <v>4.5277777777777778E-2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BondYields!C449</f>
        <v>4.4500000000000005E-2</v>
      </c>
      <c r="F10" s="168">
        <v>0.21</v>
      </c>
    </row>
    <row r="11" spans="1:6" ht="15" customHeight="1" x14ac:dyDescent="0.2">
      <c r="B11" s="62" t="s">
        <v>25</v>
      </c>
      <c r="C11" s="38" t="s">
        <v>37</v>
      </c>
      <c r="D11" s="37" t="s">
        <v>70</v>
      </c>
      <c r="E11" s="40">
        <f>BondYields!D449</f>
        <v>4.4600000000000001E-2</v>
      </c>
      <c r="F11" s="168">
        <v>0.21</v>
      </c>
    </row>
    <row r="12" spans="1:6" ht="15" customHeight="1" x14ac:dyDescent="0.2">
      <c r="B12" s="62" t="s">
        <v>26</v>
      </c>
      <c r="C12" s="38" t="s">
        <v>38</v>
      </c>
      <c r="D12" s="37" t="s">
        <v>72</v>
      </c>
      <c r="E12" s="40">
        <f>BondYields!E449</f>
        <v>4.7366666666666668E-2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BondYields!F449</f>
        <v>4.4400000000000002E-2</v>
      </c>
      <c r="F14" s="168">
        <v>0.21</v>
      </c>
    </row>
    <row r="15" spans="1:6" ht="15" customHeight="1" x14ac:dyDescent="0.2">
      <c r="B15" s="62" t="s">
        <v>28</v>
      </c>
      <c r="C15" s="38" t="s">
        <v>37</v>
      </c>
      <c r="D15" s="37" t="s">
        <v>70</v>
      </c>
      <c r="E15" s="40">
        <f>BondYields!G449</f>
        <v>5.0424728487886379E-2</v>
      </c>
      <c r="F15" s="168">
        <v>0.21</v>
      </c>
    </row>
    <row r="16" spans="1:6" ht="15" customHeight="1" x14ac:dyDescent="0.2">
      <c r="B16" s="62" t="s">
        <v>29</v>
      </c>
      <c r="C16" s="38" t="s">
        <v>38</v>
      </c>
      <c r="D16" s="37" t="s">
        <v>72</v>
      </c>
      <c r="E16" s="40">
        <f>BondYields!H449</f>
        <v>5.2989682539682538E-2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BondYields!F449*(1-21%)</f>
        <v>3.5076000000000003E-2</v>
      </c>
      <c r="F18" s="168">
        <v>5.2499999999999998E-2</v>
      </c>
    </row>
    <row r="19" spans="2:6" ht="15" customHeight="1" x14ac:dyDescent="0.2">
      <c r="B19" s="62" t="s">
        <v>30</v>
      </c>
      <c r="C19" s="38" t="s">
        <v>37</v>
      </c>
      <c r="D19" s="37" t="s">
        <v>70</v>
      </c>
      <c r="E19" s="40">
        <f>BondYields!I449</f>
        <v>3.3421512113617373E-2</v>
      </c>
      <c r="F19" s="168">
        <v>5.2499999999999998E-2</v>
      </c>
    </row>
    <row r="20" spans="2:6" ht="15" customHeight="1" x14ac:dyDescent="0.2">
      <c r="B20" s="62" t="s">
        <v>31</v>
      </c>
      <c r="C20" s="38" t="s">
        <v>38</v>
      </c>
      <c r="D20" s="37" t="s">
        <v>72</v>
      </c>
      <c r="E20" s="40">
        <f>BondYields!J449</f>
        <v>3.8998997493734339E-2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BondYields!K449</f>
        <v>1.9890000000000001E-2</v>
      </c>
      <c r="F23" s="168">
        <v>0.13125000000000001</v>
      </c>
    </row>
    <row r="24" spans="2:6" ht="16.5" customHeight="1" x14ac:dyDescent="0.2">
      <c r="B24" s="62" t="s">
        <v>33</v>
      </c>
      <c r="C24" s="36"/>
      <c r="D24" s="37" t="s">
        <v>41</v>
      </c>
      <c r="E24" s="40">
        <f>BondYields!L449+8%-BondYields!K449</f>
        <v>0.10538777777777776</v>
      </c>
      <c r="F24" s="168">
        <v>0.21</v>
      </c>
    </row>
    <row r="25" spans="2:6" ht="16.5" customHeight="1" x14ac:dyDescent="0.2">
      <c r="B25" s="61" t="s">
        <v>65</v>
      </c>
      <c r="C25" s="36" t="s">
        <v>76</v>
      </c>
      <c r="D25" s="37"/>
      <c r="E25" s="40">
        <f>BondYields!M449</f>
        <v>6.9190952380952409E-2</v>
      </c>
      <c r="F25" s="168">
        <v>0.13125000000000001</v>
      </c>
    </row>
    <row r="26" spans="2:6" ht="16.5" customHeight="1" x14ac:dyDescent="0.2">
      <c r="B26" s="61" t="s">
        <v>47</v>
      </c>
      <c r="C26" s="36" t="s">
        <v>77</v>
      </c>
      <c r="D26" s="37"/>
      <c r="E26" s="40">
        <f>E16</f>
        <v>5.2989682539682538E-2</v>
      </c>
      <c r="F26" s="168">
        <v>0.21</v>
      </c>
    </row>
    <row r="27" spans="2:6" ht="16.5" customHeight="1" x14ac:dyDescent="0.2">
      <c r="B27" s="61" t="s">
        <v>48</v>
      </c>
      <c r="C27" s="36" t="s">
        <v>78</v>
      </c>
      <c r="D27" s="37"/>
      <c r="E27" s="40">
        <f>BondYields!L449+2%</f>
        <v>6.5277777777777782E-2</v>
      </c>
      <c r="F27" s="168">
        <v>0.21</v>
      </c>
    </row>
    <row r="28" spans="2:6" ht="16.5" customHeight="1" x14ac:dyDescent="0.2">
      <c r="B28" s="61" t="s">
        <v>49</v>
      </c>
      <c r="C28" s="36" t="s">
        <v>79</v>
      </c>
      <c r="D28" s="37"/>
      <c r="E28" s="40">
        <f>BondYields!C449</f>
        <v>4.4500000000000005E-2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BondYields!K449</f>
        <v>1.9890000000000001E-2</v>
      </c>
      <c r="F30" s="168">
        <v>0.13125000000000001</v>
      </c>
    </row>
    <row r="31" spans="2:6" ht="16.5" customHeight="1" x14ac:dyDescent="0.2">
      <c r="B31" s="62" t="s">
        <v>52</v>
      </c>
      <c r="C31" s="36"/>
      <c r="D31" s="37" t="s">
        <v>41</v>
      </c>
      <c r="E31" s="40">
        <f>BondYields!L449+8%-BondYields!K449</f>
        <v>0.10538777777777776</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2025</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766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BondYields!L413+6%</f>
        <v>7.1277777777777773E-2</v>
      </c>
      <c r="F5" s="100"/>
    </row>
    <row r="6" spans="1:6" s="32" customFormat="1" ht="16.5" customHeight="1" x14ac:dyDescent="0.2">
      <c r="A6" s="87"/>
      <c r="B6" s="101" t="s">
        <v>139</v>
      </c>
      <c r="C6" s="102"/>
      <c r="D6" s="102"/>
      <c r="E6" s="103">
        <f>BondYields!L413</f>
        <v>1.1277777777777777E-2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BondYields!C413</f>
        <v>8.6666666666666663E-4</v>
      </c>
      <c r="F10" s="168">
        <v>0.21</v>
      </c>
    </row>
    <row r="11" spans="1:6" ht="15" customHeight="1" x14ac:dyDescent="0.2">
      <c r="B11" s="62" t="s">
        <v>25</v>
      </c>
      <c r="C11" s="38" t="s">
        <v>37</v>
      </c>
      <c r="D11" s="37" t="s">
        <v>70</v>
      </c>
      <c r="E11" s="40">
        <f>BondYields!D413</f>
        <v>1.5966666666666667E-2</v>
      </c>
      <c r="F11" s="168">
        <v>0.21</v>
      </c>
    </row>
    <row r="12" spans="1:6" ht="15" customHeight="1" x14ac:dyDescent="0.2">
      <c r="B12" s="62" t="s">
        <v>26</v>
      </c>
      <c r="C12" s="38" t="s">
        <v>38</v>
      </c>
      <c r="D12" s="37" t="s">
        <v>72</v>
      </c>
      <c r="E12" s="40">
        <f>BondYields!E413</f>
        <v>2.0066666666666667E-2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BondYields!F413</f>
        <v>1.7666666666666666E-3</v>
      </c>
      <c r="F14" s="168">
        <v>0.21</v>
      </c>
    </row>
    <row r="15" spans="1:6" ht="15" customHeight="1" x14ac:dyDescent="0.2">
      <c r="B15" s="62" t="s">
        <v>28</v>
      </c>
      <c r="C15" s="38" t="s">
        <v>37</v>
      </c>
      <c r="D15" s="37" t="s">
        <v>70</v>
      </c>
      <c r="E15" s="40">
        <f>BondYields!G413</f>
        <v>2.1457651515151513E-2</v>
      </c>
      <c r="F15" s="168">
        <v>0.21</v>
      </c>
    </row>
    <row r="16" spans="1:6" ht="15" customHeight="1" x14ac:dyDescent="0.2">
      <c r="B16" s="62" t="s">
        <v>29</v>
      </c>
      <c r="C16" s="38" t="s">
        <v>38</v>
      </c>
      <c r="D16" s="37" t="s">
        <v>72</v>
      </c>
      <c r="E16" s="40">
        <f>BondYields!H413</f>
        <v>2.8830606060606067E-2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BondYields!F413*(1-21%)</f>
        <v>1.3956666666666666E-3</v>
      </c>
      <c r="F18" s="168">
        <v>5.2499999999999998E-2</v>
      </c>
    </row>
    <row r="19" spans="2:6" ht="15" customHeight="1" x14ac:dyDescent="0.2">
      <c r="B19" s="62" t="s">
        <v>30</v>
      </c>
      <c r="C19" s="38" t="s">
        <v>37</v>
      </c>
      <c r="D19" s="37" t="s">
        <v>70</v>
      </c>
      <c r="E19" s="40">
        <f>BondYields!I413</f>
        <v>1.1627196969696968E-2</v>
      </c>
      <c r="F19" s="168">
        <v>5.2499999999999998E-2</v>
      </c>
    </row>
    <row r="20" spans="2:6" ht="15" customHeight="1" x14ac:dyDescent="0.2">
      <c r="B20" s="62" t="s">
        <v>31</v>
      </c>
      <c r="C20" s="38" t="s">
        <v>38</v>
      </c>
      <c r="D20" s="37" t="s">
        <v>72</v>
      </c>
      <c r="E20" s="40">
        <f>BondYields!J413</f>
        <v>1.8417992424242424E-2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BondYields!K413</f>
        <v>2.198E-2</v>
      </c>
      <c r="F23" s="168">
        <v>0.13125000000000001</v>
      </c>
    </row>
    <row r="24" spans="2:6" ht="16.5" customHeight="1" x14ac:dyDescent="0.2">
      <c r="B24" s="62" t="s">
        <v>33</v>
      </c>
      <c r="C24" s="36"/>
      <c r="D24" s="37" t="s">
        <v>41</v>
      </c>
      <c r="E24" s="40">
        <f>BondYields!L413+8%-BondYields!K413</f>
        <v>6.9297777777777778E-2</v>
      </c>
      <c r="F24" s="168">
        <v>0.21</v>
      </c>
    </row>
    <row r="25" spans="2:6" ht="16.5" customHeight="1" x14ac:dyDescent="0.2">
      <c r="B25" s="61" t="s">
        <v>65</v>
      </c>
      <c r="C25" s="36" t="s">
        <v>76</v>
      </c>
      <c r="D25" s="37"/>
      <c r="E25" s="40">
        <f>BondYields!M413</f>
        <v>4.6102538370720196E-2</v>
      </c>
      <c r="F25" s="168">
        <v>0.13125000000000001</v>
      </c>
    </row>
    <row r="26" spans="2:6" ht="16.5" customHeight="1" x14ac:dyDescent="0.2">
      <c r="B26" s="61" t="s">
        <v>47</v>
      </c>
      <c r="C26" s="36" t="s">
        <v>77</v>
      </c>
      <c r="D26" s="37"/>
      <c r="E26" s="40">
        <f>E16</f>
        <v>2.8830606060606067E-2</v>
      </c>
      <c r="F26" s="168">
        <v>0.21</v>
      </c>
    </row>
    <row r="27" spans="2:6" ht="16.5" customHeight="1" x14ac:dyDescent="0.2">
      <c r="B27" s="61" t="s">
        <v>48</v>
      </c>
      <c r="C27" s="36" t="s">
        <v>78</v>
      </c>
      <c r="D27" s="37"/>
      <c r="E27" s="40">
        <f>BondYields!L413+2%</f>
        <v>3.1277777777777779E-2</v>
      </c>
      <c r="F27" s="168">
        <v>0.21</v>
      </c>
    </row>
    <row r="28" spans="2:6" ht="16.5" customHeight="1" x14ac:dyDescent="0.2">
      <c r="B28" s="61" t="s">
        <v>49</v>
      </c>
      <c r="C28" s="36" t="s">
        <v>79</v>
      </c>
      <c r="D28" s="37"/>
      <c r="E28" s="40">
        <f>BondYields!C413</f>
        <v>8.6666666666666663E-4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BondYields!K413</f>
        <v>2.198E-2</v>
      </c>
      <c r="F30" s="168">
        <v>0.13125000000000001</v>
      </c>
    </row>
    <row r="31" spans="2:6" ht="16.5" customHeight="1" x14ac:dyDescent="0.2">
      <c r="B31" s="62" t="s">
        <v>52</v>
      </c>
      <c r="C31" s="36"/>
      <c r="D31" s="37" t="s">
        <v>41</v>
      </c>
      <c r="E31" s="40">
        <f>BondYields!L413+8%-BondYields!K413</f>
        <v>6.9297777777777778E-2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29:E29"/>
    <mergeCell ref="C33:E33"/>
    <mergeCell ref="B35:F36"/>
    <mergeCell ref="A1:F1"/>
    <mergeCell ref="A2:F2"/>
    <mergeCell ref="A3:F3"/>
    <mergeCell ref="C7:D7"/>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2022</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762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BondYields!L412+6%</f>
        <v>7.067777777777777E-2</v>
      </c>
      <c r="F5" s="100"/>
    </row>
    <row r="6" spans="1:6" s="32" customFormat="1" ht="16.5" customHeight="1" x14ac:dyDescent="0.2">
      <c r="A6" s="87"/>
      <c r="B6" s="101" t="s">
        <v>139</v>
      </c>
      <c r="C6" s="102"/>
      <c r="D6" s="102"/>
      <c r="E6" s="103">
        <f>BondYields!L412</f>
        <v>1.0677777777777777E-2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BondYields!C412</f>
        <v>5.3333333333333325E-4</v>
      </c>
      <c r="F10" s="168">
        <v>0.21</v>
      </c>
    </row>
    <row r="11" spans="1:6" ht="15" customHeight="1" x14ac:dyDescent="0.2">
      <c r="B11" s="62" t="s">
        <v>25</v>
      </c>
      <c r="C11" s="38" t="s">
        <v>37</v>
      </c>
      <c r="D11" s="37" t="s">
        <v>70</v>
      </c>
      <c r="E11" s="40">
        <f>BondYields!D412</f>
        <v>1.5366666666666666E-2</v>
      </c>
      <c r="F11" s="168">
        <v>0.21</v>
      </c>
    </row>
    <row r="12" spans="1:6" ht="15" customHeight="1" x14ac:dyDescent="0.2">
      <c r="B12" s="62" t="s">
        <v>26</v>
      </c>
      <c r="C12" s="38" t="s">
        <v>38</v>
      </c>
      <c r="D12" s="37" t="s">
        <v>72</v>
      </c>
      <c r="E12" s="40">
        <f>BondYields!E412</f>
        <v>1.9666666666666666E-2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BondYields!F412</f>
        <v>1.4E-3</v>
      </c>
      <c r="F14" s="168">
        <v>0.21</v>
      </c>
    </row>
    <row r="15" spans="1:6" ht="15" customHeight="1" x14ac:dyDescent="0.2">
      <c r="B15" s="62" t="s">
        <v>28</v>
      </c>
      <c r="C15" s="38" t="s">
        <v>37</v>
      </c>
      <c r="D15" s="37" t="s">
        <v>70</v>
      </c>
      <c r="E15" s="40">
        <f>BondYields!G412</f>
        <v>2.0014318181818185E-2</v>
      </c>
      <c r="F15" s="168">
        <v>0.21</v>
      </c>
    </row>
    <row r="16" spans="1:6" ht="15" customHeight="1" x14ac:dyDescent="0.2">
      <c r="B16" s="62" t="s">
        <v>29</v>
      </c>
      <c r="C16" s="38" t="s">
        <v>38</v>
      </c>
      <c r="D16" s="37" t="s">
        <v>72</v>
      </c>
      <c r="E16" s="40">
        <f>BondYields!H412</f>
        <v>2.7748939393939399E-2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BondYields!F412*(1-21%)</f>
        <v>1.106E-3</v>
      </c>
      <c r="F18" s="168">
        <v>5.2499999999999998E-2</v>
      </c>
    </row>
    <row r="19" spans="2:6" ht="15" customHeight="1" x14ac:dyDescent="0.2">
      <c r="B19" s="62" t="s">
        <v>30</v>
      </c>
      <c r="C19" s="38" t="s">
        <v>37</v>
      </c>
      <c r="D19" s="37" t="s">
        <v>70</v>
      </c>
      <c r="E19" s="40">
        <f>BondYields!I412</f>
        <v>1.1175113636363636E-2</v>
      </c>
      <c r="F19" s="168">
        <v>5.2499999999999998E-2</v>
      </c>
    </row>
    <row r="20" spans="2:6" ht="15" customHeight="1" x14ac:dyDescent="0.2">
      <c r="B20" s="62" t="s">
        <v>31</v>
      </c>
      <c r="C20" s="38" t="s">
        <v>38</v>
      </c>
      <c r="D20" s="37" t="s">
        <v>72</v>
      </c>
      <c r="E20" s="40">
        <f>BondYields!J412</f>
        <v>1.7988409090909093E-2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BondYields!K412</f>
        <v>2.198E-2</v>
      </c>
      <c r="F23" s="168">
        <v>0.13125000000000001</v>
      </c>
    </row>
    <row r="24" spans="2:6" ht="16.5" customHeight="1" x14ac:dyDescent="0.2">
      <c r="B24" s="62" t="s">
        <v>33</v>
      </c>
      <c r="C24" s="36"/>
      <c r="D24" s="37" t="s">
        <v>41</v>
      </c>
      <c r="E24" s="40">
        <f>BondYields!L412+8%-BondYields!K412</f>
        <v>6.8697777777777774E-2</v>
      </c>
      <c r="F24" s="168">
        <v>0.21</v>
      </c>
    </row>
    <row r="25" spans="2:6" ht="16.5" customHeight="1" x14ac:dyDescent="0.2">
      <c r="B25" s="61" t="s">
        <v>65</v>
      </c>
      <c r="C25" s="36" t="s">
        <v>76</v>
      </c>
      <c r="D25" s="37"/>
      <c r="E25" s="40">
        <f>BondYields!M412</f>
        <v>4.5994024662206485E-2</v>
      </c>
      <c r="F25" s="168">
        <v>0.13125000000000001</v>
      </c>
    </row>
    <row r="26" spans="2:6" ht="16.5" customHeight="1" x14ac:dyDescent="0.2">
      <c r="B26" s="61" t="s">
        <v>47</v>
      </c>
      <c r="C26" s="36" t="s">
        <v>77</v>
      </c>
      <c r="D26" s="37"/>
      <c r="E26" s="40">
        <f>E16</f>
        <v>2.7748939393939399E-2</v>
      </c>
      <c r="F26" s="168">
        <v>0.21</v>
      </c>
    </row>
    <row r="27" spans="2:6" ht="16.5" customHeight="1" x14ac:dyDescent="0.2">
      <c r="B27" s="61" t="s">
        <v>48</v>
      </c>
      <c r="C27" s="36" t="s">
        <v>78</v>
      </c>
      <c r="D27" s="37"/>
      <c r="E27" s="40">
        <f>BondYields!L412+2%</f>
        <v>3.0677777777777776E-2</v>
      </c>
      <c r="F27" s="168">
        <v>0.21</v>
      </c>
    </row>
    <row r="28" spans="2:6" ht="16.5" customHeight="1" x14ac:dyDescent="0.2">
      <c r="B28" s="61" t="s">
        <v>49</v>
      </c>
      <c r="C28" s="36" t="s">
        <v>79</v>
      </c>
      <c r="D28" s="37"/>
      <c r="E28" s="40">
        <f>BondYields!C412</f>
        <v>5.3333333333333325E-4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BondYields!K412</f>
        <v>2.198E-2</v>
      </c>
      <c r="F30" s="168">
        <v>0.13125000000000001</v>
      </c>
    </row>
    <row r="31" spans="2:6" ht="16.5" customHeight="1" x14ac:dyDescent="0.2">
      <c r="B31" s="62" t="s">
        <v>52</v>
      </c>
      <c r="C31" s="36"/>
      <c r="D31" s="37" t="s">
        <v>41</v>
      </c>
      <c r="E31" s="40">
        <f>BondYields!L412+8%-BondYields!K412</f>
        <v>6.8697777777777774E-2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2022</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756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BondYields!L411+6%</f>
        <v>7.0244444444444443E-2</v>
      </c>
      <c r="F5" s="100"/>
    </row>
    <row r="6" spans="1:6" s="32" customFormat="1" ht="16.5" customHeight="1" x14ac:dyDescent="0.2">
      <c r="A6" s="87"/>
      <c r="B6" s="101" t="s">
        <v>139</v>
      </c>
      <c r="C6" s="102"/>
      <c r="D6" s="102"/>
      <c r="E6" s="103">
        <f>BondYields!L411</f>
        <v>1.0244444444444445E-2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BondYields!C411</f>
        <v>4.6666666666666666E-4</v>
      </c>
      <c r="F10" s="168">
        <v>0.21</v>
      </c>
    </row>
    <row r="11" spans="1:6" ht="15" customHeight="1" x14ac:dyDescent="0.2">
      <c r="B11" s="62" t="s">
        <v>25</v>
      </c>
      <c r="C11" s="38" t="s">
        <v>37</v>
      </c>
      <c r="D11" s="37" t="s">
        <v>70</v>
      </c>
      <c r="E11" s="40">
        <f>BondYields!D411</f>
        <v>1.5033333333333334E-2</v>
      </c>
      <c r="F11" s="168">
        <v>0.21</v>
      </c>
    </row>
    <row r="12" spans="1:6" ht="15" customHeight="1" x14ac:dyDescent="0.2">
      <c r="B12" s="62" t="s">
        <v>26</v>
      </c>
      <c r="C12" s="38" t="s">
        <v>38</v>
      </c>
      <c r="D12" s="37" t="s">
        <v>72</v>
      </c>
      <c r="E12" s="40">
        <f>BondYields!E411</f>
        <v>1.9566666666666666E-2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BondYields!F411</f>
        <v>1.1666666666666668E-3</v>
      </c>
      <c r="F14" s="168">
        <v>0.21</v>
      </c>
    </row>
    <row r="15" spans="1:6" ht="15" customHeight="1" x14ac:dyDescent="0.2">
      <c r="B15" s="62" t="s">
        <v>28</v>
      </c>
      <c r="C15" s="38" t="s">
        <v>37</v>
      </c>
      <c r="D15" s="37" t="s">
        <v>70</v>
      </c>
      <c r="E15" s="40">
        <f>BondYields!G411</f>
        <v>1.9215833333333331E-2</v>
      </c>
      <c r="F15" s="168">
        <v>0.21</v>
      </c>
    </row>
    <row r="16" spans="1:6" ht="15" customHeight="1" x14ac:dyDescent="0.2">
      <c r="B16" s="62" t="s">
        <v>29</v>
      </c>
      <c r="C16" s="38" t="s">
        <v>38</v>
      </c>
      <c r="D16" s="37" t="s">
        <v>72</v>
      </c>
      <c r="E16" s="40">
        <f>BondYields!H411</f>
        <v>2.7499444444444448E-2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BondYields!F411*(1-21%)</f>
        <v>9.2166666666666677E-4</v>
      </c>
      <c r="F18" s="168">
        <v>5.2499999999999998E-2</v>
      </c>
    </row>
    <row r="19" spans="2:6" ht="15" customHeight="1" x14ac:dyDescent="0.2">
      <c r="B19" s="62" t="s">
        <v>30</v>
      </c>
      <c r="C19" s="38" t="s">
        <v>37</v>
      </c>
      <c r="D19" s="37" t="s">
        <v>70</v>
      </c>
      <c r="E19" s="40">
        <f>BondYields!I411</f>
        <v>1.0595892857142858E-2</v>
      </c>
      <c r="F19" s="168">
        <v>5.2499999999999998E-2</v>
      </c>
    </row>
    <row r="20" spans="2:6" ht="15" customHeight="1" x14ac:dyDescent="0.2">
      <c r="B20" s="62" t="s">
        <v>31</v>
      </c>
      <c r="C20" s="38" t="s">
        <v>38</v>
      </c>
      <c r="D20" s="37" t="s">
        <v>72</v>
      </c>
      <c r="E20" s="40">
        <f>BondYields!J411</f>
        <v>1.8328650793650796E-2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BondYields!K411</f>
        <v>2.198E-2</v>
      </c>
      <c r="F23" s="168">
        <v>0.13125000000000001</v>
      </c>
    </row>
    <row r="24" spans="2:6" ht="16.5" customHeight="1" x14ac:dyDescent="0.2">
      <c r="B24" s="62" t="s">
        <v>33</v>
      </c>
      <c r="C24" s="36"/>
      <c r="D24" s="37" t="s">
        <v>41</v>
      </c>
      <c r="E24" s="40">
        <f>BondYields!L411+8%-BondYields!K411</f>
        <v>6.8264444444444447E-2</v>
      </c>
      <c r="F24" s="168">
        <v>0.21</v>
      </c>
    </row>
    <row r="25" spans="2:6" ht="16.5" customHeight="1" x14ac:dyDescent="0.2">
      <c r="B25" s="61" t="s">
        <v>65</v>
      </c>
      <c r="C25" s="36" t="s">
        <v>76</v>
      </c>
      <c r="D25" s="37"/>
      <c r="E25" s="40">
        <f>BondYields!M411</f>
        <v>4.5776911976911992E-2</v>
      </c>
      <c r="F25" s="168">
        <v>0.13125000000000001</v>
      </c>
    </row>
    <row r="26" spans="2:6" ht="16.5" customHeight="1" x14ac:dyDescent="0.2">
      <c r="B26" s="61" t="s">
        <v>47</v>
      </c>
      <c r="C26" s="36" t="s">
        <v>77</v>
      </c>
      <c r="D26" s="37"/>
      <c r="E26" s="40">
        <f>E16</f>
        <v>2.7499444444444448E-2</v>
      </c>
      <c r="F26" s="168">
        <v>0.21</v>
      </c>
    </row>
    <row r="27" spans="2:6" ht="16.5" customHeight="1" x14ac:dyDescent="0.2">
      <c r="B27" s="61" t="s">
        <v>48</v>
      </c>
      <c r="C27" s="36" t="s">
        <v>78</v>
      </c>
      <c r="D27" s="37"/>
      <c r="E27" s="40">
        <f>BondYields!L411+2%</f>
        <v>3.0244444444444445E-2</v>
      </c>
      <c r="F27" s="168">
        <v>0.21</v>
      </c>
    </row>
    <row r="28" spans="2:6" ht="16.5" customHeight="1" x14ac:dyDescent="0.2">
      <c r="B28" s="61" t="s">
        <v>49</v>
      </c>
      <c r="C28" s="36" t="s">
        <v>79</v>
      </c>
      <c r="D28" s="37"/>
      <c r="E28" s="40">
        <f>BondYields!C411</f>
        <v>4.6666666666666666E-4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BondYields!K411</f>
        <v>2.198E-2</v>
      </c>
      <c r="F30" s="168">
        <v>0.13125000000000001</v>
      </c>
    </row>
    <row r="31" spans="2:6" ht="16.5" customHeight="1" x14ac:dyDescent="0.2">
      <c r="B31" s="62" t="s">
        <v>52</v>
      </c>
      <c r="C31" s="36"/>
      <c r="D31" s="37" t="s">
        <v>41</v>
      </c>
      <c r="E31" s="40">
        <f>BondYields!L411+8%-BondYields!K411</f>
        <v>6.8264444444444447E-2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2021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751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BondYields!L410+6%</f>
        <v>6.957777777777778E-2</v>
      </c>
      <c r="F5" s="100"/>
    </row>
    <row r="6" spans="1:6" s="32" customFormat="1" ht="16.5" customHeight="1" x14ac:dyDescent="0.2">
      <c r="A6" s="87"/>
      <c r="B6" s="101" t="s">
        <v>139</v>
      </c>
      <c r="C6" s="102"/>
      <c r="D6" s="102"/>
      <c r="E6" s="103">
        <f>BondYields!L410</f>
        <v>9.5777777777777771E-3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BondYields!C410</f>
        <v>4.6666666666666666E-4</v>
      </c>
      <c r="F10" s="168">
        <v>0.21</v>
      </c>
    </row>
    <row r="11" spans="1:6" ht="15" customHeight="1" x14ac:dyDescent="0.2">
      <c r="B11" s="62" t="s">
        <v>25</v>
      </c>
      <c r="C11" s="38" t="s">
        <v>37</v>
      </c>
      <c r="D11" s="37" t="s">
        <v>70</v>
      </c>
      <c r="E11" s="40">
        <f>BondYields!D410</f>
        <v>1.4100000000000001E-2</v>
      </c>
      <c r="F11" s="168">
        <v>0.21</v>
      </c>
    </row>
    <row r="12" spans="1:6" ht="15" customHeight="1" x14ac:dyDescent="0.2">
      <c r="B12" s="62" t="s">
        <v>26</v>
      </c>
      <c r="C12" s="38" t="s">
        <v>38</v>
      </c>
      <c r="D12" s="37" t="s">
        <v>72</v>
      </c>
      <c r="E12" s="40">
        <f>BondYields!E410</f>
        <v>1.9100000000000002E-2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BondYields!F410</f>
        <v>1.0333333333333334E-3</v>
      </c>
      <c r="F14" s="168">
        <v>0.21</v>
      </c>
    </row>
    <row r="15" spans="1:6" ht="15" customHeight="1" x14ac:dyDescent="0.2">
      <c r="B15" s="62" t="s">
        <v>28</v>
      </c>
      <c r="C15" s="38" t="s">
        <v>37</v>
      </c>
      <c r="D15" s="37" t="s">
        <v>70</v>
      </c>
      <c r="E15" s="40">
        <f>BondYields!G410</f>
        <v>1.8316363636363634E-2</v>
      </c>
      <c r="F15" s="168">
        <v>0.21</v>
      </c>
    </row>
    <row r="16" spans="1:6" ht="15" customHeight="1" x14ac:dyDescent="0.2">
      <c r="B16" s="62" t="s">
        <v>29</v>
      </c>
      <c r="C16" s="38" t="s">
        <v>38</v>
      </c>
      <c r="D16" s="37" t="s">
        <v>72</v>
      </c>
      <c r="E16" s="40">
        <f>BondYields!H410</f>
        <v>2.699217171717171E-2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BondYields!F410*(1-21%)</f>
        <v>8.1633333333333341E-4</v>
      </c>
      <c r="F18" s="168">
        <v>5.2499999999999998E-2</v>
      </c>
    </row>
    <row r="19" spans="2:6" ht="15" customHeight="1" x14ac:dyDescent="0.2">
      <c r="B19" s="62" t="s">
        <v>30</v>
      </c>
      <c r="C19" s="38" t="s">
        <v>37</v>
      </c>
      <c r="D19" s="37" t="s">
        <v>70</v>
      </c>
      <c r="E19" s="40">
        <f>BondYields!I410</f>
        <v>9.5392640692640671E-3</v>
      </c>
      <c r="F19" s="168">
        <v>5.2499999999999998E-2</v>
      </c>
    </row>
    <row r="20" spans="2:6" ht="15" customHeight="1" x14ac:dyDescent="0.2">
      <c r="B20" s="62" t="s">
        <v>31</v>
      </c>
      <c r="C20" s="38" t="s">
        <v>38</v>
      </c>
      <c r="D20" s="37" t="s">
        <v>72</v>
      </c>
      <c r="E20" s="40">
        <f>BondYields!J410</f>
        <v>1.7916946248196248E-2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BondYields!K410</f>
        <v>2.198E-2</v>
      </c>
      <c r="F23" s="168">
        <v>0.13125000000000001</v>
      </c>
    </row>
    <row r="24" spans="2:6" ht="16.5" customHeight="1" x14ac:dyDescent="0.2">
      <c r="B24" s="62" t="s">
        <v>33</v>
      </c>
      <c r="C24" s="36"/>
      <c r="D24" s="37" t="s">
        <v>41</v>
      </c>
      <c r="E24" s="40">
        <f>BondYields!L410+8%-BondYields!K410</f>
        <v>6.7597777777777784E-2</v>
      </c>
      <c r="F24" s="168">
        <v>0.21</v>
      </c>
    </row>
    <row r="25" spans="2:6" ht="16.5" customHeight="1" x14ac:dyDescent="0.2">
      <c r="B25" s="61" t="s">
        <v>65</v>
      </c>
      <c r="C25" s="36" t="s">
        <v>76</v>
      </c>
      <c r="D25" s="37"/>
      <c r="E25" s="40">
        <f>BondYields!M410</f>
        <v>4.566211465302375E-2</v>
      </c>
      <c r="F25" s="168">
        <v>0.13125000000000001</v>
      </c>
    </row>
    <row r="26" spans="2:6" ht="16.5" customHeight="1" x14ac:dyDescent="0.2">
      <c r="B26" s="61" t="s">
        <v>47</v>
      </c>
      <c r="C26" s="36" t="s">
        <v>77</v>
      </c>
      <c r="D26" s="37"/>
      <c r="E26" s="40">
        <f>E16</f>
        <v>2.699217171717171E-2</v>
      </c>
      <c r="F26" s="168">
        <v>0.21</v>
      </c>
    </row>
    <row r="27" spans="2:6" ht="16.5" customHeight="1" x14ac:dyDescent="0.2">
      <c r="B27" s="61" t="s">
        <v>48</v>
      </c>
      <c r="C27" s="36" t="s">
        <v>78</v>
      </c>
      <c r="D27" s="37"/>
      <c r="E27" s="40">
        <f>BondYields!L410+2%</f>
        <v>2.9577777777777779E-2</v>
      </c>
      <c r="F27" s="168">
        <v>0.21</v>
      </c>
    </row>
    <row r="28" spans="2:6" ht="16.5" customHeight="1" x14ac:dyDescent="0.2">
      <c r="B28" s="61" t="s">
        <v>49</v>
      </c>
      <c r="C28" s="36" t="s">
        <v>79</v>
      </c>
      <c r="D28" s="37"/>
      <c r="E28" s="40">
        <f>BondYields!C410</f>
        <v>4.6666666666666666E-4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BondYields!K410</f>
        <v>2.198E-2</v>
      </c>
      <c r="F30" s="168">
        <v>0.13125000000000001</v>
      </c>
    </row>
    <row r="31" spans="2:6" ht="16.5" customHeight="1" x14ac:dyDescent="0.2">
      <c r="B31" s="62" t="s">
        <v>52</v>
      </c>
      <c r="C31" s="36"/>
      <c r="D31" s="37" t="s">
        <v>41</v>
      </c>
      <c r="E31" s="40">
        <f>BondYields!L410+8%-BondYields!K410</f>
        <v>6.7597777777777784E-2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2021</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747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BondYields!L409+6%</f>
        <v>6.9000000000000006E-2</v>
      </c>
      <c r="F5" s="100"/>
    </row>
    <row r="6" spans="1:6" s="32" customFormat="1" ht="16.5" customHeight="1" x14ac:dyDescent="0.2">
      <c r="A6" s="87"/>
      <c r="B6" s="101" t="s">
        <v>139</v>
      </c>
      <c r="C6" s="102"/>
      <c r="D6" s="102"/>
      <c r="E6" s="103">
        <f>BondYields!L409</f>
        <v>9.0000000000000011E-3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BondYields!C409</f>
        <v>4.6666666666666666E-4</v>
      </c>
      <c r="F10" s="168">
        <v>0.21</v>
      </c>
    </row>
    <row r="11" spans="1:6" ht="15" customHeight="1" x14ac:dyDescent="0.2">
      <c r="B11" s="62" t="s">
        <v>25</v>
      </c>
      <c r="C11" s="38" t="s">
        <v>37</v>
      </c>
      <c r="D11" s="37" t="s">
        <v>70</v>
      </c>
      <c r="E11" s="40">
        <f>BondYields!D409</f>
        <v>1.3233333333333333E-2</v>
      </c>
      <c r="F11" s="168">
        <v>0.21</v>
      </c>
    </row>
    <row r="12" spans="1:6" ht="15" customHeight="1" x14ac:dyDescent="0.2">
      <c r="B12" s="62" t="s">
        <v>26</v>
      </c>
      <c r="C12" s="38" t="s">
        <v>38</v>
      </c>
      <c r="D12" s="37" t="s">
        <v>72</v>
      </c>
      <c r="E12" s="40">
        <f>BondYields!E409</f>
        <v>1.8566666666666669E-2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BondYields!F409</f>
        <v>1E-3</v>
      </c>
      <c r="F14" s="168">
        <v>0.21</v>
      </c>
    </row>
    <row r="15" spans="1:6" ht="15" customHeight="1" x14ac:dyDescent="0.2">
      <c r="B15" s="62" t="s">
        <v>28</v>
      </c>
      <c r="C15" s="38" t="s">
        <v>37</v>
      </c>
      <c r="D15" s="37" t="s">
        <v>70</v>
      </c>
      <c r="E15" s="40">
        <f>BondYields!G409</f>
        <v>1.7486363636363637E-2</v>
      </c>
      <c r="F15" s="168">
        <v>0.21</v>
      </c>
    </row>
    <row r="16" spans="1:6" ht="15" customHeight="1" x14ac:dyDescent="0.2">
      <c r="B16" s="62" t="s">
        <v>29</v>
      </c>
      <c r="C16" s="38" t="s">
        <v>38</v>
      </c>
      <c r="D16" s="37" t="s">
        <v>72</v>
      </c>
      <c r="E16" s="40">
        <f>BondYields!H409</f>
        <v>2.6324711399711393E-2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BondYields!F409*(1-21%)</f>
        <v>7.9000000000000001E-4</v>
      </c>
      <c r="F18" s="168">
        <v>5.2499999999999998E-2</v>
      </c>
    </row>
    <row r="19" spans="2:6" ht="15" customHeight="1" x14ac:dyDescent="0.2">
      <c r="B19" s="62" t="s">
        <v>30</v>
      </c>
      <c r="C19" s="38" t="s">
        <v>37</v>
      </c>
      <c r="D19" s="37" t="s">
        <v>70</v>
      </c>
      <c r="E19" s="40">
        <f>BondYields!I409</f>
        <v>8.7018037518037522E-3</v>
      </c>
      <c r="F19" s="168">
        <v>5.2499999999999998E-2</v>
      </c>
    </row>
    <row r="20" spans="2:6" ht="15" customHeight="1" x14ac:dyDescent="0.2">
      <c r="B20" s="62" t="s">
        <v>31</v>
      </c>
      <c r="C20" s="38" t="s">
        <v>38</v>
      </c>
      <c r="D20" s="37" t="s">
        <v>72</v>
      </c>
      <c r="E20" s="40">
        <f>BondYields!J409</f>
        <v>1.7289862914862914E-2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BondYields!K409</f>
        <v>2.198E-2</v>
      </c>
      <c r="F23" s="168">
        <v>0.13125000000000001</v>
      </c>
    </row>
    <row r="24" spans="2:6" ht="16.5" customHeight="1" x14ac:dyDescent="0.2">
      <c r="B24" s="62" t="s">
        <v>33</v>
      </c>
      <c r="C24" s="36"/>
      <c r="D24" s="37" t="s">
        <v>41</v>
      </c>
      <c r="E24" s="40">
        <f>BondYields!L409+8%-BondYields!K409</f>
        <v>6.7019999999999996E-2</v>
      </c>
      <c r="F24" s="168">
        <v>0.21</v>
      </c>
    </row>
    <row r="25" spans="2:6" ht="16.5" customHeight="1" x14ac:dyDescent="0.2">
      <c r="B25" s="61" t="s">
        <v>65</v>
      </c>
      <c r="C25" s="36" t="s">
        <v>76</v>
      </c>
      <c r="D25" s="37"/>
      <c r="E25" s="40">
        <f>BondYields!M409</f>
        <v>4.5315779876688972E-2</v>
      </c>
      <c r="F25" s="168">
        <v>0.13125000000000001</v>
      </c>
    </row>
    <row r="26" spans="2:6" ht="16.5" customHeight="1" x14ac:dyDescent="0.2">
      <c r="B26" s="61" t="s">
        <v>47</v>
      </c>
      <c r="C26" s="36" t="s">
        <v>77</v>
      </c>
      <c r="D26" s="37"/>
      <c r="E26" s="40">
        <f>E16</f>
        <v>2.6324711399711393E-2</v>
      </c>
      <c r="F26" s="168">
        <v>0.21</v>
      </c>
    </row>
    <row r="27" spans="2:6" ht="16.5" customHeight="1" x14ac:dyDescent="0.2">
      <c r="B27" s="61" t="s">
        <v>48</v>
      </c>
      <c r="C27" s="36" t="s">
        <v>78</v>
      </c>
      <c r="D27" s="37"/>
      <c r="E27" s="40">
        <f>BondYields!L409+2%</f>
        <v>2.9000000000000001E-2</v>
      </c>
      <c r="F27" s="168">
        <v>0.21</v>
      </c>
    </row>
    <row r="28" spans="2:6" ht="16.5" customHeight="1" x14ac:dyDescent="0.2">
      <c r="B28" s="61" t="s">
        <v>49</v>
      </c>
      <c r="C28" s="36" t="s">
        <v>79</v>
      </c>
      <c r="D28" s="37"/>
      <c r="E28" s="40">
        <f>BondYields!C409</f>
        <v>4.6666666666666666E-4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BondYields!K409</f>
        <v>2.198E-2</v>
      </c>
      <c r="F30" s="168">
        <v>0.13125000000000001</v>
      </c>
    </row>
    <row r="31" spans="2:6" ht="16.5" customHeight="1" x14ac:dyDescent="0.2">
      <c r="B31" s="62" t="s">
        <v>52</v>
      </c>
      <c r="C31" s="36"/>
      <c r="D31" s="37" t="s">
        <v>41</v>
      </c>
      <c r="E31" s="40">
        <f>BondYields!L409+8%-BondYields!K409</f>
        <v>6.7019999999999996E-2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743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BondYields!L408+6%</f>
        <v>6.9199999999999998E-2</v>
      </c>
      <c r="F5" s="100"/>
    </row>
    <row r="6" spans="1:6" s="32" customFormat="1" ht="16.5" customHeight="1" x14ac:dyDescent="0.2">
      <c r="A6" s="87"/>
      <c r="B6" s="101" t="s">
        <v>139</v>
      </c>
      <c r="C6" s="102"/>
      <c r="D6" s="102"/>
      <c r="E6" s="103">
        <f>BondYields!L408</f>
        <v>9.1999999999999998E-3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BondYields!C408</f>
        <v>4.6666666666666666E-4</v>
      </c>
      <c r="F10" s="168">
        <v>0.21</v>
      </c>
    </row>
    <row r="11" spans="1:6" ht="15" customHeight="1" x14ac:dyDescent="0.2">
      <c r="B11" s="62" t="s">
        <v>25</v>
      </c>
      <c r="C11" s="38" t="s">
        <v>37</v>
      </c>
      <c r="D11" s="37" t="s">
        <v>70</v>
      </c>
      <c r="E11" s="40">
        <f>BondYields!D408</f>
        <v>1.3733333333333334E-2</v>
      </c>
      <c r="F11" s="168">
        <v>0.21</v>
      </c>
    </row>
    <row r="12" spans="1:6" ht="15" customHeight="1" x14ac:dyDescent="0.2">
      <c r="B12" s="62" t="s">
        <v>26</v>
      </c>
      <c r="C12" s="38" t="s">
        <v>38</v>
      </c>
      <c r="D12" s="37" t="s">
        <v>72</v>
      </c>
      <c r="E12" s="40">
        <f>BondYields!E408</f>
        <v>1.9299999999999998E-2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BondYields!F408</f>
        <v>9.6666666666666656E-4</v>
      </c>
      <c r="F14" s="168">
        <v>0.21</v>
      </c>
    </row>
    <row r="15" spans="1:6" ht="15" customHeight="1" x14ac:dyDescent="0.2">
      <c r="B15" s="62" t="s">
        <v>28</v>
      </c>
      <c r="C15" s="38" t="s">
        <v>37</v>
      </c>
      <c r="D15" s="37" t="s">
        <v>70</v>
      </c>
      <c r="E15" s="40">
        <f>BondYields!G408</f>
        <v>1.7890151515151515E-2</v>
      </c>
      <c r="F15" s="168">
        <v>0.21</v>
      </c>
    </row>
    <row r="16" spans="1:6" ht="15" customHeight="1" x14ac:dyDescent="0.2">
      <c r="B16" s="62" t="s">
        <v>29</v>
      </c>
      <c r="C16" s="38" t="s">
        <v>38</v>
      </c>
      <c r="D16" s="37" t="s">
        <v>72</v>
      </c>
      <c r="E16" s="40">
        <f>BondYields!H408</f>
        <v>2.6747691197691197E-2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BondYields!F408*(1-21%)</f>
        <v>7.6366666666666662E-4</v>
      </c>
      <c r="F18" s="168">
        <v>5.2499999999999998E-2</v>
      </c>
    </row>
    <row r="19" spans="2:6" ht="15" customHeight="1" x14ac:dyDescent="0.2">
      <c r="B19" s="62" t="s">
        <v>30</v>
      </c>
      <c r="C19" s="38" t="s">
        <v>37</v>
      </c>
      <c r="D19" s="37" t="s">
        <v>70</v>
      </c>
      <c r="E19" s="40">
        <f>BondYields!I408</f>
        <v>9.0200396825396833E-3</v>
      </c>
      <c r="F19" s="168">
        <v>5.2499999999999998E-2</v>
      </c>
    </row>
    <row r="20" spans="2:6" ht="15" customHeight="1" x14ac:dyDescent="0.2">
      <c r="B20" s="62" t="s">
        <v>31</v>
      </c>
      <c r="C20" s="38" t="s">
        <v>38</v>
      </c>
      <c r="D20" s="37" t="s">
        <v>72</v>
      </c>
      <c r="E20" s="40">
        <f>BondYields!J408</f>
        <v>1.6987878787878791E-2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BondYields!K408</f>
        <v>2.198E-2</v>
      </c>
      <c r="F23" s="168">
        <v>0.13125000000000001</v>
      </c>
    </row>
    <row r="24" spans="2:6" ht="16.5" customHeight="1" x14ac:dyDescent="0.2">
      <c r="B24" s="62" t="s">
        <v>33</v>
      </c>
      <c r="C24" s="36"/>
      <c r="D24" s="37" t="s">
        <v>41</v>
      </c>
      <c r="E24" s="40">
        <f>BondYields!L408+8%-BondYields!K408</f>
        <v>6.7220000000000002E-2</v>
      </c>
      <c r="F24" s="168">
        <v>0.21</v>
      </c>
    </row>
    <row r="25" spans="2:6" ht="16.5" customHeight="1" x14ac:dyDescent="0.2">
      <c r="B25" s="61" t="s">
        <v>65</v>
      </c>
      <c r="C25" s="36" t="s">
        <v>76</v>
      </c>
      <c r="D25" s="37"/>
      <c r="E25" s="40">
        <f>BondYields!M408</f>
        <v>4.4971184573002754E-2</v>
      </c>
      <c r="F25" s="168">
        <v>0.13125000000000001</v>
      </c>
    </row>
    <row r="26" spans="2:6" ht="16.5" customHeight="1" x14ac:dyDescent="0.2">
      <c r="B26" s="61" t="s">
        <v>47</v>
      </c>
      <c r="C26" s="36" t="s">
        <v>77</v>
      </c>
      <c r="D26" s="37"/>
      <c r="E26" s="40">
        <f>E16</f>
        <v>2.6747691197691197E-2</v>
      </c>
      <c r="F26" s="168">
        <v>0.21</v>
      </c>
    </row>
    <row r="27" spans="2:6" ht="16.5" customHeight="1" x14ac:dyDescent="0.2">
      <c r="B27" s="61" t="s">
        <v>48</v>
      </c>
      <c r="C27" s="36" t="s">
        <v>78</v>
      </c>
      <c r="D27" s="37"/>
      <c r="E27" s="40">
        <f>BondYields!L408+2%</f>
        <v>2.92E-2</v>
      </c>
      <c r="F27" s="168">
        <v>0.21</v>
      </c>
    </row>
    <row r="28" spans="2:6" ht="16.5" customHeight="1" x14ac:dyDescent="0.2">
      <c r="B28" s="61" t="s">
        <v>49</v>
      </c>
      <c r="C28" s="36" t="s">
        <v>79</v>
      </c>
      <c r="D28" s="37"/>
      <c r="E28" s="40">
        <f>BondYields!C408</f>
        <v>4.6666666666666666E-4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BondYields!K408</f>
        <v>2.198E-2</v>
      </c>
      <c r="F30" s="168">
        <v>0.13125000000000001</v>
      </c>
    </row>
    <row r="31" spans="2:6" ht="16.5" customHeight="1" x14ac:dyDescent="0.2">
      <c r="B31" s="62" t="s">
        <v>52</v>
      </c>
      <c r="C31" s="36"/>
      <c r="D31" s="37" t="s">
        <v>41</v>
      </c>
      <c r="E31" s="40">
        <f>BondYields!L408+8%-BondYields!K408</f>
        <v>6.7220000000000002E-2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740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BondYields!L407+6%</f>
        <v>6.9655555555555554E-2</v>
      </c>
      <c r="F5" s="100"/>
    </row>
    <row r="6" spans="1:6" s="32" customFormat="1" ht="16.5" customHeight="1" x14ac:dyDescent="0.2">
      <c r="A6" s="87"/>
      <c r="B6" s="101" t="s">
        <v>139</v>
      </c>
      <c r="C6" s="102"/>
      <c r="D6" s="102"/>
      <c r="E6" s="103">
        <f>BondYields!L407</f>
        <v>9.6555555555555561E-3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BondYields!C407</f>
        <v>3.6666666666666667E-4</v>
      </c>
      <c r="F10" s="168">
        <v>0.21</v>
      </c>
    </row>
    <row r="11" spans="1:6" ht="15" customHeight="1" x14ac:dyDescent="0.2">
      <c r="B11" s="62" t="s">
        <v>25</v>
      </c>
      <c r="C11" s="38" t="s">
        <v>37</v>
      </c>
      <c r="D11" s="37" t="s">
        <v>70</v>
      </c>
      <c r="E11" s="40">
        <f>BondYields!D407</f>
        <v>1.4866666666666667E-2</v>
      </c>
      <c r="F11" s="168">
        <v>0.21</v>
      </c>
    </row>
    <row r="12" spans="1:6" ht="15" customHeight="1" x14ac:dyDescent="0.2">
      <c r="B12" s="62" t="s">
        <v>26</v>
      </c>
      <c r="C12" s="38" t="s">
        <v>38</v>
      </c>
      <c r="D12" s="37" t="s">
        <v>72</v>
      </c>
      <c r="E12" s="40">
        <f>BondYields!E407</f>
        <v>2.06E-2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BondYields!F407</f>
        <v>9.6666666666666656E-4</v>
      </c>
      <c r="F14" s="168">
        <v>0.21</v>
      </c>
    </row>
    <row r="15" spans="1:6" ht="15" customHeight="1" x14ac:dyDescent="0.2">
      <c r="B15" s="62" t="s">
        <v>28</v>
      </c>
      <c r="C15" s="38" t="s">
        <v>37</v>
      </c>
      <c r="D15" s="37" t="s">
        <v>70</v>
      </c>
      <c r="E15" s="40">
        <f>BondYields!G407</f>
        <v>1.890628787878788E-2</v>
      </c>
      <c r="F15" s="168">
        <v>0.21</v>
      </c>
    </row>
    <row r="16" spans="1:6" ht="15" customHeight="1" x14ac:dyDescent="0.2">
      <c r="B16" s="62" t="s">
        <v>29</v>
      </c>
      <c r="C16" s="38" t="s">
        <v>38</v>
      </c>
      <c r="D16" s="37" t="s">
        <v>72</v>
      </c>
      <c r="E16" s="40">
        <f>BondYields!H407</f>
        <v>2.805329725829726E-2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BondYields!F407*(1-21%)</f>
        <v>7.6366666666666662E-4</v>
      </c>
      <c r="F18" s="168">
        <v>5.2499999999999998E-2</v>
      </c>
    </row>
    <row r="19" spans="2:6" ht="15" customHeight="1" x14ac:dyDescent="0.2">
      <c r="B19" s="62" t="s">
        <v>30</v>
      </c>
      <c r="C19" s="38" t="s">
        <v>37</v>
      </c>
      <c r="D19" s="37" t="s">
        <v>70</v>
      </c>
      <c r="E19" s="40">
        <f>BondYields!I407</f>
        <v>9.9483351370851375E-3</v>
      </c>
      <c r="F19" s="168">
        <v>5.2499999999999998E-2</v>
      </c>
    </row>
    <row r="20" spans="2:6" ht="15" customHeight="1" x14ac:dyDescent="0.2">
      <c r="B20" s="62" t="s">
        <v>31</v>
      </c>
      <c r="C20" s="38" t="s">
        <v>38</v>
      </c>
      <c r="D20" s="37" t="s">
        <v>72</v>
      </c>
      <c r="E20" s="40">
        <f>BondYields!J407</f>
        <v>1.6844583333333333E-2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BondYields!K407</f>
        <v>2.198E-2</v>
      </c>
      <c r="F23" s="168">
        <v>0.13125000000000001</v>
      </c>
    </row>
    <row r="24" spans="2:6" ht="16.5" customHeight="1" x14ac:dyDescent="0.2">
      <c r="B24" s="62" t="s">
        <v>33</v>
      </c>
      <c r="C24" s="36"/>
      <c r="D24" s="37" t="s">
        <v>41</v>
      </c>
      <c r="E24" s="40">
        <f>BondYields!L407+8%-BondYields!K407</f>
        <v>6.7675555555555558E-2</v>
      </c>
      <c r="F24" s="168">
        <v>0.21</v>
      </c>
    </row>
    <row r="25" spans="2:6" ht="16.5" customHeight="1" x14ac:dyDescent="0.2">
      <c r="B25" s="61" t="s">
        <v>65</v>
      </c>
      <c r="C25" s="36" t="s">
        <v>76</v>
      </c>
      <c r="D25" s="37"/>
      <c r="E25" s="40">
        <f>BondYields!M407</f>
        <v>4.4959683195592286E-2</v>
      </c>
      <c r="F25" s="168">
        <v>0.13125000000000001</v>
      </c>
    </row>
    <row r="26" spans="2:6" ht="16.5" customHeight="1" x14ac:dyDescent="0.2">
      <c r="B26" s="61" t="s">
        <v>47</v>
      </c>
      <c r="C26" s="36" t="s">
        <v>77</v>
      </c>
      <c r="D26" s="37"/>
      <c r="E26" s="40">
        <f>E16</f>
        <v>2.805329725829726E-2</v>
      </c>
      <c r="F26" s="168">
        <v>0.21</v>
      </c>
    </row>
    <row r="27" spans="2:6" ht="16.5" customHeight="1" x14ac:dyDescent="0.2">
      <c r="B27" s="61" t="s">
        <v>48</v>
      </c>
      <c r="C27" s="36" t="s">
        <v>78</v>
      </c>
      <c r="D27" s="37"/>
      <c r="E27" s="40">
        <f>BondYields!L407+2%</f>
        <v>2.9655555555555557E-2</v>
      </c>
      <c r="F27" s="168">
        <v>0.21</v>
      </c>
    </row>
    <row r="28" spans="2:6" ht="16.5" customHeight="1" x14ac:dyDescent="0.2">
      <c r="B28" s="61" t="s">
        <v>49</v>
      </c>
      <c r="C28" s="36" t="s">
        <v>79</v>
      </c>
      <c r="D28" s="37"/>
      <c r="E28" s="40">
        <f>BondYields!C407</f>
        <v>3.6666666666666667E-4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BondYields!K407</f>
        <v>2.198E-2</v>
      </c>
      <c r="F30" s="168">
        <v>0.13125000000000001</v>
      </c>
    </row>
    <row r="31" spans="2:6" ht="16.5" customHeight="1" x14ac:dyDescent="0.2">
      <c r="B31" s="62" t="s">
        <v>52</v>
      </c>
      <c r="C31" s="36"/>
      <c r="D31" s="37" t="s">
        <v>41</v>
      </c>
      <c r="E31" s="40">
        <f>BondYields!L407+8%-BondYields!K407</f>
        <v>6.7675555555555558E-2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2021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737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BondYields!L406+6%</f>
        <v>7.0099999999999996E-2</v>
      </c>
      <c r="F5" s="100"/>
    </row>
    <row r="6" spans="1:6" s="32" customFormat="1" ht="16.5" customHeight="1" x14ac:dyDescent="0.2">
      <c r="A6" s="87"/>
      <c r="B6" s="101" t="s">
        <v>139</v>
      </c>
      <c r="C6" s="102"/>
      <c r="D6" s="102"/>
      <c r="E6" s="103">
        <f>BondYields!L406</f>
        <v>1.01E-2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BondYields!C406</f>
        <v>2.6666666666666668E-4</v>
      </c>
      <c r="F10" s="168">
        <v>0.21</v>
      </c>
    </row>
    <row r="11" spans="1:6" ht="15" customHeight="1" x14ac:dyDescent="0.2">
      <c r="B11" s="62" t="s">
        <v>25</v>
      </c>
      <c r="C11" s="38" t="s">
        <v>37</v>
      </c>
      <c r="D11" s="37" t="s">
        <v>70</v>
      </c>
      <c r="E11" s="40">
        <f>BondYields!D406</f>
        <v>1.5933333333333334E-2</v>
      </c>
      <c r="F11" s="168">
        <v>0.21</v>
      </c>
    </row>
    <row r="12" spans="1:6" ht="15" customHeight="1" x14ac:dyDescent="0.2">
      <c r="B12" s="62" t="s">
        <v>26</v>
      </c>
      <c r="C12" s="38" t="s">
        <v>38</v>
      </c>
      <c r="D12" s="37" t="s">
        <v>72</v>
      </c>
      <c r="E12" s="40">
        <f>BondYields!E406</f>
        <v>2.1700000000000001E-2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BondYields!F406</f>
        <v>1E-3</v>
      </c>
      <c r="F14" s="168">
        <v>0.21</v>
      </c>
    </row>
    <row r="15" spans="1:6" ht="15" customHeight="1" x14ac:dyDescent="0.2">
      <c r="B15" s="62" t="s">
        <v>28</v>
      </c>
      <c r="C15" s="38" t="s">
        <v>37</v>
      </c>
      <c r="D15" s="37" t="s">
        <v>70</v>
      </c>
      <c r="E15" s="40">
        <f>BondYields!G406</f>
        <v>1.9966893939393941E-2</v>
      </c>
      <c r="F15" s="168">
        <v>0.21</v>
      </c>
    </row>
    <row r="16" spans="1:6" ht="15" customHeight="1" x14ac:dyDescent="0.2">
      <c r="B16" s="62" t="s">
        <v>29</v>
      </c>
      <c r="C16" s="38" t="s">
        <v>38</v>
      </c>
      <c r="D16" s="37" t="s">
        <v>72</v>
      </c>
      <c r="E16" s="40">
        <f>BondYields!H406</f>
        <v>2.9348030303030303E-2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BondYields!F406*(1-21%)</f>
        <v>7.9000000000000001E-4</v>
      </c>
      <c r="F18" s="168">
        <v>5.2499999999999998E-2</v>
      </c>
    </row>
    <row r="19" spans="2:6" ht="15" customHeight="1" x14ac:dyDescent="0.2">
      <c r="B19" s="62" t="s">
        <v>30</v>
      </c>
      <c r="C19" s="38" t="s">
        <v>37</v>
      </c>
      <c r="D19" s="37" t="s">
        <v>70</v>
      </c>
      <c r="E19" s="40">
        <f>BondYields!I406</f>
        <v>1.0522613636363637E-2</v>
      </c>
      <c r="F19" s="168">
        <v>5.2499999999999998E-2</v>
      </c>
    </row>
    <row r="20" spans="2:6" ht="15" customHeight="1" x14ac:dyDescent="0.2">
      <c r="B20" s="62" t="s">
        <v>31</v>
      </c>
      <c r="C20" s="38" t="s">
        <v>38</v>
      </c>
      <c r="D20" s="37" t="s">
        <v>72</v>
      </c>
      <c r="E20" s="40">
        <f>BondYields!J406</f>
        <v>1.677185606060606E-2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BondYields!K406</f>
        <v>2.198E-2</v>
      </c>
      <c r="F23" s="168">
        <v>0.13125000000000001</v>
      </c>
    </row>
    <row r="24" spans="2:6" ht="16.5" customHeight="1" x14ac:dyDescent="0.2">
      <c r="B24" s="62" t="s">
        <v>33</v>
      </c>
      <c r="C24" s="36"/>
      <c r="D24" s="37" t="s">
        <v>41</v>
      </c>
      <c r="E24" s="40">
        <f>BondYields!L406+8%-BondYields!K406</f>
        <v>6.812E-2</v>
      </c>
      <c r="F24" s="168">
        <v>0.21</v>
      </c>
    </row>
    <row r="25" spans="2:6" ht="16.5" customHeight="1" x14ac:dyDescent="0.2">
      <c r="B25" s="61" t="s">
        <v>65</v>
      </c>
      <c r="C25" s="36" t="s">
        <v>76</v>
      </c>
      <c r="D25" s="37"/>
      <c r="E25" s="40">
        <f>BondYields!M406</f>
        <v>4.5072396038305131E-2</v>
      </c>
      <c r="F25" s="168">
        <v>0.13125000000000001</v>
      </c>
    </row>
    <row r="26" spans="2:6" ht="16.5" customHeight="1" x14ac:dyDescent="0.2">
      <c r="B26" s="61" t="s">
        <v>47</v>
      </c>
      <c r="C26" s="36" t="s">
        <v>77</v>
      </c>
      <c r="D26" s="37"/>
      <c r="E26" s="40">
        <f>E16</f>
        <v>2.9348030303030303E-2</v>
      </c>
      <c r="F26" s="168">
        <v>0.21</v>
      </c>
    </row>
    <row r="27" spans="2:6" ht="16.5" customHeight="1" x14ac:dyDescent="0.2">
      <c r="B27" s="61" t="s">
        <v>48</v>
      </c>
      <c r="C27" s="36" t="s">
        <v>78</v>
      </c>
      <c r="D27" s="37"/>
      <c r="E27" s="40">
        <f>BondYields!L406+2%</f>
        <v>3.0100000000000002E-2</v>
      </c>
      <c r="F27" s="168">
        <v>0.21</v>
      </c>
    </row>
    <row r="28" spans="2:6" ht="16.5" customHeight="1" x14ac:dyDescent="0.2">
      <c r="B28" s="61" t="s">
        <v>49</v>
      </c>
      <c r="C28" s="36" t="s">
        <v>79</v>
      </c>
      <c r="D28" s="37"/>
      <c r="E28" s="40">
        <f>BondYields!C406</f>
        <v>2.6666666666666668E-4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BondYields!K406</f>
        <v>2.198E-2</v>
      </c>
      <c r="F30" s="168">
        <v>0.13125000000000001</v>
      </c>
    </row>
    <row r="31" spans="2:6" ht="16.5" customHeight="1" x14ac:dyDescent="0.2">
      <c r="B31" s="62" t="s">
        <v>52</v>
      </c>
      <c r="C31" s="36"/>
      <c r="D31" s="37" t="s">
        <v>41</v>
      </c>
      <c r="E31" s="40">
        <f>BondYields!L406+8%-BondYields!K406</f>
        <v>6.812E-2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2021</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BondYields!L405+6%</f>
        <v>7.0233333333333328E-2</v>
      </c>
      <c r="F5" s="100"/>
    </row>
    <row r="6" spans="1:6" s="32" customFormat="1" ht="16.5" customHeight="1" x14ac:dyDescent="0.2">
      <c r="A6" s="87"/>
      <c r="B6" s="101" t="s">
        <v>139</v>
      </c>
      <c r="C6" s="102"/>
      <c r="D6" s="102"/>
      <c r="E6" s="103">
        <f>BondYields!L405</f>
        <v>1.0233333333333332E-2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BondYields!C405</f>
        <v>2.3333333333333333E-4</v>
      </c>
      <c r="F10" s="168">
        <v>0.21</v>
      </c>
    </row>
    <row r="11" spans="1:6" ht="15" customHeight="1" x14ac:dyDescent="0.2">
      <c r="B11" s="62" t="s">
        <v>25</v>
      </c>
      <c r="C11" s="38" t="s">
        <v>37</v>
      </c>
      <c r="D11" s="37" t="s">
        <v>70</v>
      </c>
      <c r="E11" s="40">
        <f>BondYields!D405</f>
        <v>1.6233333333333332E-2</v>
      </c>
      <c r="F11" s="168">
        <v>0.21</v>
      </c>
    </row>
    <row r="12" spans="1:6" ht="15" customHeight="1" x14ac:dyDescent="0.2">
      <c r="B12" s="62" t="s">
        <v>26</v>
      </c>
      <c r="C12" s="38" t="s">
        <v>38</v>
      </c>
      <c r="D12" s="37" t="s">
        <v>72</v>
      </c>
      <c r="E12" s="40">
        <f>BondYields!E405</f>
        <v>2.2199999999999998E-2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BondYields!F405</f>
        <v>1.0333333333333334E-3</v>
      </c>
      <c r="F14" s="168">
        <v>0.21</v>
      </c>
    </row>
    <row r="15" spans="1:6" ht="15" customHeight="1" x14ac:dyDescent="0.2">
      <c r="B15" s="62" t="s">
        <v>28</v>
      </c>
      <c r="C15" s="38" t="s">
        <v>37</v>
      </c>
      <c r="D15" s="37" t="s">
        <v>70</v>
      </c>
      <c r="E15" s="40">
        <f>BondYields!G405</f>
        <v>2.0621801712779976E-2</v>
      </c>
      <c r="F15" s="168">
        <v>0.21</v>
      </c>
    </row>
    <row r="16" spans="1:6" ht="15" customHeight="1" x14ac:dyDescent="0.2">
      <c r="B16" s="62" t="s">
        <v>29</v>
      </c>
      <c r="C16" s="38" t="s">
        <v>38</v>
      </c>
      <c r="D16" s="37" t="s">
        <v>72</v>
      </c>
      <c r="E16" s="40">
        <f>BondYields!H405</f>
        <v>3.0149446640316203E-2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BondYields!F405*(1-21%)</f>
        <v>8.1633333333333341E-4</v>
      </c>
      <c r="F18" s="168">
        <v>5.2499999999999998E-2</v>
      </c>
    </row>
    <row r="19" spans="2:6" ht="15" customHeight="1" x14ac:dyDescent="0.2">
      <c r="B19" s="62" t="s">
        <v>30</v>
      </c>
      <c r="C19" s="38" t="s">
        <v>37</v>
      </c>
      <c r="D19" s="37" t="s">
        <v>70</v>
      </c>
      <c r="E19" s="40">
        <f>BondYields!I405</f>
        <v>1.0572959486166008E-2</v>
      </c>
      <c r="F19" s="168">
        <v>5.2499999999999998E-2</v>
      </c>
    </row>
    <row r="20" spans="2:6" ht="15" customHeight="1" x14ac:dyDescent="0.2">
      <c r="B20" s="62" t="s">
        <v>31</v>
      </c>
      <c r="C20" s="38" t="s">
        <v>38</v>
      </c>
      <c r="D20" s="37" t="s">
        <v>72</v>
      </c>
      <c r="E20" s="40">
        <f>BondYields!J405</f>
        <v>1.7116421277997364E-2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BondYields!K405</f>
        <v>2.1712133333333331E-2</v>
      </c>
      <c r="F23" s="168">
        <v>0.13125000000000001</v>
      </c>
    </row>
    <row r="24" spans="2:6" ht="16.5" customHeight="1" x14ac:dyDescent="0.2">
      <c r="B24" s="62" t="s">
        <v>33</v>
      </c>
      <c r="C24" s="36"/>
      <c r="D24" s="37" t="s">
        <v>41</v>
      </c>
      <c r="E24" s="40">
        <f>BondYields!L405+8%-BondYields!K405</f>
        <v>6.8521200000000004E-2</v>
      </c>
      <c r="F24" s="168">
        <v>0.21</v>
      </c>
    </row>
    <row r="25" spans="2:6" ht="16.5" customHeight="1" x14ac:dyDescent="0.2">
      <c r="B25" s="61" t="s">
        <v>65</v>
      </c>
      <c r="C25" s="36" t="s">
        <v>76</v>
      </c>
      <c r="D25" s="37"/>
      <c r="E25" s="40">
        <f>BondYields!M405</f>
        <v>4.5359083066691765E-2</v>
      </c>
      <c r="F25" s="168">
        <v>0.13125000000000001</v>
      </c>
    </row>
    <row r="26" spans="2:6" ht="16.5" customHeight="1" x14ac:dyDescent="0.2">
      <c r="B26" s="61" t="s">
        <v>47</v>
      </c>
      <c r="C26" s="36" t="s">
        <v>77</v>
      </c>
      <c r="D26" s="37"/>
      <c r="E26" s="40">
        <f>E16</f>
        <v>3.0149446640316203E-2</v>
      </c>
      <c r="F26" s="168">
        <v>0.21</v>
      </c>
    </row>
    <row r="27" spans="2:6" ht="16.5" customHeight="1" x14ac:dyDescent="0.2">
      <c r="B27" s="61" t="s">
        <v>48</v>
      </c>
      <c r="C27" s="36" t="s">
        <v>78</v>
      </c>
      <c r="D27" s="37"/>
      <c r="E27" s="40">
        <f>BondYields!L405+2%</f>
        <v>3.0233333333333334E-2</v>
      </c>
      <c r="F27" s="168">
        <v>0.21</v>
      </c>
    </row>
    <row r="28" spans="2:6" ht="16.5" customHeight="1" x14ac:dyDescent="0.2">
      <c r="B28" s="61" t="s">
        <v>49</v>
      </c>
      <c r="C28" s="36" t="s">
        <v>79</v>
      </c>
      <c r="D28" s="37"/>
      <c r="E28" s="40">
        <f>BondYields!C405</f>
        <v>2.3333333333333333E-4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BondYields!K405</f>
        <v>2.1712133333333331E-2</v>
      </c>
      <c r="F30" s="168">
        <v>0.13125000000000001</v>
      </c>
    </row>
    <row r="31" spans="2:6" ht="16.5" customHeight="1" x14ac:dyDescent="0.2">
      <c r="B31" s="62" t="s">
        <v>52</v>
      </c>
      <c r="C31" s="36"/>
      <c r="D31" s="37" t="s">
        <v>41</v>
      </c>
      <c r="E31" s="40">
        <f>BondYields!L405+8%-BondYields!K405</f>
        <v>6.8521200000000004E-2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2021</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723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BondYields!L404+6%</f>
        <v>6.957777777777778E-2</v>
      </c>
      <c r="F5" s="100"/>
    </row>
    <row r="6" spans="1:6" s="32" customFormat="1" ht="16.5" customHeight="1" x14ac:dyDescent="0.2">
      <c r="A6" s="87"/>
      <c r="B6" s="101" t="s">
        <v>139</v>
      </c>
      <c r="C6" s="102"/>
      <c r="D6" s="102"/>
      <c r="E6" s="103">
        <f>BondYields!L404</f>
        <v>9.5777777777777771E-3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BondYields!C404</f>
        <v>2.9999999999999997E-4</v>
      </c>
      <c r="F10" s="168">
        <v>0.21</v>
      </c>
    </row>
    <row r="11" spans="1:6" ht="15" customHeight="1" x14ac:dyDescent="0.2">
      <c r="B11" s="62" t="s">
        <v>25</v>
      </c>
      <c r="C11" s="38" t="s">
        <v>37</v>
      </c>
      <c r="D11" s="37" t="s">
        <v>70</v>
      </c>
      <c r="E11" s="40">
        <f>BondYields!D404</f>
        <v>1.5033333333333334E-2</v>
      </c>
      <c r="F11" s="168">
        <v>0.21</v>
      </c>
    </row>
    <row r="12" spans="1:6" ht="15" customHeight="1" x14ac:dyDescent="0.2">
      <c r="B12" s="62" t="s">
        <v>26</v>
      </c>
      <c r="C12" s="38" t="s">
        <v>38</v>
      </c>
      <c r="D12" s="37" t="s">
        <v>72</v>
      </c>
      <c r="E12" s="40">
        <f>BondYields!E404</f>
        <v>2.1066666666666668E-2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BondYields!F404</f>
        <v>1.0666666666666669E-3</v>
      </c>
      <c r="F14" s="168">
        <v>0.21</v>
      </c>
    </row>
    <row r="15" spans="1:6" ht="15" customHeight="1" x14ac:dyDescent="0.2">
      <c r="B15" s="62" t="s">
        <v>28</v>
      </c>
      <c r="C15" s="38" t="s">
        <v>37</v>
      </c>
      <c r="D15" s="37" t="s">
        <v>70</v>
      </c>
      <c r="E15" s="40">
        <f>BondYields!G404</f>
        <v>1.9504389432078221E-2</v>
      </c>
      <c r="F15" s="168">
        <v>0.21</v>
      </c>
    </row>
    <row r="16" spans="1:6" ht="15" customHeight="1" x14ac:dyDescent="0.2">
      <c r="B16" s="62" t="s">
        <v>29</v>
      </c>
      <c r="C16" s="38" t="s">
        <v>38</v>
      </c>
      <c r="D16" s="37" t="s">
        <v>72</v>
      </c>
      <c r="E16" s="40">
        <f>BondYields!H404</f>
        <v>2.9190850149088135E-2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BondYields!F404*(1-21%)</f>
        <v>8.4266666666666691E-4</v>
      </c>
      <c r="F18" s="168">
        <v>5.2499999999999998E-2</v>
      </c>
    </row>
    <row r="19" spans="2:6" ht="15" customHeight="1" x14ac:dyDescent="0.2">
      <c r="B19" s="62" t="s">
        <v>30</v>
      </c>
      <c r="C19" s="38" t="s">
        <v>37</v>
      </c>
      <c r="D19" s="37" t="s">
        <v>70</v>
      </c>
      <c r="E19" s="40">
        <f>BondYields!I404</f>
        <v>9.6035954510782888E-3</v>
      </c>
      <c r="F19" s="168">
        <v>5.2499999999999998E-2</v>
      </c>
    </row>
    <row r="20" spans="2:6" ht="15" customHeight="1" x14ac:dyDescent="0.2">
      <c r="B20" s="62" t="s">
        <v>31</v>
      </c>
      <c r="C20" s="38" t="s">
        <v>38</v>
      </c>
      <c r="D20" s="37" t="s">
        <v>72</v>
      </c>
      <c r="E20" s="40">
        <f>BondYields!J404</f>
        <v>1.6892013383260521E-2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BondYields!K404</f>
        <v>2.1444266666666666E-2</v>
      </c>
      <c r="F23" s="168">
        <v>0.13125000000000001</v>
      </c>
    </row>
    <row r="24" spans="2:6" ht="16.5" customHeight="1" x14ac:dyDescent="0.2">
      <c r="B24" s="62" t="s">
        <v>33</v>
      </c>
      <c r="C24" s="36"/>
      <c r="D24" s="37" t="s">
        <v>41</v>
      </c>
      <c r="E24" s="40">
        <f>BondYields!L404+8%-BondYields!K404</f>
        <v>6.8133511111111114E-2</v>
      </c>
      <c r="F24" s="168">
        <v>0.21</v>
      </c>
    </row>
    <row r="25" spans="2:6" ht="16.5" customHeight="1" x14ac:dyDescent="0.2">
      <c r="B25" s="61" t="s">
        <v>65</v>
      </c>
      <c r="C25" s="36" t="s">
        <v>76</v>
      </c>
      <c r="D25" s="37"/>
      <c r="E25" s="40">
        <f>BondYields!M404</f>
        <v>4.5219968234155881E-2</v>
      </c>
      <c r="F25" s="168">
        <v>0.13125000000000001</v>
      </c>
    </row>
    <row r="26" spans="2:6" ht="16.5" customHeight="1" x14ac:dyDescent="0.2">
      <c r="B26" s="61" t="s">
        <v>47</v>
      </c>
      <c r="C26" s="36" t="s">
        <v>77</v>
      </c>
      <c r="D26" s="37"/>
      <c r="E26" s="40">
        <f>E16</f>
        <v>2.9190850149088135E-2</v>
      </c>
      <c r="F26" s="168">
        <v>0.21</v>
      </c>
    </row>
    <row r="27" spans="2:6" ht="16.5" customHeight="1" x14ac:dyDescent="0.2">
      <c r="B27" s="61" t="s">
        <v>48</v>
      </c>
      <c r="C27" s="36" t="s">
        <v>78</v>
      </c>
      <c r="D27" s="37"/>
      <c r="E27" s="40">
        <f>BondYields!L404+2%</f>
        <v>2.9577777777777779E-2</v>
      </c>
      <c r="F27" s="168">
        <v>0.21</v>
      </c>
    </row>
    <row r="28" spans="2:6" ht="16.5" customHeight="1" x14ac:dyDescent="0.2">
      <c r="B28" s="61" t="s">
        <v>49</v>
      </c>
      <c r="C28" s="36" t="s">
        <v>79</v>
      </c>
      <c r="D28" s="37"/>
      <c r="E28" s="40">
        <f>BondYields!C404</f>
        <v>2.9999999999999997E-4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BondYields!K404</f>
        <v>2.1444266666666666E-2</v>
      </c>
      <c r="F30" s="168">
        <v>0.13125000000000001</v>
      </c>
    </row>
    <row r="31" spans="2:6" ht="16.5" customHeight="1" x14ac:dyDescent="0.2">
      <c r="B31" s="62" t="s">
        <v>52</v>
      </c>
      <c r="C31" s="36"/>
      <c r="D31" s="37" t="s">
        <v>41</v>
      </c>
      <c r="E31" s="40">
        <f>BondYields!L404+8%-BondYields!K404</f>
        <v>6.8133511111111114E-2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2021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962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BondYields!L448+6%</f>
        <v>0.10472222222222222</v>
      </c>
      <c r="F5" s="100"/>
    </row>
    <row r="6" spans="1:6" s="32" customFormat="1" ht="16.5" customHeight="1" x14ac:dyDescent="0.2">
      <c r="A6" s="87"/>
      <c r="B6" s="101" t="s">
        <v>139</v>
      </c>
      <c r="C6" s="102"/>
      <c r="D6" s="102"/>
      <c r="E6" s="103">
        <f>BondYields!L448</f>
        <v>4.4722222222222226E-2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BondYields!C448</f>
        <v>4.5766666666666671E-2</v>
      </c>
      <c r="F10" s="168">
        <v>0.21</v>
      </c>
    </row>
    <row r="11" spans="1:6" ht="15" customHeight="1" x14ac:dyDescent="0.2">
      <c r="B11" s="62" t="s">
        <v>25</v>
      </c>
      <c r="C11" s="38" t="s">
        <v>37</v>
      </c>
      <c r="D11" s="37" t="s">
        <v>70</v>
      </c>
      <c r="E11" s="40">
        <f>BondYields!D448</f>
        <v>4.2833333333333334E-2</v>
      </c>
      <c r="F11" s="168">
        <v>0.21</v>
      </c>
    </row>
    <row r="12" spans="1:6" ht="15" customHeight="1" x14ac:dyDescent="0.2">
      <c r="B12" s="62" t="s">
        <v>26</v>
      </c>
      <c r="C12" s="38" t="s">
        <v>38</v>
      </c>
      <c r="D12" s="37" t="s">
        <v>72</v>
      </c>
      <c r="E12" s="40">
        <f>BondYields!E448</f>
        <v>4.5766666666666671E-2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BondYields!F448</f>
        <v>4.5366666666666666E-2</v>
      </c>
      <c r="F14" s="168">
        <v>0.21</v>
      </c>
    </row>
    <row r="15" spans="1:6" ht="15" customHeight="1" x14ac:dyDescent="0.2">
      <c r="B15" s="62" t="s">
        <v>28</v>
      </c>
      <c r="C15" s="38" t="s">
        <v>37</v>
      </c>
      <c r="D15" s="37" t="s">
        <v>70</v>
      </c>
      <c r="E15" s="40">
        <f>BondYields!G448</f>
        <v>4.8846084909242804E-2</v>
      </c>
      <c r="F15" s="168">
        <v>0.21</v>
      </c>
    </row>
    <row r="16" spans="1:6" ht="15" customHeight="1" x14ac:dyDescent="0.2">
      <c r="B16" s="62" t="s">
        <v>29</v>
      </c>
      <c r="C16" s="38" t="s">
        <v>38</v>
      </c>
      <c r="D16" s="37" t="s">
        <v>72</v>
      </c>
      <c r="E16" s="40">
        <f>BondYields!H448</f>
        <v>5.148578643578644E-2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BondYields!F448*(1-21%)</f>
        <v>3.5839666666666666E-2</v>
      </c>
      <c r="F18" s="168">
        <v>5.2499999999999998E-2</v>
      </c>
    </row>
    <row r="19" spans="2:6" ht="15" customHeight="1" x14ac:dyDescent="0.2">
      <c r="B19" s="62" t="s">
        <v>30</v>
      </c>
      <c r="C19" s="38" t="s">
        <v>37</v>
      </c>
      <c r="D19" s="37" t="s">
        <v>70</v>
      </c>
      <c r="E19" s="40">
        <f>BondYields!I448</f>
        <v>3.2609354826460088E-2</v>
      </c>
      <c r="F19" s="168">
        <v>5.2499999999999998E-2</v>
      </c>
    </row>
    <row r="20" spans="2:6" ht="15" customHeight="1" x14ac:dyDescent="0.2">
      <c r="B20" s="62" t="s">
        <v>31</v>
      </c>
      <c r="C20" s="38" t="s">
        <v>38</v>
      </c>
      <c r="D20" s="37" t="s">
        <v>72</v>
      </c>
      <c r="E20" s="40">
        <f>BondYields!J448</f>
        <v>3.804362231335915E-2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BondYields!K448</f>
        <v>1.9890000000000001E-2</v>
      </c>
      <c r="F23" s="168">
        <v>0.13125000000000001</v>
      </c>
    </row>
    <row r="24" spans="2:6" ht="16.5" customHeight="1" x14ac:dyDescent="0.2">
      <c r="B24" s="62" t="s">
        <v>33</v>
      </c>
      <c r="C24" s="36"/>
      <c r="D24" s="37" t="s">
        <v>41</v>
      </c>
      <c r="E24" s="40">
        <f>BondYields!L448+8%-BondYields!K448</f>
        <v>0.10483222222222223</v>
      </c>
      <c r="F24" s="168">
        <v>0.21</v>
      </c>
    </row>
    <row r="25" spans="2:6" ht="16.5" customHeight="1" x14ac:dyDescent="0.2">
      <c r="B25" s="61" t="s">
        <v>65</v>
      </c>
      <c r="C25" s="36" t="s">
        <v>76</v>
      </c>
      <c r="D25" s="37"/>
      <c r="E25" s="40">
        <f>BondYields!M448</f>
        <v>7.1967246376811608E-2</v>
      </c>
      <c r="F25" s="168">
        <v>0.13125000000000001</v>
      </c>
    </row>
    <row r="26" spans="2:6" ht="16.5" customHeight="1" x14ac:dyDescent="0.2">
      <c r="B26" s="61" t="s">
        <v>47</v>
      </c>
      <c r="C26" s="36" t="s">
        <v>77</v>
      </c>
      <c r="D26" s="37"/>
      <c r="E26" s="40">
        <f>E16</f>
        <v>5.148578643578644E-2</v>
      </c>
      <c r="F26" s="168">
        <v>0.21</v>
      </c>
    </row>
    <row r="27" spans="2:6" ht="16.5" customHeight="1" x14ac:dyDescent="0.2">
      <c r="B27" s="61" t="s">
        <v>48</v>
      </c>
      <c r="C27" s="36" t="s">
        <v>78</v>
      </c>
      <c r="D27" s="37"/>
      <c r="E27" s="40">
        <f>BondYields!L448+2%</f>
        <v>6.4722222222222223E-2</v>
      </c>
      <c r="F27" s="168">
        <v>0.21</v>
      </c>
    </row>
    <row r="28" spans="2:6" ht="16.5" customHeight="1" x14ac:dyDescent="0.2">
      <c r="B28" s="61" t="s">
        <v>49</v>
      </c>
      <c r="C28" s="36" t="s">
        <v>79</v>
      </c>
      <c r="D28" s="37"/>
      <c r="E28" s="40">
        <f>BondYields!C448</f>
        <v>4.5766666666666671E-2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BondYields!K448</f>
        <v>1.9890000000000001E-2</v>
      </c>
      <c r="F30" s="168">
        <v>0.13125000000000001</v>
      </c>
    </row>
    <row r="31" spans="2:6" ht="16.5" customHeight="1" x14ac:dyDescent="0.2">
      <c r="B31" s="62" t="s">
        <v>52</v>
      </c>
      <c r="C31" s="36"/>
      <c r="D31" s="37" t="s">
        <v>41</v>
      </c>
      <c r="E31" s="40">
        <f>BondYields!L448+8%-BondYields!K448</f>
        <v>0.10483222222222223</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2025</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720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BondYields!L403+6%</f>
        <v>6.855555555555555E-2</v>
      </c>
      <c r="F5" s="100"/>
    </row>
    <row r="6" spans="1:6" s="32" customFormat="1" ht="16.5" customHeight="1" x14ac:dyDescent="0.2">
      <c r="A6" s="87"/>
      <c r="B6" s="101" t="s">
        <v>139</v>
      </c>
      <c r="C6" s="102"/>
      <c r="D6" s="102"/>
      <c r="E6" s="103">
        <f>BondYields!L403</f>
        <v>8.5555555555555558E-3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BondYields!C403</f>
        <v>5.0000000000000001E-4</v>
      </c>
      <c r="F10" s="168">
        <v>0.21</v>
      </c>
    </row>
    <row r="11" spans="1:6" ht="15" customHeight="1" x14ac:dyDescent="0.2">
      <c r="B11" s="62" t="s">
        <v>25</v>
      </c>
      <c r="C11" s="38" t="s">
        <v>37</v>
      </c>
      <c r="D11" s="37" t="s">
        <v>70</v>
      </c>
      <c r="E11" s="40">
        <f>BondYields!D403</f>
        <v>1.3166666666666667E-2</v>
      </c>
      <c r="F11" s="168">
        <v>0.21</v>
      </c>
    </row>
    <row r="12" spans="1:6" ht="15" customHeight="1" x14ac:dyDescent="0.2">
      <c r="B12" s="62" t="s">
        <v>26</v>
      </c>
      <c r="C12" s="38" t="s">
        <v>38</v>
      </c>
      <c r="D12" s="37" t="s">
        <v>72</v>
      </c>
      <c r="E12" s="40">
        <f>BondYields!E403</f>
        <v>1.9166666666666665E-2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BondYields!F403</f>
        <v>1.1666666666666668E-3</v>
      </c>
      <c r="F14" s="168">
        <v>0.21</v>
      </c>
    </row>
    <row r="15" spans="1:6" ht="15" customHeight="1" x14ac:dyDescent="0.2">
      <c r="B15" s="62" t="s">
        <v>28</v>
      </c>
      <c r="C15" s="38" t="s">
        <v>37</v>
      </c>
      <c r="D15" s="37" t="s">
        <v>70</v>
      </c>
      <c r="E15" s="40">
        <f>BondYields!G403</f>
        <v>1.7683257055682685E-2</v>
      </c>
      <c r="F15" s="168">
        <v>0.21</v>
      </c>
    </row>
    <row r="16" spans="1:6" ht="15" customHeight="1" x14ac:dyDescent="0.2">
      <c r="B16" s="62" t="s">
        <v>29</v>
      </c>
      <c r="C16" s="38" t="s">
        <v>38</v>
      </c>
      <c r="D16" s="37" t="s">
        <v>72</v>
      </c>
      <c r="E16" s="40">
        <f>BondYields!H403</f>
        <v>2.7548665141113652E-2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BondYields!F403*(1-21%)</f>
        <v>9.2166666666666677E-4</v>
      </c>
      <c r="F18" s="168">
        <v>5.2499999999999998E-2</v>
      </c>
    </row>
    <row r="19" spans="2:6" ht="15" customHeight="1" x14ac:dyDescent="0.2">
      <c r="B19" s="62" t="s">
        <v>30</v>
      </c>
      <c r="C19" s="38" t="s">
        <v>37</v>
      </c>
      <c r="D19" s="37" t="s">
        <v>70</v>
      </c>
      <c r="E19" s="40">
        <f>BondYields!I403</f>
        <v>8.655110602593441E-3</v>
      </c>
      <c r="F19" s="168">
        <v>5.2499999999999998E-2</v>
      </c>
    </row>
    <row r="20" spans="2:6" ht="15" customHeight="1" x14ac:dyDescent="0.2">
      <c r="B20" s="62" t="s">
        <v>31</v>
      </c>
      <c r="C20" s="38" t="s">
        <v>38</v>
      </c>
      <c r="D20" s="37" t="s">
        <v>72</v>
      </c>
      <c r="E20" s="40">
        <f>BondYields!J403</f>
        <v>1.6634916094584288E-2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BondYields!K403</f>
        <v>2.1176400000000001E-2</v>
      </c>
      <c r="F23" s="168">
        <v>0.13125000000000001</v>
      </c>
    </row>
    <row r="24" spans="2:6" ht="16.5" customHeight="1" x14ac:dyDescent="0.2">
      <c r="B24" s="62" t="s">
        <v>33</v>
      </c>
      <c r="C24" s="36"/>
      <c r="D24" s="37" t="s">
        <v>41</v>
      </c>
      <c r="E24" s="40">
        <f>BondYields!L403+8%-BondYields!K403</f>
        <v>6.7379155555555556E-2</v>
      </c>
      <c r="F24" s="168">
        <v>0.21</v>
      </c>
    </row>
    <row r="25" spans="2:6" ht="16.5" customHeight="1" x14ac:dyDescent="0.2">
      <c r="B25" s="61" t="s">
        <v>65</v>
      </c>
      <c r="C25" s="36" t="s">
        <v>76</v>
      </c>
      <c r="D25" s="37"/>
      <c r="E25" s="40">
        <f>BondYields!M403</f>
        <v>4.5025261771028363E-2</v>
      </c>
      <c r="F25" s="168">
        <v>0.13125000000000001</v>
      </c>
    </row>
    <row r="26" spans="2:6" ht="16.5" customHeight="1" x14ac:dyDescent="0.2">
      <c r="B26" s="61" t="s">
        <v>47</v>
      </c>
      <c r="C26" s="36" t="s">
        <v>77</v>
      </c>
      <c r="D26" s="37"/>
      <c r="E26" s="40">
        <f>E16</f>
        <v>2.7548665141113652E-2</v>
      </c>
      <c r="F26" s="168">
        <v>0.21</v>
      </c>
    </row>
    <row r="27" spans="2:6" ht="16.5" customHeight="1" x14ac:dyDescent="0.2">
      <c r="B27" s="61" t="s">
        <v>48</v>
      </c>
      <c r="C27" s="36" t="s">
        <v>78</v>
      </c>
      <c r="D27" s="37"/>
      <c r="E27" s="40">
        <f>BondYields!L403+2%</f>
        <v>2.8555555555555556E-2</v>
      </c>
      <c r="F27" s="168">
        <v>0.21</v>
      </c>
    </row>
    <row r="28" spans="2:6" ht="16.5" customHeight="1" x14ac:dyDescent="0.2">
      <c r="B28" s="61" t="s">
        <v>49</v>
      </c>
      <c r="C28" s="36" t="s">
        <v>79</v>
      </c>
      <c r="D28" s="37"/>
      <c r="E28" s="40">
        <f>BondYields!C403</f>
        <v>5.0000000000000001E-4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BondYields!K403</f>
        <v>2.1176400000000001E-2</v>
      </c>
      <c r="F30" s="168">
        <v>0.13125000000000001</v>
      </c>
    </row>
    <row r="31" spans="2:6" ht="16.5" customHeight="1" x14ac:dyDescent="0.2">
      <c r="B31" s="62" t="s">
        <v>52</v>
      </c>
      <c r="C31" s="36"/>
      <c r="D31" s="37" t="s">
        <v>41</v>
      </c>
      <c r="E31" s="40">
        <f>BondYields!L403+8%-BondYields!K403</f>
        <v>6.7379155555555556E-2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2021</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717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BondYields!L402+6%</f>
        <v>6.7288888888888884E-2</v>
      </c>
      <c r="F5" s="100"/>
    </row>
    <row r="6" spans="1:6" s="32" customFormat="1" ht="16.5" customHeight="1" x14ac:dyDescent="0.2">
      <c r="A6" s="87"/>
      <c r="B6" s="101" t="s">
        <v>139</v>
      </c>
      <c r="C6" s="102"/>
      <c r="D6" s="102"/>
      <c r="E6" s="103">
        <f>BondYields!L402</f>
        <v>7.288888888888889E-3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BondYields!C402</f>
        <v>7.000000000000001E-4</v>
      </c>
      <c r="F10" s="168">
        <v>0.21</v>
      </c>
    </row>
    <row r="11" spans="1:6" ht="15" customHeight="1" x14ac:dyDescent="0.2">
      <c r="B11" s="62" t="s">
        <v>25</v>
      </c>
      <c r="C11" s="38" t="s">
        <v>37</v>
      </c>
      <c r="D11" s="37" t="s">
        <v>70</v>
      </c>
      <c r="E11" s="40">
        <f>BondYields!D402</f>
        <v>1.09E-2</v>
      </c>
      <c r="F11" s="168">
        <v>0.21</v>
      </c>
    </row>
    <row r="12" spans="1:6" ht="15" customHeight="1" x14ac:dyDescent="0.2">
      <c r="B12" s="62" t="s">
        <v>26</v>
      </c>
      <c r="C12" s="38" t="s">
        <v>38</v>
      </c>
      <c r="D12" s="37" t="s">
        <v>72</v>
      </c>
      <c r="E12" s="40">
        <f>BondYields!E402</f>
        <v>1.66E-2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BondYields!F402</f>
        <v>1.4E-3</v>
      </c>
      <c r="F14" s="168">
        <v>0.21</v>
      </c>
    </row>
    <row r="15" spans="1:6" ht="15" customHeight="1" x14ac:dyDescent="0.2">
      <c r="B15" s="62" t="s">
        <v>28</v>
      </c>
      <c r="C15" s="38" t="s">
        <v>37</v>
      </c>
      <c r="D15" s="37" t="s">
        <v>70</v>
      </c>
      <c r="E15" s="40">
        <f>BondYields!G402</f>
        <v>1.5143500797448166E-2</v>
      </c>
      <c r="F15" s="168">
        <v>0.21</v>
      </c>
    </row>
    <row r="16" spans="1:6" ht="15" customHeight="1" x14ac:dyDescent="0.2">
      <c r="B16" s="62" t="s">
        <v>29</v>
      </c>
      <c r="C16" s="38" t="s">
        <v>38</v>
      </c>
      <c r="D16" s="37" t="s">
        <v>72</v>
      </c>
      <c r="E16" s="40">
        <f>BondYields!H402</f>
        <v>2.5219218500797447E-2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BondYields!F402*(1-21%)</f>
        <v>1.106E-3</v>
      </c>
      <c r="F18" s="168">
        <v>5.2499999999999998E-2</v>
      </c>
    </row>
    <row r="19" spans="2:6" ht="15" customHeight="1" x14ac:dyDescent="0.2">
      <c r="B19" s="62" t="s">
        <v>30</v>
      </c>
      <c r="C19" s="38" t="s">
        <v>37</v>
      </c>
      <c r="D19" s="37" t="s">
        <v>70</v>
      </c>
      <c r="E19" s="40">
        <f>BondYields!I402</f>
        <v>7.7562799043062207E-3</v>
      </c>
      <c r="F19" s="168">
        <v>5.2499999999999998E-2</v>
      </c>
    </row>
    <row r="20" spans="2:6" ht="15" customHeight="1" x14ac:dyDescent="0.2">
      <c r="B20" s="62" t="s">
        <v>31</v>
      </c>
      <c r="C20" s="38" t="s">
        <v>38</v>
      </c>
      <c r="D20" s="37" t="s">
        <v>72</v>
      </c>
      <c r="E20" s="40">
        <f>BondYields!J402</f>
        <v>1.5805881180223285E-2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BondYields!K402</f>
        <v>2.1176400000000001E-2</v>
      </c>
      <c r="F23" s="168">
        <v>0.13125000000000001</v>
      </c>
    </row>
    <row r="24" spans="2:6" ht="16.5" customHeight="1" x14ac:dyDescent="0.2">
      <c r="B24" s="62" t="s">
        <v>33</v>
      </c>
      <c r="C24" s="36"/>
      <c r="D24" s="37" t="s">
        <v>41</v>
      </c>
      <c r="E24" s="40">
        <f>BondYields!L402+8%-BondYields!K402</f>
        <v>6.611248888888889E-2</v>
      </c>
      <c r="F24" s="168">
        <v>0.21</v>
      </c>
    </row>
    <row r="25" spans="2:6" ht="16.5" customHeight="1" x14ac:dyDescent="0.2">
      <c r="B25" s="61" t="s">
        <v>65</v>
      </c>
      <c r="C25" s="36" t="s">
        <v>76</v>
      </c>
      <c r="D25" s="37"/>
      <c r="E25" s="40">
        <f>BondYields!M402</f>
        <v>4.474325793823402E-2</v>
      </c>
      <c r="F25" s="168">
        <v>0.13125000000000001</v>
      </c>
    </row>
    <row r="26" spans="2:6" ht="16.5" customHeight="1" x14ac:dyDescent="0.2">
      <c r="B26" s="61" t="s">
        <v>47</v>
      </c>
      <c r="C26" s="36" t="s">
        <v>77</v>
      </c>
      <c r="D26" s="37"/>
      <c r="E26" s="40">
        <f>E16</f>
        <v>2.5219218500797447E-2</v>
      </c>
      <c r="F26" s="168">
        <v>0.21</v>
      </c>
    </row>
    <row r="27" spans="2:6" ht="16.5" customHeight="1" x14ac:dyDescent="0.2">
      <c r="B27" s="61" t="s">
        <v>48</v>
      </c>
      <c r="C27" s="36" t="s">
        <v>78</v>
      </c>
      <c r="D27" s="37"/>
      <c r="E27" s="40">
        <f>BondYields!L402+2%</f>
        <v>2.728888888888889E-2</v>
      </c>
      <c r="F27" s="168">
        <v>0.21</v>
      </c>
    </row>
    <row r="28" spans="2:6" ht="16.5" customHeight="1" x14ac:dyDescent="0.2">
      <c r="B28" s="61" t="s">
        <v>49</v>
      </c>
      <c r="C28" s="36" t="s">
        <v>79</v>
      </c>
      <c r="D28" s="37"/>
      <c r="E28" s="40">
        <f>BondYields!C402</f>
        <v>7.000000000000001E-4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BondYields!K402</f>
        <v>2.1176400000000001E-2</v>
      </c>
      <c r="F30" s="168">
        <v>0.13125000000000001</v>
      </c>
    </row>
    <row r="31" spans="2:6" ht="16.5" customHeight="1" x14ac:dyDescent="0.2">
      <c r="B31" s="62" t="s">
        <v>52</v>
      </c>
      <c r="C31" s="36"/>
      <c r="D31" s="37" t="s">
        <v>41</v>
      </c>
      <c r="E31" s="40">
        <f>BondYields!L402+8%-BondYields!K402</f>
        <v>6.611248888888889E-2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2021</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713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BondYields!L401+6%</f>
        <v>6.6644444444444437E-2</v>
      </c>
      <c r="F5" s="100"/>
    </row>
    <row r="6" spans="1:6" s="32" customFormat="1" ht="16.5" customHeight="1" x14ac:dyDescent="0.2">
      <c r="A6" s="87"/>
      <c r="B6" s="101" t="s">
        <v>139</v>
      </c>
      <c r="C6" s="102"/>
      <c r="D6" s="102"/>
      <c r="E6" s="103">
        <f>BondYields!L401</f>
        <v>6.6444444444444433E-3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BondYields!C401</f>
        <v>8.6666666666666663E-4</v>
      </c>
      <c r="F10" s="168">
        <v>0.21</v>
      </c>
    </row>
    <row r="11" spans="1:6" ht="15" customHeight="1" x14ac:dyDescent="0.2">
      <c r="B11" s="62" t="s">
        <v>25</v>
      </c>
      <c r="C11" s="38" t="s">
        <v>37</v>
      </c>
      <c r="D11" s="37" t="s">
        <v>70</v>
      </c>
      <c r="E11" s="40">
        <f>BondYields!D401</f>
        <v>9.5999999999999992E-3</v>
      </c>
      <c r="F11" s="168">
        <v>0.21</v>
      </c>
    </row>
    <row r="12" spans="1:6" ht="15" customHeight="1" x14ac:dyDescent="0.2">
      <c r="B12" s="62" t="s">
        <v>26</v>
      </c>
      <c r="C12" s="38" t="s">
        <v>38</v>
      </c>
      <c r="D12" s="37" t="s">
        <v>72</v>
      </c>
      <c r="E12" s="40">
        <f>BondYields!E401</f>
        <v>1.4999999999999999E-2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BondYields!F401</f>
        <v>1.5666666666666667E-3</v>
      </c>
      <c r="F14" s="168">
        <v>0.21</v>
      </c>
    </row>
    <row r="15" spans="1:6" ht="15" customHeight="1" x14ac:dyDescent="0.2">
      <c r="B15" s="62" t="s">
        <v>28</v>
      </c>
      <c r="C15" s="38" t="s">
        <v>37</v>
      </c>
      <c r="D15" s="37" t="s">
        <v>70</v>
      </c>
      <c r="E15" s="40">
        <f>BondYields!G401</f>
        <v>1.3935606060606058E-2</v>
      </c>
      <c r="F15" s="168">
        <v>0.21</v>
      </c>
    </row>
    <row r="16" spans="1:6" ht="15" customHeight="1" x14ac:dyDescent="0.2">
      <c r="B16" s="62" t="s">
        <v>29</v>
      </c>
      <c r="C16" s="38" t="s">
        <v>38</v>
      </c>
      <c r="D16" s="37" t="s">
        <v>72</v>
      </c>
      <c r="E16" s="40">
        <f>BondYields!H401</f>
        <v>2.4320095693779905E-2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BondYields!F401*(1-21%)</f>
        <v>1.2376666666666669E-3</v>
      </c>
      <c r="F18" s="168">
        <v>5.2499999999999998E-2</v>
      </c>
    </row>
    <row r="19" spans="2:6" ht="15" customHeight="1" x14ac:dyDescent="0.2">
      <c r="B19" s="62" t="s">
        <v>30</v>
      </c>
      <c r="C19" s="38" t="s">
        <v>37</v>
      </c>
      <c r="D19" s="37" t="s">
        <v>70</v>
      </c>
      <c r="E19" s="40">
        <f>BondYields!I401</f>
        <v>8.3321570972886769E-3</v>
      </c>
      <c r="F19" s="168">
        <v>5.2499999999999998E-2</v>
      </c>
    </row>
    <row r="20" spans="2:6" ht="15" customHeight="1" x14ac:dyDescent="0.2">
      <c r="B20" s="62" t="s">
        <v>31</v>
      </c>
      <c r="C20" s="38" t="s">
        <v>38</v>
      </c>
      <c r="D20" s="37" t="s">
        <v>72</v>
      </c>
      <c r="E20" s="40">
        <f>BondYields!J401</f>
        <v>1.6646670653907496E-2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BondYields!K401</f>
        <v>2.1176400000000001E-2</v>
      </c>
      <c r="F23" s="168">
        <v>0.13125000000000001</v>
      </c>
    </row>
    <row r="24" spans="2:6" ht="16.5" customHeight="1" x14ac:dyDescent="0.2">
      <c r="B24" s="62" t="s">
        <v>33</v>
      </c>
      <c r="C24" s="36"/>
      <c r="D24" s="37" t="s">
        <v>41</v>
      </c>
      <c r="E24" s="40">
        <f>BondYields!L401+8%-BondYields!K401</f>
        <v>6.5468044444444443E-2</v>
      </c>
      <c r="F24" s="168">
        <v>0.21</v>
      </c>
    </row>
    <row r="25" spans="2:6" ht="16.5" customHeight="1" x14ac:dyDescent="0.2">
      <c r="B25" s="61" t="s">
        <v>65</v>
      </c>
      <c r="C25" s="36" t="s">
        <v>76</v>
      </c>
      <c r="D25" s="37"/>
      <c r="E25" s="40">
        <f>BondYields!M401</f>
        <v>4.4701110144507276E-2</v>
      </c>
      <c r="F25" s="168">
        <v>0.13125000000000001</v>
      </c>
    </row>
    <row r="26" spans="2:6" ht="16.5" customHeight="1" x14ac:dyDescent="0.2">
      <c r="B26" s="61" t="s">
        <v>47</v>
      </c>
      <c r="C26" s="36" t="s">
        <v>77</v>
      </c>
      <c r="D26" s="37"/>
      <c r="E26" s="40">
        <f>E16</f>
        <v>2.4320095693779905E-2</v>
      </c>
      <c r="F26" s="168">
        <v>0.21</v>
      </c>
    </row>
    <row r="27" spans="2:6" ht="16.5" customHeight="1" x14ac:dyDescent="0.2">
      <c r="B27" s="61" t="s">
        <v>48</v>
      </c>
      <c r="C27" s="36" t="s">
        <v>78</v>
      </c>
      <c r="D27" s="37"/>
      <c r="E27" s="40">
        <f>BondYields!L401+2%</f>
        <v>2.6644444444444443E-2</v>
      </c>
      <c r="F27" s="168">
        <v>0.21</v>
      </c>
    </row>
    <row r="28" spans="2:6" ht="16.5" customHeight="1" x14ac:dyDescent="0.2">
      <c r="B28" s="61" t="s">
        <v>49</v>
      </c>
      <c r="C28" s="36" t="s">
        <v>79</v>
      </c>
      <c r="D28" s="37"/>
      <c r="E28" s="40">
        <f>BondYields!C401</f>
        <v>8.6666666666666663E-4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BondYields!K401</f>
        <v>2.1176400000000001E-2</v>
      </c>
      <c r="F30" s="168">
        <v>0.13125000000000001</v>
      </c>
    </row>
    <row r="31" spans="2:6" ht="16.5" customHeight="1" x14ac:dyDescent="0.2">
      <c r="B31" s="62" t="s">
        <v>52</v>
      </c>
      <c r="C31" s="36"/>
      <c r="D31" s="37" t="s">
        <v>41</v>
      </c>
      <c r="E31" s="40">
        <f>BondYields!L401+8%-BondYields!K401</f>
        <v>6.5468044444444443E-2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709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BondYields!L400+6%</f>
        <v>6.6211111111111109E-2</v>
      </c>
      <c r="F5" s="100"/>
    </row>
    <row r="6" spans="1:6" s="32" customFormat="1" ht="16.5" customHeight="1" x14ac:dyDescent="0.2">
      <c r="A6" s="87"/>
      <c r="B6" s="101" t="s">
        <v>139</v>
      </c>
      <c r="C6" s="102"/>
      <c r="D6" s="102"/>
      <c r="E6" s="103">
        <f>BondYields!L400</f>
        <v>6.2111111111111108E-3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BondYields!C400</f>
        <v>9.3333333333333332E-4</v>
      </c>
      <c r="F10" s="168">
        <v>0.21</v>
      </c>
    </row>
    <row r="11" spans="1:6" ht="15" customHeight="1" x14ac:dyDescent="0.2">
      <c r="B11" s="62" t="s">
        <v>25</v>
      </c>
      <c r="C11" s="38" t="s">
        <v>37</v>
      </c>
      <c r="D11" s="37" t="s">
        <v>70</v>
      </c>
      <c r="E11" s="40">
        <f>BondYields!D400</f>
        <v>8.6333333333333331E-3</v>
      </c>
      <c r="F11" s="168">
        <v>0.21</v>
      </c>
    </row>
    <row r="12" spans="1:6" ht="15" customHeight="1" x14ac:dyDescent="0.2">
      <c r="B12" s="62" t="s">
        <v>26</v>
      </c>
      <c r="C12" s="38" t="s">
        <v>38</v>
      </c>
      <c r="D12" s="37" t="s">
        <v>72</v>
      </c>
      <c r="E12" s="40">
        <f>BondYields!E400</f>
        <v>1.4033333333333333E-2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BondYields!F400</f>
        <v>1.4999999999999998E-3</v>
      </c>
      <c r="F14" s="168">
        <v>0.21</v>
      </c>
    </row>
    <row r="15" spans="1:6" ht="15" customHeight="1" x14ac:dyDescent="0.2">
      <c r="B15" s="62" t="s">
        <v>28</v>
      </c>
      <c r="C15" s="38" t="s">
        <v>37</v>
      </c>
      <c r="D15" s="37" t="s">
        <v>70</v>
      </c>
      <c r="E15" s="40">
        <f>BondYields!G400</f>
        <v>1.3508830789093944E-2</v>
      </c>
      <c r="F15" s="168">
        <v>0.21</v>
      </c>
    </row>
    <row r="16" spans="1:6" ht="15" customHeight="1" x14ac:dyDescent="0.2">
      <c r="B16" s="62" t="s">
        <v>29</v>
      </c>
      <c r="C16" s="38" t="s">
        <v>38</v>
      </c>
      <c r="D16" s="37" t="s">
        <v>72</v>
      </c>
      <c r="E16" s="40">
        <f>BondYields!H400</f>
        <v>2.4567547657021339E-2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BondYields!F400*(1-21%)</f>
        <v>1.1849999999999999E-3</v>
      </c>
      <c r="F18" s="168">
        <v>5.2499999999999998E-2</v>
      </c>
    </row>
    <row r="19" spans="2:6" ht="15" customHeight="1" x14ac:dyDescent="0.2">
      <c r="B19" s="62" t="s">
        <v>30</v>
      </c>
      <c r="C19" s="38" t="s">
        <v>37</v>
      </c>
      <c r="D19" s="37" t="s">
        <v>70</v>
      </c>
      <c r="E19" s="40">
        <f>BondYields!I400</f>
        <v>9.3400936052251849E-3</v>
      </c>
      <c r="F19" s="168">
        <v>5.2499999999999998E-2</v>
      </c>
    </row>
    <row r="20" spans="2:6" ht="15" customHeight="1" x14ac:dyDescent="0.2">
      <c r="B20" s="62" t="s">
        <v>31</v>
      </c>
      <c r="C20" s="38" t="s">
        <v>38</v>
      </c>
      <c r="D20" s="37" t="s">
        <v>72</v>
      </c>
      <c r="E20" s="40">
        <f>BondYields!J400</f>
        <v>1.8175701564517355E-2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BondYields!K400</f>
        <v>2.1176400000000001E-2</v>
      </c>
      <c r="F23" s="168">
        <v>0.13125000000000001</v>
      </c>
    </row>
    <row r="24" spans="2:6" ht="16.5" customHeight="1" x14ac:dyDescent="0.2">
      <c r="B24" s="62" t="s">
        <v>33</v>
      </c>
      <c r="C24" s="36"/>
      <c r="D24" s="37" t="s">
        <v>41</v>
      </c>
      <c r="E24" s="40">
        <f>BondYields!L400+8%-BondYields!K400</f>
        <v>6.5034711111111115E-2</v>
      </c>
      <c r="F24" s="168">
        <v>0.21</v>
      </c>
    </row>
    <row r="25" spans="2:6" ht="16.5" customHeight="1" x14ac:dyDescent="0.2">
      <c r="B25" s="61" t="s">
        <v>65</v>
      </c>
      <c r="C25" s="36" t="s">
        <v>76</v>
      </c>
      <c r="D25" s="37"/>
      <c r="E25" s="40">
        <f>BondYields!M400</f>
        <v>4.4816326905417814E-2</v>
      </c>
      <c r="F25" s="168">
        <v>0.13125000000000001</v>
      </c>
    </row>
    <row r="26" spans="2:6" ht="16.5" customHeight="1" x14ac:dyDescent="0.2">
      <c r="B26" s="61" t="s">
        <v>47</v>
      </c>
      <c r="C26" s="36" t="s">
        <v>77</v>
      </c>
      <c r="D26" s="37"/>
      <c r="E26" s="40">
        <f>E16</f>
        <v>2.4567547657021339E-2</v>
      </c>
      <c r="F26" s="168">
        <v>0.21</v>
      </c>
    </row>
    <row r="27" spans="2:6" ht="16.5" customHeight="1" x14ac:dyDescent="0.2">
      <c r="B27" s="61" t="s">
        <v>48</v>
      </c>
      <c r="C27" s="36" t="s">
        <v>78</v>
      </c>
      <c r="D27" s="37"/>
      <c r="E27" s="40">
        <f>BondYields!L400+2%</f>
        <v>2.6211111111111112E-2</v>
      </c>
      <c r="F27" s="168">
        <v>0.21</v>
      </c>
    </row>
    <row r="28" spans="2:6" ht="16.5" customHeight="1" x14ac:dyDescent="0.2">
      <c r="B28" s="61" t="s">
        <v>49</v>
      </c>
      <c r="C28" s="36" t="s">
        <v>79</v>
      </c>
      <c r="D28" s="37"/>
      <c r="E28" s="40">
        <f>BondYields!C400</f>
        <v>9.3333333333333332E-4</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BondYields!K400</f>
        <v>2.1176400000000001E-2</v>
      </c>
      <c r="F30" s="168">
        <v>0.13125000000000001</v>
      </c>
    </row>
    <row r="31" spans="2:6" ht="16.5" customHeight="1" x14ac:dyDescent="0.2">
      <c r="B31" s="62" t="s">
        <v>52</v>
      </c>
      <c r="C31" s="36"/>
      <c r="D31" s="37" t="s">
        <v>41</v>
      </c>
      <c r="E31" s="40">
        <f>BondYields!L400+8%-BondYields!K400</f>
        <v>6.5034711111111115E-2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2021</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702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BondYields!L399+6%</f>
        <v>6.5799999999999997E-2</v>
      </c>
      <c r="F5" s="100"/>
    </row>
    <row r="6" spans="1:6" s="32" customFormat="1" ht="16.5" customHeight="1" x14ac:dyDescent="0.2">
      <c r="A6" s="87"/>
      <c r="B6" s="101" t="s">
        <v>139</v>
      </c>
      <c r="C6" s="102"/>
      <c r="D6" s="102"/>
      <c r="E6" s="103">
        <f>BondYields!L399</f>
        <v>5.7999999999999996E-3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BondYields!C399</f>
        <v>1E-3</v>
      </c>
      <c r="F10" s="168">
        <v>0.21</v>
      </c>
    </row>
    <row r="11" spans="1:6" ht="15" customHeight="1" x14ac:dyDescent="0.2">
      <c r="B11" s="62" t="s">
        <v>25</v>
      </c>
      <c r="C11" s="38" t="s">
        <v>37</v>
      </c>
      <c r="D11" s="37" t="s">
        <v>70</v>
      </c>
      <c r="E11" s="40">
        <f>BondYields!D399</f>
        <v>7.8000000000000005E-3</v>
      </c>
      <c r="F11" s="168">
        <v>0.21</v>
      </c>
    </row>
    <row r="12" spans="1:6" ht="15" customHeight="1" x14ac:dyDescent="0.2">
      <c r="B12" s="62" t="s">
        <v>26</v>
      </c>
      <c r="C12" s="38" t="s">
        <v>38</v>
      </c>
      <c r="D12" s="37" t="s">
        <v>72</v>
      </c>
      <c r="E12" s="40">
        <f>BondYields!E399</f>
        <v>1.3166666666666667E-2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BondYields!F399</f>
        <v>1.3666666666666664E-3</v>
      </c>
      <c r="F14" s="168">
        <v>0.21</v>
      </c>
    </row>
    <row r="15" spans="1:6" ht="15" customHeight="1" x14ac:dyDescent="0.2">
      <c r="B15" s="62" t="s">
        <v>28</v>
      </c>
      <c r="C15" s="38" t="s">
        <v>37</v>
      </c>
      <c r="D15" s="37" t="s">
        <v>70</v>
      </c>
      <c r="E15" s="40">
        <f>BondYields!G399</f>
        <v>1.3252589807852965E-2</v>
      </c>
      <c r="F15" s="168">
        <v>0.21</v>
      </c>
    </row>
    <row r="16" spans="1:6" ht="15" customHeight="1" x14ac:dyDescent="0.2">
      <c r="B16" s="62" t="s">
        <v>29</v>
      </c>
      <c r="C16" s="38" t="s">
        <v>38</v>
      </c>
      <c r="D16" s="37" t="s">
        <v>72</v>
      </c>
      <c r="E16" s="40">
        <f>BondYields!H399</f>
        <v>2.4933709273182957E-2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BondYields!F399*(1-21%)</f>
        <v>1.0796666666666665E-3</v>
      </c>
      <c r="F18" s="168">
        <v>5.2499999999999998E-2</v>
      </c>
    </row>
    <row r="19" spans="2:6" ht="15" customHeight="1" x14ac:dyDescent="0.2">
      <c r="B19" s="62" t="s">
        <v>30</v>
      </c>
      <c r="C19" s="38" t="s">
        <v>37</v>
      </c>
      <c r="D19" s="37" t="s">
        <v>70</v>
      </c>
      <c r="E19" s="40">
        <f>BondYields!I399</f>
        <v>1.020843776106934E-2</v>
      </c>
      <c r="F19" s="168">
        <v>5.2499999999999998E-2</v>
      </c>
    </row>
    <row r="20" spans="2:6" ht="15" customHeight="1" x14ac:dyDescent="0.2">
      <c r="B20" s="62" t="s">
        <v>31</v>
      </c>
      <c r="C20" s="38" t="s">
        <v>38</v>
      </c>
      <c r="D20" s="37" t="s">
        <v>72</v>
      </c>
      <c r="E20" s="40">
        <f>BondYields!J399</f>
        <v>1.9026044277360068E-2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BondYields!K399</f>
        <v>2.1176400000000001E-2</v>
      </c>
      <c r="F23" s="168">
        <v>0.13125000000000001</v>
      </c>
    </row>
    <row r="24" spans="2:6" ht="16.5" customHeight="1" x14ac:dyDescent="0.2">
      <c r="B24" s="62" t="s">
        <v>33</v>
      </c>
      <c r="C24" s="36"/>
      <c r="D24" s="37" t="s">
        <v>41</v>
      </c>
      <c r="E24" s="40">
        <f>BondYields!L399+8%-BondYields!K399</f>
        <v>6.4623600000000003E-2</v>
      </c>
      <c r="F24" s="168">
        <v>0.21</v>
      </c>
    </row>
    <row r="25" spans="2:6" ht="16.5" customHeight="1" x14ac:dyDescent="0.2">
      <c r="B25" s="61" t="s">
        <v>65</v>
      </c>
      <c r="C25" s="36" t="s">
        <v>76</v>
      </c>
      <c r="D25" s="37"/>
      <c r="E25" s="40">
        <f>BondYields!M399</f>
        <v>4.4985099042371766E-2</v>
      </c>
      <c r="F25" s="168">
        <v>0.13125000000000001</v>
      </c>
    </row>
    <row r="26" spans="2:6" ht="16.5" customHeight="1" x14ac:dyDescent="0.2">
      <c r="B26" s="61" t="s">
        <v>47</v>
      </c>
      <c r="C26" s="36" t="s">
        <v>77</v>
      </c>
      <c r="D26" s="37"/>
      <c r="E26" s="40">
        <f>E16</f>
        <v>2.4933709273182957E-2</v>
      </c>
      <c r="F26" s="168">
        <v>0.21</v>
      </c>
    </row>
    <row r="27" spans="2:6" ht="16.5" customHeight="1" x14ac:dyDescent="0.2">
      <c r="B27" s="61" t="s">
        <v>48</v>
      </c>
      <c r="C27" s="36" t="s">
        <v>78</v>
      </c>
      <c r="D27" s="37"/>
      <c r="E27" s="40">
        <f>BondYields!L399+2%</f>
        <v>2.58E-2</v>
      </c>
      <c r="F27" s="168">
        <v>0.21</v>
      </c>
    </row>
    <row r="28" spans="2:6" ht="16.5" customHeight="1" x14ac:dyDescent="0.2">
      <c r="B28" s="61" t="s">
        <v>49</v>
      </c>
      <c r="C28" s="36" t="s">
        <v>79</v>
      </c>
      <c r="D28" s="37"/>
      <c r="E28" s="40">
        <f>BondYields!C399</f>
        <v>1E-3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BondYields!K399</f>
        <v>2.1176400000000001E-2</v>
      </c>
      <c r="F30" s="168">
        <v>0.13125000000000001</v>
      </c>
    </row>
    <row r="31" spans="2:6" ht="16.5" customHeight="1" x14ac:dyDescent="0.2">
      <c r="B31" s="62" t="s">
        <v>52</v>
      </c>
      <c r="C31" s="36"/>
      <c r="D31" s="37" t="s">
        <v>41</v>
      </c>
      <c r="E31" s="40">
        <f>BondYields!L399+8%-BondYields!K399</f>
        <v>6.4623600000000003E-2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699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BondYields!L398+6%</f>
        <v>6.536666666666667E-2</v>
      </c>
      <c r="F5" s="100"/>
    </row>
    <row r="6" spans="1:6" s="32" customFormat="1" ht="16.5" customHeight="1" x14ac:dyDescent="0.2">
      <c r="A6" s="87"/>
      <c r="B6" s="101" t="s">
        <v>139</v>
      </c>
      <c r="C6" s="102"/>
      <c r="D6" s="102"/>
      <c r="E6" s="103">
        <f>BondYields!L398</f>
        <v>5.3666666666666663E-3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BondYields!C398</f>
        <v>1.0333333333333334E-3</v>
      </c>
      <c r="F10" s="168">
        <v>0.21</v>
      </c>
    </row>
    <row r="11" spans="1:6" ht="15" customHeight="1" x14ac:dyDescent="0.2">
      <c r="B11" s="62" t="s">
        <v>25</v>
      </c>
      <c r="C11" s="38" t="s">
        <v>37</v>
      </c>
      <c r="D11" s="37" t="s">
        <v>70</v>
      </c>
      <c r="E11" s="40">
        <f>BondYields!D398</f>
        <v>7.0666666666666664E-3</v>
      </c>
      <c r="F11" s="168">
        <v>0.21</v>
      </c>
    </row>
    <row r="12" spans="1:6" ht="15" customHeight="1" x14ac:dyDescent="0.2">
      <c r="B12" s="62" t="s">
        <v>26</v>
      </c>
      <c r="C12" s="38" t="s">
        <v>38</v>
      </c>
      <c r="D12" s="37" t="s">
        <v>72</v>
      </c>
      <c r="E12" s="40">
        <f>BondYields!E398</f>
        <v>1.23E-2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BondYields!F398</f>
        <v>1.3333333333333333E-3</v>
      </c>
      <c r="F14" s="168">
        <v>0.21</v>
      </c>
    </row>
    <row r="15" spans="1:6" ht="15" customHeight="1" x14ac:dyDescent="0.2">
      <c r="B15" s="62" t="s">
        <v>28</v>
      </c>
      <c r="C15" s="38" t="s">
        <v>37</v>
      </c>
      <c r="D15" s="37" t="s">
        <v>70</v>
      </c>
      <c r="E15" s="40">
        <f>BondYields!G398</f>
        <v>1.2834920634920635E-2</v>
      </c>
      <c r="F15" s="168">
        <v>0.21</v>
      </c>
    </row>
    <row r="16" spans="1:6" ht="15" customHeight="1" x14ac:dyDescent="0.2">
      <c r="B16" s="62" t="s">
        <v>29</v>
      </c>
      <c r="C16" s="38" t="s">
        <v>38</v>
      </c>
      <c r="D16" s="37" t="s">
        <v>72</v>
      </c>
      <c r="E16" s="40">
        <f>BondYields!H398</f>
        <v>2.4338888888888893E-2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BondYields!F398*(1-21%)</f>
        <v>1.0533333333333334E-3</v>
      </c>
      <c r="F18" s="168">
        <v>5.2499999999999998E-2</v>
      </c>
    </row>
    <row r="19" spans="2:6" ht="15" customHeight="1" x14ac:dyDescent="0.2">
      <c r="B19" s="62" t="s">
        <v>30</v>
      </c>
      <c r="C19" s="38" t="s">
        <v>37</v>
      </c>
      <c r="D19" s="37" t="s">
        <v>70</v>
      </c>
      <c r="E19" s="40">
        <f>BondYields!I398</f>
        <v>9.6976190476190469E-3</v>
      </c>
      <c r="F19" s="168">
        <v>5.2499999999999998E-2</v>
      </c>
    </row>
    <row r="20" spans="2:6" ht="15" customHeight="1" x14ac:dyDescent="0.2">
      <c r="B20" s="62" t="s">
        <v>31</v>
      </c>
      <c r="C20" s="38" t="s">
        <v>38</v>
      </c>
      <c r="D20" s="37" t="s">
        <v>72</v>
      </c>
      <c r="E20" s="40">
        <f>BondYields!J398</f>
        <v>1.8244444444444445E-2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BondYields!K398</f>
        <v>2.1176400000000001E-2</v>
      </c>
      <c r="F23" s="168">
        <v>0.13125000000000001</v>
      </c>
    </row>
    <row r="24" spans="2:6" ht="16.5" customHeight="1" x14ac:dyDescent="0.2">
      <c r="B24" s="62" t="s">
        <v>33</v>
      </c>
      <c r="C24" s="36"/>
      <c r="D24" s="37" t="s">
        <v>41</v>
      </c>
      <c r="E24" s="40">
        <f>BondYields!L398+8%-BondYields!K398</f>
        <v>6.4190266666666676E-2</v>
      </c>
      <c r="F24" s="168">
        <v>0.21</v>
      </c>
    </row>
    <row r="25" spans="2:6" ht="16.5" customHeight="1" x14ac:dyDescent="0.2">
      <c r="B25" s="61" t="s">
        <v>65</v>
      </c>
      <c r="C25" s="36" t="s">
        <v>76</v>
      </c>
      <c r="D25" s="37"/>
      <c r="E25" s="40">
        <f>BondYields!M398</f>
        <v>4.5174767152039864E-2</v>
      </c>
      <c r="F25" s="168">
        <v>0.13125000000000001</v>
      </c>
    </row>
    <row r="26" spans="2:6" ht="16.5" customHeight="1" x14ac:dyDescent="0.2">
      <c r="B26" s="61" t="s">
        <v>47</v>
      </c>
      <c r="C26" s="36" t="s">
        <v>77</v>
      </c>
      <c r="D26" s="37"/>
      <c r="E26" s="40">
        <f>E16</f>
        <v>2.4338888888888893E-2</v>
      </c>
      <c r="F26" s="168">
        <v>0.21</v>
      </c>
    </row>
    <row r="27" spans="2:6" ht="16.5" customHeight="1" x14ac:dyDescent="0.2">
      <c r="B27" s="61" t="s">
        <v>48</v>
      </c>
      <c r="C27" s="36" t="s">
        <v>78</v>
      </c>
      <c r="D27" s="37"/>
      <c r="E27" s="40">
        <f>BondYields!L398+2%</f>
        <v>2.5366666666666666E-2</v>
      </c>
      <c r="F27" s="168">
        <v>0.21</v>
      </c>
    </row>
    <row r="28" spans="2:6" ht="16.5" customHeight="1" x14ac:dyDescent="0.2">
      <c r="B28" s="61" t="s">
        <v>49</v>
      </c>
      <c r="C28" s="36" t="s">
        <v>79</v>
      </c>
      <c r="D28" s="37"/>
      <c r="E28" s="40">
        <f>BondYields!C398</f>
        <v>1.0333333333333334E-3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BondYields!K398</f>
        <v>2.1176400000000001E-2</v>
      </c>
      <c r="F30" s="168">
        <v>0.13125000000000001</v>
      </c>
    </row>
    <row r="31" spans="2:6" ht="16.5" customHeight="1" x14ac:dyDescent="0.2">
      <c r="B31" s="62" t="s">
        <v>52</v>
      </c>
      <c r="C31" s="36"/>
      <c r="D31" s="37" t="s">
        <v>41</v>
      </c>
      <c r="E31" s="40">
        <f>BondYields!L398+8%-BondYields!K398</f>
        <v>6.4190266666666676E-2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2020</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695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BondYields!L397+6%</f>
        <v>6.5044444444444446E-2</v>
      </c>
      <c r="F5" s="100"/>
    </row>
    <row r="6" spans="1:6" s="32" customFormat="1" ht="16.5" customHeight="1" x14ac:dyDescent="0.2">
      <c r="A6" s="87"/>
      <c r="B6" s="101" t="s">
        <v>139</v>
      </c>
      <c r="C6" s="102"/>
      <c r="D6" s="102"/>
      <c r="E6" s="103">
        <f>BondYields!L397</f>
        <v>5.0444444444444443E-3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BondYields!C397</f>
        <v>1.1333333333333334E-3</v>
      </c>
      <c r="F10" s="168">
        <v>0.21</v>
      </c>
    </row>
    <row r="11" spans="1:6" ht="15" customHeight="1" x14ac:dyDescent="0.2">
      <c r="B11" s="62" t="s">
        <v>25</v>
      </c>
      <c r="C11" s="38" t="s">
        <v>37</v>
      </c>
      <c r="D11" s="37" t="s">
        <v>70</v>
      </c>
      <c r="E11" s="40">
        <f>BondYields!D397</f>
        <v>6.4999999999999997E-3</v>
      </c>
      <c r="F11" s="168">
        <v>0.21</v>
      </c>
    </row>
    <row r="12" spans="1:6" ht="15" customHeight="1" x14ac:dyDescent="0.2">
      <c r="B12" s="62" t="s">
        <v>26</v>
      </c>
      <c r="C12" s="38" t="s">
        <v>38</v>
      </c>
      <c r="D12" s="37" t="s">
        <v>72</v>
      </c>
      <c r="E12" s="40">
        <f>BondYields!E397</f>
        <v>1.1466666666666667E-2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BondYields!F397</f>
        <v>1.5333333333333334E-3</v>
      </c>
      <c r="F14" s="168">
        <v>0.21</v>
      </c>
    </row>
    <row r="15" spans="1:6" ht="15" customHeight="1" x14ac:dyDescent="0.2">
      <c r="B15" s="62" t="s">
        <v>28</v>
      </c>
      <c r="C15" s="38" t="s">
        <v>37</v>
      </c>
      <c r="D15" s="37" t="s">
        <v>70</v>
      </c>
      <c r="E15" s="40">
        <f>BondYields!G397</f>
        <v>1.2468434343434344E-2</v>
      </c>
      <c r="F15" s="168">
        <v>0.21</v>
      </c>
    </row>
    <row r="16" spans="1:6" ht="15" customHeight="1" x14ac:dyDescent="0.2">
      <c r="B16" s="62" t="s">
        <v>29</v>
      </c>
      <c r="C16" s="38" t="s">
        <v>38</v>
      </c>
      <c r="D16" s="37" t="s">
        <v>72</v>
      </c>
      <c r="E16" s="40">
        <f>BondYields!H397</f>
        <v>2.3083621933621932E-2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BondYields!F397*(1-21%)</f>
        <v>1.2113333333333334E-3</v>
      </c>
      <c r="F18" s="168">
        <v>5.2499999999999998E-2</v>
      </c>
    </row>
    <row r="19" spans="2:6" ht="15" customHeight="1" x14ac:dyDescent="0.2">
      <c r="B19" s="62" t="s">
        <v>30</v>
      </c>
      <c r="C19" s="38" t="s">
        <v>37</v>
      </c>
      <c r="D19" s="37" t="s">
        <v>70</v>
      </c>
      <c r="E19" s="40">
        <f>BondYields!I397</f>
        <v>9.4540764790764786E-3</v>
      </c>
      <c r="F19" s="168">
        <v>5.2499999999999998E-2</v>
      </c>
    </row>
    <row r="20" spans="2:6" ht="15" customHeight="1" x14ac:dyDescent="0.2">
      <c r="B20" s="62" t="s">
        <v>31</v>
      </c>
      <c r="C20" s="38" t="s">
        <v>38</v>
      </c>
      <c r="D20" s="37" t="s">
        <v>72</v>
      </c>
      <c r="E20" s="40">
        <f>BondYields!J397</f>
        <v>1.7534632034632031E-2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BondYields!K397</f>
        <v>2.1176400000000001E-2</v>
      </c>
      <c r="F23" s="168">
        <v>0.13125000000000001</v>
      </c>
    </row>
    <row r="24" spans="2:6" ht="16.5" customHeight="1" x14ac:dyDescent="0.2">
      <c r="B24" s="62" t="s">
        <v>33</v>
      </c>
      <c r="C24" s="36"/>
      <c r="D24" s="37" t="s">
        <v>41</v>
      </c>
      <c r="E24" s="40">
        <f>BondYields!L397+8%-BondYields!K397</f>
        <v>6.3868044444444452E-2</v>
      </c>
      <c r="F24" s="168">
        <v>0.21</v>
      </c>
    </row>
    <row r="25" spans="2:6" ht="16.5" customHeight="1" x14ac:dyDescent="0.2">
      <c r="B25" s="61" t="s">
        <v>65</v>
      </c>
      <c r="C25" s="36" t="s">
        <v>76</v>
      </c>
      <c r="D25" s="37"/>
      <c r="E25" s="40">
        <f>BondYields!M397</f>
        <v>4.5454890520107906E-2</v>
      </c>
      <c r="F25" s="168">
        <v>0.13125000000000001</v>
      </c>
    </row>
    <row r="26" spans="2:6" ht="16.5" customHeight="1" x14ac:dyDescent="0.2">
      <c r="B26" s="61" t="s">
        <v>47</v>
      </c>
      <c r="C26" s="36" t="s">
        <v>77</v>
      </c>
      <c r="D26" s="37"/>
      <c r="E26" s="40">
        <f>E16</f>
        <v>2.3083621933621932E-2</v>
      </c>
      <c r="F26" s="168">
        <v>0.21</v>
      </c>
    </row>
    <row r="27" spans="2:6" ht="16.5" customHeight="1" x14ac:dyDescent="0.2">
      <c r="B27" s="61" t="s">
        <v>48</v>
      </c>
      <c r="C27" s="36" t="s">
        <v>78</v>
      </c>
      <c r="D27" s="37"/>
      <c r="E27" s="40">
        <f>BondYields!L397+2%</f>
        <v>2.5044444444444446E-2</v>
      </c>
      <c r="F27" s="168">
        <v>0.21</v>
      </c>
    </row>
    <row r="28" spans="2:6" ht="16.5" customHeight="1" x14ac:dyDescent="0.2">
      <c r="B28" s="61" t="s">
        <v>49</v>
      </c>
      <c r="C28" s="36" t="s">
        <v>79</v>
      </c>
      <c r="D28" s="37"/>
      <c r="E28" s="40">
        <f>BondYields!C397</f>
        <v>1.1333333333333334E-3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BondYields!K397</f>
        <v>2.1176400000000001E-2</v>
      </c>
      <c r="F30" s="168">
        <v>0.13125000000000001</v>
      </c>
    </row>
    <row r="31" spans="2:6" ht="16.5" customHeight="1" x14ac:dyDescent="0.2">
      <c r="B31" s="62" t="s">
        <v>52</v>
      </c>
      <c r="C31" s="36"/>
      <c r="D31" s="37" t="s">
        <v>41</v>
      </c>
      <c r="E31" s="40">
        <f>BondYields!L397+8%-BondYields!K397</f>
        <v>6.3868044444444452E-2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2020</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692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BondYields!L396+6%</f>
        <v>6.5233333333333338E-2</v>
      </c>
      <c r="F5" s="100"/>
    </row>
    <row r="6" spans="1:6" s="32" customFormat="1" ht="16.5" customHeight="1" x14ac:dyDescent="0.2">
      <c r="A6" s="87"/>
      <c r="B6" s="101" t="s">
        <v>139</v>
      </c>
      <c r="C6" s="102"/>
      <c r="D6" s="102"/>
      <c r="E6" s="103">
        <f>BondYields!L396</f>
        <v>5.2333333333333338E-3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BondYields!C396</f>
        <v>1.2999999999999999E-3</v>
      </c>
      <c r="F10" s="168">
        <v>0.21</v>
      </c>
    </row>
    <row r="11" spans="1:6" ht="15" customHeight="1" x14ac:dyDescent="0.2">
      <c r="B11" s="62" t="s">
        <v>25</v>
      </c>
      <c r="C11" s="38" t="s">
        <v>37</v>
      </c>
      <c r="D11" s="37" t="s">
        <v>70</v>
      </c>
      <c r="E11" s="40">
        <f>BondYields!D396</f>
        <v>6.6666666666666671E-3</v>
      </c>
      <c r="F11" s="168">
        <v>0.21</v>
      </c>
    </row>
    <row r="12" spans="1:6" ht="15" customHeight="1" x14ac:dyDescent="0.2">
      <c r="B12" s="62" t="s">
        <v>26</v>
      </c>
      <c r="C12" s="38" t="s">
        <v>38</v>
      </c>
      <c r="D12" s="37" t="s">
        <v>72</v>
      </c>
      <c r="E12" s="40">
        <f>BondYields!E396</f>
        <v>1.1666666666666667E-2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BondYields!F396</f>
        <v>1.7666666666666666E-3</v>
      </c>
      <c r="F14" s="168">
        <v>0.21</v>
      </c>
    </row>
    <row r="15" spans="1:6" ht="15" customHeight="1" x14ac:dyDescent="0.2">
      <c r="B15" s="62" t="s">
        <v>28</v>
      </c>
      <c r="C15" s="38" t="s">
        <v>37</v>
      </c>
      <c r="D15" s="37" t="s">
        <v>70</v>
      </c>
      <c r="E15" s="40">
        <f>BondYields!G396</f>
        <v>1.3202705627705627E-2</v>
      </c>
      <c r="F15" s="168">
        <v>0.21</v>
      </c>
    </row>
    <row r="16" spans="1:6" ht="15" customHeight="1" x14ac:dyDescent="0.2">
      <c r="B16" s="62" t="s">
        <v>29</v>
      </c>
      <c r="C16" s="38" t="s">
        <v>38</v>
      </c>
      <c r="D16" s="37" t="s">
        <v>72</v>
      </c>
      <c r="E16" s="40">
        <f>BondYields!H396</f>
        <v>2.3153823953823954E-2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BondYields!F396*(1-21%)</f>
        <v>1.3956666666666666E-3</v>
      </c>
      <c r="F18" s="168">
        <v>5.2499999999999998E-2</v>
      </c>
    </row>
    <row r="19" spans="2:6" ht="15" customHeight="1" x14ac:dyDescent="0.2">
      <c r="B19" s="62" t="s">
        <v>30</v>
      </c>
      <c r="C19" s="38" t="s">
        <v>37</v>
      </c>
      <c r="D19" s="37" t="s">
        <v>70</v>
      </c>
      <c r="E19" s="40">
        <f>BondYields!I396</f>
        <v>9.770202020202021E-3</v>
      </c>
      <c r="F19" s="168">
        <v>5.2499999999999998E-2</v>
      </c>
    </row>
    <row r="20" spans="2:6" ht="15" customHeight="1" x14ac:dyDescent="0.2">
      <c r="B20" s="62" t="s">
        <v>31</v>
      </c>
      <c r="C20" s="38" t="s">
        <v>38</v>
      </c>
      <c r="D20" s="37" t="s">
        <v>72</v>
      </c>
      <c r="E20" s="40">
        <f>BondYields!J396</f>
        <v>1.7720274170274167E-2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BondYields!K396</f>
        <v>2.1176400000000001E-2</v>
      </c>
      <c r="F23" s="168">
        <v>0.13125000000000001</v>
      </c>
    </row>
    <row r="24" spans="2:6" ht="16.5" customHeight="1" x14ac:dyDescent="0.2">
      <c r="B24" s="62" t="s">
        <v>33</v>
      </c>
      <c r="C24" s="36"/>
      <c r="D24" s="37" t="s">
        <v>41</v>
      </c>
      <c r="E24" s="40">
        <f>BondYields!L396+8%-BondYields!K396</f>
        <v>6.4056933333333343E-2</v>
      </c>
      <c r="F24" s="168">
        <v>0.21</v>
      </c>
    </row>
    <row r="25" spans="2:6" ht="16.5" customHeight="1" x14ac:dyDescent="0.2">
      <c r="B25" s="61" t="s">
        <v>65</v>
      </c>
      <c r="C25" s="36" t="s">
        <v>76</v>
      </c>
      <c r="D25" s="37"/>
      <c r="E25" s="40">
        <f>BondYields!M396</f>
        <v>4.5690250614558912E-2</v>
      </c>
      <c r="F25" s="168">
        <v>0.13125000000000001</v>
      </c>
    </row>
    <row r="26" spans="2:6" ht="16.5" customHeight="1" x14ac:dyDescent="0.2">
      <c r="B26" s="61" t="s">
        <v>47</v>
      </c>
      <c r="C26" s="36" t="s">
        <v>77</v>
      </c>
      <c r="D26" s="37"/>
      <c r="E26" s="40">
        <f>E16</f>
        <v>2.3153823953823954E-2</v>
      </c>
      <c r="F26" s="168">
        <v>0.21</v>
      </c>
    </row>
    <row r="27" spans="2:6" ht="16.5" customHeight="1" x14ac:dyDescent="0.2">
      <c r="B27" s="61" t="s">
        <v>48</v>
      </c>
      <c r="C27" s="36" t="s">
        <v>78</v>
      </c>
      <c r="D27" s="37"/>
      <c r="E27" s="40">
        <f>BondYields!L396+2%</f>
        <v>2.5233333333333333E-2</v>
      </c>
      <c r="F27" s="168">
        <v>0.21</v>
      </c>
    </row>
    <row r="28" spans="2:6" ht="16.5" customHeight="1" x14ac:dyDescent="0.2">
      <c r="B28" s="61" t="s">
        <v>49</v>
      </c>
      <c r="C28" s="36" t="s">
        <v>79</v>
      </c>
      <c r="D28" s="37"/>
      <c r="E28" s="40">
        <f>BondYields!C396</f>
        <v>1.2999999999999999E-3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BondYields!K396</f>
        <v>2.1176400000000001E-2</v>
      </c>
      <c r="F30" s="168">
        <v>0.13125000000000001</v>
      </c>
    </row>
    <row r="31" spans="2:6" ht="16.5" customHeight="1" x14ac:dyDescent="0.2">
      <c r="B31" s="62" t="s">
        <v>52</v>
      </c>
      <c r="C31" s="36"/>
      <c r="D31" s="37" t="s">
        <v>41</v>
      </c>
      <c r="E31" s="40">
        <f>BondYields!L396+8%-BondYields!K396</f>
        <v>6.4056933333333343E-2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2020</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688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BondYields!L395+6%</f>
        <v>6.5311111111111111E-2</v>
      </c>
      <c r="F5" s="100"/>
    </row>
    <row r="6" spans="1:6" s="32" customFormat="1" ht="16.5" customHeight="1" x14ac:dyDescent="0.2">
      <c r="A6" s="87"/>
      <c r="B6" s="101" t="s">
        <v>139</v>
      </c>
      <c r="C6" s="102"/>
      <c r="D6" s="102"/>
      <c r="E6" s="103">
        <f>BondYields!L395</f>
        <v>5.3111111111111111E-3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BondYields!C395</f>
        <v>1.4E-3</v>
      </c>
      <c r="F10" s="168">
        <v>0.21</v>
      </c>
    </row>
    <row r="11" spans="1:6" ht="15" customHeight="1" x14ac:dyDescent="0.2">
      <c r="B11" s="62" t="s">
        <v>25</v>
      </c>
      <c r="C11" s="38" t="s">
        <v>37</v>
      </c>
      <c r="D11" s="37" t="s">
        <v>70</v>
      </c>
      <c r="E11" s="40">
        <f>BondYields!D395</f>
        <v>6.7333333333333334E-3</v>
      </c>
      <c r="F11" s="168">
        <v>0.21</v>
      </c>
    </row>
    <row r="12" spans="1:6" ht="15" customHeight="1" x14ac:dyDescent="0.2">
      <c r="B12" s="62" t="s">
        <v>26</v>
      </c>
      <c r="C12" s="38" t="s">
        <v>38</v>
      </c>
      <c r="D12" s="37" t="s">
        <v>72</v>
      </c>
      <c r="E12" s="40">
        <f>BondYields!E395</f>
        <v>1.1599999999999999E-2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BondYields!F395</f>
        <v>1.8333333333333333E-3</v>
      </c>
      <c r="F14" s="168">
        <v>0.21</v>
      </c>
    </row>
    <row r="15" spans="1:6" ht="15" customHeight="1" x14ac:dyDescent="0.2">
      <c r="B15" s="62" t="s">
        <v>28</v>
      </c>
      <c r="C15" s="38" t="s">
        <v>37</v>
      </c>
      <c r="D15" s="37" t="s">
        <v>70</v>
      </c>
      <c r="E15" s="40">
        <f>BondYields!G395</f>
        <v>1.5009848484848485E-2</v>
      </c>
      <c r="F15" s="168">
        <v>0.21</v>
      </c>
    </row>
    <row r="16" spans="1:6" ht="15" customHeight="1" x14ac:dyDescent="0.2">
      <c r="B16" s="62" t="s">
        <v>29</v>
      </c>
      <c r="C16" s="38" t="s">
        <v>38</v>
      </c>
      <c r="D16" s="37" t="s">
        <v>72</v>
      </c>
      <c r="E16" s="40">
        <f>BondYields!H395</f>
        <v>2.4563030303030305E-2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BondYields!F395*(1-21%)</f>
        <v>1.4483333333333334E-3</v>
      </c>
      <c r="F18" s="168">
        <v>5.2499999999999998E-2</v>
      </c>
    </row>
    <row r="19" spans="2:6" ht="15" customHeight="1" x14ac:dyDescent="0.2">
      <c r="B19" s="62" t="s">
        <v>30</v>
      </c>
      <c r="C19" s="38" t="s">
        <v>37</v>
      </c>
      <c r="D19" s="37" t="s">
        <v>70</v>
      </c>
      <c r="E19" s="40">
        <f>BondYields!I395</f>
        <v>1.1847840909090912E-2</v>
      </c>
      <c r="F19" s="168">
        <v>5.2499999999999998E-2</v>
      </c>
    </row>
    <row r="20" spans="2:6" ht="15" customHeight="1" x14ac:dyDescent="0.2">
      <c r="B20" s="62" t="s">
        <v>31</v>
      </c>
      <c r="C20" s="38" t="s">
        <v>38</v>
      </c>
      <c r="D20" s="37" t="s">
        <v>72</v>
      </c>
      <c r="E20" s="40">
        <f>BondYields!J395</f>
        <v>2.0016742424242423E-2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BondYields!K395</f>
        <v>2.1176400000000001E-2</v>
      </c>
      <c r="F23" s="168">
        <v>0.13125000000000001</v>
      </c>
    </row>
    <row r="24" spans="2:6" ht="16.5" customHeight="1" x14ac:dyDescent="0.2">
      <c r="B24" s="62" t="s">
        <v>33</v>
      </c>
      <c r="C24" s="36"/>
      <c r="D24" s="37" t="s">
        <v>41</v>
      </c>
      <c r="E24" s="40">
        <f>BondYields!L395+8%-BondYields!K395</f>
        <v>6.4134711111111117E-2</v>
      </c>
      <c r="F24" s="168">
        <v>0.21</v>
      </c>
    </row>
    <row r="25" spans="2:6" ht="16.5" customHeight="1" x14ac:dyDescent="0.2">
      <c r="B25" s="61" t="s">
        <v>65</v>
      </c>
      <c r="C25" s="36" t="s">
        <v>76</v>
      </c>
      <c r="D25" s="37"/>
      <c r="E25" s="40">
        <f>BondYields!M395</f>
        <v>4.6004420888729171E-2</v>
      </c>
      <c r="F25" s="168">
        <v>0.13125000000000001</v>
      </c>
    </row>
    <row r="26" spans="2:6" ht="16.5" customHeight="1" x14ac:dyDescent="0.2">
      <c r="B26" s="61" t="s">
        <v>47</v>
      </c>
      <c r="C26" s="36" t="s">
        <v>77</v>
      </c>
      <c r="D26" s="37"/>
      <c r="E26" s="40">
        <f>E16</f>
        <v>2.4563030303030305E-2</v>
      </c>
      <c r="F26" s="168">
        <v>0.21</v>
      </c>
    </row>
    <row r="27" spans="2:6" ht="16.5" customHeight="1" x14ac:dyDescent="0.2">
      <c r="B27" s="61" t="s">
        <v>48</v>
      </c>
      <c r="C27" s="36" t="s">
        <v>78</v>
      </c>
      <c r="D27" s="37"/>
      <c r="E27" s="40">
        <f>BondYields!L395+2%</f>
        <v>2.5311111111111111E-2</v>
      </c>
      <c r="F27" s="168">
        <v>0.21</v>
      </c>
    </row>
    <row r="28" spans="2:6" ht="16.5" customHeight="1" x14ac:dyDescent="0.2">
      <c r="B28" s="61" t="s">
        <v>49</v>
      </c>
      <c r="C28" s="36" t="s">
        <v>79</v>
      </c>
      <c r="D28" s="37"/>
      <c r="E28" s="40">
        <f>BondYields!C395</f>
        <v>1.4E-3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BondYields!K395</f>
        <v>2.1176400000000001E-2</v>
      </c>
      <c r="F30" s="168">
        <v>0.13125000000000001</v>
      </c>
    </row>
    <row r="31" spans="2:6" ht="16.5" customHeight="1" x14ac:dyDescent="0.2">
      <c r="B31" s="62" t="s">
        <v>52</v>
      </c>
      <c r="C31" s="36"/>
      <c r="D31" s="37" t="s">
        <v>41</v>
      </c>
      <c r="E31" s="40">
        <f>BondYields!L395+8%-BondYields!K395</f>
        <v>6.4134711111111117E-2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2020</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684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BondYields!L394+6%</f>
        <v>6.54E-2</v>
      </c>
      <c r="F5" s="100"/>
    </row>
    <row r="6" spans="1:6" s="32" customFormat="1" ht="16.5" customHeight="1" x14ac:dyDescent="0.2">
      <c r="A6" s="87"/>
      <c r="B6" s="101" t="s">
        <v>139</v>
      </c>
      <c r="C6" s="102"/>
      <c r="D6" s="102"/>
      <c r="E6" s="103">
        <f>BondYields!L394</f>
        <v>5.3999999999999994E-3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BondYields!C394</f>
        <v>1.4333333333333333E-3</v>
      </c>
      <c r="F10" s="168">
        <v>0.21</v>
      </c>
    </row>
    <row r="11" spans="1:6" ht="15" customHeight="1" x14ac:dyDescent="0.2">
      <c r="B11" s="62" t="s">
        <v>25</v>
      </c>
      <c r="C11" s="38" t="s">
        <v>37</v>
      </c>
      <c r="D11" s="37" t="s">
        <v>70</v>
      </c>
      <c r="E11" s="40">
        <f>BondYields!D394</f>
        <v>6.8666666666666668E-3</v>
      </c>
      <c r="F11" s="168">
        <v>0.21</v>
      </c>
    </row>
    <row r="12" spans="1:6" ht="15" customHeight="1" x14ac:dyDescent="0.2">
      <c r="B12" s="62" t="s">
        <v>26</v>
      </c>
      <c r="C12" s="38" t="s">
        <v>38</v>
      </c>
      <c r="D12" s="37" t="s">
        <v>72</v>
      </c>
      <c r="E12" s="40">
        <f>BondYields!E394</f>
        <v>1.1500000000000002E-2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BondYields!F394</f>
        <v>1.8500000000000001E-3</v>
      </c>
      <c r="F14" s="168">
        <v>0.21</v>
      </c>
    </row>
    <row r="15" spans="1:6" ht="15" customHeight="1" x14ac:dyDescent="0.2">
      <c r="B15" s="62" t="s">
        <v>28</v>
      </c>
      <c r="C15" s="38" t="s">
        <v>37</v>
      </c>
      <c r="D15" s="37" t="s">
        <v>70</v>
      </c>
      <c r="E15" s="40">
        <f>BondYields!G394</f>
        <v>1.7161255411255408E-2</v>
      </c>
      <c r="F15" s="168">
        <v>0.21</v>
      </c>
    </row>
    <row r="16" spans="1:6" ht="15" customHeight="1" x14ac:dyDescent="0.2">
      <c r="B16" s="62" t="s">
        <v>29</v>
      </c>
      <c r="C16" s="38" t="s">
        <v>38</v>
      </c>
      <c r="D16" s="37" t="s">
        <v>72</v>
      </c>
      <c r="E16" s="40">
        <f>BondYields!H394</f>
        <v>2.6042106782106788E-2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BondYields!F394*(1-21%)</f>
        <v>1.4615000000000001E-3</v>
      </c>
      <c r="F18" s="168">
        <v>5.2499999999999998E-2</v>
      </c>
    </row>
    <row r="19" spans="2:6" ht="15" customHeight="1" x14ac:dyDescent="0.2">
      <c r="B19" s="62" t="s">
        <v>30</v>
      </c>
      <c r="C19" s="38" t="s">
        <v>37</v>
      </c>
      <c r="D19" s="37" t="s">
        <v>70</v>
      </c>
      <c r="E19" s="40">
        <f>BondYields!I394</f>
        <v>1.3424319985569986E-2</v>
      </c>
      <c r="F19" s="168">
        <v>5.2499999999999998E-2</v>
      </c>
    </row>
    <row r="20" spans="2:6" ht="15" customHeight="1" x14ac:dyDescent="0.2">
      <c r="B20" s="62" t="s">
        <v>31</v>
      </c>
      <c r="C20" s="38" t="s">
        <v>38</v>
      </c>
      <c r="D20" s="37" t="s">
        <v>72</v>
      </c>
      <c r="E20" s="40">
        <f>BondYields!J394</f>
        <v>2.1617031024531025E-2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BondYields!K394</f>
        <v>2.1176400000000001E-2</v>
      </c>
      <c r="F23" s="168">
        <v>0.13125000000000001</v>
      </c>
    </row>
    <row r="24" spans="2:6" ht="16.5" customHeight="1" x14ac:dyDescent="0.2">
      <c r="B24" s="62" t="s">
        <v>33</v>
      </c>
      <c r="C24" s="36"/>
      <c r="D24" s="37" t="s">
        <v>41</v>
      </c>
      <c r="E24" s="40">
        <f>BondYields!L394+8%-BondYields!K394</f>
        <v>6.4223600000000006E-2</v>
      </c>
      <c r="F24" s="168">
        <v>0.21</v>
      </c>
    </row>
    <row r="25" spans="2:6" ht="16.5" customHeight="1" x14ac:dyDescent="0.2">
      <c r="B25" s="61" t="s">
        <v>65</v>
      </c>
      <c r="C25" s="36" t="s">
        <v>76</v>
      </c>
      <c r="D25" s="37"/>
      <c r="E25" s="40">
        <f>BondYields!M394</f>
        <v>4.6341738160829059E-2</v>
      </c>
      <c r="F25" s="168">
        <v>0.13125000000000001</v>
      </c>
    </row>
    <row r="26" spans="2:6" ht="16.5" customHeight="1" x14ac:dyDescent="0.2">
      <c r="B26" s="61" t="s">
        <v>47</v>
      </c>
      <c r="C26" s="36" t="s">
        <v>77</v>
      </c>
      <c r="D26" s="37"/>
      <c r="E26" s="40">
        <f>E16</f>
        <v>2.6042106782106788E-2</v>
      </c>
      <c r="F26" s="168">
        <v>0.21</v>
      </c>
    </row>
    <row r="27" spans="2:6" ht="16.5" customHeight="1" x14ac:dyDescent="0.2">
      <c r="B27" s="61" t="s">
        <v>48</v>
      </c>
      <c r="C27" s="36" t="s">
        <v>78</v>
      </c>
      <c r="D27" s="37"/>
      <c r="E27" s="40">
        <f>BondYields!L394+2%</f>
        <v>2.5399999999999999E-2</v>
      </c>
      <c r="F27" s="168">
        <v>0.21</v>
      </c>
    </row>
    <row r="28" spans="2:6" ht="16.5" customHeight="1" x14ac:dyDescent="0.2">
      <c r="B28" s="61" t="s">
        <v>49</v>
      </c>
      <c r="C28" s="36" t="s">
        <v>79</v>
      </c>
      <c r="D28" s="37"/>
      <c r="E28" s="40">
        <f>BondYields!C394</f>
        <v>1.4333333333333333E-3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BondYields!K394</f>
        <v>2.1176400000000001E-2</v>
      </c>
      <c r="F30" s="168">
        <v>0.13125000000000001</v>
      </c>
    </row>
    <row r="31" spans="2:6" ht="16.5" customHeight="1" x14ac:dyDescent="0.2">
      <c r="B31" s="62" t="s">
        <v>52</v>
      </c>
      <c r="C31" s="36"/>
      <c r="D31" s="37" t="s">
        <v>41</v>
      </c>
      <c r="E31" s="40">
        <f>BondYields!L394+8%-BondYields!K394</f>
        <v>6.4223600000000006E-2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topLeftCell="A3" zoomScaleNormal="100" workbookViewId="0">
      <selection activeCell="E10" sqref="E10"/>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956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BondYields!L447+6%</f>
        <v>0.10388888888888889</v>
      </c>
      <c r="F5" s="100"/>
    </row>
    <row r="6" spans="1:6" s="32" customFormat="1" ht="16.5" customHeight="1" x14ac:dyDescent="0.2">
      <c r="A6" s="87"/>
      <c r="B6" s="101" t="s">
        <v>139</v>
      </c>
      <c r="C6" s="102"/>
      <c r="D6" s="102"/>
      <c r="E6" s="103">
        <f>BondYields!L447</f>
        <v>4.3888888888888894E-2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BondYields!C447</f>
        <v>4.7533333333333337E-2</v>
      </c>
      <c r="F10" s="168">
        <v>0.21</v>
      </c>
    </row>
    <row r="11" spans="1:6" ht="15" customHeight="1" x14ac:dyDescent="0.2">
      <c r="B11" s="62" t="s">
        <v>25</v>
      </c>
      <c r="C11" s="38" t="s">
        <v>37</v>
      </c>
      <c r="D11" s="37" t="s">
        <v>70</v>
      </c>
      <c r="E11" s="40">
        <f>BondYields!D447</f>
        <v>4.0599999999999997E-2</v>
      </c>
      <c r="F11" s="168">
        <v>0.21</v>
      </c>
    </row>
    <row r="12" spans="1:6" ht="15" customHeight="1" x14ac:dyDescent="0.2">
      <c r="B12" s="62" t="s">
        <v>26</v>
      </c>
      <c r="C12" s="38" t="s">
        <v>38</v>
      </c>
      <c r="D12" s="37" t="s">
        <v>72</v>
      </c>
      <c r="E12" s="40">
        <f>BondYields!E447</f>
        <v>4.3900000000000002E-2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BondYields!F447</f>
        <v>4.6699999999999998E-2</v>
      </c>
      <c r="F14" s="168">
        <v>0.21</v>
      </c>
    </row>
    <row r="15" spans="1:6" ht="15" customHeight="1" x14ac:dyDescent="0.2">
      <c r="B15" s="62" t="s">
        <v>28</v>
      </c>
      <c r="C15" s="38" t="s">
        <v>37</v>
      </c>
      <c r="D15" s="37" t="s">
        <v>70</v>
      </c>
      <c r="E15" s="40">
        <f>BondYields!G447</f>
        <v>4.7016164274322175E-2</v>
      </c>
      <c r="F15" s="168">
        <v>0.21</v>
      </c>
    </row>
    <row r="16" spans="1:6" ht="15" customHeight="1" x14ac:dyDescent="0.2">
      <c r="B16" s="62" t="s">
        <v>29</v>
      </c>
      <c r="C16" s="38" t="s">
        <v>38</v>
      </c>
      <c r="D16" s="37" t="s">
        <v>72</v>
      </c>
      <c r="E16" s="40">
        <f>BondYields!H447</f>
        <v>5.0013484848484842E-2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BondYields!F447*(1-21%)</f>
        <v>3.6893000000000002E-2</v>
      </c>
      <c r="F18" s="168">
        <v>5.2499999999999998E-2</v>
      </c>
    </row>
    <row r="19" spans="2:6" ht="15" customHeight="1" x14ac:dyDescent="0.2">
      <c r="B19" s="62" t="s">
        <v>30</v>
      </c>
      <c r="C19" s="38" t="s">
        <v>37</v>
      </c>
      <c r="D19" s="37" t="s">
        <v>70</v>
      </c>
      <c r="E19" s="40">
        <f>BondYields!I447</f>
        <v>3.1707846889952152E-2</v>
      </c>
      <c r="F19" s="168">
        <v>5.2499999999999998E-2</v>
      </c>
    </row>
    <row r="20" spans="2:6" ht="15" customHeight="1" x14ac:dyDescent="0.2">
      <c r="B20" s="62" t="s">
        <v>31</v>
      </c>
      <c r="C20" s="38" t="s">
        <v>38</v>
      </c>
      <c r="D20" s="37" t="s">
        <v>72</v>
      </c>
      <c r="E20" s="40">
        <f>BondYields!J447</f>
        <v>3.7394019138755979E-2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BondYields!K447</f>
        <v>1.9890000000000001E-2</v>
      </c>
      <c r="F23" s="168">
        <v>0.13125000000000001</v>
      </c>
    </row>
    <row r="24" spans="2:6" ht="16.5" customHeight="1" x14ac:dyDescent="0.2">
      <c r="B24" s="62" t="s">
        <v>33</v>
      </c>
      <c r="C24" s="36"/>
      <c r="D24" s="37" t="s">
        <v>41</v>
      </c>
      <c r="E24" s="40">
        <f>BondYields!L447+8%-BondYields!K447</f>
        <v>0.10399888888888889</v>
      </c>
      <c r="F24" s="168">
        <v>0.21</v>
      </c>
    </row>
    <row r="25" spans="2:6" ht="16.5" customHeight="1" x14ac:dyDescent="0.2">
      <c r="B25" s="61" t="s">
        <v>65</v>
      </c>
      <c r="C25" s="36" t="s">
        <v>76</v>
      </c>
      <c r="D25" s="37"/>
      <c r="E25" s="40">
        <f>BondYields!M447</f>
        <v>7.4992663043478278E-2</v>
      </c>
      <c r="F25" s="168">
        <v>0.13125000000000001</v>
      </c>
    </row>
    <row r="26" spans="2:6" ht="16.5" customHeight="1" x14ac:dyDescent="0.2">
      <c r="B26" s="61" t="s">
        <v>47</v>
      </c>
      <c r="C26" s="36" t="s">
        <v>77</v>
      </c>
      <c r="D26" s="37"/>
      <c r="E26" s="40">
        <f>E16</f>
        <v>5.0013484848484842E-2</v>
      </c>
      <c r="F26" s="168">
        <v>0.21</v>
      </c>
    </row>
    <row r="27" spans="2:6" ht="16.5" customHeight="1" x14ac:dyDescent="0.2">
      <c r="B27" s="61" t="s">
        <v>48</v>
      </c>
      <c r="C27" s="36" t="s">
        <v>78</v>
      </c>
      <c r="D27" s="37"/>
      <c r="E27" s="40">
        <f>BondYields!L447+2%</f>
        <v>6.3888888888888898E-2</v>
      </c>
      <c r="F27" s="168">
        <v>0.21</v>
      </c>
    </row>
    <row r="28" spans="2:6" ht="16.5" customHeight="1" x14ac:dyDescent="0.2">
      <c r="B28" s="61" t="s">
        <v>49</v>
      </c>
      <c r="C28" s="36" t="s">
        <v>79</v>
      </c>
      <c r="D28" s="37"/>
      <c r="E28" s="40">
        <f>BondYields!C447</f>
        <v>4.7533333333333337E-2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BondYields!K447</f>
        <v>1.9890000000000001E-2</v>
      </c>
      <c r="F30" s="168">
        <v>0.13125000000000001</v>
      </c>
    </row>
    <row r="31" spans="2:6" ht="16.5" customHeight="1" x14ac:dyDescent="0.2">
      <c r="B31" s="62" t="s">
        <v>52</v>
      </c>
      <c r="C31" s="36"/>
      <c r="D31" s="37" t="s">
        <v>41</v>
      </c>
      <c r="E31" s="40">
        <f>BondYields!L447+8%-BondYields!K447</f>
        <v>0.10399888888888889</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2024</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E5" sqref="E5"/>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677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BondYields!L393+6%</f>
        <v>6.593333333333333E-2</v>
      </c>
      <c r="F5" s="100"/>
    </row>
    <row r="6" spans="1:6" s="32" customFormat="1" ht="16.5" customHeight="1" x14ac:dyDescent="0.2">
      <c r="A6" s="87"/>
      <c r="B6" s="101" t="s">
        <v>139</v>
      </c>
      <c r="C6" s="102"/>
      <c r="D6" s="102"/>
      <c r="E6" s="103">
        <f>BondYields!L393</f>
        <v>5.933333333333333E-3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BondYields!C393</f>
        <v>1.9E-3</v>
      </c>
      <c r="F10" s="168">
        <v>0.21</v>
      </c>
    </row>
    <row r="11" spans="1:6" ht="15" customHeight="1" x14ac:dyDescent="0.2">
      <c r="B11" s="62" t="s">
        <v>25</v>
      </c>
      <c r="C11" s="38" t="s">
        <v>37</v>
      </c>
      <c r="D11" s="37" t="s">
        <v>70</v>
      </c>
      <c r="E11" s="40">
        <f>BondYields!D393</f>
        <v>7.3333333333333332E-3</v>
      </c>
      <c r="F11" s="168">
        <v>0.21</v>
      </c>
    </row>
    <row r="12" spans="1:6" ht="15" customHeight="1" x14ac:dyDescent="0.2">
      <c r="B12" s="62" t="s">
        <v>26</v>
      </c>
      <c r="C12" s="38" t="s">
        <v>38</v>
      </c>
      <c r="D12" s="37" t="s">
        <v>72</v>
      </c>
      <c r="E12" s="40">
        <f>BondYields!E393</f>
        <v>1.1466666666666667E-2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BondYields!F393</f>
        <v>7.6E-3</v>
      </c>
      <c r="F14" s="168">
        <v>0.21</v>
      </c>
    </row>
    <row r="15" spans="1:6" ht="15" customHeight="1" x14ac:dyDescent="0.2">
      <c r="B15" s="62" t="s">
        <v>28</v>
      </c>
      <c r="C15" s="38" t="s">
        <v>37</v>
      </c>
      <c r="D15" s="37" t="s">
        <v>70</v>
      </c>
      <c r="E15" s="40">
        <f>BondYields!G393</f>
        <v>1.9801406926406924E-2</v>
      </c>
      <c r="F15" s="168">
        <v>0.21</v>
      </c>
    </row>
    <row r="16" spans="1:6" ht="15" customHeight="1" x14ac:dyDescent="0.2">
      <c r="B16" s="62" t="s">
        <v>29</v>
      </c>
      <c r="C16" s="38" t="s">
        <v>38</v>
      </c>
      <c r="D16" s="37" t="s">
        <v>72</v>
      </c>
      <c r="E16" s="40">
        <f>BondYields!H393</f>
        <v>2.7715591630591632E-2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BondYields!F393*(1-21%)</f>
        <v>6.0040000000000007E-3</v>
      </c>
      <c r="F18" s="168">
        <v>5.2499999999999998E-2</v>
      </c>
    </row>
    <row r="19" spans="2:6" ht="15" customHeight="1" x14ac:dyDescent="0.2">
      <c r="B19" s="62" t="s">
        <v>30</v>
      </c>
      <c r="C19" s="38" t="s">
        <v>37</v>
      </c>
      <c r="D19" s="37" t="s">
        <v>70</v>
      </c>
      <c r="E19" s="40">
        <f>BondYields!I393</f>
        <v>1.4496289682539682E-2</v>
      </c>
      <c r="F19" s="168">
        <v>5.2499999999999998E-2</v>
      </c>
    </row>
    <row r="20" spans="2:6" ht="15" customHeight="1" x14ac:dyDescent="0.2">
      <c r="B20" s="62" t="s">
        <v>31</v>
      </c>
      <c r="C20" s="38" t="s">
        <v>38</v>
      </c>
      <c r="D20" s="37" t="s">
        <v>72</v>
      </c>
      <c r="E20" s="40">
        <f>BondYields!J393</f>
        <v>2.3378394660894659E-2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BondYields!K393</f>
        <v>2.1176400000000001E-2</v>
      </c>
      <c r="F23" s="168">
        <v>0.13125000000000001</v>
      </c>
    </row>
    <row r="24" spans="2:6" ht="16.5" customHeight="1" x14ac:dyDescent="0.2">
      <c r="B24" s="62" t="s">
        <v>33</v>
      </c>
      <c r="C24" s="36"/>
      <c r="D24" s="37" t="s">
        <v>41</v>
      </c>
      <c r="E24" s="40">
        <f>BondYields!L393+8%-BondYields!K393</f>
        <v>6.4756933333333336E-2</v>
      </c>
      <c r="F24" s="168">
        <v>0.21</v>
      </c>
    </row>
    <row r="25" spans="2:6" ht="16.5" customHeight="1" x14ac:dyDescent="0.2">
      <c r="B25" s="61" t="s">
        <v>65</v>
      </c>
      <c r="C25" s="36" t="s">
        <v>76</v>
      </c>
      <c r="D25" s="37"/>
      <c r="E25" s="40">
        <f>BondYields!M393</f>
        <v>4.660082906991999E-2</v>
      </c>
      <c r="F25" s="168">
        <v>0.13125000000000001</v>
      </c>
    </row>
    <row r="26" spans="2:6" ht="16.5" customHeight="1" x14ac:dyDescent="0.2">
      <c r="B26" s="61" t="s">
        <v>47</v>
      </c>
      <c r="C26" s="36" t="s">
        <v>77</v>
      </c>
      <c r="D26" s="37"/>
      <c r="E26" s="40">
        <f>E16</f>
        <v>2.7715591630591632E-2</v>
      </c>
      <c r="F26" s="168">
        <v>0.21</v>
      </c>
    </row>
    <row r="27" spans="2:6" ht="16.5" customHeight="1" x14ac:dyDescent="0.2">
      <c r="B27" s="61" t="s">
        <v>48</v>
      </c>
      <c r="C27" s="36" t="s">
        <v>78</v>
      </c>
      <c r="D27" s="37"/>
      <c r="E27" s="40">
        <f>BondYields!L393+2%</f>
        <v>2.5933333333333333E-2</v>
      </c>
      <c r="F27" s="168">
        <v>0.21</v>
      </c>
    </row>
    <row r="28" spans="2:6" ht="16.5" customHeight="1" x14ac:dyDescent="0.2">
      <c r="B28" s="61" t="s">
        <v>49</v>
      </c>
      <c r="C28" s="36" t="s">
        <v>79</v>
      </c>
      <c r="D28" s="37"/>
      <c r="E28" s="40">
        <f>BondYields!C393</f>
        <v>1.9E-3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BondYields!K393</f>
        <v>2.1176400000000001E-2</v>
      </c>
      <c r="F30" s="168">
        <v>0.13125000000000001</v>
      </c>
    </row>
    <row r="31" spans="2:6" ht="16.5" customHeight="1" x14ac:dyDescent="0.2">
      <c r="B31" s="62" t="s">
        <v>52</v>
      </c>
      <c r="C31" s="36"/>
      <c r="D31" s="37" t="s">
        <v>41</v>
      </c>
      <c r="E31" s="40">
        <f>BondYields!L393+8%-BondYields!K393</f>
        <v>6.4756933333333336E-2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2020</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activeCell="A2" sqref="A2:F2"/>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674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BondYields!L392+6%</f>
        <v>6.9433333333333333E-2</v>
      </c>
      <c r="F5" s="100"/>
    </row>
    <row r="6" spans="1:6" s="32" customFormat="1" ht="16.5" customHeight="1" x14ac:dyDescent="0.2">
      <c r="A6" s="87"/>
      <c r="B6" s="101" t="s">
        <v>139</v>
      </c>
      <c r="C6" s="102"/>
      <c r="D6" s="102"/>
      <c r="E6" s="103">
        <f>BondYields!L392</f>
        <v>9.4333333333333335E-3</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BondYields!C392</f>
        <v>6.5999999999999991E-3</v>
      </c>
      <c r="F10" s="168">
        <v>0.21</v>
      </c>
    </row>
    <row r="11" spans="1:6" ht="15" customHeight="1" x14ac:dyDescent="0.2">
      <c r="B11" s="62" t="s">
        <v>25</v>
      </c>
      <c r="C11" s="38" t="s">
        <v>37</v>
      </c>
      <c r="D11" s="37" t="s">
        <v>70</v>
      </c>
      <c r="E11" s="40">
        <f>BondYields!D392</f>
        <v>1.01E-2</v>
      </c>
      <c r="F11" s="168">
        <v>0.21</v>
      </c>
    </row>
    <row r="12" spans="1:6" ht="15" customHeight="1" x14ac:dyDescent="0.2">
      <c r="B12" s="62" t="s">
        <v>26</v>
      </c>
      <c r="C12" s="38" t="s">
        <v>38</v>
      </c>
      <c r="D12" s="37" t="s">
        <v>72</v>
      </c>
      <c r="E12" s="40">
        <f>BondYields!E392</f>
        <v>1.3766666666666668E-2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BondYields!F392</f>
        <v>1.4700000000000001E-2</v>
      </c>
      <c r="F14" s="168">
        <v>0.21</v>
      </c>
    </row>
    <row r="15" spans="1:6" ht="15" customHeight="1" x14ac:dyDescent="0.2">
      <c r="B15" s="62" t="s">
        <v>28</v>
      </c>
      <c r="C15" s="38" t="s">
        <v>37</v>
      </c>
      <c r="D15" s="37" t="s">
        <v>70</v>
      </c>
      <c r="E15" s="40">
        <f>BondYields!G392</f>
        <v>2.0926845522898155E-2</v>
      </c>
      <c r="F15" s="168">
        <v>0.21</v>
      </c>
    </row>
    <row r="16" spans="1:6" ht="15" customHeight="1" x14ac:dyDescent="0.2">
      <c r="B16" s="62" t="s">
        <v>29</v>
      </c>
      <c r="C16" s="38" t="s">
        <v>38</v>
      </c>
      <c r="D16" s="37" t="s">
        <v>72</v>
      </c>
      <c r="E16" s="40">
        <f>BondYields!H392</f>
        <v>2.8266117946381106E-2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BondYields!F392*(1-21%)</f>
        <v>1.1613000000000002E-2</v>
      </c>
      <c r="F18" s="168">
        <v>5.2499999999999998E-2</v>
      </c>
    </row>
    <row r="19" spans="2:6" ht="15" customHeight="1" x14ac:dyDescent="0.2">
      <c r="B19" s="62" t="s">
        <v>30</v>
      </c>
      <c r="C19" s="38" t="s">
        <v>37</v>
      </c>
      <c r="D19" s="37" t="s">
        <v>70</v>
      </c>
      <c r="E19" s="40">
        <f>BondYields!I392</f>
        <v>1.3549206349206347E-2</v>
      </c>
      <c r="F19" s="168">
        <v>5.2499999999999998E-2</v>
      </c>
    </row>
    <row r="20" spans="2:6" ht="15" customHeight="1" x14ac:dyDescent="0.2">
      <c r="B20" s="62" t="s">
        <v>31</v>
      </c>
      <c r="C20" s="38" t="s">
        <v>38</v>
      </c>
      <c r="D20" s="37" t="s">
        <v>72</v>
      </c>
      <c r="E20" s="40">
        <f>BondYields!J392</f>
        <v>2.282492974861396E-2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BondYields!K392</f>
        <v>2.1176400000000001E-2</v>
      </c>
      <c r="F23" s="168">
        <v>0.13125000000000001</v>
      </c>
    </row>
    <row r="24" spans="2:6" ht="16.5" customHeight="1" x14ac:dyDescent="0.2">
      <c r="B24" s="62" t="s">
        <v>33</v>
      </c>
      <c r="C24" s="36"/>
      <c r="D24" s="37" t="s">
        <v>41</v>
      </c>
      <c r="E24" s="40">
        <f>BondYields!L392+8%-BondYields!K392</f>
        <v>6.8256933333333339E-2</v>
      </c>
      <c r="F24" s="168">
        <v>0.21</v>
      </c>
    </row>
    <row r="25" spans="2:6" ht="16.5" customHeight="1" x14ac:dyDescent="0.2">
      <c r="B25" s="61" t="s">
        <v>65</v>
      </c>
      <c r="C25" s="36" t="s">
        <v>76</v>
      </c>
      <c r="D25" s="37"/>
      <c r="E25" s="40">
        <f>BondYields!M392</f>
        <v>4.6405326677575486E-2</v>
      </c>
      <c r="F25" s="168">
        <v>0.13125000000000001</v>
      </c>
    </row>
    <row r="26" spans="2:6" ht="16.5" customHeight="1" x14ac:dyDescent="0.2">
      <c r="B26" s="61" t="s">
        <v>47</v>
      </c>
      <c r="C26" s="36" t="s">
        <v>77</v>
      </c>
      <c r="D26" s="37"/>
      <c r="E26" s="40">
        <f>E16</f>
        <v>2.8266117946381106E-2</v>
      </c>
      <c r="F26" s="168">
        <v>0.21</v>
      </c>
    </row>
    <row r="27" spans="2:6" ht="16.5" customHeight="1" x14ac:dyDescent="0.2">
      <c r="B27" s="61" t="s">
        <v>48</v>
      </c>
      <c r="C27" s="36" t="s">
        <v>78</v>
      </c>
      <c r="D27" s="37"/>
      <c r="E27" s="40">
        <f>BondYields!L392+2%</f>
        <v>2.9433333333333332E-2</v>
      </c>
      <c r="F27" s="168">
        <v>0.21</v>
      </c>
    </row>
    <row r="28" spans="2:6" ht="16.5" customHeight="1" x14ac:dyDescent="0.2">
      <c r="B28" s="61" t="s">
        <v>49</v>
      </c>
      <c r="C28" s="36" t="s">
        <v>79</v>
      </c>
      <c r="D28" s="37"/>
      <c r="E28" s="40">
        <f>BondYields!C392</f>
        <v>6.5999999999999991E-3</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BondYields!K392</f>
        <v>2.1176400000000001E-2</v>
      </c>
      <c r="F30" s="168">
        <v>0.13125000000000001</v>
      </c>
    </row>
    <row r="31" spans="2:6" ht="16.5" customHeight="1" x14ac:dyDescent="0.2">
      <c r="B31" s="62" t="s">
        <v>52</v>
      </c>
      <c r="C31" s="36"/>
      <c r="D31" s="37" t="s">
        <v>41</v>
      </c>
      <c r="E31" s="40">
        <f>BondYields!L392+8%-BondYields!K392</f>
        <v>6.8256933333333339E-2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2020</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668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BondYields!L391+6%</f>
        <v>7.3433333333333337E-2</v>
      </c>
      <c r="F5" s="100"/>
    </row>
    <row r="6" spans="1:6" s="32" customFormat="1" ht="16.5" customHeight="1" x14ac:dyDescent="0.2">
      <c r="A6" s="87"/>
      <c r="B6" s="101" t="s">
        <v>139</v>
      </c>
      <c r="C6" s="102"/>
      <c r="D6" s="102"/>
      <c r="E6" s="103">
        <f>BondYields!L391</f>
        <v>1.3433333333333334E-2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BondYields!C391</f>
        <v>1.1299999999999999E-2</v>
      </c>
      <c r="F10" s="168">
        <v>0.21</v>
      </c>
    </row>
    <row r="11" spans="1:6" ht="15" customHeight="1" x14ac:dyDescent="0.2">
      <c r="B11" s="62" t="s">
        <v>25</v>
      </c>
      <c r="C11" s="38" t="s">
        <v>37</v>
      </c>
      <c r="D11" s="37" t="s">
        <v>70</v>
      </c>
      <c r="E11" s="40">
        <f>BondYields!D391</f>
        <v>1.3766666666666668E-2</v>
      </c>
      <c r="F11" s="168">
        <v>0.21</v>
      </c>
    </row>
    <row r="12" spans="1:6" ht="15" customHeight="1" x14ac:dyDescent="0.2">
      <c r="B12" s="62" t="s">
        <v>26</v>
      </c>
      <c r="C12" s="38" t="s">
        <v>38</v>
      </c>
      <c r="D12" s="37" t="s">
        <v>72</v>
      </c>
      <c r="E12" s="40">
        <f>BondYields!E391</f>
        <v>1.7133333333333334E-2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BondYields!F391</f>
        <v>1.5299999999999999E-2</v>
      </c>
      <c r="F14" s="168">
        <v>0.21</v>
      </c>
    </row>
    <row r="15" spans="1:6" ht="15" customHeight="1" x14ac:dyDescent="0.2">
      <c r="B15" s="62" t="s">
        <v>28</v>
      </c>
      <c r="C15" s="38" t="s">
        <v>37</v>
      </c>
      <c r="D15" s="37" t="s">
        <v>70</v>
      </c>
      <c r="E15" s="40">
        <f>BondYields!G391</f>
        <v>2.2296686792739426E-2</v>
      </c>
      <c r="F15" s="168">
        <v>0.21</v>
      </c>
    </row>
    <row r="16" spans="1:6" ht="15" customHeight="1" x14ac:dyDescent="0.2">
      <c r="B16" s="62" t="s">
        <v>29</v>
      </c>
      <c r="C16" s="38" t="s">
        <v>38</v>
      </c>
      <c r="D16" s="37" t="s">
        <v>72</v>
      </c>
      <c r="E16" s="40">
        <f>BondYields!H391</f>
        <v>2.9662149692412848E-2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BondYields!F391*(1-21%)</f>
        <v>1.2087000000000001E-2</v>
      </c>
      <c r="F18" s="168">
        <v>5.2499999999999998E-2</v>
      </c>
    </row>
    <row r="19" spans="2:6" ht="15" customHeight="1" x14ac:dyDescent="0.2">
      <c r="B19" s="62" t="s">
        <v>30</v>
      </c>
      <c r="C19" s="38" t="s">
        <v>37</v>
      </c>
      <c r="D19" s="37" t="s">
        <v>70</v>
      </c>
      <c r="E19" s="40">
        <f>BondYields!I391</f>
        <v>1.3415079365079364E-2</v>
      </c>
      <c r="F19" s="168">
        <v>5.2499999999999998E-2</v>
      </c>
    </row>
    <row r="20" spans="2:6" ht="15" customHeight="1" x14ac:dyDescent="0.2">
      <c r="B20" s="62" t="s">
        <v>31</v>
      </c>
      <c r="C20" s="38" t="s">
        <v>38</v>
      </c>
      <c r="D20" s="37" t="s">
        <v>72</v>
      </c>
      <c r="E20" s="40">
        <f>BondYields!J391</f>
        <v>2.2670961494645706E-2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BondYields!K391</f>
        <v>2.1314233333333335E-2</v>
      </c>
      <c r="F23" s="168">
        <v>0.13125000000000001</v>
      </c>
    </row>
    <row r="24" spans="2:6" ht="16.5" customHeight="1" x14ac:dyDescent="0.2">
      <c r="B24" s="62" t="s">
        <v>33</v>
      </c>
      <c r="C24" s="36"/>
      <c r="D24" s="37" t="s">
        <v>41</v>
      </c>
      <c r="E24" s="40">
        <f>BondYields!L391+8%-BondYields!K391</f>
        <v>7.2119100000000005E-2</v>
      </c>
      <c r="F24" s="168">
        <v>0.21</v>
      </c>
    </row>
    <row r="25" spans="2:6" ht="16.5" customHeight="1" x14ac:dyDescent="0.2">
      <c r="B25" s="61" t="s">
        <v>65</v>
      </c>
      <c r="C25" s="36" t="s">
        <v>76</v>
      </c>
      <c r="D25" s="37"/>
      <c r="E25" s="40">
        <f>BondYields!M391</f>
        <v>4.6312830285079098E-2</v>
      </c>
      <c r="F25" s="168">
        <v>0.13125000000000001</v>
      </c>
    </row>
    <row r="26" spans="2:6" ht="16.5" customHeight="1" x14ac:dyDescent="0.2">
      <c r="B26" s="61" t="s">
        <v>47</v>
      </c>
      <c r="C26" s="36" t="s">
        <v>77</v>
      </c>
      <c r="D26" s="37"/>
      <c r="E26" s="40">
        <f>E16</f>
        <v>2.9662149692412848E-2</v>
      </c>
      <c r="F26" s="168">
        <v>0.21</v>
      </c>
    </row>
    <row r="27" spans="2:6" ht="16.5" customHeight="1" x14ac:dyDescent="0.2">
      <c r="B27" s="61" t="s">
        <v>48</v>
      </c>
      <c r="C27" s="36" t="s">
        <v>78</v>
      </c>
      <c r="D27" s="37"/>
      <c r="E27" s="40">
        <f>BondYields!L391+2%</f>
        <v>3.3433333333333336E-2</v>
      </c>
      <c r="F27" s="168">
        <v>0.21</v>
      </c>
    </row>
    <row r="28" spans="2:6" ht="16.5" customHeight="1" x14ac:dyDescent="0.2">
      <c r="B28" s="61" t="s">
        <v>49</v>
      </c>
      <c r="C28" s="36" t="s">
        <v>79</v>
      </c>
      <c r="D28" s="37"/>
      <c r="E28" s="40">
        <f>BondYields!C391</f>
        <v>1.1299999999999999E-2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BondYields!K391</f>
        <v>2.1314233333333335E-2</v>
      </c>
      <c r="F30" s="168">
        <v>0.13125000000000001</v>
      </c>
    </row>
    <row r="31" spans="2:6" ht="16.5" customHeight="1" x14ac:dyDescent="0.2">
      <c r="B31" s="62" t="s">
        <v>52</v>
      </c>
      <c r="C31" s="36"/>
      <c r="D31" s="37" t="s">
        <v>41</v>
      </c>
      <c r="E31" s="40">
        <f>BondYields!L391+8%-BondYields!K391</f>
        <v>7.2119100000000005E-2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2020</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665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BondYields!L390+6%</f>
        <v>7.6955555555555555E-2</v>
      </c>
      <c r="F5" s="100"/>
    </row>
    <row r="6" spans="1:6" s="32" customFormat="1" ht="16.5" customHeight="1" x14ac:dyDescent="0.2">
      <c r="A6" s="87"/>
      <c r="B6" s="101" t="s">
        <v>139</v>
      </c>
      <c r="C6" s="102"/>
      <c r="D6" s="102"/>
      <c r="E6" s="103">
        <f>BondYields!L390</f>
        <v>1.6955555555555557E-2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BondYields!C390</f>
        <v>1.5533333333333335E-2</v>
      </c>
      <c r="F10" s="168">
        <v>0.21</v>
      </c>
    </row>
    <row r="11" spans="1:6" ht="15" customHeight="1" x14ac:dyDescent="0.2">
      <c r="B11" s="62" t="s">
        <v>25</v>
      </c>
      <c r="C11" s="38" t="s">
        <v>37</v>
      </c>
      <c r="D11" s="37" t="s">
        <v>70</v>
      </c>
      <c r="E11" s="40">
        <f>BondYields!D390</f>
        <v>1.7066666666666664E-2</v>
      </c>
      <c r="F11" s="168">
        <v>0.21</v>
      </c>
    </row>
    <row r="12" spans="1:6" ht="15" customHeight="1" x14ac:dyDescent="0.2">
      <c r="B12" s="62" t="s">
        <v>26</v>
      </c>
      <c r="C12" s="38" t="s">
        <v>38</v>
      </c>
      <c r="D12" s="37" t="s">
        <v>72</v>
      </c>
      <c r="E12" s="40">
        <f>BondYields!E390</f>
        <v>2.0133333333333336E-2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BondYields!F390</f>
        <v>1.6666666666666666E-2</v>
      </c>
      <c r="F14" s="168">
        <v>0.21</v>
      </c>
    </row>
    <row r="15" spans="1:6" ht="15" customHeight="1" x14ac:dyDescent="0.2">
      <c r="B15" s="62" t="s">
        <v>28</v>
      </c>
      <c r="C15" s="38" t="s">
        <v>37</v>
      </c>
      <c r="D15" s="37" t="s">
        <v>70</v>
      </c>
      <c r="E15" s="40">
        <f>BondYields!G390</f>
        <v>2.2679406850459483E-2</v>
      </c>
      <c r="F15" s="168">
        <v>0.21</v>
      </c>
    </row>
    <row r="16" spans="1:6" ht="15" customHeight="1" x14ac:dyDescent="0.2">
      <c r="B16" s="62" t="s">
        <v>29</v>
      </c>
      <c r="C16" s="38" t="s">
        <v>38</v>
      </c>
      <c r="D16" s="37" t="s">
        <v>72</v>
      </c>
      <c r="E16" s="40">
        <f>BondYields!H390</f>
        <v>3.0289891395154551E-2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BondYields!F390*(1-21%)</f>
        <v>1.3166666666666667E-2</v>
      </c>
      <c r="F18" s="168">
        <v>5.2499999999999998E-2</v>
      </c>
    </row>
    <row r="19" spans="2:6" ht="15" customHeight="1" x14ac:dyDescent="0.2">
      <c r="B19" s="62" t="s">
        <v>30</v>
      </c>
      <c r="C19" s="38" t="s">
        <v>37</v>
      </c>
      <c r="D19" s="37" t="s">
        <v>70</v>
      </c>
      <c r="E19" s="40">
        <f>BondYields!I390</f>
        <v>1.4088095238095238E-2</v>
      </c>
      <c r="F19" s="168">
        <v>5.2499999999999998E-2</v>
      </c>
    </row>
    <row r="20" spans="2:6" ht="15" customHeight="1" x14ac:dyDescent="0.2">
      <c r="B20" s="62" t="s">
        <v>31</v>
      </c>
      <c r="C20" s="38" t="s">
        <v>38</v>
      </c>
      <c r="D20" s="37" t="s">
        <v>72</v>
      </c>
      <c r="E20" s="40">
        <f>BondYields!J390</f>
        <v>2.2915225563909777E-2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BondYields!K390</f>
        <v>2.1452066666666669E-2</v>
      </c>
      <c r="F23" s="168">
        <v>0.13125000000000001</v>
      </c>
    </row>
    <row r="24" spans="2:6" ht="16.5" customHeight="1" x14ac:dyDescent="0.2">
      <c r="B24" s="62" t="s">
        <v>33</v>
      </c>
      <c r="C24" s="36"/>
      <c r="D24" s="37" t="s">
        <v>41</v>
      </c>
      <c r="E24" s="40">
        <f>BondYields!L390+8%-BondYields!K390</f>
        <v>7.5503488888888887E-2</v>
      </c>
      <c r="F24" s="168">
        <v>0.21</v>
      </c>
    </row>
    <row r="25" spans="2:6" ht="16.5" customHeight="1" x14ac:dyDescent="0.2">
      <c r="B25" s="61" t="s">
        <v>65</v>
      </c>
      <c r="C25" s="36" t="s">
        <v>76</v>
      </c>
      <c r="D25" s="37"/>
      <c r="E25" s="40">
        <f>BondYields!M390</f>
        <v>4.6486921850079743E-2</v>
      </c>
      <c r="F25" s="168">
        <v>0.13125000000000001</v>
      </c>
    </row>
    <row r="26" spans="2:6" ht="16.5" customHeight="1" x14ac:dyDescent="0.2">
      <c r="B26" s="61" t="s">
        <v>47</v>
      </c>
      <c r="C26" s="36" t="s">
        <v>77</v>
      </c>
      <c r="D26" s="37"/>
      <c r="E26" s="40">
        <f>E16</f>
        <v>3.0289891395154551E-2</v>
      </c>
      <c r="F26" s="168">
        <v>0.21</v>
      </c>
    </row>
    <row r="27" spans="2:6" ht="16.5" customHeight="1" x14ac:dyDescent="0.2">
      <c r="B27" s="61" t="s">
        <v>48</v>
      </c>
      <c r="C27" s="36" t="s">
        <v>78</v>
      </c>
      <c r="D27" s="37"/>
      <c r="E27" s="40">
        <f>BondYields!L390+2%</f>
        <v>3.6955555555555561E-2</v>
      </c>
      <c r="F27" s="168">
        <v>0.21</v>
      </c>
    </row>
    <row r="28" spans="2:6" ht="16.5" customHeight="1" x14ac:dyDescent="0.2">
      <c r="B28" s="61" t="s">
        <v>49</v>
      </c>
      <c r="C28" s="36" t="s">
        <v>79</v>
      </c>
      <c r="D28" s="37"/>
      <c r="E28" s="40">
        <f>BondYields!C390</f>
        <v>1.5533333333333335E-2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BondYields!K390</f>
        <v>2.1452066666666669E-2</v>
      </c>
      <c r="F30" s="168">
        <v>0.13125000000000001</v>
      </c>
    </row>
    <row r="31" spans="2:6" ht="16.5" customHeight="1" x14ac:dyDescent="0.2">
      <c r="B31" s="62" t="s">
        <v>52</v>
      </c>
      <c r="C31" s="36"/>
      <c r="D31" s="37" t="s">
        <v>41</v>
      </c>
      <c r="E31" s="40">
        <f>BondYields!L390+8%-BondYields!K390</f>
        <v>7.5503488888888887E-2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2020</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661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BondYields!L389+6%</f>
        <v>7.7666666666666662E-2</v>
      </c>
      <c r="F5" s="100"/>
    </row>
    <row r="6" spans="1:6" s="32" customFormat="1" ht="16.5" customHeight="1" x14ac:dyDescent="0.2">
      <c r="A6" s="87"/>
      <c r="B6" s="101" t="s">
        <v>139</v>
      </c>
      <c r="C6" s="102"/>
      <c r="D6" s="102"/>
      <c r="E6" s="103">
        <f>BondYields!L389</f>
        <v>1.7666666666666664E-2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BondYields!C389</f>
        <v>1.5633333333333332E-2</v>
      </c>
      <c r="F10" s="168">
        <v>0.21</v>
      </c>
    </row>
    <row r="11" spans="1:6" ht="15" customHeight="1" x14ac:dyDescent="0.2">
      <c r="B11" s="62" t="s">
        <v>25</v>
      </c>
      <c r="C11" s="38" t="s">
        <v>37</v>
      </c>
      <c r="D11" s="37" t="s">
        <v>70</v>
      </c>
      <c r="E11" s="40">
        <f>BondYields!D389</f>
        <v>1.8100000000000002E-2</v>
      </c>
      <c r="F11" s="168">
        <v>0.21</v>
      </c>
    </row>
    <row r="12" spans="1:6" ht="15" customHeight="1" x14ac:dyDescent="0.2">
      <c r="B12" s="62" t="s">
        <v>26</v>
      </c>
      <c r="C12" s="38" t="s">
        <v>38</v>
      </c>
      <c r="D12" s="37" t="s">
        <v>72</v>
      </c>
      <c r="E12" s="40">
        <f>BondYields!E389</f>
        <v>2.12E-2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BondYields!F389</f>
        <v>1.7266666666666666E-2</v>
      </c>
      <c r="F14" s="168">
        <v>0.21</v>
      </c>
    </row>
    <row r="15" spans="1:6" ht="15" customHeight="1" x14ac:dyDescent="0.2">
      <c r="B15" s="62" t="s">
        <v>28</v>
      </c>
      <c r="C15" s="38" t="s">
        <v>37</v>
      </c>
      <c r="D15" s="37" t="s">
        <v>70</v>
      </c>
      <c r="E15" s="40">
        <f>BondYields!G389</f>
        <v>2.3632038429406851E-2</v>
      </c>
      <c r="F15" s="168">
        <v>0.21</v>
      </c>
    </row>
    <row r="16" spans="1:6" ht="15" customHeight="1" x14ac:dyDescent="0.2">
      <c r="B16" s="62" t="s">
        <v>29</v>
      </c>
      <c r="C16" s="38" t="s">
        <v>38</v>
      </c>
      <c r="D16" s="37" t="s">
        <v>72</v>
      </c>
      <c r="E16" s="40">
        <f>BondYields!H389</f>
        <v>3.1412698412698413E-2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BondYields!F389*(1-21%)</f>
        <v>1.3640666666666667E-2</v>
      </c>
      <c r="F18" s="168">
        <v>5.2499999999999998E-2</v>
      </c>
    </row>
    <row r="19" spans="2:6" ht="15" customHeight="1" x14ac:dyDescent="0.2">
      <c r="B19" s="62" t="s">
        <v>30</v>
      </c>
      <c r="C19" s="38" t="s">
        <v>37</v>
      </c>
      <c r="D19" s="37" t="s">
        <v>70</v>
      </c>
      <c r="E19" s="40">
        <f>BondYields!I389</f>
        <v>1.6026691729323309E-2</v>
      </c>
      <c r="F19" s="168">
        <v>5.2499999999999998E-2</v>
      </c>
    </row>
    <row r="20" spans="2:6" ht="15" customHeight="1" x14ac:dyDescent="0.2">
      <c r="B20" s="62" t="s">
        <v>31</v>
      </c>
      <c r="C20" s="38" t="s">
        <v>38</v>
      </c>
      <c r="D20" s="37" t="s">
        <v>72</v>
      </c>
      <c r="E20" s="40">
        <f>BondYields!J389</f>
        <v>2.4364348370927325E-2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BondYields!K389</f>
        <v>2.1589899999999999E-2</v>
      </c>
      <c r="F23" s="168">
        <v>0.13125000000000001</v>
      </c>
    </row>
    <row r="24" spans="2:6" ht="16.5" customHeight="1" x14ac:dyDescent="0.2">
      <c r="B24" s="62" t="s">
        <v>33</v>
      </c>
      <c r="C24" s="36"/>
      <c r="D24" s="37" t="s">
        <v>41</v>
      </c>
      <c r="E24" s="40">
        <f>BondYields!L389+8%-BondYields!K389</f>
        <v>7.607676666666667E-2</v>
      </c>
      <c r="F24" s="168">
        <v>0.21</v>
      </c>
    </row>
    <row r="25" spans="2:6" ht="16.5" customHeight="1" x14ac:dyDescent="0.2">
      <c r="B25" s="61" t="s">
        <v>65</v>
      </c>
      <c r="C25" s="36" t="s">
        <v>76</v>
      </c>
      <c r="D25" s="37"/>
      <c r="E25" s="40">
        <f>BondYields!M389</f>
        <v>4.6920757575757581E-2</v>
      </c>
      <c r="F25" s="168">
        <v>0.13125000000000001</v>
      </c>
    </row>
    <row r="26" spans="2:6" ht="16.5" customHeight="1" x14ac:dyDescent="0.2">
      <c r="B26" s="61" t="s">
        <v>47</v>
      </c>
      <c r="C26" s="36" t="s">
        <v>77</v>
      </c>
      <c r="D26" s="37"/>
      <c r="E26" s="40">
        <f>E16</f>
        <v>3.1412698412698413E-2</v>
      </c>
      <c r="F26" s="168">
        <v>0.21</v>
      </c>
    </row>
    <row r="27" spans="2:6" ht="16.5" customHeight="1" x14ac:dyDescent="0.2">
      <c r="B27" s="61" t="s">
        <v>48</v>
      </c>
      <c r="C27" s="36" t="s">
        <v>78</v>
      </c>
      <c r="D27" s="37"/>
      <c r="E27" s="40">
        <f>BondYields!L389+2%</f>
        <v>3.7666666666666668E-2</v>
      </c>
      <c r="F27" s="168">
        <v>0.21</v>
      </c>
    </row>
    <row r="28" spans="2:6" ht="16.5" customHeight="1" x14ac:dyDescent="0.2">
      <c r="B28" s="61" t="s">
        <v>49</v>
      </c>
      <c r="C28" s="36" t="s">
        <v>79</v>
      </c>
      <c r="D28" s="37"/>
      <c r="E28" s="40">
        <f>BondYields!C389</f>
        <v>1.5633333333333332E-2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BondYields!K389</f>
        <v>2.1589899999999999E-2</v>
      </c>
      <c r="F30" s="168">
        <v>0.13125000000000001</v>
      </c>
    </row>
    <row r="31" spans="2:6" ht="16.5" customHeight="1" x14ac:dyDescent="0.2">
      <c r="B31" s="62" t="s">
        <v>52</v>
      </c>
      <c r="C31" s="36"/>
      <c r="D31" s="37" t="s">
        <v>41</v>
      </c>
      <c r="E31" s="40">
        <f>BondYields!L389+8%-BondYields!K389</f>
        <v>7.607676666666667E-2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2020</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659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BondYields!L388+6%</f>
        <v>7.7777777777777779E-2</v>
      </c>
      <c r="F5" s="100"/>
    </row>
    <row r="6" spans="1:6" s="32" customFormat="1" ht="16.5" customHeight="1" x14ac:dyDescent="0.2">
      <c r="A6" s="87"/>
      <c r="B6" s="101" t="s">
        <v>139</v>
      </c>
      <c r="C6" s="102"/>
      <c r="D6" s="102"/>
      <c r="E6" s="103">
        <f>BondYields!L388</f>
        <v>1.7777777777777778E-2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BondYields!C388</f>
        <v>1.6066666666666667E-2</v>
      </c>
      <c r="F10" s="168">
        <v>0.21</v>
      </c>
    </row>
    <row r="11" spans="1:6" ht="15" customHeight="1" x14ac:dyDescent="0.2">
      <c r="B11" s="62" t="s">
        <v>25</v>
      </c>
      <c r="C11" s="38" t="s">
        <v>37</v>
      </c>
      <c r="D11" s="37" t="s">
        <v>70</v>
      </c>
      <c r="E11" s="40">
        <f>BondYields!D388</f>
        <v>1.7933333333333332E-2</v>
      </c>
      <c r="F11" s="168">
        <v>0.21</v>
      </c>
    </row>
    <row r="12" spans="1:6" ht="15" customHeight="1" x14ac:dyDescent="0.2">
      <c r="B12" s="62" t="s">
        <v>26</v>
      </c>
      <c r="C12" s="38" t="s">
        <v>38</v>
      </c>
      <c r="D12" s="37" t="s">
        <v>72</v>
      </c>
      <c r="E12" s="40">
        <f>BondYields!E388</f>
        <v>2.0966666666666672E-2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BondYields!F388</f>
        <v>1.8033333333333335E-2</v>
      </c>
      <c r="F14" s="168">
        <v>0.21</v>
      </c>
    </row>
    <row r="15" spans="1:6" ht="15" customHeight="1" x14ac:dyDescent="0.2">
      <c r="B15" s="62" t="s">
        <v>28</v>
      </c>
      <c r="C15" s="38" t="s">
        <v>37</v>
      </c>
      <c r="D15" s="37" t="s">
        <v>70</v>
      </c>
      <c r="E15" s="40">
        <f>BondYields!G388</f>
        <v>2.359109326346168E-2</v>
      </c>
      <c r="F15" s="168">
        <v>0.21</v>
      </c>
    </row>
    <row r="16" spans="1:6" ht="15" customHeight="1" x14ac:dyDescent="0.2">
      <c r="B16" s="62" t="s">
        <v>29</v>
      </c>
      <c r="C16" s="38" t="s">
        <v>38</v>
      </c>
      <c r="D16" s="37" t="s">
        <v>72</v>
      </c>
      <c r="E16" s="40">
        <f>BondYields!H388</f>
        <v>3.1835317460317453E-2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BondYields!F388*(1-21%)</f>
        <v>1.4246333333333335E-2</v>
      </c>
      <c r="F18" s="168">
        <v>5.2499999999999998E-2</v>
      </c>
    </row>
    <row r="19" spans="2:6" ht="15" customHeight="1" x14ac:dyDescent="0.2">
      <c r="B19" s="62" t="s">
        <v>30</v>
      </c>
      <c r="C19" s="38" t="s">
        <v>37</v>
      </c>
      <c r="D19" s="37" t="s">
        <v>70</v>
      </c>
      <c r="E19" s="40">
        <f>BondYields!I388</f>
        <v>1.6860854788486368E-2</v>
      </c>
      <c r="F19" s="168">
        <v>5.2499999999999998E-2</v>
      </c>
    </row>
    <row r="20" spans="2:6" ht="15" customHeight="1" x14ac:dyDescent="0.2">
      <c r="B20" s="62" t="s">
        <v>31</v>
      </c>
      <c r="C20" s="38" t="s">
        <v>38</v>
      </c>
      <c r="D20" s="37" t="s">
        <v>72</v>
      </c>
      <c r="E20" s="40">
        <f>BondYields!J388</f>
        <v>2.4810831054910002E-2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BondYields!K388</f>
        <v>2.1589899999999999E-2</v>
      </c>
      <c r="F23" s="168">
        <v>0.13125000000000001</v>
      </c>
    </row>
    <row r="24" spans="2:6" ht="16.5" customHeight="1" x14ac:dyDescent="0.2">
      <c r="B24" s="62" t="s">
        <v>33</v>
      </c>
      <c r="C24" s="36"/>
      <c r="D24" s="37" t="s">
        <v>41</v>
      </c>
      <c r="E24" s="40">
        <f>BondYields!L388+8%-BondYields!K388</f>
        <v>7.6187877777777788E-2</v>
      </c>
      <c r="F24" s="168">
        <v>0.21</v>
      </c>
    </row>
    <row r="25" spans="2:6" ht="16.5" customHeight="1" x14ac:dyDescent="0.2">
      <c r="B25" s="61" t="s">
        <v>65</v>
      </c>
      <c r="C25" s="36" t="s">
        <v>76</v>
      </c>
      <c r="D25" s="37"/>
      <c r="E25" s="40">
        <f>BondYields!M388</f>
        <v>4.7034194465665043E-2</v>
      </c>
      <c r="F25" s="168">
        <v>0.13125000000000001</v>
      </c>
    </row>
    <row r="26" spans="2:6" ht="16.5" customHeight="1" x14ac:dyDescent="0.2">
      <c r="B26" s="61" t="s">
        <v>47</v>
      </c>
      <c r="C26" s="36" t="s">
        <v>77</v>
      </c>
      <c r="D26" s="37"/>
      <c r="E26" s="40">
        <f>E16</f>
        <v>3.1835317460317453E-2</v>
      </c>
      <c r="F26" s="168">
        <v>0.21</v>
      </c>
    </row>
    <row r="27" spans="2:6" ht="16.5" customHeight="1" x14ac:dyDescent="0.2">
      <c r="B27" s="61" t="s">
        <v>48</v>
      </c>
      <c r="C27" s="36" t="s">
        <v>78</v>
      </c>
      <c r="D27" s="37"/>
      <c r="E27" s="40">
        <f>BondYields!L388+2%</f>
        <v>3.7777777777777778E-2</v>
      </c>
      <c r="F27" s="168">
        <v>0.21</v>
      </c>
    </row>
    <row r="28" spans="2:6" ht="16.5" customHeight="1" x14ac:dyDescent="0.2">
      <c r="B28" s="61" t="s">
        <v>49</v>
      </c>
      <c r="C28" s="36" t="s">
        <v>79</v>
      </c>
      <c r="D28" s="37"/>
      <c r="E28" s="40">
        <f>BondYields!C388</f>
        <v>1.6066666666666667E-2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BondYields!K388</f>
        <v>2.1589899999999999E-2</v>
      </c>
      <c r="F30" s="168">
        <v>0.13125000000000001</v>
      </c>
    </row>
    <row r="31" spans="2:6" ht="16.5" customHeight="1" x14ac:dyDescent="0.2">
      <c r="B31" s="62" t="s">
        <v>52</v>
      </c>
      <c r="C31" s="36"/>
      <c r="D31" s="37" t="s">
        <v>41</v>
      </c>
      <c r="E31" s="40">
        <f>BondYields!L388+8%-BondYields!K388</f>
        <v>7.6187877777777788E-2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2020</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655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BondYields!L387+6%</f>
        <v>7.7933333333333327E-2</v>
      </c>
      <c r="F5" s="100"/>
    </row>
    <row r="6" spans="1:6" s="32" customFormat="1" ht="16.5" customHeight="1" x14ac:dyDescent="0.2">
      <c r="A6" s="87"/>
      <c r="B6" s="101" t="s">
        <v>139</v>
      </c>
      <c r="C6" s="102"/>
      <c r="D6" s="102"/>
      <c r="E6" s="103">
        <f>BondYields!L387</f>
        <v>1.7933333333333332E-2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BondYields!C387</f>
        <v>1.7266666666666666E-2</v>
      </c>
      <c r="F10" s="168">
        <v>0.21</v>
      </c>
    </row>
    <row r="11" spans="1:6" ht="15" customHeight="1" x14ac:dyDescent="0.2">
      <c r="B11" s="62" t="s">
        <v>25</v>
      </c>
      <c r="C11" s="38" t="s">
        <v>37</v>
      </c>
      <c r="D11" s="37" t="s">
        <v>70</v>
      </c>
      <c r="E11" s="40">
        <f>BondYields!D387</f>
        <v>1.7400000000000002E-2</v>
      </c>
      <c r="F11" s="168">
        <v>0.21</v>
      </c>
    </row>
    <row r="12" spans="1:6" ht="15" customHeight="1" x14ac:dyDescent="0.2">
      <c r="B12" s="62" t="s">
        <v>26</v>
      </c>
      <c r="C12" s="38" t="s">
        <v>38</v>
      </c>
      <c r="D12" s="37" t="s">
        <v>72</v>
      </c>
      <c r="E12" s="40">
        <f>BondYields!E387</f>
        <v>2.0333333333333332E-2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BondYields!F387</f>
        <v>1.8933333333333333E-2</v>
      </c>
      <c r="F14" s="168">
        <v>0.21</v>
      </c>
    </row>
    <row r="15" spans="1:6" ht="15" customHeight="1" x14ac:dyDescent="0.2">
      <c r="B15" s="62" t="s">
        <v>28</v>
      </c>
      <c r="C15" s="38" t="s">
        <v>37</v>
      </c>
      <c r="D15" s="37" t="s">
        <v>70</v>
      </c>
      <c r="E15" s="40">
        <f>BondYields!G387</f>
        <v>2.3429585326953745E-2</v>
      </c>
      <c r="F15" s="168">
        <v>0.21</v>
      </c>
    </row>
    <row r="16" spans="1:6" ht="15" customHeight="1" x14ac:dyDescent="0.2">
      <c r="B16" s="62" t="s">
        <v>29</v>
      </c>
      <c r="C16" s="38" t="s">
        <v>38</v>
      </c>
      <c r="D16" s="37" t="s">
        <v>72</v>
      </c>
      <c r="E16" s="40">
        <f>BondYields!H387</f>
        <v>3.1834999999999995E-2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BondYields!F387*(1-21%)</f>
        <v>1.4957333333333335E-2</v>
      </c>
      <c r="F18" s="168">
        <v>5.2499999999999998E-2</v>
      </c>
    </row>
    <row r="19" spans="2:6" ht="15" customHeight="1" x14ac:dyDescent="0.2">
      <c r="B19" s="62" t="s">
        <v>30</v>
      </c>
      <c r="C19" s="38" t="s">
        <v>37</v>
      </c>
      <c r="D19" s="37" t="s">
        <v>70</v>
      </c>
      <c r="E19" s="40">
        <f>BondYields!I387</f>
        <v>1.6810755582137162E-2</v>
      </c>
      <c r="F19" s="168">
        <v>5.2499999999999998E-2</v>
      </c>
    </row>
    <row r="20" spans="2:6" ht="15" customHeight="1" x14ac:dyDescent="0.2">
      <c r="B20" s="62" t="s">
        <v>31</v>
      </c>
      <c r="C20" s="38" t="s">
        <v>38</v>
      </c>
      <c r="D20" s="37" t="s">
        <v>72</v>
      </c>
      <c r="E20" s="40">
        <f>BondYields!J387</f>
        <v>2.3807438197767147E-2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BondYields!K387</f>
        <v>2.1589899999999999E-2</v>
      </c>
      <c r="F23" s="168">
        <v>0.13125000000000001</v>
      </c>
    </row>
    <row r="24" spans="2:6" ht="16.5" customHeight="1" x14ac:dyDescent="0.2">
      <c r="B24" s="62" t="s">
        <v>33</v>
      </c>
      <c r="C24" s="36"/>
      <c r="D24" s="37" t="s">
        <v>41</v>
      </c>
      <c r="E24" s="40">
        <f>BondYields!L387+8%-BondYields!K387</f>
        <v>7.6343433333333335E-2</v>
      </c>
      <c r="F24" s="168">
        <v>0.21</v>
      </c>
    </row>
    <row r="25" spans="2:6" ht="16.5" customHeight="1" x14ac:dyDescent="0.2">
      <c r="B25" s="61" t="s">
        <v>65</v>
      </c>
      <c r="C25" s="36" t="s">
        <v>76</v>
      </c>
      <c r="D25" s="37"/>
      <c r="E25" s="40">
        <f>BondYields!M387</f>
        <v>4.6971301247771831E-2</v>
      </c>
      <c r="F25" s="168">
        <v>0.13125000000000001</v>
      </c>
    </row>
    <row r="26" spans="2:6" ht="16.5" customHeight="1" x14ac:dyDescent="0.2">
      <c r="B26" s="61" t="s">
        <v>47</v>
      </c>
      <c r="C26" s="36" t="s">
        <v>77</v>
      </c>
      <c r="D26" s="37"/>
      <c r="E26" s="40">
        <f>E16</f>
        <v>3.1834999999999995E-2</v>
      </c>
      <c r="F26" s="168">
        <v>0.21</v>
      </c>
    </row>
    <row r="27" spans="2:6" ht="16.5" customHeight="1" x14ac:dyDescent="0.2">
      <c r="B27" s="61" t="s">
        <v>48</v>
      </c>
      <c r="C27" s="36" t="s">
        <v>78</v>
      </c>
      <c r="D27" s="37"/>
      <c r="E27" s="40">
        <f>BondYields!L387+2%</f>
        <v>3.7933333333333333E-2</v>
      </c>
      <c r="F27" s="168">
        <v>0.21</v>
      </c>
    </row>
    <row r="28" spans="2:6" ht="16.5" customHeight="1" x14ac:dyDescent="0.2">
      <c r="B28" s="61" t="s">
        <v>49</v>
      </c>
      <c r="C28" s="36" t="s">
        <v>79</v>
      </c>
      <c r="D28" s="37"/>
      <c r="E28" s="40">
        <f>BondYields!C387</f>
        <v>1.7266666666666666E-2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BondYields!K387</f>
        <v>2.1589899999999999E-2</v>
      </c>
      <c r="F30" s="168">
        <v>0.13125000000000001</v>
      </c>
    </row>
    <row r="31" spans="2:6" ht="16.5" customHeight="1" x14ac:dyDescent="0.2">
      <c r="B31" s="62" t="s">
        <v>52</v>
      </c>
      <c r="C31" s="36"/>
      <c r="D31" s="37" t="s">
        <v>41</v>
      </c>
      <c r="E31" s="40">
        <f>BondYields!L387+8%-BondYields!K387</f>
        <v>7.6343433333333335E-2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2019</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652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BondYields!L386+6%</f>
        <v>7.8066666666666659E-2</v>
      </c>
      <c r="F5" s="100"/>
    </row>
    <row r="6" spans="1:6" s="32" customFormat="1" ht="16.5" customHeight="1" x14ac:dyDescent="0.2">
      <c r="A6" s="87"/>
      <c r="B6" s="101" t="s">
        <v>139</v>
      </c>
      <c r="C6" s="102"/>
      <c r="D6" s="102"/>
      <c r="E6" s="103">
        <f>BondYields!L386</f>
        <v>1.8066666666666665E-2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BondYields!C386</f>
        <v>1.8666666666666665E-2</v>
      </c>
      <c r="F10" s="168">
        <v>0.21</v>
      </c>
    </row>
    <row r="11" spans="1:6" ht="15" customHeight="1" x14ac:dyDescent="0.2">
      <c r="B11" s="62" t="s">
        <v>25</v>
      </c>
      <c r="C11" s="38" t="s">
        <v>37</v>
      </c>
      <c r="D11" s="37" t="s">
        <v>70</v>
      </c>
      <c r="E11" s="40">
        <f>BondYields!D386</f>
        <v>1.6799999999999999E-2</v>
      </c>
      <c r="F11" s="168">
        <v>0.21</v>
      </c>
    </row>
    <row r="12" spans="1:6" ht="15" customHeight="1" x14ac:dyDescent="0.2">
      <c r="B12" s="62" t="s">
        <v>26</v>
      </c>
      <c r="C12" s="38" t="s">
        <v>38</v>
      </c>
      <c r="D12" s="37" t="s">
        <v>72</v>
      </c>
      <c r="E12" s="40">
        <f>BondYields!E386</f>
        <v>1.9600000000000003E-2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BondYields!F386</f>
        <v>1.9900000000000001E-2</v>
      </c>
      <c r="F14" s="168">
        <v>0.21</v>
      </c>
    </row>
    <row r="15" spans="1:6" ht="15" customHeight="1" x14ac:dyDescent="0.2">
      <c r="B15" s="62" t="s">
        <v>28</v>
      </c>
      <c r="C15" s="38" t="s">
        <v>37</v>
      </c>
      <c r="D15" s="37" t="s">
        <v>70</v>
      </c>
      <c r="E15" s="40">
        <f>BondYields!G386</f>
        <v>2.3000000000000003E-2</v>
      </c>
      <c r="F15" s="168">
        <v>0.21</v>
      </c>
    </row>
    <row r="16" spans="1:6" ht="15" customHeight="1" x14ac:dyDescent="0.2">
      <c r="B16" s="62" t="s">
        <v>29</v>
      </c>
      <c r="C16" s="38" t="s">
        <v>38</v>
      </c>
      <c r="D16" s="37" t="s">
        <v>72</v>
      </c>
      <c r="E16" s="40">
        <f>BondYields!H386</f>
        <v>3.1909242424242423E-2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BondYields!F386*(1-21%)</f>
        <v>1.5721000000000002E-2</v>
      </c>
      <c r="F18" s="168">
        <v>5.2499999999999998E-2</v>
      </c>
    </row>
    <row r="19" spans="2:6" ht="15" customHeight="1" x14ac:dyDescent="0.2">
      <c r="B19" s="62" t="s">
        <v>30</v>
      </c>
      <c r="C19" s="38" t="s">
        <v>37</v>
      </c>
      <c r="D19" s="37" t="s">
        <v>70</v>
      </c>
      <c r="E19" s="40">
        <f>BondYields!I386</f>
        <v>1.5917234848484851E-2</v>
      </c>
      <c r="F19" s="168">
        <v>5.2499999999999998E-2</v>
      </c>
    </row>
    <row r="20" spans="2:6" ht="15" customHeight="1" x14ac:dyDescent="0.2">
      <c r="B20" s="62" t="s">
        <v>31</v>
      </c>
      <c r="C20" s="38" t="s">
        <v>38</v>
      </c>
      <c r="D20" s="37" t="s">
        <v>72</v>
      </c>
      <c r="E20" s="40">
        <f>BondYields!J386</f>
        <v>2.2172689393939394E-2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BondYields!K386</f>
        <v>2.1589899999999999E-2</v>
      </c>
      <c r="F23" s="168">
        <v>0.13125000000000001</v>
      </c>
    </row>
    <row r="24" spans="2:6" ht="16.5" customHeight="1" x14ac:dyDescent="0.2">
      <c r="B24" s="62" t="s">
        <v>33</v>
      </c>
      <c r="C24" s="36"/>
      <c r="D24" s="37" t="s">
        <v>41</v>
      </c>
      <c r="E24" s="40">
        <f>BondYields!L386+8%-BondYields!K386</f>
        <v>7.6476766666666668E-2</v>
      </c>
      <c r="F24" s="168">
        <v>0.21</v>
      </c>
    </row>
    <row r="25" spans="2:6" ht="16.5" customHeight="1" x14ac:dyDescent="0.2">
      <c r="B25" s="61" t="s">
        <v>65</v>
      </c>
      <c r="C25" s="36" t="s">
        <v>76</v>
      </c>
      <c r="D25" s="37"/>
      <c r="E25" s="40">
        <f>BondYields!M386</f>
        <v>4.7053436233997735E-2</v>
      </c>
      <c r="F25" s="168">
        <v>0.13125000000000001</v>
      </c>
    </row>
    <row r="26" spans="2:6" ht="16.5" customHeight="1" x14ac:dyDescent="0.2">
      <c r="B26" s="61" t="s">
        <v>47</v>
      </c>
      <c r="C26" s="36" t="s">
        <v>77</v>
      </c>
      <c r="D26" s="37"/>
      <c r="E26" s="40">
        <f>E16</f>
        <v>3.1909242424242423E-2</v>
      </c>
      <c r="F26" s="168">
        <v>0.21</v>
      </c>
    </row>
    <row r="27" spans="2:6" ht="16.5" customHeight="1" x14ac:dyDescent="0.2">
      <c r="B27" s="61" t="s">
        <v>48</v>
      </c>
      <c r="C27" s="36" t="s">
        <v>78</v>
      </c>
      <c r="D27" s="37"/>
      <c r="E27" s="40">
        <f>BondYields!L386+2%</f>
        <v>3.8066666666666665E-2</v>
      </c>
      <c r="F27" s="168">
        <v>0.21</v>
      </c>
    </row>
    <row r="28" spans="2:6" ht="16.5" customHeight="1" x14ac:dyDescent="0.2">
      <c r="B28" s="61" t="s">
        <v>49</v>
      </c>
      <c r="C28" s="36" t="s">
        <v>79</v>
      </c>
      <c r="D28" s="37"/>
      <c r="E28" s="40">
        <f>BondYields!C386</f>
        <v>1.8666666666666665E-2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BondYields!K386</f>
        <v>2.1589899999999999E-2</v>
      </c>
      <c r="F30" s="168">
        <v>0.13125000000000001</v>
      </c>
    </row>
    <row r="31" spans="2:6" ht="16.5" customHeight="1" x14ac:dyDescent="0.2">
      <c r="B31" s="62" t="s">
        <v>52</v>
      </c>
      <c r="C31" s="36"/>
      <c r="D31" s="37" t="s">
        <v>41</v>
      </c>
      <c r="E31" s="40">
        <f>BondYields!L386+8%-BondYields!K386</f>
        <v>7.6476766666666668E-2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2019</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648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BondYields!L385+6%</f>
        <v>7.9266666666666666E-2</v>
      </c>
      <c r="F5" s="100"/>
    </row>
    <row r="6" spans="1:6" s="32" customFormat="1" ht="16.5" customHeight="1" x14ac:dyDescent="0.2">
      <c r="A6" s="87"/>
      <c r="B6" s="101" t="s">
        <v>139</v>
      </c>
      <c r="C6" s="102"/>
      <c r="D6" s="102"/>
      <c r="E6" s="103">
        <f>BondYields!L385</f>
        <v>1.9266666666666668E-2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BondYields!C385</f>
        <v>2.0233333333333336E-2</v>
      </c>
      <c r="F10" s="168">
        <v>0.21</v>
      </c>
    </row>
    <row r="11" spans="1:6" ht="15" customHeight="1" x14ac:dyDescent="0.2">
      <c r="B11" s="62" t="s">
        <v>25</v>
      </c>
      <c r="C11" s="38" t="s">
        <v>37</v>
      </c>
      <c r="D11" s="37" t="s">
        <v>70</v>
      </c>
      <c r="E11" s="40">
        <f>BondYields!D385</f>
        <v>1.7966666666666669E-2</v>
      </c>
      <c r="F11" s="168">
        <v>0.21</v>
      </c>
    </row>
    <row r="12" spans="1:6" ht="15" customHeight="1" x14ac:dyDescent="0.2">
      <c r="B12" s="62" t="s">
        <v>26</v>
      </c>
      <c r="C12" s="38" t="s">
        <v>38</v>
      </c>
      <c r="D12" s="37" t="s">
        <v>72</v>
      </c>
      <c r="E12" s="40">
        <f>BondYields!E385</f>
        <v>2.0799999999999999E-2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BondYields!F385</f>
        <v>2.1033333333333334E-2</v>
      </c>
      <c r="F14" s="168">
        <v>0.21</v>
      </c>
    </row>
    <row r="15" spans="1:6" ht="15" customHeight="1" x14ac:dyDescent="0.2">
      <c r="B15" s="62" t="s">
        <v>28</v>
      </c>
      <c r="C15" s="38" t="s">
        <v>37</v>
      </c>
      <c r="D15" s="37" t="s">
        <v>70</v>
      </c>
      <c r="E15" s="40">
        <f>BondYields!G385</f>
        <v>2.4071969696969703E-2</v>
      </c>
      <c r="F15" s="168">
        <v>0.21</v>
      </c>
    </row>
    <row r="16" spans="1:6" ht="15" customHeight="1" x14ac:dyDescent="0.2">
      <c r="B16" s="62" t="s">
        <v>29</v>
      </c>
      <c r="C16" s="38" t="s">
        <v>38</v>
      </c>
      <c r="D16" s="37" t="s">
        <v>72</v>
      </c>
      <c r="E16" s="40">
        <f>BondYields!H385</f>
        <v>3.393196969696969E-2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BondYields!F385*(1-21%)</f>
        <v>1.6616333333333334E-2</v>
      </c>
      <c r="F18" s="168">
        <v>5.2499999999999998E-2</v>
      </c>
    </row>
    <row r="19" spans="2:6" ht="15" customHeight="1" x14ac:dyDescent="0.2">
      <c r="B19" s="62" t="s">
        <v>30</v>
      </c>
      <c r="C19" s="38" t="s">
        <v>37</v>
      </c>
      <c r="D19" s="37" t="s">
        <v>70</v>
      </c>
      <c r="E19" s="40">
        <f>BondYields!I385</f>
        <v>1.6222159090909089E-2</v>
      </c>
      <c r="F19" s="168">
        <v>5.2499999999999998E-2</v>
      </c>
    </row>
    <row r="20" spans="2:6" ht="15" customHeight="1" x14ac:dyDescent="0.2">
      <c r="B20" s="62" t="s">
        <v>31</v>
      </c>
      <c r="C20" s="38" t="s">
        <v>38</v>
      </c>
      <c r="D20" s="37" t="s">
        <v>72</v>
      </c>
      <c r="E20" s="40">
        <f>BondYields!J385</f>
        <v>2.2813219696969696E-2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BondYields!K385</f>
        <v>2.1589899999999999E-2</v>
      </c>
      <c r="F23" s="168">
        <v>0.13125000000000001</v>
      </c>
    </row>
    <row r="24" spans="2:6" ht="16.5" customHeight="1" x14ac:dyDescent="0.2">
      <c r="B24" s="62" t="s">
        <v>33</v>
      </c>
      <c r="C24" s="36"/>
      <c r="D24" s="37" t="s">
        <v>41</v>
      </c>
      <c r="E24" s="40">
        <f>BondYields!L385+8%-BondYields!K385</f>
        <v>7.7676766666666675E-2</v>
      </c>
      <c r="F24" s="168">
        <v>0.21</v>
      </c>
    </row>
    <row r="25" spans="2:6" ht="16.5" customHeight="1" x14ac:dyDescent="0.2">
      <c r="B25" s="61" t="s">
        <v>65</v>
      </c>
      <c r="C25" s="36" t="s">
        <v>76</v>
      </c>
      <c r="D25" s="37"/>
      <c r="E25" s="40">
        <f>BondYields!M385</f>
        <v>4.735555096418733E-2</v>
      </c>
      <c r="F25" s="168">
        <v>0.13125000000000001</v>
      </c>
    </row>
    <row r="26" spans="2:6" ht="16.5" customHeight="1" x14ac:dyDescent="0.2">
      <c r="B26" s="61" t="s">
        <v>47</v>
      </c>
      <c r="C26" s="36" t="s">
        <v>77</v>
      </c>
      <c r="D26" s="37"/>
      <c r="E26" s="40">
        <f>E16</f>
        <v>3.393196969696969E-2</v>
      </c>
      <c r="F26" s="168">
        <v>0.21</v>
      </c>
    </row>
    <row r="27" spans="2:6" ht="16.5" customHeight="1" x14ac:dyDescent="0.2">
      <c r="B27" s="61" t="s">
        <v>48</v>
      </c>
      <c r="C27" s="36" t="s">
        <v>78</v>
      </c>
      <c r="D27" s="37"/>
      <c r="E27" s="40">
        <f>BondYields!L385+2%</f>
        <v>3.9266666666666672E-2</v>
      </c>
      <c r="F27" s="168">
        <v>0.21</v>
      </c>
    </row>
    <row r="28" spans="2:6" ht="16.5" customHeight="1" x14ac:dyDescent="0.2">
      <c r="B28" s="61" t="s">
        <v>49</v>
      </c>
      <c r="C28" s="36" t="s">
        <v>79</v>
      </c>
      <c r="D28" s="37"/>
      <c r="E28" s="40">
        <f>BondYields!C385</f>
        <v>2.0233333333333336E-2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BondYields!K385</f>
        <v>2.1589899999999999E-2</v>
      </c>
      <c r="F30" s="168">
        <v>0.13125000000000001</v>
      </c>
    </row>
    <row r="31" spans="2:6" ht="16.5" customHeight="1" x14ac:dyDescent="0.2">
      <c r="B31" s="62" t="s">
        <v>52</v>
      </c>
      <c r="C31" s="36"/>
      <c r="D31" s="37" t="s">
        <v>41</v>
      </c>
      <c r="E31" s="40">
        <f>BondYields!L385+8%-BondYields!K385</f>
        <v>7.7676766666666675E-2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2019</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645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BondYields!L384+6%</f>
        <v>8.0244444444444438E-2</v>
      </c>
      <c r="F5" s="100"/>
    </row>
    <row r="6" spans="1:6" s="32" customFormat="1" ht="16.5" customHeight="1" x14ac:dyDescent="0.2">
      <c r="A6" s="87"/>
      <c r="B6" s="101" t="s">
        <v>139</v>
      </c>
      <c r="C6" s="102"/>
      <c r="D6" s="102"/>
      <c r="E6" s="103">
        <f>BondYields!L384</f>
        <v>2.0244444444444443E-2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BondYields!C384</f>
        <v>2.12E-2</v>
      </c>
      <c r="F10" s="168">
        <v>0.21</v>
      </c>
    </row>
    <row r="11" spans="1:6" ht="15" customHeight="1" x14ac:dyDescent="0.2">
      <c r="B11" s="62" t="s">
        <v>25</v>
      </c>
      <c r="C11" s="38" t="s">
        <v>37</v>
      </c>
      <c r="D11" s="37" t="s">
        <v>70</v>
      </c>
      <c r="E11" s="40">
        <f>BondYields!D384</f>
        <v>1.9199999999999998E-2</v>
      </c>
      <c r="F11" s="168">
        <v>0.21</v>
      </c>
    </row>
    <row r="12" spans="1:6" ht="15" customHeight="1" x14ac:dyDescent="0.2">
      <c r="B12" s="62" t="s">
        <v>26</v>
      </c>
      <c r="C12" s="38" t="s">
        <v>38</v>
      </c>
      <c r="D12" s="37" t="s">
        <v>72</v>
      </c>
      <c r="E12" s="40">
        <f>BondYields!E384</f>
        <v>2.2099999999999998E-2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BondYields!F384</f>
        <v>2.1933333333333332E-2</v>
      </c>
      <c r="F14" s="168">
        <v>0.21</v>
      </c>
    </row>
    <row r="15" spans="1:6" ht="15" customHeight="1" x14ac:dyDescent="0.2">
      <c r="B15" s="62" t="s">
        <v>28</v>
      </c>
      <c r="C15" s="38" t="s">
        <v>37</v>
      </c>
      <c r="D15" s="37" t="s">
        <v>70</v>
      </c>
      <c r="E15" s="40">
        <f>BondYields!G384</f>
        <v>2.54744696969697E-2</v>
      </c>
      <c r="F15" s="168">
        <v>0.21</v>
      </c>
    </row>
    <row r="16" spans="1:6" ht="15" customHeight="1" x14ac:dyDescent="0.2">
      <c r="B16" s="62" t="s">
        <v>29</v>
      </c>
      <c r="C16" s="38" t="s">
        <v>38</v>
      </c>
      <c r="D16" s="37" t="s">
        <v>72</v>
      </c>
      <c r="E16" s="40">
        <f>BondYields!H384</f>
        <v>3.5276969696969696E-2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BondYields!F384*(1-21%)</f>
        <v>1.7327333333333333E-2</v>
      </c>
      <c r="F18" s="168">
        <v>5.2499999999999998E-2</v>
      </c>
    </row>
    <row r="19" spans="2:6" ht="15" customHeight="1" x14ac:dyDescent="0.2">
      <c r="B19" s="62" t="s">
        <v>30</v>
      </c>
      <c r="C19" s="38" t="s">
        <v>37</v>
      </c>
      <c r="D19" s="37" t="s">
        <v>70</v>
      </c>
      <c r="E19" s="40">
        <f>BondYields!I384</f>
        <v>1.6902575757575759E-2</v>
      </c>
      <c r="F19" s="168">
        <v>5.2499999999999998E-2</v>
      </c>
    </row>
    <row r="20" spans="2:6" ht="15" customHeight="1" x14ac:dyDescent="0.2">
      <c r="B20" s="62" t="s">
        <v>31</v>
      </c>
      <c r="C20" s="38" t="s">
        <v>38</v>
      </c>
      <c r="D20" s="37" t="s">
        <v>72</v>
      </c>
      <c r="E20" s="40">
        <f>BondYields!J384</f>
        <v>2.43432196969697E-2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BondYields!K384</f>
        <v>2.1589899999999999E-2</v>
      </c>
      <c r="F23" s="168">
        <v>0.13125000000000001</v>
      </c>
    </row>
    <row r="24" spans="2:6" ht="16.5" customHeight="1" x14ac:dyDescent="0.2">
      <c r="B24" s="62" t="s">
        <v>33</v>
      </c>
      <c r="C24" s="36"/>
      <c r="D24" s="37" t="s">
        <v>41</v>
      </c>
      <c r="E24" s="40">
        <f>BondYields!L384+8%-BondYields!K384</f>
        <v>7.8654544444444446E-2</v>
      </c>
      <c r="F24" s="168">
        <v>0.21</v>
      </c>
    </row>
    <row r="25" spans="2:6" ht="16.5" customHeight="1" x14ac:dyDescent="0.2">
      <c r="B25" s="61" t="s">
        <v>65</v>
      </c>
      <c r="C25" s="36" t="s">
        <v>76</v>
      </c>
      <c r="D25" s="37"/>
      <c r="E25" s="40">
        <f>BondYields!M384</f>
        <v>4.7817975206611574E-2</v>
      </c>
      <c r="F25" s="168">
        <v>0.13125000000000001</v>
      </c>
    </row>
    <row r="26" spans="2:6" ht="16.5" customHeight="1" x14ac:dyDescent="0.2">
      <c r="B26" s="61" t="s">
        <v>47</v>
      </c>
      <c r="C26" s="36" t="s">
        <v>77</v>
      </c>
      <c r="D26" s="37"/>
      <c r="E26" s="40">
        <f>E16</f>
        <v>3.5276969696969696E-2</v>
      </c>
      <c r="F26" s="168">
        <v>0.21</v>
      </c>
    </row>
    <row r="27" spans="2:6" ht="16.5" customHeight="1" x14ac:dyDescent="0.2">
      <c r="B27" s="61" t="s">
        <v>48</v>
      </c>
      <c r="C27" s="36" t="s">
        <v>78</v>
      </c>
      <c r="D27" s="37"/>
      <c r="E27" s="40">
        <f>BondYields!L384+2%</f>
        <v>4.0244444444444444E-2</v>
      </c>
      <c r="F27" s="168">
        <v>0.21</v>
      </c>
    </row>
    <row r="28" spans="2:6" ht="16.5" customHeight="1" x14ac:dyDescent="0.2">
      <c r="B28" s="61" t="s">
        <v>49</v>
      </c>
      <c r="C28" s="36" t="s">
        <v>79</v>
      </c>
      <c r="D28" s="37"/>
      <c r="E28" s="40">
        <f>BondYields!C384</f>
        <v>2.12E-2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BondYields!K384</f>
        <v>2.1589899999999999E-2</v>
      </c>
      <c r="F30" s="168">
        <v>0.13125000000000001</v>
      </c>
    </row>
    <row r="31" spans="2:6" ht="16.5" customHeight="1" x14ac:dyDescent="0.2">
      <c r="B31" s="62" t="s">
        <v>52</v>
      </c>
      <c r="C31" s="36"/>
      <c r="D31" s="37" t="s">
        <v>41</v>
      </c>
      <c r="E31" s="40">
        <f>BondYields!L384+8%-BondYields!K384</f>
        <v>7.8654544444444446E-2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953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BondYields!L446+6%</f>
        <v>0.10376666666666667</v>
      </c>
      <c r="F5" s="100"/>
    </row>
    <row r="6" spans="1:6" s="32" customFormat="1" ht="16.5" customHeight="1" x14ac:dyDescent="0.2">
      <c r="A6" s="87"/>
      <c r="B6" s="101" t="s">
        <v>139</v>
      </c>
      <c r="C6" s="102"/>
      <c r="D6" s="102"/>
      <c r="E6" s="103">
        <f>BondYields!L446</f>
        <v>4.3766666666666676E-2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BondYields!C446</f>
        <v>4.9800000000000004E-2</v>
      </c>
      <c r="F10" s="168">
        <v>0.21</v>
      </c>
    </row>
    <row r="11" spans="1:6" ht="15" customHeight="1" x14ac:dyDescent="0.2">
      <c r="B11" s="62" t="s">
        <v>25</v>
      </c>
      <c r="C11" s="38" t="s">
        <v>37</v>
      </c>
      <c r="D11" s="37" t="s">
        <v>70</v>
      </c>
      <c r="E11" s="40">
        <f>BondYields!D446</f>
        <v>3.896666666666667E-2</v>
      </c>
      <c r="F11" s="168">
        <v>0.21</v>
      </c>
    </row>
    <row r="12" spans="1:6" ht="15" customHeight="1" x14ac:dyDescent="0.2">
      <c r="B12" s="62" t="s">
        <v>26</v>
      </c>
      <c r="C12" s="38" t="s">
        <v>38</v>
      </c>
      <c r="D12" s="37" t="s">
        <v>72</v>
      </c>
      <c r="E12" s="40">
        <f>BondYields!E446</f>
        <v>4.2633333333333336E-2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BondYields!F446</f>
        <v>4.8666666666666664E-2</v>
      </c>
      <c r="F14" s="168">
        <v>0.21</v>
      </c>
    </row>
    <row r="15" spans="1:6" ht="15" customHeight="1" x14ac:dyDescent="0.2">
      <c r="B15" s="62" t="s">
        <v>28</v>
      </c>
      <c r="C15" s="38" t="s">
        <v>37</v>
      </c>
      <c r="D15" s="37" t="s">
        <v>70</v>
      </c>
      <c r="E15" s="40">
        <f>BondYields!G446</f>
        <v>4.5581046176046185E-2</v>
      </c>
      <c r="F15" s="168">
        <v>0.21</v>
      </c>
    </row>
    <row r="16" spans="1:6" ht="15" customHeight="1" x14ac:dyDescent="0.2">
      <c r="B16" s="62" t="s">
        <v>29</v>
      </c>
      <c r="C16" s="38" t="s">
        <v>38</v>
      </c>
      <c r="D16" s="37" t="s">
        <v>72</v>
      </c>
      <c r="E16" s="40">
        <f>BondYields!H446</f>
        <v>4.9288484848484838E-2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BondYields!F446*(1-21%)</f>
        <v>3.8446666666666664E-2</v>
      </c>
      <c r="F18" s="168">
        <v>5.2499999999999998E-2</v>
      </c>
    </row>
    <row r="19" spans="2:6" ht="15" customHeight="1" x14ac:dyDescent="0.2">
      <c r="B19" s="62" t="s">
        <v>30</v>
      </c>
      <c r="C19" s="38" t="s">
        <v>37</v>
      </c>
      <c r="D19" s="37" t="s">
        <v>70</v>
      </c>
      <c r="E19" s="40">
        <f>BondYields!I446</f>
        <v>3.1050909090909087E-2</v>
      </c>
      <c r="F19" s="168">
        <v>5.2499999999999998E-2</v>
      </c>
    </row>
    <row r="20" spans="2:6" ht="15" customHeight="1" x14ac:dyDescent="0.2">
      <c r="B20" s="62" t="s">
        <v>31</v>
      </c>
      <c r="C20" s="38" t="s">
        <v>38</v>
      </c>
      <c r="D20" s="37" t="s">
        <v>72</v>
      </c>
      <c r="E20" s="40">
        <f>BondYields!J446</f>
        <v>3.6912121212121209E-2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BondYields!K446</f>
        <v>1.9890000000000001E-2</v>
      </c>
      <c r="F23" s="168">
        <v>0.13125000000000001</v>
      </c>
    </row>
    <row r="24" spans="2:6" ht="16.5" customHeight="1" x14ac:dyDescent="0.2">
      <c r="B24" s="62" t="s">
        <v>33</v>
      </c>
      <c r="C24" s="36"/>
      <c r="D24" s="37" t="s">
        <v>41</v>
      </c>
      <c r="E24" s="40">
        <f>BondYields!L446+8%-BondYields!K446</f>
        <v>0.10387666666666667</v>
      </c>
      <c r="F24" s="168">
        <v>0.21</v>
      </c>
    </row>
    <row r="25" spans="2:6" ht="16.5" customHeight="1" x14ac:dyDescent="0.2">
      <c r="B25" s="61" t="s">
        <v>65</v>
      </c>
      <c r="C25" s="36" t="s">
        <v>76</v>
      </c>
      <c r="D25" s="37"/>
      <c r="E25" s="40">
        <f>BondYields!M446</f>
        <v>7.5781147891963094E-2</v>
      </c>
      <c r="F25" s="168">
        <v>0.13125000000000001</v>
      </c>
    </row>
    <row r="26" spans="2:6" ht="16.5" customHeight="1" x14ac:dyDescent="0.2">
      <c r="B26" s="61" t="s">
        <v>47</v>
      </c>
      <c r="C26" s="36" t="s">
        <v>77</v>
      </c>
      <c r="D26" s="37"/>
      <c r="E26" s="40">
        <f>E16</f>
        <v>4.9288484848484838E-2</v>
      </c>
      <c r="F26" s="168">
        <v>0.21</v>
      </c>
    </row>
    <row r="27" spans="2:6" ht="16.5" customHeight="1" x14ac:dyDescent="0.2">
      <c r="B27" s="61" t="s">
        <v>48</v>
      </c>
      <c r="C27" s="36" t="s">
        <v>78</v>
      </c>
      <c r="D27" s="37"/>
      <c r="E27" s="40">
        <f>BondYields!L446+2%</f>
        <v>6.376666666666668E-2</v>
      </c>
      <c r="F27" s="168">
        <v>0.21</v>
      </c>
    </row>
    <row r="28" spans="2:6" ht="16.5" customHeight="1" x14ac:dyDescent="0.2">
      <c r="B28" s="61" t="s">
        <v>49</v>
      </c>
      <c r="C28" s="36" t="s">
        <v>79</v>
      </c>
      <c r="D28" s="37"/>
      <c r="E28" s="40">
        <f>BondYields!C446</f>
        <v>4.9800000000000004E-2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BondYields!K446</f>
        <v>1.9890000000000001E-2</v>
      </c>
      <c r="F30" s="168">
        <v>0.13125000000000001</v>
      </c>
    </row>
    <row r="31" spans="2:6" ht="16.5" customHeight="1" x14ac:dyDescent="0.2">
      <c r="B31" s="62" t="s">
        <v>52</v>
      </c>
      <c r="C31" s="36"/>
      <c r="D31" s="37" t="s">
        <v>41</v>
      </c>
      <c r="E31" s="40">
        <f>BondYields!L446+8%-BondYields!K446</f>
        <v>0.10387666666666667</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2024</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642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BondYields!L383+6%</f>
        <v>8.2188888888888895E-2</v>
      </c>
      <c r="F5" s="100"/>
    </row>
    <row r="6" spans="1:6" s="32" customFormat="1" ht="16.5" customHeight="1" x14ac:dyDescent="0.2">
      <c r="A6" s="87"/>
      <c r="B6" s="101" t="s">
        <v>139</v>
      </c>
      <c r="C6" s="102"/>
      <c r="D6" s="102"/>
      <c r="E6" s="103">
        <f>BondYields!L383</f>
        <v>2.2188888888888893E-2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BondYields!C383</f>
        <v>2.2566666666666669E-2</v>
      </c>
      <c r="F10" s="168">
        <v>0.21</v>
      </c>
    </row>
    <row r="11" spans="1:6" ht="15" customHeight="1" x14ac:dyDescent="0.2">
      <c r="B11" s="62" t="s">
        <v>25</v>
      </c>
      <c r="C11" s="38" t="s">
        <v>37</v>
      </c>
      <c r="D11" s="37" t="s">
        <v>70</v>
      </c>
      <c r="E11" s="40">
        <f>BondYields!D383</f>
        <v>2.1766666666666667E-2</v>
      </c>
      <c r="F11" s="168">
        <v>0.21</v>
      </c>
    </row>
    <row r="12" spans="1:6" ht="15" customHeight="1" x14ac:dyDescent="0.2">
      <c r="B12" s="62" t="s">
        <v>26</v>
      </c>
      <c r="C12" s="38" t="s">
        <v>38</v>
      </c>
      <c r="D12" s="37" t="s">
        <v>72</v>
      </c>
      <c r="E12" s="40">
        <f>BondYields!E383</f>
        <v>2.4499999999999997E-2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BondYields!F383</f>
        <v>2.3199999999999998E-2</v>
      </c>
      <c r="F14" s="168">
        <v>0.21</v>
      </c>
    </row>
    <row r="15" spans="1:6" ht="15" customHeight="1" x14ac:dyDescent="0.2">
      <c r="B15" s="62" t="s">
        <v>28</v>
      </c>
      <c r="C15" s="38" t="s">
        <v>37</v>
      </c>
      <c r="D15" s="37" t="s">
        <v>70</v>
      </c>
      <c r="E15" s="40">
        <f>BondYields!G383</f>
        <v>2.8295681818181817E-2</v>
      </c>
      <c r="F15" s="168">
        <v>0.21</v>
      </c>
    </row>
    <row r="16" spans="1:6" ht="15" customHeight="1" x14ac:dyDescent="0.2">
      <c r="B16" s="62" t="s">
        <v>29</v>
      </c>
      <c r="C16" s="38" t="s">
        <v>38</v>
      </c>
      <c r="D16" s="37" t="s">
        <v>72</v>
      </c>
      <c r="E16" s="40">
        <f>BondYields!H383</f>
        <v>3.7179999999999998E-2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BondYields!F383*(1-21%)</f>
        <v>1.8328000000000001E-2</v>
      </c>
      <c r="F18" s="168">
        <v>5.2499999999999998E-2</v>
      </c>
    </row>
    <row r="19" spans="2:6" ht="15" customHeight="1" x14ac:dyDescent="0.2">
      <c r="B19" s="62" t="s">
        <v>30</v>
      </c>
      <c r="C19" s="38" t="s">
        <v>37</v>
      </c>
      <c r="D19" s="37" t="s">
        <v>70</v>
      </c>
      <c r="E19" s="40">
        <f>BondYields!I383</f>
        <v>1.8332499999999998E-2</v>
      </c>
      <c r="F19" s="168">
        <v>5.2499999999999998E-2</v>
      </c>
    </row>
    <row r="20" spans="2:6" ht="15" customHeight="1" x14ac:dyDescent="0.2">
      <c r="B20" s="62" t="s">
        <v>31</v>
      </c>
      <c r="C20" s="38" t="s">
        <v>38</v>
      </c>
      <c r="D20" s="37" t="s">
        <v>72</v>
      </c>
      <c r="E20" s="40">
        <f>BondYields!J383</f>
        <v>2.6691325757575757E-2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BondYields!K383</f>
        <v>2.1589899999999999E-2</v>
      </c>
      <c r="F23" s="168">
        <v>0.13125000000000001</v>
      </c>
    </row>
    <row r="24" spans="2:6" ht="16.5" customHeight="1" x14ac:dyDescent="0.2">
      <c r="B24" s="62" t="s">
        <v>33</v>
      </c>
      <c r="C24" s="36"/>
      <c r="D24" s="37" t="s">
        <v>41</v>
      </c>
      <c r="E24" s="40">
        <f>BondYields!L383+8%-BondYields!K383</f>
        <v>8.0598988888888903E-2</v>
      </c>
      <c r="F24" s="168">
        <v>0.21</v>
      </c>
    </row>
    <row r="25" spans="2:6" ht="16.5" customHeight="1" x14ac:dyDescent="0.2">
      <c r="B25" s="61" t="s">
        <v>65</v>
      </c>
      <c r="C25" s="36" t="s">
        <v>76</v>
      </c>
      <c r="D25" s="37"/>
      <c r="E25" s="40">
        <f>BondYields!M383</f>
        <v>4.8292217630853985E-2</v>
      </c>
      <c r="F25" s="168">
        <v>0.13125000000000001</v>
      </c>
    </row>
    <row r="26" spans="2:6" ht="16.5" customHeight="1" x14ac:dyDescent="0.2">
      <c r="B26" s="61" t="s">
        <v>47</v>
      </c>
      <c r="C26" s="36" t="s">
        <v>77</v>
      </c>
      <c r="D26" s="37"/>
      <c r="E26" s="40">
        <f>E16</f>
        <v>3.7179999999999998E-2</v>
      </c>
      <c r="F26" s="168">
        <v>0.21</v>
      </c>
    </row>
    <row r="27" spans="2:6" ht="16.5" customHeight="1" x14ac:dyDescent="0.2">
      <c r="B27" s="61" t="s">
        <v>48</v>
      </c>
      <c r="C27" s="36" t="s">
        <v>78</v>
      </c>
      <c r="D27" s="37"/>
      <c r="E27" s="40">
        <f>BondYields!L383+2%</f>
        <v>4.2188888888888894E-2</v>
      </c>
      <c r="F27" s="168">
        <v>0.21</v>
      </c>
    </row>
    <row r="28" spans="2:6" ht="16.5" customHeight="1" x14ac:dyDescent="0.2">
      <c r="B28" s="61" t="s">
        <v>49</v>
      </c>
      <c r="C28" s="36" t="s">
        <v>79</v>
      </c>
      <c r="D28" s="37"/>
      <c r="E28" s="40">
        <f>BondYields!C383</f>
        <v>2.2566666666666669E-2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BondYields!K383</f>
        <v>2.1589899999999999E-2</v>
      </c>
      <c r="F30" s="168">
        <v>0.13125000000000001</v>
      </c>
    </row>
    <row r="31" spans="2:6" ht="16.5" customHeight="1" x14ac:dyDescent="0.2">
      <c r="B31" s="62" t="s">
        <v>52</v>
      </c>
      <c r="C31" s="36"/>
      <c r="D31" s="37" t="s">
        <v>41</v>
      </c>
      <c r="E31" s="40">
        <f>BondYields!L383+8%-BondYields!K383</f>
        <v>8.0598988888888903E-2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2019</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639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BondYields!L382+6%</f>
        <v>8.3500000000000005E-2</v>
      </c>
      <c r="F5" s="100"/>
    </row>
    <row r="6" spans="1:6" s="32" customFormat="1" ht="16.5" customHeight="1" x14ac:dyDescent="0.2">
      <c r="A6" s="87"/>
      <c r="B6" s="101" t="s">
        <v>139</v>
      </c>
      <c r="C6" s="102"/>
      <c r="D6" s="102"/>
      <c r="E6" s="103">
        <f>BondYields!L382</f>
        <v>2.3500000000000004E-2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BondYields!C382</f>
        <v>2.3499999999999997E-2</v>
      </c>
      <c r="F10" s="168">
        <v>0.21</v>
      </c>
    </row>
    <row r="11" spans="1:6" ht="15" customHeight="1" x14ac:dyDescent="0.2">
      <c r="B11" s="62" t="s">
        <v>25</v>
      </c>
      <c r="C11" s="38" t="s">
        <v>37</v>
      </c>
      <c r="D11" s="37" t="s">
        <v>70</v>
      </c>
      <c r="E11" s="40">
        <f>BondYields!D382</f>
        <v>2.3333333333333331E-2</v>
      </c>
      <c r="F11" s="168">
        <v>0.21</v>
      </c>
    </row>
    <row r="12" spans="1:6" ht="15" customHeight="1" x14ac:dyDescent="0.2">
      <c r="B12" s="62" t="s">
        <v>26</v>
      </c>
      <c r="C12" s="38" t="s">
        <v>38</v>
      </c>
      <c r="D12" s="37" t="s">
        <v>72</v>
      </c>
      <c r="E12" s="40">
        <f>BondYields!E382</f>
        <v>2.5833333333333333E-2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BondYields!F382</f>
        <v>2.4033333333333334E-2</v>
      </c>
      <c r="F14" s="168">
        <v>0.21</v>
      </c>
    </row>
    <row r="15" spans="1:6" ht="15" customHeight="1" x14ac:dyDescent="0.2">
      <c r="B15" s="62" t="s">
        <v>28</v>
      </c>
      <c r="C15" s="38" t="s">
        <v>37</v>
      </c>
      <c r="D15" s="37" t="s">
        <v>70</v>
      </c>
      <c r="E15" s="40">
        <f>BondYields!G382</f>
        <v>3.0151165223665222E-2</v>
      </c>
      <c r="F15" s="168">
        <v>0.21</v>
      </c>
    </row>
    <row r="16" spans="1:6" ht="15" customHeight="1" x14ac:dyDescent="0.2">
      <c r="B16" s="62" t="s">
        <v>29</v>
      </c>
      <c r="C16" s="38" t="s">
        <v>38</v>
      </c>
      <c r="D16" s="37" t="s">
        <v>72</v>
      </c>
      <c r="E16" s="40">
        <f>BondYields!H382</f>
        <v>3.7488621933621936E-2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BondYields!F382*(1-21%)</f>
        <v>1.8986333333333334E-2</v>
      </c>
      <c r="F18" s="168">
        <v>5.2499999999999998E-2</v>
      </c>
    </row>
    <row r="19" spans="2:6" ht="15" customHeight="1" x14ac:dyDescent="0.2">
      <c r="B19" s="62" t="s">
        <v>30</v>
      </c>
      <c r="C19" s="38" t="s">
        <v>37</v>
      </c>
      <c r="D19" s="37" t="s">
        <v>70</v>
      </c>
      <c r="E19" s="40">
        <f>BondYields!I382</f>
        <v>1.9101349206349205E-2</v>
      </c>
      <c r="F19" s="168">
        <v>5.2499999999999998E-2</v>
      </c>
    </row>
    <row r="20" spans="2:6" ht="15" customHeight="1" x14ac:dyDescent="0.2">
      <c r="B20" s="62" t="s">
        <v>31</v>
      </c>
      <c r="C20" s="38" t="s">
        <v>38</v>
      </c>
      <c r="D20" s="37" t="s">
        <v>72</v>
      </c>
      <c r="E20" s="40">
        <f>BondYields!J382</f>
        <v>2.8170185786435788E-2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BondYields!K382</f>
        <v>2.1589899999999999E-2</v>
      </c>
      <c r="F23" s="168">
        <v>0.13125000000000001</v>
      </c>
    </row>
    <row r="24" spans="2:6" ht="16.5" customHeight="1" x14ac:dyDescent="0.2">
      <c r="B24" s="62" t="s">
        <v>33</v>
      </c>
      <c r="C24" s="36"/>
      <c r="D24" s="37" t="s">
        <v>41</v>
      </c>
      <c r="E24" s="40">
        <f>BondYields!L382+8%-BondYields!K382</f>
        <v>8.1910100000000013E-2</v>
      </c>
      <c r="F24" s="168">
        <v>0.21</v>
      </c>
    </row>
    <row r="25" spans="2:6" ht="16.5" customHeight="1" x14ac:dyDescent="0.2">
      <c r="B25" s="61" t="s">
        <v>65</v>
      </c>
      <c r="C25" s="36" t="s">
        <v>76</v>
      </c>
      <c r="D25" s="37"/>
      <c r="E25" s="40">
        <f>BondYields!M382</f>
        <v>4.8494992129083037E-2</v>
      </c>
      <c r="F25" s="168">
        <v>0.13125000000000001</v>
      </c>
    </row>
    <row r="26" spans="2:6" ht="16.5" customHeight="1" x14ac:dyDescent="0.2">
      <c r="B26" s="61" t="s">
        <v>47</v>
      </c>
      <c r="C26" s="36" t="s">
        <v>77</v>
      </c>
      <c r="D26" s="37"/>
      <c r="E26" s="40">
        <f>E16</f>
        <v>3.7488621933621936E-2</v>
      </c>
      <c r="F26" s="168">
        <v>0.21</v>
      </c>
    </row>
    <row r="27" spans="2:6" ht="16.5" customHeight="1" x14ac:dyDescent="0.2">
      <c r="B27" s="61" t="s">
        <v>48</v>
      </c>
      <c r="C27" s="36" t="s">
        <v>78</v>
      </c>
      <c r="D27" s="37"/>
      <c r="E27" s="40">
        <f>BondYields!L382+2%</f>
        <v>4.3500000000000004E-2</v>
      </c>
      <c r="F27" s="168">
        <v>0.21</v>
      </c>
    </row>
    <row r="28" spans="2:6" ht="16.5" customHeight="1" x14ac:dyDescent="0.2">
      <c r="B28" s="61" t="s">
        <v>49</v>
      </c>
      <c r="C28" s="36" t="s">
        <v>79</v>
      </c>
      <c r="D28" s="37"/>
      <c r="E28" s="40">
        <f>BondYields!C382</f>
        <v>2.3499999999999997E-2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BondYields!K382</f>
        <v>2.1589899999999999E-2</v>
      </c>
      <c r="F30" s="168">
        <v>0.13125000000000001</v>
      </c>
    </row>
    <row r="31" spans="2:6" ht="16.5" customHeight="1" x14ac:dyDescent="0.2">
      <c r="B31" s="62" t="s">
        <v>52</v>
      </c>
      <c r="C31" s="36"/>
      <c r="D31" s="37" t="s">
        <v>41</v>
      </c>
      <c r="E31" s="40">
        <f>BondYields!L382+8%-BondYields!K382</f>
        <v>8.1910100000000013E-2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2019</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636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BondYields!L381+6%</f>
        <v>8.4844444444444445E-2</v>
      </c>
      <c r="F5" s="100"/>
    </row>
    <row r="6" spans="1:6" s="32" customFormat="1" ht="16.5" customHeight="1" x14ac:dyDescent="0.2">
      <c r="A6" s="87"/>
      <c r="B6" s="101" t="s">
        <v>139</v>
      </c>
      <c r="C6" s="102"/>
      <c r="D6" s="102"/>
      <c r="E6" s="103">
        <f>BondYields!L381</f>
        <v>2.4844444444444447E-2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BondYields!C381</f>
        <v>2.4266666666666669E-2</v>
      </c>
      <c r="F10" s="168">
        <v>0.21</v>
      </c>
    </row>
    <row r="11" spans="1:6" ht="15" customHeight="1" x14ac:dyDescent="0.2">
      <c r="B11" s="62" t="s">
        <v>25</v>
      </c>
      <c r="C11" s="38" t="s">
        <v>37</v>
      </c>
      <c r="D11" s="37" t="s">
        <v>70</v>
      </c>
      <c r="E11" s="40">
        <f>BondYields!D381</f>
        <v>2.5000000000000005E-2</v>
      </c>
      <c r="F11" s="168">
        <v>0.21</v>
      </c>
    </row>
    <row r="12" spans="1:6" ht="15" customHeight="1" x14ac:dyDescent="0.2">
      <c r="B12" s="62" t="s">
        <v>26</v>
      </c>
      <c r="C12" s="38" t="s">
        <v>38</v>
      </c>
      <c r="D12" s="37" t="s">
        <v>72</v>
      </c>
      <c r="E12" s="40">
        <f>BondYields!E381</f>
        <v>2.7300000000000001E-2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BondYields!F381</f>
        <v>2.4633333333333337E-2</v>
      </c>
      <c r="F14" s="168">
        <v>0.21</v>
      </c>
    </row>
    <row r="15" spans="1:6" ht="15" customHeight="1" x14ac:dyDescent="0.2">
      <c r="B15" s="62" t="s">
        <v>28</v>
      </c>
      <c r="C15" s="38" t="s">
        <v>37</v>
      </c>
      <c r="D15" s="37" t="s">
        <v>70</v>
      </c>
      <c r="E15" s="40">
        <f>BondYields!G381</f>
        <v>3.1922077922077921E-2</v>
      </c>
      <c r="F15" s="168">
        <v>0.21</v>
      </c>
    </row>
    <row r="16" spans="1:6" ht="15" customHeight="1" x14ac:dyDescent="0.2">
      <c r="B16" s="62" t="s">
        <v>29</v>
      </c>
      <c r="C16" s="38" t="s">
        <v>38</v>
      </c>
      <c r="D16" s="37" t="s">
        <v>72</v>
      </c>
      <c r="E16" s="40">
        <f>BondYields!H381</f>
        <v>3.893203463203463E-2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BondYields!F381*(1-21%)</f>
        <v>1.9460333333333336E-2</v>
      </c>
      <c r="F18" s="168">
        <v>5.2499999999999998E-2</v>
      </c>
    </row>
    <row r="19" spans="2:6" ht="15" customHeight="1" x14ac:dyDescent="0.2">
      <c r="B19" s="62" t="s">
        <v>30</v>
      </c>
      <c r="C19" s="38" t="s">
        <v>37</v>
      </c>
      <c r="D19" s="37" t="s">
        <v>70</v>
      </c>
      <c r="E19" s="40">
        <f>BondYields!I381</f>
        <v>1.9878174603174606E-2</v>
      </c>
      <c r="F19" s="168">
        <v>5.2499999999999998E-2</v>
      </c>
    </row>
    <row r="20" spans="2:6" ht="15" customHeight="1" x14ac:dyDescent="0.2">
      <c r="B20" s="62" t="s">
        <v>31</v>
      </c>
      <c r="C20" s="38" t="s">
        <v>38</v>
      </c>
      <c r="D20" s="37" t="s">
        <v>72</v>
      </c>
      <c r="E20" s="40">
        <f>BondYields!J381</f>
        <v>3.0020959595959597E-2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BondYields!K381</f>
        <v>2.1589899999999999E-2</v>
      </c>
      <c r="F23" s="168">
        <v>0.13125000000000001</v>
      </c>
    </row>
    <row r="24" spans="2:6" ht="16.5" customHeight="1" x14ac:dyDescent="0.2">
      <c r="B24" s="62" t="s">
        <v>33</v>
      </c>
      <c r="C24" s="36"/>
      <c r="D24" s="37" t="s">
        <v>41</v>
      </c>
      <c r="E24" s="40">
        <f>BondYields!L381+8%-BondYields!K381</f>
        <v>8.3254544444444453E-2</v>
      </c>
      <c r="F24" s="168">
        <v>0.21</v>
      </c>
    </row>
    <row r="25" spans="2:6" ht="16.5" customHeight="1" x14ac:dyDescent="0.2">
      <c r="B25" s="61" t="s">
        <v>65</v>
      </c>
      <c r="C25" s="36" t="s">
        <v>76</v>
      </c>
      <c r="D25" s="37"/>
      <c r="E25" s="40">
        <f>BondYields!M381</f>
        <v>4.8657394455981162E-2</v>
      </c>
      <c r="F25" s="168">
        <v>0.13125000000000001</v>
      </c>
    </row>
    <row r="26" spans="2:6" ht="16.5" customHeight="1" x14ac:dyDescent="0.2">
      <c r="B26" s="61" t="s">
        <v>47</v>
      </c>
      <c r="C26" s="36" t="s">
        <v>77</v>
      </c>
      <c r="D26" s="37"/>
      <c r="E26" s="40">
        <f>E16</f>
        <v>3.893203463203463E-2</v>
      </c>
      <c r="F26" s="168">
        <v>0.21</v>
      </c>
    </row>
    <row r="27" spans="2:6" ht="16.5" customHeight="1" x14ac:dyDescent="0.2">
      <c r="B27" s="61" t="s">
        <v>48</v>
      </c>
      <c r="C27" s="36" t="s">
        <v>78</v>
      </c>
      <c r="D27" s="37"/>
      <c r="E27" s="40">
        <f>BondYields!L381+2%</f>
        <v>4.4844444444444451E-2</v>
      </c>
      <c r="F27" s="168">
        <v>0.21</v>
      </c>
    </row>
    <row r="28" spans="2:6" ht="16.5" customHeight="1" x14ac:dyDescent="0.2">
      <c r="B28" s="61" t="s">
        <v>49</v>
      </c>
      <c r="C28" s="36" t="s">
        <v>79</v>
      </c>
      <c r="D28" s="37"/>
      <c r="E28" s="40">
        <f>BondYields!C381</f>
        <v>2.4266666666666669E-2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BondYields!K381</f>
        <v>2.1589899999999999E-2</v>
      </c>
      <c r="F30" s="168">
        <v>0.13125000000000001</v>
      </c>
    </row>
    <row r="31" spans="2:6" ht="16.5" customHeight="1" x14ac:dyDescent="0.2">
      <c r="B31" s="62" t="s">
        <v>52</v>
      </c>
      <c r="C31" s="36"/>
      <c r="D31" s="37" t="s">
        <v>41</v>
      </c>
      <c r="E31" s="40">
        <f>BondYields!L381+8%-BondYields!K381</f>
        <v>8.3254544444444453E-2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2019</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BondYields!L380+6%</f>
        <v>8.5477777777777778E-2</v>
      </c>
      <c r="F5" s="100"/>
    </row>
    <row r="6" spans="1:6" s="32" customFormat="1" ht="16.5" customHeight="1" x14ac:dyDescent="0.2">
      <c r="A6" s="87"/>
      <c r="B6" s="101" t="s">
        <v>139</v>
      </c>
      <c r="C6" s="102"/>
      <c r="D6" s="102"/>
      <c r="E6" s="103">
        <f>BondYields!L380</f>
        <v>2.547777777777778E-2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BondYields!C380</f>
        <v>2.4400000000000002E-2</v>
      </c>
      <c r="F10" s="168">
        <v>0.21</v>
      </c>
    </row>
    <row r="11" spans="1:6" ht="15" customHeight="1" x14ac:dyDescent="0.2">
      <c r="B11" s="62" t="s">
        <v>25</v>
      </c>
      <c r="C11" s="38" t="s">
        <v>37</v>
      </c>
      <c r="D11" s="37" t="s">
        <v>70</v>
      </c>
      <c r="E11" s="40">
        <f>BondYields!D380</f>
        <v>2.5933333333333336E-2</v>
      </c>
      <c r="F11" s="168">
        <v>0.21</v>
      </c>
    </row>
    <row r="12" spans="1:6" ht="15" customHeight="1" x14ac:dyDescent="0.2">
      <c r="B12" s="62" t="s">
        <v>26</v>
      </c>
      <c r="C12" s="38" t="s">
        <v>38</v>
      </c>
      <c r="D12" s="37" t="s">
        <v>72</v>
      </c>
      <c r="E12" s="40">
        <f>BondYields!E380</f>
        <v>2.81E-2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BondYields!F380</f>
        <v>2.4799999999999999E-2</v>
      </c>
      <c r="F14" s="168">
        <v>0.21</v>
      </c>
    </row>
    <row r="15" spans="1:6" ht="15" customHeight="1" x14ac:dyDescent="0.2">
      <c r="B15" s="62" t="s">
        <v>28</v>
      </c>
      <c r="C15" s="38" t="s">
        <v>37</v>
      </c>
      <c r="D15" s="37" t="s">
        <v>70</v>
      </c>
      <c r="E15" s="40">
        <f>BondYields!G380</f>
        <v>3.3105012531328325E-2</v>
      </c>
      <c r="F15" s="168">
        <v>0.21</v>
      </c>
    </row>
    <row r="16" spans="1:6" ht="15" customHeight="1" x14ac:dyDescent="0.2">
      <c r="B16" s="62" t="s">
        <v>29</v>
      </c>
      <c r="C16" s="38" t="s">
        <v>38</v>
      </c>
      <c r="D16" s="37" t="s">
        <v>72</v>
      </c>
      <c r="E16" s="40">
        <f>BondYields!H380</f>
        <v>4.0159147869674186E-2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BondYields!F380*(1-21%)</f>
        <v>1.9592000000000002E-2</v>
      </c>
      <c r="F18" s="168">
        <v>5.2499999999999998E-2</v>
      </c>
    </row>
    <row r="19" spans="2:6" ht="15" customHeight="1" x14ac:dyDescent="0.2">
      <c r="B19" s="62" t="s">
        <v>30</v>
      </c>
      <c r="C19" s="38" t="s">
        <v>37</v>
      </c>
      <c r="D19" s="37" t="s">
        <v>70</v>
      </c>
      <c r="E19" s="40">
        <f>BondYields!I380</f>
        <v>2.1022911445279863E-2</v>
      </c>
      <c r="F19" s="168">
        <v>5.2499999999999998E-2</v>
      </c>
    </row>
    <row r="20" spans="2:6" ht="15" customHeight="1" x14ac:dyDescent="0.2">
      <c r="B20" s="62" t="s">
        <v>31</v>
      </c>
      <c r="C20" s="38" t="s">
        <v>38</v>
      </c>
      <c r="D20" s="37" t="s">
        <v>72</v>
      </c>
      <c r="E20" s="40">
        <f>BondYields!J380</f>
        <v>3.1565497076023387E-2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BondYields!K380</f>
        <v>2.1708066666666664E-2</v>
      </c>
      <c r="F23" s="168">
        <v>0.13125000000000001</v>
      </c>
    </row>
    <row r="24" spans="2:6" ht="16.5" customHeight="1" x14ac:dyDescent="0.2">
      <c r="B24" s="62" t="s">
        <v>33</v>
      </c>
      <c r="C24" s="36"/>
      <c r="D24" s="37" t="s">
        <v>41</v>
      </c>
      <c r="E24" s="40">
        <f>BondYields!L380+8%-BondYields!K380</f>
        <v>8.3769711111111117E-2</v>
      </c>
      <c r="F24" s="168">
        <v>0.21</v>
      </c>
    </row>
    <row r="25" spans="2:6" ht="16.5" customHeight="1" x14ac:dyDescent="0.2">
      <c r="B25" s="61" t="s">
        <v>65</v>
      </c>
      <c r="C25" s="36" t="s">
        <v>76</v>
      </c>
      <c r="D25" s="37"/>
      <c r="E25" s="40">
        <f>BondYields!M380</f>
        <v>4.8704361167850783E-2</v>
      </c>
      <c r="F25" s="168">
        <v>0.13125000000000001</v>
      </c>
    </row>
    <row r="26" spans="2:6" ht="16.5" customHeight="1" x14ac:dyDescent="0.2">
      <c r="B26" s="61" t="s">
        <v>47</v>
      </c>
      <c r="C26" s="36" t="s">
        <v>77</v>
      </c>
      <c r="D26" s="37"/>
      <c r="E26" s="40">
        <f>E16</f>
        <v>4.0159147869674186E-2</v>
      </c>
      <c r="F26" s="168">
        <v>0.21</v>
      </c>
    </row>
    <row r="27" spans="2:6" ht="16.5" customHeight="1" x14ac:dyDescent="0.2">
      <c r="B27" s="61" t="s">
        <v>48</v>
      </c>
      <c r="C27" s="36" t="s">
        <v>78</v>
      </c>
      <c r="D27" s="37"/>
      <c r="E27" s="40">
        <f>BondYields!L380+2%</f>
        <v>4.5477777777777784E-2</v>
      </c>
      <c r="F27" s="168">
        <v>0.21</v>
      </c>
    </row>
    <row r="28" spans="2:6" ht="16.5" customHeight="1" x14ac:dyDescent="0.2">
      <c r="B28" s="61" t="s">
        <v>49</v>
      </c>
      <c r="C28" s="36" t="s">
        <v>79</v>
      </c>
      <c r="D28" s="37"/>
      <c r="E28" s="40">
        <f>BondYields!C380</f>
        <v>2.4400000000000002E-2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BondYields!K380</f>
        <v>2.1708066666666664E-2</v>
      </c>
      <c r="F30" s="168">
        <v>0.13125000000000001</v>
      </c>
    </row>
    <row r="31" spans="2:6" ht="16.5" customHeight="1" x14ac:dyDescent="0.2">
      <c r="B31" s="62" t="s">
        <v>52</v>
      </c>
      <c r="C31" s="36"/>
      <c r="D31" s="37" t="s">
        <v>41</v>
      </c>
      <c r="E31" s="40">
        <f>BondYields!L380+8%-BondYields!K380</f>
        <v>8.3769711111111117E-2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2019</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630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BondYields!L379+6%</f>
        <v>8.5822222222222216E-2</v>
      </c>
      <c r="F5" s="100"/>
    </row>
    <row r="6" spans="1:6" s="32" customFormat="1" ht="16.5" customHeight="1" x14ac:dyDescent="0.2">
      <c r="A6" s="87"/>
      <c r="B6" s="101" t="s">
        <v>139</v>
      </c>
      <c r="C6" s="102"/>
      <c r="D6" s="102"/>
      <c r="E6" s="103">
        <f>BondYields!L379</f>
        <v>2.5822222222222222E-2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BondYields!C379</f>
        <v>2.4366666666666665E-2</v>
      </c>
      <c r="F10" s="168">
        <v>0.21</v>
      </c>
    </row>
    <row r="11" spans="1:6" ht="15" customHeight="1" x14ac:dyDescent="0.2">
      <c r="B11" s="62" t="s">
        <v>25</v>
      </c>
      <c r="C11" s="38" t="s">
        <v>37</v>
      </c>
      <c r="D11" s="37" t="s">
        <v>70</v>
      </c>
      <c r="E11" s="40">
        <f>BondYields!D379</f>
        <v>2.6533333333333336E-2</v>
      </c>
      <c r="F11" s="168">
        <v>0.21</v>
      </c>
    </row>
    <row r="12" spans="1:6" ht="15" customHeight="1" x14ac:dyDescent="0.2">
      <c r="B12" s="62" t="s">
        <v>26</v>
      </c>
      <c r="C12" s="38" t="s">
        <v>38</v>
      </c>
      <c r="D12" s="37" t="s">
        <v>72</v>
      </c>
      <c r="E12" s="40">
        <f>BondYields!E379</f>
        <v>2.8533333333333331E-2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BondYields!F379</f>
        <v>2.52E-2</v>
      </c>
      <c r="F14" s="168">
        <v>0.21</v>
      </c>
    </row>
    <row r="15" spans="1:6" ht="15" customHeight="1" x14ac:dyDescent="0.2">
      <c r="B15" s="62" t="s">
        <v>28</v>
      </c>
      <c r="C15" s="38" t="s">
        <v>37</v>
      </c>
      <c r="D15" s="37" t="s">
        <v>70</v>
      </c>
      <c r="E15" s="40">
        <f>BondYields!G379</f>
        <v>3.4519298245614033E-2</v>
      </c>
      <c r="F15" s="168">
        <v>0.21</v>
      </c>
    </row>
    <row r="16" spans="1:6" ht="15" customHeight="1" x14ac:dyDescent="0.2">
      <c r="B16" s="62" t="s">
        <v>29</v>
      </c>
      <c r="C16" s="38" t="s">
        <v>38</v>
      </c>
      <c r="D16" s="37" t="s">
        <v>72</v>
      </c>
      <c r="E16" s="40">
        <f>BondYields!H379</f>
        <v>4.1764703425229734E-2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BondYields!F379*(1-21%)</f>
        <v>1.9908000000000002E-2</v>
      </c>
      <c r="F18" s="168">
        <v>5.2499999999999998E-2</v>
      </c>
    </row>
    <row r="19" spans="2:6" ht="15" customHeight="1" x14ac:dyDescent="0.2">
      <c r="B19" s="62" t="s">
        <v>30</v>
      </c>
      <c r="C19" s="38" t="s">
        <v>37</v>
      </c>
      <c r="D19" s="37" t="s">
        <v>70</v>
      </c>
      <c r="E19" s="40">
        <f>BondYields!I379</f>
        <v>2.2605847953216376E-2</v>
      </c>
      <c r="F19" s="168">
        <v>5.2499999999999998E-2</v>
      </c>
    </row>
    <row r="20" spans="2:6" ht="15" customHeight="1" x14ac:dyDescent="0.2">
      <c r="B20" s="62" t="s">
        <v>31</v>
      </c>
      <c r="C20" s="38" t="s">
        <v>38</v>
      </c>
      <c r="D20" s="37" t="s">
        <v>72</v>
      </c>
      <c r="E20" s="40">
        <f>BondYields!J379</f>
        <v>3.2793671679197993E-2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BondYields!K379</f>
        <v>2.1826233333333334E-2</v>
      </c>
      <c r="F23" s="168">
        <v>0.13125000000000001</v>
      </c>
    </row>
    <row r="24" spans="2:6" ht="16.5" customHeight="1" x14ac:dyDescent="0.2">
      <c r="B24" s="62" t="s">
        <v>33</v>
      </c>
      <c r="C24" s="36"/>
      <c r="D24" s="37" t="s">
        <v>41</v>
      </c>
      <c r="E24" s="40">
        <f>BondYields!L379+8%-BondYields!K379</f>
        <v>8.3995988888888887E-2</v>
      </c>
      <c r="F24" s="168">
        <v>0.21</v>
      </c>
    </row>
    <row r="25" spans="2:6" ht="16.5" customHeight="1" x14ac:dyDescent="0.2">
      <c r="B25" s="61" t="s">
        <v>65</v>
      </c>
      <c r="C25" s="36" t="s">
        <v>76</v>
      </c>
      <c r="D25" s="37"/>
      <c r="E25" s="40">
        <f>BondYields!M379</f>
        <v>4.898982080625159E-2</v>
      </c>
      <c r="F25" s="168">
        <v>0.13125000000000001</v>
      </c>
    </row>
    <row r="26" spans="2:6" ht="16.5" customHeight="1" x14ac:dyDescent="0.2">
      <c r="B26" s="61" t="s">
        <v>47</v>
      </c>
      <c r="C26" s="36" t="s">
        <v>77</v>
      </c>
      <c r="D26" s="37"/>
      <c r="E26" s="40">
        <f>E16</f>
        <v>4.1764703425229734E-2</v>
      </c>
      <c r="F26" s="168">
        <v>0.21</v>
      </c>
    </row>
    <row r="27" spans="2:6" ht="16.5" customHeight="1" x14ac:dyDescent="0.2">
      <c r="B27" s="61" t="s">
        <v>48</v>
      </c>
      <c r="C27" s="36" t="s">
        <v>78</v>
      </c>
      <c r="D27" s="37"/>
      <c r="E27" s="40">
        <f>BondYields!L379+2%</f>
        <v>4.5822222222222223E-2</v>
      </c>
      <c r="F27" s="168">
        <v>0.21</v>
      </c>
    </row>
    <row r="28" spans="2:6" ht="16.5" customHeight="1" x14ac:dyDescent="0.2">
      <c r="B28" s="61" t="s">
        <v>49</v>
      </c>
      <c r="C28" s="36" t="s">
        <v>79</v>
      </c>
      <c r="D28" s="37"/>
      <c r="E28" s="40">
        <f>BondYields!C379</f>
        <v>2.4366666666666665E-2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BondYields!K379</f>
        <v>2.1826233333333334E-2</v>
      </c>
      <c r="F30" s="168">
        <v>0.13125000000000001</v>
      </c>
    </row>
    <row r="31" spans="2:6" ht="16.5" customHeight="1" x14ac:dyDescent="0.2">
      <c r="B31" s="62" t="s">
        <v>52</v>
      </c>
      <c r="C31" s="36"/>
      <c r="D31" s="37" t="s">
        <v>41</v>
      </c>
      <c r="E31" s="40">
        <f>BondYields!L379+8%-BondYields!K379</f>
        <v>8.3995988888888887E-2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2019</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626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BondYields!L378+6%</f>
        <v>8.6277777777777773E-2</v>
      </c>
      <c r="F5" s="100"/>
    </row>
    <row r="6" spans="1:6" s="32" customFormat="1" ht="16.5" customHeight="1" x14ac:dyDescent="0.2">
      <c r="A6" s="87"/>
      <c r="B6" s="101" t="s">
        <v>139</v>
      </c>
      <c r="C6" s="102"/>
      <c r="D6" s="102"/>
      <c r="E6" s="103">
        <f>BondYields!L378</f>
        <v>2.6277777777777778E-2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BondYields!C378</f>
        <v>2.4233333333333332E-2</v>
      </c>
      <c r="F10" s="168">
        <v>0.21</v>
      </c>
    </row>
    <row r="11" spans="1:6" ht="15" customHeight="1" x14ac:dyDescent="0.2">
      <c r="B11" s="62" t="s">
        <v>25</v>
      </c>
      <c r="C11" s="38" t="s">
        <v>37</v>
      </c>
      <c r="D11" s="37" t="s">
        <v>70</v>
      </c>
      <c r="E11" s="40">
        <f>BondYields!D378</f>
        <v>2.7399999999999997E-2</v>
      </c>
      <c r="F11" s="168">
        <v>0.21</v>
      </c>
    </row>
    <row r="12" spans="1:6" ht="15" customHeight="1" x14ac:dyDescent="0.2">
      <c r="B12" s="62" t="s">
        <v>26</v>
      </c>
      <c r="C12" s="38" t="s">
        <v>38</v>
      </c>
      <c r="D12" s="37" t="s">
        <v>72</v>
      </c>
      <c r="E12" s="40">
        <f>BondYields!E378</f>
        <v>2.9133333333333334E-2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BondYields!F378</f>
        <v>2.5899999999999996E-2</v>
      </c>
      <c r="F14" s="168">
        <v>0.21</v>
      </c>
    </row>
    <row r="15" spans="1:6" ht="15" customHeight="1" x14ac:dyDescent="0.2">
      <c r="B15" s="62" t="s">
        <v>28</v>
      </c>
      <c r="C15" s="38" t="s">
        <v>37</v>
      </c>
      <c r="D15" s="37" t="s">
        <v>70</v>
      </c>
      <c r="E15" s="40">
        <f>BondYields!G378</f>
        <v>3.5908604845446945E-2</v>
      </c>
      <c r="F15" s="168">
        <v>0.21</v>
      </c>
    </row>
    <row r="16" spans="1:6" ht="15" customHeight="1" x14ac:dyDescent="0.2">
      <c r="B16" s="62" t="s">
        <v>29</v>
      </c>
      <c r="C16" s="38" t="s">
        <v>38</v>
      </c>
      <c r="D16" s="37" t="s">
        <v>72</v>
      </c>
      <c r="E16" s="40">
        <f>BondYields!H378</f>
        <v>4.302769423558897E-2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BondYields!F378*(1-21%)</f>
        <v>2.0460999999999997E-2</v>
      </c>
      <c r="F18" s="168">
        <v>5.2499999999999998E-2</v>
      </c>
    </row>
    <row r="19" spans="2:6" ht="15" customHeight="1" x14ac:dyDescent="0.2">
      <c r="B19" s="62" t="s">
        <v>30</v>
      </c>
      <c r="C19" s="38" t="s">
        <v>37</v>
      </c>
      <c r="D19" s="37" t="s">
        <v>70</v>
      </c>
      <c r="E19" s="40">
        <f>BondYields!I378</f>
        <v>2.4855513784461155E-2</v>
      </c>
      <c r="F19" s="168">
        <v>5.2499999999999998E-2</v>
      </c>
    </row>
    <row r="20" spans="2:6" ht="15" customHeight="1" x14ac:dyDescent="0.2">
      <c r="B20" s="62" t="s">
        <v>31</v>
      </c>
      <c r="C20" s="38" t="s">
        <v>38</v>
      </c>
      <c r="D20" s="37" t="s">
        <v>72</v>
      </c>
      <c r="E20" s="40">
        <f>BondYields!J378</f>
        <v>3.3997744360902256E-2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BondYields!K378</f>
        <v>2.1944399999999999E-2</v>
      </c>
      <c r="F23" s="168">
        <v>0.13125000000000001</v>
      </c>
    </row>
    <row r="24" spans="2:6" ht="16.5" customHeight="1" x14ac:dyDescent="0.2">
      <c r="B24" s="62" t="s">
        <v>33</v>
      </c>
      <c r="C24" s="36"/>
      <c r="D24" s="37" t="s">
        <v>41</v>
      </c>
      <c r="E24" s="40">
        <f>BondYields!L378+8%-BondYields!K378</f>
        <v>8.4333377777777774E-2</v>
      </c>
      <c r="F24" s="168">
        <v>0.21</v>
      </c>
    </row>
    <row r="25" spans="2:6" ht="16.5" customHeight="1" x14ac:dyDescent="0.2">
      <c r="B25" s="61" t="s">
        <v>65</v>
      </c>
      <c r="C25" s="36" t="s">
        <v>76</v>
      </c>
      <c r="D25" s="37"/>
      <c r="E25" s="40">
        <f>BondYields!M378</f>
        <v>4.9299749373433593E-2</v>
      </c>
      <c r="F25" s="168">
        <v>0.13125000000000001</v>
      </c>
    </row>
    <row r="26" spans="2:6" ht="16.5" customHeight="1" x14ac:dyDescent="0.2">
      <c r="B26" s="61" t="s">
        <v>47</v>
      </c>
      <c r="C26" s="36" t="s">
        <v>77</v>
      </c>
      <c r="D26" s="37"/>
      <c r="E26" s="40">
        <f>E16</f>
        <v>4.302769423558897E-2</v>
      </c>
      <c r="F26" s="168">
        <v>0.21</v>
      </c>
    </row>
    <row r="27" spans="2:6" ht="16.5" customHeight="1" x14ac:dyDescent="0.2">
      <c r="B27" s="61" t="s">
        <v>48</v>
      </c>
      <c r="C27" s="36" t="s">
        <v>78</v>
      </c>
      <c r="D27" s="37"/>
      <c r="E27" s="40">
        <f>BondYields!L378+2%</f>
        <v>4.6277777777777779E-2</v>
      </c>
      <c r="F27" s="168">
        <v>0.21</v>
      </c>
    </row>
    <row r="28" spans="2:6" ht="16.5" customHeight="1" x14ac:dyDescent="0.2">
      <c r="B28" s="61" t="s">
        <v>49</v>
      </c>
      <c r="C28" s="36" t="s">
        <v>79</v>
      </c>
      <c r="D28" s="37"/>
      <c r="E28" s="40">
        <f>BondYields!C378</f>
        <v>2.4233333333333332E-2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BondYields!K378</f>
        <v>2.1944399999999999E-2</v>
      </c>
      <c r="F30" s="168">
        <v>0.13125000000000001</v>
      </c>
    </row>
    <row r="31" spans="2:6" ht="16.5" customHeight="1" x14ac:dyDescent="0.2">
      <c r="B31" s="62" t="s">
        <v>52</v>
      </c>
      <c r="C31" s="36"/>
      <c r="D31" s="37" t="s">
        <v>41</v>
      </c>
      <c r="E31" s="40">
        <f>BondYields!L378+8%-BondYields!K378</f>
        <v>8.4333377777777774E-2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623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BondYields!L377+6%</f>
        <v>8.7022222222222223E-2</v>
      </c>
      <c r="F5" s="100"/>
    </row>
    <row r="6" spans="1:6" s="32" customFormat="1" ht="16.5" customHeight="1" x14ac:dyDescent="0.2">
      <c r="A6" s="87"/>
      <c r="B6" s="101" t="s">
        <v>139</v>
      </c>
      <c r="C6" s="102"/>
      <c r="D6" s="102"/>
      <c r="E6" s="103">
        <f>BondYields!L377</f>
        <v>2.7022222222222225E-2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BondYields!C377</f>
        <v>2.3999999999999997E-2</v>
      </c>
      <c r="F10" s="168">
        <v>0.21</v>
      </c>
    </row>
    <row r="11" spans="1:6" ht="15" customHeight="1" x14ac:dyDescent="0.2">
      <c r="B11" s="62" t="s">
        <v>25</v>
      </c>
      <c r="C11" s="38" t="s">
        <v>37</v>
      </c>
      <c r="D11" s="37" t="s">
        <v>70</v>
      </c>
      <c r="E11" s="40">
        <f>BondYields!D377</f>
        <v>2.8866666666666665E-2</v>
      </c>
      <c r="F11" s="168">
        <v>0.21</v>
      </c>
    </row>
    <row r="12" spans="1:6" ht="15" customHeight="1" x14ac:dyDescent="0.2">
      <c r="B12" s="62" t="s">
        <v>26</v>
      </c>
      <c r="C12" s="38" t="s">
        <v>38</v>
      </c>
      <c r="D12" s="37" t="s">
        <v>72</v>
      </c>
      <c r="E12" s="40">
        <f>BondYields!E377</f>
        <v>3.0466666666666666E-2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BondYields!F377</f>
        <v>2.6133333333333331E-2</v>
      </c>
      <c r="F14" s="168">
        <v>0.21</v>
      </c>
    </row>
    <row r="15" spans="1:6" ht="15" customHeight="1" x14ac:dyDescent="0.2">
      <c r="B15" s="62" t="s">
        <v>28</v>
      </c>
      <c r="C15" s="38" t="s">
        <v>37</v>
      </c>
      <c r="D15" s="37" t="s">
        <v>70</v>
      </c>
      <c r="E15" s="40">
        <f>BondYields!G377</f>
        <v>3.7347639933166248E-2</v>
      </c>
      <c r="F15" s="168">
        <v>0.21</v>
      </c>
    </row>
    <row r="16" spans="1:6" ht="15" customHeight="1" x14ac:dyDescent="0.2">
      <c r="B16" s="62" t="s">
        <v>29</v>
      </c>
      <c r="C16" s="38" t="s">
        <v>38</v>
      </c>
      <c r="D16" s="37" t="s">
        <v>72</v>
      </c>
      <c r="E16" s="40">
        <f>BondYields!H377</f>
        <v>4.4196641604010024E-2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BondYields!F377*(1-21%)</f>
        <v>2.0645333333333332E-2</v>
      </c>
      <c r="F18" s="168">
        <v>5.2499999999999998E-2</v>
      </c>
    </row>
    <row r="19" spans="2:6" ht="15" customHeight="1" x14ac:dyDescent="0.2">
      <c r="B19" s="62" t="s">
        <v>30</v>
      </c>
      <c r="C19" s="38" t="s">
        <v>37</v>
      </c>
      <c r="D19" s="37" t="s">
        <v>70</v>
      </c>
      <c r="E19" s="40">
        <f>BondYields!I377</f>
        <v>2.7073693609022554E-2</v>
      </c>
      <c r="F19" s="168">
        <v>5.2499999999999998E-2</v>
      </c>
    </row>
    <row r="20" spans="2:6" ht="15" customHeight="1" x14ac:dyDescent="0.2">
      <c r="B20" s="62" t="s">
        <v>31</v>
      </c>
      <c r="C20" s="38" t="s">
        <v>38</v>
      </c>
      <c r="D20" s="37" t="s">
        <v>72</v>
      </c>
      <c r="E20" s="40">
        <f>BondYields!J377</f>
        <v>3.6116691729323309E-2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BondYields!K377</f>
        <v>2.1944399999999999E-2</v>
      </c>
      <c r="F23" s="168">
        <v>0.13125000000000001</v>
      </c>
    </row>
    <row r="24" spans="2:6" ht="16.5" customHeight="1" x14ac:dyDescent="0.2">
      <c r="B24" s="62" t="s">
        <v>33</v>
      </c>
      <c r="C24" s="36"/>
      <c r="D24" s="37" t="s">
        <v>41</v>
      </c>
      <c r="E24" s="40">
        <f>BondYields!L377+8%-BondYields!K377</f>
        <v>8.5077822222222224E-2</v>
      </c>
      <c r="F24" s="168">
        <v>0.21</v>
      </c>
    </row>
    <row r="25" spans="2:6" ht="16.5" customHeight="1" x14ac:dyDescent="0.2">
      <c r="B25" s="61" t="s">
        <v>65</v>
      </c>
      <c r="C25" s="36" t="s">
        <v>76</v>
      </c>
      <c r="D25" s="37"/>
      <c r="E25" s="40">
        <f>BondYields!M377</f>
        <v>4.9488549805887273E-2</v>
      </c>
      <c r="F25" s="168">
        <v>0.13125000000000001</v>
      </c>
    </row>
    <row r="26" spans="2:6" ht="16.5" customHeight="1" x14ac:dyDescent="0.2">
      <c r="B26" s="61" t="s">
        <v>47</v>
      </c>
      <c r="C26" s="36" t="s">
        <v>77</v>
      </c>
      <c r="D26" s="37"/>
      <c r="E26" s="40">
        <f>E16</f>
        <v>4.4196641604010024E-2</v>
      </c>
      <c r="F26" s="168">
        <v>0.21</v>
      </c>
    </row>
    <row r="27" spans="2:6" ht="16.5" customHeight="1" x14ac:dyDescent="0.2">
      <c r="B27" s="61" t="s">
        <v>48</v>
      </c>
      <c r="C27" s="36" t="s">
        <v>78</v>
      </c>
      <c r="D27" s="37"/>
      <c r="E27" s="40">
        <f>BondYields!L377+2%</f>
        <v>4.7022222222222229E-2</v>
      </c>
      <c r="F27" s="168">
        <v>0.21</v>
      </c>
    </row>
    <row r="28" spans="2:6" ht="16.5" customHeight="1" x14ac:dyDescent="0.2">
      <c r="B28" s="61" t="s">
        <v>49</v>
      </c>
      <c r="C28" s="36" t="s">
        <v>79</v>
      </c>
      <c r="D28" s="37"/>
      <c r="E28" s="40">
        <f>BondYields!C377</f>
        <v>2.3999999999999997E-2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BondYields!K377</f>
        <v>2.1944399999999999E-2</v>
      </c>
      <c r="F30" s="168">
        <v>0.13125000000000001</v>
      </c>
    </row>
    <row r="31" spans="2:6" ht="16.5" customHeight="1" x14ac:dyDescent="0.2">
      <c r="B31" s="62" t="s">
        <v>52</v>
      </c>
      <c r="C31" s="36"/>
      <c r="D31" s="37" t="s">
        <v>41</v>
      </c>
      <c r="E31" s="40">
        <f>BondYields!L377+8%-BondYields!K377</f>
        <v>8.5077822222222224E-2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2019</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620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BondYields!L376+6%</f>
        <v>8.77E-2</v>
      </c>
      <c r="F5" s="100"/>
    </row>
    <row r="6" spans="1:6" s="32" customFormat="1" ht="16.5" customHeight="1" x14ac:dyDescent="0.2">
      <c r="A6" s="87"/>
      <c r="B6" s="101" t="s">
        <v>139</v>
      </c>
      <c r="C6" s="102"/>
      <c r="D6" s="102"/>
      <c r="E6" s="103">
        <f>BondYields!L376</f>
        <v>2.7700000000000002E-2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BondYields!C376</f>
        <v>2.3566666666666666E-2</v>
      </c>
      <c r="F10" s="168">
        <v>0.21</v>
      </c>
    </row>
    <row r="11" spans="1:6" ht="15" customHeight="1" x14ac:dyDescent="0.2">
      <c r="B11" s="62" t="s">
        <v>25</v>
      </c>
      <c r="C11" s="38" t="s">
        <v>37</v>
      </c>
      <c r="D11" s="37" t="s">
        <v>70</v>
      </c>
      <c r="E11" s="40">
        <f>BondYields!D376</f>
        <v>3.0333333333333334E-2</v>
      </c>
      <c r="F11" s="168">
        <v>0.21</v>
      </c>
    </row>
    <row r="12" spans="1:6" ht="15" customHeight="1" x14ac:dyDescent="0.2">
      <c r="B12" s="62" t="s">
        <v>26</v>
      </c>
      <c r="C12" s="38" t="s">
        <v>38</v>
      </c>
      <c r="D12" s="37" t="s">
        <v>72</v>
      </c>
      <c r="E12" s="40">
        <f>BondYields!E376</f>
        <v>3.1733333333333336E-2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BondYields!F376</f>
        <v>2.5399999999999995E-2</v>
      </c>
      <c r="F14" s="168">
        <v>0.21</v>
      </c>
    </row>
    <row r="15" spans="1:6" ht="15" customHeight="1" x14ac:dyDescent="0.2">
      <c r="B15" s="62" t="s">
        <v>28</v>
      </c>
      <c r="C15" s="38" t="s">
        <v>37</v>
      </c>
      <c r="D15" s="37" t="s">
        <v>70</v>
      </c>
      <c r="E15" s="40">
        <f>BondYields!G376</f>
        <v>3.8178628389154701E-2</v>
      </c>
      <c r="F15" s="168">
        <v>0.21</v>
      </c>
    </row>
    <row r="16" spans="1:6" ht="15" customHeight="1" x14ac:dyDescent="0.2">
      <c r="B16" s="62" t="s">
        <v>29</v>
      </c>
      <c r="C16" s="38" t="s">
        <v>38</v>
      </c>
      <c r="D16" s="37" t="s">
        <v>72</v>
      </c>
      <c r="E16" s="40">
        <f>BondYields!H376</f>
        <v>4.4349130781499192E-2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BondYields!F376*(1-21%)</f>
        <v>2.0065999999999997E-2</v>
      </c>
      <c r="F18" s="168">
        <v>5.2499999999999998E-2</v>
      </c>
    </row>
    <row r="19" spans="2:6" ht="15" customHeight="1" x14ac:dyDescent="0.2">
      <c r="B19" s="62" t="s">
        <v>30</v>
      </c>
      <c r="C19" s="38" t="s">
        <v>37</v>
      </c>
      <c r="D19" s="37" t="s">
        <v>70</v>
      </c>
      <c r="E19" s="40">
        <f>BondYields!I376</f>
        <v>2.8019256379585328E-2</v>
      </c>
      <c r="F19" s="168">
        <v>5.2499999999999998E-2</v>
      </c>
    </row>
    <row r="20" spans="2:6" ht="15" customHeight="1" x14ac:dyDescent="0.2">
      <c r="B20" s="62" t="s">
        <v>31</v>
      </c>
      <c r="C20" s="38" t="s">
        <v>38</v>
      </c>
      <c r="D20" s="37" t="s">
        <v>72</v>
      </c>
      <c r="E20" s="40">
        <f>BondYields!J376</f>
        <v>3.7046020733652318E-2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BondYields!K376</f>
        <v>2.1944399999999999E-2</v>
      </c>
      <c r="F23" s="168">
        <v>0.13125000000000001</v>
      </c>
    </row>
    <row r="24" spans="2:6" ht="16.5" customHeight="1" x14ac:dyDescent="0.2">
      <c r="B24" s="62" t="s">
        <v>33</v>
      </c>
      <c r="C24" s="36"/>
      <c r="D24" s="37" t="s">
        <v>41</v>
      </c>
      <c r="E24" s="40">
        <f>BondYields!L376+8%-BondYields!K376</f>
        <v>8.5755600000000001E-2</v>
      </c>
      <c r="F24" s="168">
        <v>0.21</v>
      </c>
    </row>
    <row r="25" spans="2:6" ht="16.5" customHeight="1" x14ac:dyDescent="0.2">
      <c r="B25" s="61" t="s">
        <v>65</v>
      </c>
      <c r="C25" s="36" t="s">
        <v>76</v>
      </c>
      <c r="D25" s="37"/>
      <c r="E25" s="40">
        <f>BondYields!M376</f>
        <v>4.9508206364162761E-2</v>
      </c>
      <c r="F25" s="168">
        <v>0.13125000000000001</v>
      </c>
    </row>
    <row r="26" spans="2:6" ht="16.5" customHeight="1" x14ac:dyDescent="0.2">
      <c r="B26" s="61" t="s">
        <v>47</v>
      </c>
      <c r="C26" s="36" t="s">
        <v>77</v>
      </c>
      <c r="D26" s="37"/>
      <c r="E26" s="40">
        <f>E16</f>
        <v>4.4349130781499192E-2</v>
      </c>
      <c r="F26" s="168">
        <v>0.21</v>
      </c>
    </row>
    <row r="27" spans="2:6" ht="16.5" customHeight="1" x14ac:dyDescent="0.2">
      <c r="B27" s="61" t="s">
        <v>48</v>
      </c>
      <c r="C27" s="36" t="s">
        <v>78</v>
      </c>
      <c r="D27" s="37"/>
      <c r="E27" s="40">
        <f>BondYields!L376+2%</f>
        <v>4.7700000000000006E-2</v>
      </c>
      <c r="F27" s="168">
        <v>0.21</v>
      </c>
    </row>
    <row r="28" spans="2:6" ht="16.5" customHeight="1" x14ac:dyDescent="0.2">
      <c r="B28" s="61" t="s">
        <v>49</v>
      </c>
      <c r="C28" s="36" t="s">
        <v>79</v>
      </c>
      <c r="D28" s="37"/>
      <c r="E28" s="40">
        <f>BondYields!C376</f>
        <v>2.3566666666666666E-2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BondYields!K376</f>
        <v>2.1944399999999999E-2</v>
      </c>
      <c r="F30" s="168">
        <v>0.13125000000000001</v>
      </c>
    </row>
    <row r="31" spans="2:6" ht="16.5" customHeight="1" x14ac:dyDescent="0.2">
      <c r="B31" s="62" t="s">
        <v>52</v>
      </c>
      <c r="C31" s="36"/>
      <c r="D31" s="37" t="s">
        <v>41</v>
      </c>
      <c r="E31" s="40">
        <f>BondYields!L376+8%-BondYields!K376</f>
        <v>8.5755600000000001E-2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2019</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BondYields!L375+6%</f>
        <v>8.7677777777777771E-2</v>
      </c>
      <c r="F5" s="100"/>
    </row>
    <row r="6" spans="1:6" s="32" customFormat="1" ht="16.5" customHeight="1" x14ac:dyDescent="0.2">
      <c r="A6" s="87"/>
      <c r="B6" s="101" t="s">
        <v>139</v>
      </c>
      <c r="C6" s="102"/>
      <c r="D6" s="102"/>
      <c r="E6" s="103">
        <f>BondYields!L375</f>
        <v>2.7677777777777777E-2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BondYields!C375</f>
        <v>2.2766666666666668E-2</v>
      </c>
      <c r="F10" s="168">
        <v>0.21</v>
      </c>
    </row>
    <row r="11" spans="1:6" ht="15" customHeight="1" x14ac:dyDescent="0.2">
      <c r="B11" s="62" t="s">
        <v>25</v>
      </c>
      <c r="C11" s="38" t="s">
        <v>37</v>
      </c>
      <c r="D11" s="37" t="s">
        <v>70</v>
      </c>
      <c r="E11" s="40">
        <f>BondYields!D375</f>
        <v>3.09E-2</v>
      </c>
      <c r="F11" s="168">
        <v>0.21</v>
      </c>
    </row>
    <row r="12" spans="1:6" ht="15" customHeight="1" x14ac:dyDescent="0.2">
      <c r="B12" s="62" t="s">
        <v>26</v>
      </c>
      <c r="C12" s="38" t="s">
        <v>38</v>
      </c>
      <c r="D12" s="37" t="s">
        <v>72</v>
      </c>
      <c r="E12" s="40">
        <f>BondYields!E375</f>
        <v>3.2066666666666667E-2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BondYields!F375</f>
        <v>2.3900000000000001E-2</v>
      </c>
      <c r="F14" s="168">
        <v>0.21</v>
      </c>
    </row>
    <row r="15" spans="1:6" ht="15" customHeight="1" x14ac:dyDescent="0.2">
      <c r="B15" s="62" t="s">
        <v>28</v>
      </c>
      <c r="C15" s="38" t="s">
        <v>37</v>
      </c>
      <c r="D15" s="37" t="s">
        <v>70</v>
      </c>
      <c r="E15" s="40">
        <f>BondYields!G375</f>
        <v>3.8048803827751193E-2</v>
      </c>
      <c r="F15" s="168">
        <v>0.21</v>
      </c>
    </row>
    <row r="16" spans="1:6" ht="15" customHeight="1" x14ac:dyDescent="0.2">
      <c r="B16" s="62" t="s">
        <v>29</v>
      </c>
      <c r="C16" s="38" t="s">
        <v>38</v>
      </c>
      <c r="D16" s="37" t="s">
        <v>72</v>
      </c>
      <c r="E16" s="40">
        <f>BondYields!H375</f>
        <v>4.349649920255183E-2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BondYields!F375*(1-21%)</f>
        <v>1.8881000000000002E-2</v>
      </c>
      <c r="F18" s="168">
        <v>5.2499999999999998E-2</v>
      </c>
    </row>
    <row r="19" spans="2:6" ht="15" customHeight="1" x14ac:dyDescent="0.2">
      <c r="B19" s="62" t="s">
        <v>30</v>
      </c>
      <c r="C19" s="38" t="s">
        <v>37</v>
      </c>
      <c r="D19" s="37" t="s">
        <v>70</v>
      </c>
      <c r="E19" s="40">
        <f>BondYields!I375</f>
        <v>2.7492501993620414E-2</v>
      </c>
      <c r="F19" s="168">
        <v>5.2499999999999998E-2</v>
      </c>
    </row>
    <row r="20" spans="2:6" ht="15" customHeight="1" x14ac:dyDescent="0.2">
      <c r="B20" s="62" t="s">
        <v>31</v>
      </c>
      <c r="C20" s="38" t="s">
        <v>38</v>
      </c>
      <c r="D20" s="37" t="s">
        <v>72</v>
      </c>
      <c r="E20" s="40">
        <f>BondYields!J375</f>
        <v>3.6221020733652305E-2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BondYields!K375</f>
        <v>2.1944399999999999E-2</v>
      </c>
      <c r="F23" s="168">
        <v>0.13125000000000001</v>
      </c>
    </row>
    <row r="24" spans="2:6" ht="16.5" customHeight="1" x14ac:dyDescent="0.2">
      <c r="B24" s="62" t="s">
        <v>33</v>
      </c>
      <c r="C24" s="36"/>
      <c r="D24" s="37" t="s">
        <v>41</v>
      </c>
      <c r="E24" s="40">
        <f>BondYields!L375+8%-BondYields!K375</f>
        <v>8.5733377777777772E-2</v>
      </c>
      <c r="F24" s="168">
        <v>0.21</v>
      </c>
    </row>
    <row r="25" spans="2:6" ht="16.5" customHeight="1" x14ac:dyDescent="0.2">
      <c r="B25" s="61" t="s">
        <v>65</v>
      </c>
      <c r="C25" s="36" t="s">
        <v>76</v>
      </c>
      <c r="D25" s="37"/>
      <c r="E25" s="40">
        <f>BondYields!M375</f>
        <v>4.9273508508412278E-2</v>
      </c>
      <c r="F25" s="168">
        <v>0.13125000000000001</v>
      </c>
    </row>
    <row r="26" spans="2:6" ht="16.5" customHeight="1" x14ac:dyDescent="0.2">
      <c r="B26" s="61" t="s">
        <v>47</v>
      </c>
      <c r="C26" s="36" t="s">
        <v>77</v>
      </c>
      <c r="D26" s="37"/>
      <c r="E26" s="40">
        <f>E16</f>
        <v>4.349649920255183E-2</v>
      </c>
      <c r="F26" s="168">
        <v>0.21</v>
      </c>
    </row>
    <row r="27" spans="2:6" ht="16.5" customHeight="1" x14ac:dyDescent="0.2">
      <c r="B27" s="61" t="s">
        <v>48</v>
      </c>
      <c r="C27" s="36" t="s">
        <v>78</v>
      </c>
      <c r="D27" s="37"/>
      <c r="E27" s="40">
        <f>BondYields!L375+2%</f>
        <v>4.7677777777777777E-2</v>
      </c>
      <c r="F27" s="168">
        <v>0.21</v>
      </c>
    </row>
    <row r="28" spans="2:6" ht="16.5" customHeight="1" x14ac:dyDescent="0.2">
      <c r="B28" s="61" t="s">
        <v>49</v>
      </c>
      <c r="C28" s="36" t="s">
        <v>79</v>
      </c>
      <c r="D28" s="37"/>
      <c r="E28" s="40">
        <f>BondYields!C375</f>
        <v>2.2766666666666668E-2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BondYields!K375</f>
        <v>2.1944399999999999E-2</v>
      </c>
      <c r="F30" s="168">
        <v>0.13125000000000001</v>
      </c>
    </row>
    <row r="31" spans="2:6" ht="16.5" customHeight="1" x14ac:dyDescent="0.2">
      <c r="B31" s="62" t="s">
        <v>52</v>
      </c>
      <c r="C31" s="36"/>
      <c r="D31" s="37" t="s">
        <v>41</v>
      </c>
      <c r="E31" s="40">
        <f>BondYields!L375+8%-BondYields!K375</f>
        <v>8.5733377777777772E-2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2018</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613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BondYields!L374+6%</f>
        <v>8.6811111111111103E-2</v>
      </c>
      <c r="F5" s="100"/>
    </row>
    <row r="6" spans="1:6" s="32" customFormat="1" ht="16.5" customHeight="1" x14ac:dyDescent="0.2">
      <c r="A6" s="87"/>
      <c r="B6" s="101" t="s">
        <v>139</v>
      </c>
      <c r="C6" s="102"/>
      <c r="D6" s="102"/>
      <c r="E6" s="103">
        <f>BondYields!L374</f>
        <v>2.6811111111111108E-2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BondYields!C374</f>
        <v>2.1766666666666667E-2</v>
      </c>
      <c r="F10" s="168">
        <v>0.21</v>
      </c>
    </row>
    <row r="11" spans="1:6" ht="15" customHeight="1" x14ac:dyDescent="0.2">
      <c r="B11" s="62" t="s">
        <v>25</v>
      </c>
      <c r="C11" s="38" t="s">
        <v>37</v>
      </c>
      <c r="D11" s="37" t="s">
        <v>70</v>
      </c>
      <c r="E11" s="40">
        <f>BondYields!D374</f>
        <v>3.0133333333333331E-2</v>
      </c>
      <c r="F11" s="168">
        <v>0.21</v>
      </c>
    </row>
    <row r="12" spans="1:6" ht="15" customHeight="1" x14ac:dyDescent="0.2">
      <c r="B12" s="62" t="s">
        <v>26</v>
      </c>
      <c r="C12" s="38" t="s">
        <v>38</v>
      </c>
      <c r="D12" s="37" t="s">
        <v>72</v>
      </c>
      <c r="E12" s="40">
        <f>BondYields!E374</f>
        <v>3.106666666666667E-2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BondYields!F374</f>
        <v>2.2666666666666668E-2</v>
      </c>
      <c r="F14" s="168">
        <v>0.21</v>
      </c>
    </row>
    <row r="15" spans="1:6" ht="15" customHeight="1" x14ac:dyDescent="0.2">
      <c r="B15" s="62" t="s">
        <v>28</v>
      </c>
      <c r="C15" s="38" t="s">
        <v>37</v>
      </c>
      <c r="D15" s="37" t="s">
        <v>70</v>
      </c>
      <c r="E15" s="40">
        <f>BondYields!G374</f>
        <v>3.7015108175577287E-2</v>
      </c>
      <c r="F15" s="168">
        <v>0.21</v>
      </c>
    </row>
    <row r="16" spans="1:6" ht="15" customHeight="1" x14ac:dyDescent="0.2">
      <c r="B16" s="62" t="s">
        <v>29</v>
      </c>
      <c r="C16" s="38" t="s">
        <v>38</v>
      </c>
      <c r="D16" s="37" t="s">
        <v>72</v>
      </c>
      <c r="E16" s="40">
        <f>BondYields!H374</f>
        <v>4.2215194854725746E-2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BondYields!F374*(1-21%)</f>
        <v>1.7906666666666668E-2</v>
      </c>
      <c r="F18" s="168">
        <v>5.2499999999999998E-2</v>
      </c>
    </row>
    <row r="19" spans="2:6" ht="15" customHeight="1" x14ac:dyDescent="0.2">
      <c r="B19" s="62" t="s">
        <v>30</v>
      </c>
      <c r="C19" s="38" t="s">
        <v>37</v>
      </c>
      <c r="D19" s="37" t="s">
        <v>70</v>
      </c>
      <c r="E19" s="40">
        <f>BondYields!I374</f>
        <v>2.6099875182026212E-2</v>
      </c>
      <c r="F19" s="168">
        <v>5.2499999999999998E-2</v>
      </c>
    </row>
    <row r="20" spans="2:6" ht="15" customHeight="1" x14ac:dyDescent="0.2">
      <c r="B20" s="62" t="s">
        <v>31</v>
      </c>
      <c r="C20" s="38" t="s">
        <v>38</v>
      </c>
      <c r="D20" s="37" t="s">
        <v>72</v>
      </c>
      <c r="E20" s="40">
        <f>BondYields!J374</f>
        <v>3.4635368559739269E-2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BondYields!K374</f>
        <v>2.1944399999999999E-2</v>
      </c>
      <c r="F23" s="168">
        <v>0.13125000000000001</v>
      </c>
    </row>
    <row r="24" spans="2:6" ht="16.5" customHeight="1" x14ac:dyDescent="0.2">
      <c r="B24" s="62" t="s">
        <v>33</v>
      </c>
      <c r="C24" s="36"/>
      <c r="D24" s="37" t="s">
        <v>41</v>
      </c>
      <c r="E24" s="40">
        <f>BondYields!L374+8%-BondYields!K374</f>
        <v>8.4866711111111104E-2</v>
      </c>
      <c r="F24" s="168">
        <v>0.21</v>
      </c>
    </row>
    <row r="25" spans="2:6" ht="16.5" customHeight="1" x14ac:dyDescent="0.2">
      <c r="B25" s="61" t="s">
        <v>65</v>
      </c>
      <c r="C25" s="36" t="s">
        <v>76</v>
      </c>
      <c r="D25" s="37"/>
      <c r="E25" s="40">
        <f>BondYields!M374</f>
        <v>4.8857744425001126E-2</v>
      </c>
      <c r="F25" s="168">
        <v>0.13125000000000001</v>
      </c>
    </row>
    <row r="26" spans="2:6" ht="16.5" customHeight="1" x14ac:dyDescent="0.2">
      <c r="B26" s="61" t="s">
        <v>47</v>
      </c>
      <c r="C26" s="36" t="s">
        <v>77</v>
      </c>
      <c r="D26" s="37"/>
      <c r="E26" s="40">
        <f>E16</f>
        <v>4.2215194854725746E-2</v>
      </c>
      <c r="F26" s="168">
        <v>0.21</v>
      </c>
    </row>
    <row r="27" spans="2:6" ht="16.5" customHeight="1" x14ac:dyDescent="0.2">
      <c r="B27" s="61" t="s">
        <v>48</v>
      </c>
      <c r="C27" s="36" t="s">
        <v>78</v>
      </c>
      <c r="D27" s="37"/>
      <c r="E27" s="40">
        <f>BondYields!L374+2%</f>
        <v>4.6811111111111109E-2</v>
      </c>
      <c r="F27" s="168">
        <v>0.21</v>
      </c>
    </row>
    <row r="28" spans="2:6" ht="16.5" customHeight="1" x14ac:dyDescent="0.2">
      <c r="B28" s="61" t="s">
        <v>49</v>
      </c>
      <c r="C28" s="36" t="s">
        <v>79</v>
      </c>
      <c r="D28" s="37"/>
      <c r="E28" s="40">
        <f>BondYields!C374</f>
        <v>2.1766666666666667E-2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BondYields!K374</f>
        <v>2.1944399999999999E-2</v>
      </c>
      <c r="F30" s="168">
        <v>0.13125000000000001</v>
      </c>
    </row>
    <row r="31" spans="2:6" ht="16.5" customHeight="1" x14ac:dyDescent="0.2">
      <c r="B31" s="62" t="s">
        <v>52</v>
      </c>
      <c r="C31" s="36"/>
      <c r="D31" s="37" t="s">
        <v>41</v>
      </c>
      <c r="E31" s="40">
        <f>BondYields!L374+8%-BondYields!K374</f>
        <v>8.4866711111111104E-2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948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BondYields!L445+6%</f>
        <v>0.1048</v>
      </c>
      <c r="F5" s="100"/>
    </row>
    <row r="6" spans="1:6" s="32" customFormat="1" ht="16.5" customHeight="1" x14ac:dyDescent="0.2">
      <c r="A6" s="87"/>
      <c r="B6" s="101" t="s">
        <v>139</v>
      </c>
      <c r="C6" s="102"/>
      <c r="D6" s="102"/>
      <c r="E6" s="103">
        <f>BondYields!L445</f>
        <v>4.4800000000000006E-2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BondYields!C445</f>
        <v>5.2166666666666667E-2</v>
      </c>
      <c r="F10" s="168">
        <v>0.21</v>
      </c>
    </row>
    <row r="11" spans="1:6" ht="15" customHeight="1" x14ac:dyDescent="0.2">
      <c r="B11" s="62" t="s">
        <v>25</v>
      </c>
      <c r="C11" s="38" t="s">
        <v>37</v>
      </c>
      <c r="D11" s="37" t="s">
        <v>70</v>
      </c>
      <c r="E11" s="40">
        <f>BondYields!D445</f>
        <v>3.9466666666666664E-2</v>
      </c>
      <c r="F11" s="168">
        <v>0.21</v>
      </c>
    </row>
    <row r="12" spans="1:6" ht="15" customHeight="1" x14ac:dyDescent="0.2">
      <c r="B12" s="62" t="s">
        <v>26</v>
      </c>
      <c r="C12" s="38" t="s">
        <v>38</v>
      </c>
      <c r="D12" s="37" t="s">
        <v>72</v>
      </c>
      <c r="E12" s="40">
        <f>BondYields!E445</f>
        <v>4.303333333333334E-2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BondYields!F445</f>
        <v>5.0966666666666667E-2</v>
      </c>
      <c r="F14" s="168">
        <v>0.21</v>
      </c>
    </row>
    <row r="15" spans="1:6" ht="15" customHeight="1" x14ac:dyDescent="0.2">
      <c r="B15" s="62" t="s">
        <v>28</v>
      </c>
      <c r="C15" s="38" t="s">
        <v>37</v>
      </c>
      <c r="D15" s="37" t="s">
        <v>70</v>
      </c>
      <c r="E15" s="40">
        <f>BondYields!G445</f>
        <v>4.6003773448773454E-2</v>
      </c>
      <c r="F15" s="168">
        <v>0.21</v>
      </c>
    </row>
    <row r="16" spans="1:6" ht="15" customHeight="1" x14ac:dyDescent="0.2">
      <c r="B16" s="62" t="s">
        <v>29</v>
      </c>
      <c r="C16" s="38" t="s">
        <v>38</v>
      </c>
      <c r="D16" s="37" t="s">
        <v>72</v>
      </c>
      <c r="E16" s="40">
        <f>BondYields!H445</f>
        <v>5.0174848484848482E-2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BondYields!F445*(1-21%)</f>
        <v>4.026366666666667E-2</v>
      </c>
      <c r="F18" s="168">
        <v>5.2499999999999998E-2</v>
      </c>
    </row>
    <row r="19" spans="2:6" ht="15" customHeight="1" x14ac:dyDescent="0.2">
      <c r="B19" s="62" t="s">
        <v>30</v>
      </c>
      <c r="C19" s="38" t="s">
        <v>37</v>
      </c>
      <c r="D19" s="37" t="s">
        <v>70</v>
      </c>
      <c r="E19" s="40">
        <f>BondYields!I445</f>
        <v>3.1630454545454545E-2</v>
      </c>
      <c r="F19" s="168">
        <v>5.2499999999999998E-2</v>
      </c>
    </row>
    <row r="20" spans="2:6" ht="15" customHeight="1" x14ac:dyDescent="0.2">
      <c r="B20" s="62" t="s">
        <v>31</v>
      </c>
      <c r="C20" s="38" t="s">
        <v>38</v>
      </c>
      <c r="D20" s="37" t="s">
        <v>72</v>
      </c>
      <c r="E20" s="40">
        <f>BondYields!J445</f>
        <v>3.722045454545455E-2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BondYields!K445</f>
        <v>2.0046666666666667E-2</v>
      </c>
      <c r="F23" s="168">
        <v>0.13125000000000001</v>
      </c>
    </row>
    <row r="24" spans="2:6" ht="16.5" customHeight="1" x14ac:dyDescent="0.2">
      <c r="B24" s="62" t="s">
        <v>33</v>
      </c>
      <c r="C24" s="36"/>
      <c r="D24" s="37" t="s">
        <v>41</v>
      </c>
      <c r="E24" s="40">
        <f>BondYields!L445+8%-BondYields!K445</f>
        <v>0.10475333333333334</v>
      </c>
      <c r="F24" s="168">
        <v>0.21</v>
      </c>
    </row>
    <row r="25" spans="2:6" ht="16.5" customHeight="1" x14ac:dyDescent="0.2">
      <c r="B25" s="61" t="s">
        <v>65</v>
      </c>
      <c r="C25" s="36" t="s">
        <v>76</v>
      </c>
      <c r="D25" s="37"/>
      <c r="E25" s="40">
        <f>BondYields!M445</f>
        <v>7.5614810606058167E-2</v>
      </c>
      <c r="F25" s="168">
        <v>0.13125000000000001</v>
      </c>
    </row>
    <row r="26" spans="2:6" ht="16.5" customHeight="1" x14ac:dyDescent="0.2">
      <c r="B26" s="61" t="s">
        <v>47</v>
      </c>
      <c r="C26" s="36" t="s">
        <v>77</v>
      </c>
      <c r="D26" s="37"/>
      <c r="E26" s="40">
        <f>E16</f>
        <v>5.0174848484848482E-2</v>
      </c>
      <c r="F26" s="168">
        <v>0.21</v>
      </c>
    </row>
    <row r="27" spans="2:6" ht="16.5" customHeight="1" x14ac:dyDescent="0.2">
      <c r="B27" s="61" t="s">
        <v>48</v>
      </c>
      <c r="C27" s="36" t="s">
        <v>78</v>
      </c>
      <c r="D27" s="37"/>
      <c r="E27" s="40">
        <f>BondYields!L445+2%</f>
        <v>6.480000000000001E-2</v>
      </c>
      <c r="F27" s="168">
        <v>0.21</v>
      </c>
    </row>
    <row r="28" spans="2:6" ht="16.5" customHeight="1" x14ac:dyDescent="0.2">
      <c r="B28" s="61" t="s">
        <v>49</v>
      </c>
      <c r="C28" s="36" t="s">
        <v>79</v>
      </c>
      <c r="D28" s="37"/>
      <c r="E28" s="40">
        <f>BondYields!C445</f>
        <v>5.2166666666666667E-2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BondYields!K445</f>
        <v>2.0046666666666667E-2</v>
      </c>
      <c r="F30" s="168">
        <v>0.13125000000000001</v>
      </c>
    </row>
    <row r="31" spans="2:6" ht="16.5" customHeight="1" x14ac:dyDescent="0.2">
      <c r="B31" s="62" t="s">
        <v>52</v>
      </c>
      <c r="C31" s="36"/>
      <c r="D31" s="37" t="s">
        <v>41</v>
      </c>
      <c r="E31" s="40">
        <f>BondYields!L445+8%-BondYields!K445</f>
        <v>0.10475333333333334</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2024</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610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BondYields!L373+6%</f>
        <v>8.588888888888889E-2</v>
      </c>
      <c r="F5" s="100"/>
    </row>
    <row r="6" spans="1:6" s="32" customFormat="1" ht="16.5" customHeight="1" x14ac:dyDescent="0.2">
      <c r="A6" s="87"/>
      <c r="B6" s="101" t="s">
        <v>139</v>
      </c>
      <c r="C6" s="102"/>
      <c r="D6" s="102"/>
      <c r="E6" s="103">
        <f>BondYields!L373</f>
        <v>2.5888888888888888E-2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BondYields!C373</f>
        <v>2.0766666666666666E-2</v>
      </c>
      <c r="F10" s="168">
        <v>0.21</v>
      </c>
    </row>
    <row r="11" spans="1:6" ht="15" customHeight="1" x14ac:dyDescent="0.2">
      <c r="B11" s="62" t="s">
        <v>25</v>
      </c>
      <c r="C11" s="38" t="s">
        <v>37</v>
      </c>
      <c r="D11" s="37" t="s">
        <v>70</v>
      </c>
      <c r="E11" s="40">
        <f>BondYields!D373</f>
        <v>2.9266666666666663E-2</v>
      </c>
      <c r="F11" s="168">
        <v>0.21</v>
      </c>
    </row>
    <row r="12" spans="1:6" ht="15" customHeight="1" x14ac:dyDescent="0.2">
      <c r="B12" s="62" t="s">
        <v>26</v>
      </c>
      <c r="C12" s="38" t="s">
        <v>38</v>
      </c>
      <c r="D12" s="37" t="s">
        <v>72</v>
      </c>
      <c r="E12" s="40">
        <f>BondYields!E373</f>
        <v>2.9966666666666669E-2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BondYields!F373</f>
        <v>2.2000000000000002E-2</v>
      </c>
      <c r="F14" s="168">
        <v>0.21</v>
      </c>
    </row>
    <row r="15" spans="1:6" ht="15" customHeight="1" x14ac:dyDescent="0.2">
      <c r="B15" s="62" t="s">
        <v>28</v>
      </c>
      <c r="C15" s="38" t="s">
        <v>37</v>
      </c>
      <c r="D15" s="37" t="s">
        <v>70</v>
      </c>
      <c r="E15" s="40">
        <f>BondYields!G373</f>
        <v>3.6186500671969789E-2</v>
      </c>
      <c r="F15" s="168">
        <v>0.21</v>
      </c>
    </row>
    <row r="16" spans="1:6" ht="15" customHeight="1" x14ac:dyDescent="0.2">
      <c r="B16" s="62" t="s">
        <v>29</v>
      </c>
      <c r="C16" s="38" t="s">
        <v>38</v>
      </c>
      <c r="D16" s="37" t="s">
        <v>72</v>
      </c>
      <c r="E16" s="40">
        <f>BondYields!H373</f>
        <v>4.1237308851839745E-2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BondYields!F373*(1-21%)</f>
        <v>1.7380000000000003E-2</v>
      </c>
      <c r="F18" s="168">
        <v>5.2499999999999998E-2</v>
      </c>
    </row>
    <row r="19" spans="2:6" ht="15" customHeight="1" x14ac:dyDescent="0.2">
      <c r="B19" s="62" t="s">
        <v>30</v>
      </c>
      <c r="C19" s="38" t="s">
        <v>37</v>
      </c>
      <c r="D19" s="37" t="s">
        <v>70</v>
      </c>
      <c r="E19" s="40">
        <f>BondYields!I373</f>
        <v>2.5118201300352333E-2</v>
      </c>
      <c r="F19" s="168">
        <v>5.2499999999999998E-2</v>
      </c>
    </row>
    <row r="20" spans="2:6" ht="15" customHeight="1" x14ac:dyDescent="0.2">
      <c r="B20" s="62" t="s">
        <v>31</v>
      </c>
      <c r="C20" s="38" t="s">
        <v>38</v>
      </c>
      <c r="D20" s="37" t="s">
        <v>72</v>
      </c>
      <c r="E20" s="40">
        <f>BondYields!J373</f>
        <v>3.358580146017217E-2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BondYields!K373</f>
        <v>2.1944399999999999E-2</v>
      </c>
      <c r="F23" s="168">
        <v>0.13125000000000001</v>
      </c>
    </row>
    <row r="24" spans="2:6" ht="16.5" customHeight="1" x14ac:dyDescent="0.2">
      <c r="B24" s="62" t="s">
        <v>33</v>
      </c>
      <c r="C24" s="36"/>
      <c r="D24" s="37" t="s">
        <v>41</v>
      </c>
      <c r="E24" s="40">
        <f>BondYields!L373+8%-BondYields!K373</f>
        <v>8.3944488888888891E-2</v>
      </c>
      <c r="F24" s="168">
        <v>0.21</v>
      </c>
    </row>
    <row r="25" spans="2:6" ht="16.5" customHeight="1" x14ac:dyDescent="0.2">
      <c r="B25" s="61" t="s">
        <v>65</v>
      </c>
      <c r="C25" s="36" t="s">
        <v>76</v>
      </c>
      <c r="D25" s="37"/>
      <c r="E25" s="40">
        <f>BondYields!M373</f>
        <v>4.8519543411906674E-2</v>
      </c>
      <c r="F25" s="168">
        <v>0.13125000000000001</v>
      </c>
    </row>
    <row r="26" spans="2:6" ht="16.5" customHeight="1" x14ac:dyDescent="0.2">
      <c r="B26" s="61" t="s">
        <v>47</v>
      </c>
      <c r="C26" s="36" t="s">
        <v>77</v>
      </c>
      <c r="D26" s="37"/>
      <c r="E26" s="40">
        <f>E16</f>
        <v>4.1237308851839745E-2</v>
      </c>
      <c r="F26" s="168">
        <v>0.21</v>
      </c>
    </row>
    <row r="27" spans="2:6" ht="16.5" customHeight="1" x14ac:dyDescent="0.2">
      <c r="B27" s="61" t="s">
        <v>48</v>
      </c>
      <c r="C27" s="36" t="s">
        <v>78</v>
      </c>
      <c r="D27" s="37"/>
      <c r="E27" s="40">
        <f>BondYields!L373+2%</f>
        <v>4.5888888888888889E-2</v>
      </c>
      <c r="F27" s="168">
        <v>0.21</v>
      </c>
    </row>
    <row r="28" spans="2:6" ht="16.5" customHeight="1" x14ac:dyDescent="0.2">
      <c r="B28" s="61" t="s">
        <v>49</v>
      </c>
      <c r="C28" s="36" t="s">
        <v>79</v>
      </c>
      <c r="D28" s="37"/>
      <c r="E28" s="40">
        <f>BondYields!C373</f>
        <v>2.0766666666666666E-2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BondYields!K373</f>
        <v>2.1944399999999999E-2</v>
      </c>
      <c r="F30" s="168">
        <v>0.13125000000000001</v>
      </c>
    </row>
    <row r="31" spans="2:6" ht="16.5" customHeight="1" x14ac:dyDescent="0.2">
      <c r="B31" s="62" t="s">
        <v>52</v>
      </c>
      <c r="C31" s="36"/>
      <c r="D31" s="37" t="s">
        <v>41</v>
      </c>
      <c r="E31" s="40">
        <f>BondYields!L373+8%-BondYields!K373</f>
        <v>8.3944488888888891E-2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2018</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607</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BondYields!L372+6%</f>
        <v>8.539999999999999E-2</v>
      </c>
      <c r="F5" s="100"/>
    </row>
    <row r="6" spans="1:6" s="32" customFormat="1" ht="16.5" customHeight="1" x14ac:dyDescent="0.2">
      <c r="A6" s="87"/>
      <c r="B6" s="101" t="s">
        <v>139</v>
      </c>
      <c r="C6" s="102"/>
      <c r="D6" s="102"/>
      <c r="E6" s="103">
        <f>BondYields!L372</f>
        <v>2.5399999999999995E-2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BondYields!C372</f>
        <v>0.02</v>
      </c>
      <c r="F10" s="168">
        <v>0.21</v>
      </c>
    </row>
    <row r="11" spans="1:6" ht="15" customHeight="1" x14ac:dyDescent="0.2">
      <c r="B11" s="62" t="s">
        <v>25</v>
      </c>
      <c r="C11" s="38" t="s">
        <v>37</v>
      </c>
      <c r="D11" s="37" t="s">
        <v>70</v>
      </c>
      <c r="E11" s="40">
        <f>BondYields!D372</f>
        <v>2.8966666666666665E-2</v>
      </c>
      <c r="F11" s="168">
        <v>0.21</v>
      </c>
    </row>
    <row r="12" spans="1:6" ht="15" customHeight="1" x14ac:dyDescent="0.2">
      <c r="B12" s="62" t="s">
        <v>26</v>
      </c>
      <c r="C12" s="38" t="s">
        <v>38</v>
      </c>
      <c r="D12" s="37" t="s">
        <v>72</v>
      </c>
      <c r="E12" s="40">
        <f>BondYields!E372</f>
        <v>2.9633333333333334E-2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BondYields!F372</f>
        <v>2.1833333333333333E-2</v>
      </c>
      <c r="F14" s="168">
        <v>0.21</v>
      </c>
    </row>
    <row r="15" spans="1:6" ht="15" customHeight="1" x14ac:dyDescent="0.2">
      <c r="B15" s="62" t="s">
        <v>28</v>
      </c>
      <c r="C15" s="38" t="s">
        <v>37</v>
      </c>
      <c r="D15" s="37" t="s">
        <v>70</v>
      </c>
      <c r="E15" s="40">
        <f>BondYields!G372</f>
        <v>3.631432022084196E-2</v>
      </c>
      <c r="F15" s="168">
        <v>0.21</v>
      </c>
    </row>
    <row r="16" spans="1:6" ht="15" customHeight="1" x14ac:dyDescent="0.2">
      <c r="B16" s="62" t="s">
        <v>29</v>
      </c>
      <c r="C16" s="38" t="s">
        <v>38</v>
      </c>
      <c r="D16" s="37" t="s">
        <v>72</v>
      </c>
      <c r="E16" s="40">
        <f>BondYields!H372</f>
        <v>4.1407108350586606E-2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BondYields!F372*(1-21%)</f>
        <v>1.7248333333333334E-2</v>
      </c>
      <c r="F18" s="168">
        <v>5.2499999999999998E-2</v>
      </c>
    </row>
    <row r="19" spans="2:6" ht="15" customHeight="1" x14ac:dyDescent="0.2">
      <c r="B19" s="62" t="s">
        <v>30</v>
      </c>
      <c r="C19" s="38" t="s">
        <v>37</v>
      </c>
      <c r="D19" s="37" t="s">
        <v>70</v>
      </c>
      <c r="E19" s="40">
        <f>BondYields!I372</f>
        <v>2.4879813664596278E-2</v>
      </c>
      <c r="F19" s="168">
        <v>5.2499999999999998E-2</v>
      </c>
    </row>
    <row r="20" spans="2:6" ht="15" customHeight="1" x14ac:dyDescent="0.2">
      <c r="B20" s="62" t="s">
        <v>31</v>
      </c>
      <c r="C20" s="38" t="s">
        <v>38</v>
      </c>
      <c r="D20" s="37" t="s">
        <v>72</v>
      </c>
      <c r="E20" s="40">
        <f>BondYields!J372</f>
        <v>3.4062284334023467E-2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BondYields!K372</f>
        <v>2.1944399999999999E-2</v>
      </c>
      <c r="F23" s="168">
        <v>0.13125000000000001</v>
      </c>
    </row>
    <row r="24" spans="2:6" ht="16.5" customHeight="1" x14ac:dyDescent="0.2">
      <c r="B24" s="62" t="s">
        <v>33</v>
      </c>
      <c r="C24" s="36"/>
      <c r="D24" s="37" t="s">
        <v>41</v>
      </c>
      <c r="E24" s="40">
        <f>BondYields!L372+8%-BondYields!K372</f>
        <v>8.3455599999999991E-2</v>
      </c>
      <c r="F24" s="168">
        <v>0.21</v>
      </c>
    </row>
    <row r="25" spans="2:6" ht="16.5" customHeight="1" x14ac:dyDescent="0.2">
      <c r="B25" s="61" t="s">
        <v>65</v>
      </c>
      <c r="C25" s="36" t="s">
        <v>76</v>
      </c>
      <c r="D25" s="37"/>
      <c r="E25" s="40">
        <f>BondYields!M372</f>
        <v>4.8345414462081127E-2</v>
      </c>
      <c r="F25" s="168">
        <v>0.13125000000000001</v>
      </c>
    </row>
    <row r="26" spans="2:6" ht="16.5" customHeight="1" x14ac:dyDescent="0.2">
      <c r="B26" s="61" t="s">
        <v>47</v>
      </c>
      <c r="C26" s="36" t="s">
        <v>77</v>
      </c>
      <c r="D26" s="37"/>
      <c r="E26" s="40">
        <f>E16</f>
        <v>4.1407108350586606E-2</v>
      </c>
      <c r="F26" s="168">
        <v>0.21</v>
      </c>
    </row>
    <row r="27" spans="2:6" ht="16.5" customHeight="1" x14ac:dyDescent="0.2">
      <c r="B27" s="61" t="s">
        <v>48</v>
      </c>
      <c r="C27" s="36" t="s">
        <v>78</v>
      </c>
      <c r="D27" s="37"/>
      <c r="E27" s="40">
        <f>BondYields!L372+2%</f>
        <v>4.5399999999999996E-2</v>
      </c>
      <c r="F27" s="168">
        <v>0.21</v>
      </c>
    </row>
    <row r="28" spans="2:6" ht="16.5" customHeight="1" x14ac:dyDescent="0.2">
      <c r="B28" s="61" t="s">
        <v>49</v>
      </c>
      <c r="C28" s="36" t="s">
        <v>79</v>
      </c>
      <c r="D28" s="37"/>
      <c r="E28" s="40">
        <f>BondYields!C372</f>
        <v>0.02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BondYields!K372</f>
        <v>2.1944399999999999E-2</v>
      </c>
      <c r="F30" s="168">
        <v>0.13125000000000001</v>
      </c>
    </row>
    <row r="31" spans="2:6" ht="16.5" customHeight="1" x14ac:dyDescent="0.2">
      <c r="B31" s="62" t="s">
        <v>52</v>
      </c>
      <c r="C31" s="36"/>
      <c r="D31" s="37" t="s">
        <v>41</v>
      </c>
      <c r="E31" s="40">
        <f>BondYields!L372+8%-BondYields!K372</f>
        <v>8.3455599999999991E-2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2018</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604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BondYields!L371+6%</f>
        <v>8.5288888888888886E-2</v>
      </c>
      <c r="F5" s="100"/>
    </row>
    <row r="6" spans="1:6" s="32" customFormat="1" ht="16.5" customHeight="1" x14ac:dyDescent="0.2">
      <c r="A6" s="87"/>
      <c r="B6" s="101" t="s">
        <v>139</v>
      </c>
      <c r="C6" s="102"/>
      <c r="D6" s="102"/>
      <c r="E6" s="103">
        <f>BondYields!L371</f>
        <v>2.5288888888888889E-2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BondYields!C371</f>
        <v>1.9433333333333334E-2</v>
      </c>
      <c r="F10" s="168">
        <v>0.21</v>
      </c>
    </row>
    <row r="11" spans="1:6" ht="15" customHeight="1" x14ac:dyDescent="0.2">
      <c r="B11" s="62" t="s">
        <v>25</v>
      </c>
      <c r="C11" s="38" t="s">
        <v>37</v>
      </c>
      <c r="D11" s="37" t="s">
        <v>70</v>
      </c>
      <c r="E11" s="40">
        <f>BondYields!D371</f>
        <v>2.9266666666666667E-2</v>
      </c>
      <c r="F11" s="168">
        <v>0.21</v>
      </c>
    </row>
    <row r="12" spans="1:6" ht="15" customHeight="1" x14ac:dyDescent="0.2">
      <c r="B12" s="62" t="s">
        <v>26</v>
      </c>
      <c r="C12" s="38" t="s">
        <v>38</v>
      </c>
      <c r="D12" s="37" t="s">
        <v>72</v>
      </c>
      <c r="E12" s="40">
        <f>BondYields!E371</f>
        <v>2.9899999999999999E-2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BondYields!F371</f>
        <v>2.173333333333333E-2</v>
      </c>
      <c r="F14" s="168">
        <v>0.21</v>
      </c>
    </row>
    <row r="15" spans="1:6" ht="15" customHeight="1" x14ac:dyDescent="0.2">
      <c r="B15" s="62" t="s">
        <v>28</v>
      </c>
      <c r="C15" s="38" t="s">
        <v>37</v>
      </c>
      <c r="D15" s="37" t="s">
        <v>70</v>
      </c>
      <c r="E15" s="40">
        <f>BondYields!G371</f>
        <v>3.6961652236652237E-2</v>
      </c>
      <c r="F15" s="168">
        <v>0.21</v>
      </c>
    </row>
    <row r="16" spans="1:6" ht="15" customHeight="1" x14ac:dyDescent="0.2">
      <c r="B16" s="62" t="s">
        <v>29</v>
      </c>
      <c r="C16" s="38" t="s">
        <v>38</v>
      </c>
      <c r="D16" s="37" t="s">
        <v>72</v>
      </c>
      <c r="E16" s="40">
        <f>BondYields!H371</f>
        <v>4.1562049062049064E-2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BondYields!F371*(1-21%)</f>
        <v>1.7169333333333332E-2</v>
      </c>
      <c r="F18" s="168">
        <v>5.2499999999999998E-2</v>
      </c>
    </row>
    <row r="19" spans="2:6" ht="15" customHeight="1" x14ac:dyDescent="0.2">
      <c r="B19" s="62" t="s">
        <v>30</v>
      </c>
      <c r="C19" s="38" t="s">
        <v>37</v>
      </c>
      <c r="D19" s="37" t="s">
        <v>70</v>
      </c>
      <c r="E19" s="40">
        <f>BondYields!I371</f>
        <v>2.4986417748917755E-2</v>
      </c>
      <c r="F19" s="168">
        <v>5.2499999999999998E-2</v>
      </c>
    </row>
    <row r="20" spans="2:6" ht="15" customHeight="1" x14ac:dyDescent="0.2">
      <c r="B20" s="62" t="s">
        <v>31</v>
      </c>
      <c r="C20" s="38" t="s">
        <v>38</v>
      </c>
      <c r="D20" s="37" t="s">
        <v>72</v>
      </c>
      <c r="E20" s="40">
        <f>BondYields!J371</f>
        <v>3.4150739538239543E-2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BondYields!K371</f>
        <v>2.1944399999999999E-2</v>
      </c>
      <c r="F23" s="168">
        <v>0.13125000000000001</v>
      </c>
    </row>
    <row r="24" spans="2:6" ht="16.5" customHeight="1" x14ac:dyDescent="0.2">
      <c r="B24" s="62" t="s">
        <v>33</v>
      </c>
      <c r="C24" s="36"/>
      <c r="D24" s="37" t="s">
        <v>41</v>
      </c>
      <c r="E24" s="40">
        <f>BondYields!L371+8%-BondYields!K371</f>
        <v>8.3344488888888887E-2</v>
      </c>
      <c r="F24" s="168">
        <v>0.21</v>
      </c>
    </row>
    <row r="25" spans="2:6" ht="16.5" customHeight="1" x14ac:dyDescent="0.2">
      <c r="B25" s="61" t="s">
        <v>65</v>
      </c>
      <c r="C25" s="36" t="s">
        <v>76</v>
      </c>
      <c r="D25" s="37"/>
      <c r="E25" s="40">
        <f>BondYields!M371</f>
        <v>4.8456778098444751E-2</v>
      </c>
      <c r="F25" s="168">
        <v>0.13125000000000001</v>
      </c>
    </row>
    <row r="26" spans="2:6" ht="16.5" customHeight="1" x14ac:dyDescent="0.2">
      <c r="B26" s="61" t="s">
        <v>47</v>
      </c>
      <c r="C26" s="36" t="s">
        <v>77</v>
      </c>
      <c r="D26" s="37"/>
      <c r="E26" s="40">
        <f>E16</f>
        <v>4.1562049062049064E-2</v>
      </c>
      <c r="F26" s="168">
        <v>0.21</v>
      </c>
    </row>
    <row r="27" spans="2:6" ht="16.5" customHeight="1" x14ac:dyDescent="0.2">
      <c r="B27" s="61" t="s">
        <v>48</v>
      </c>
      <c r="C27" s="36" t="s">
        <v>78</v>
      </c>
      <c r="D27" s="37"/>
      <c r="E27" s="40">
        <f>BondYields!L371+2%</f>
        <v>4.5288888888888892E-2</v>
      </c>
      <c r="F27" s="168">
        <v>0.21</v>
      </c>
    </row>
    <row r="28" spans="2:6" ht="16.5" customHeight="1" x14ac:dyDescent="0.2">
      <c r="B28" s="61" t="s">
        <v>49</v>
      </c>
      <c r="C28" s="36" t="s">
        <v>79</v>
      </c>
      <c r="D28" s="37"/>
      <c r="E28" s="40">
        <f>BondYields!C371</f>
        <v>1.9433333333333334E-2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BondYields!K371</f>
        <v>2.1944399999999999E-2</v>
      </c>
      <c r="F30" s="168">
        <v>0.13125000000000001</v>
      </c>
    </row>
    <row r="31" spans="2:6" ht="16.5" customHeight="1" x14ac:dyDescent="0.2">
      <c r="B31" s="62" t="s">
        <v>52</v>
      </c>
      <c r="C31" s="36"/>
      <c r="D31" s="37" t="s">
        <v>41</v>
      </c>
      <c r="E31" s="40">
        <f>BondYields!L371+8%-BondYields!K371</f>
        <v>8.3344488888888887E-2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2018</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601</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BondYields!L370+6%</f>
        <v>8.4966666666666663E-2</v>
      </c>
      <c r="F5" s="100"/>
    </row>
    <row r="6" spans="1:6" s="32" customFormat="1" ht="16.5" customHeight="1" x14ac:dyDescent="0.2">
      <c r="A6" s="87"/>
      <c r="B6" s="101" t="s">
        <v>139</v>
      </c>
      <c r="C6" s="102"/>
      <c r="D6" s="102"/>
      <c r="E6" s="103">
        <f>BondYields!L370</f>
        <v>2.4966666666666665E-2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BondYields!C370</f>
        <v>1.8766666666666668E-2</v>
      </c>
      <c r="F10" s="168">
        <v>0.21</v>
      </c>
    </row>
    <row r="11" spans="1:6" ht="15" customHeight="1" x14ac:dyDescent="0.2">
      <c r="B11" s="62" t="s">
        <v>25</v>
      </c>
      <c r="C11" s="38" t="s">
        <v>37</v>
      </c>
      <c r="D11" s="37" t="s">
        <v>70</v>
      </c>
      <c r="E11" s="40">
        <f>BondYields!D370</f>
        <v>2.92E-2</v>
      </c>
      <c r="F11" s="168">
        <v>0.21</v>
      </c>
    </row>
    <row r="12" spans="1:6" ht="15" customHeight="1" x14ac:dyDescent="0.2">
      <c r="B12" s="62" t="s">
        <v>26</v>
      </c>
      <c r="C12" s="38" t="s">
        <v>38</v>
      </c>
      <c r="D12" s="37" t="s">
        <v>72</v>
      </c>
      <c r="E12" s="40">
        <f>BondYields!E370</f>
        <v>2.9966666666666669E-2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BondYields!F370</f>
        <v>2.1833333333333333E-2</v>
      </c>
      <c r="F14" s="168">
        <v>0.21</v>
      </c>
    </row>
    <row r="15" spans="1:6" ht="15" customHeight="1" x14ac:dyDescent="0.2">
      <c r="B15" s="62" t="s">
        <v>28</v>
      </c>
      <c r="C15" s="38" t="s">
        <v>37</v>
      </c>
      <c r="D15" s="37" t="s">
        <v>70</v>
      </c>
      <c r="E15" s="40">
        <f>BondYields!G370</f>
        <v>3.6965620490620486E-2</v>
      </c>
      <c r="F15" s="168">
        <v>0.21</v>
      </c>
    </row>
    <row r="16" spans="1:6" ht="15" customHeight="1" x14ac:dyDescent="0.2">
      <c r="B16" s="62" t="s">
        <v>29</v>
      </c>
      <c r="C16" s="38" t="s">
        <v>38</v>
      </c>
      <c r="D16" s="37" t="s">
        <v>72</v>
      </c>
      <c r="E16" s="40">
        <f>BondYields!H370</f>
        <v>4.1241414141414141E-2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BondYields!F370*(1-21%)</f>
        <v>1.7248333333333334E-2</v>
      </c>
      <c r="F18" s="168">
        <v>5.2499999999999998E-2</v>
      </c>
    </row>
    <row r="19" spans="2:6" ht="15" customHeight="1" x14ac:dyDescent="0.2">
      <c r="B19" s="62" t="s">
        <v>30</v>
      </c>
      <c r="C19" s="38" t="s">
        <v>37</v>
      </c>
      <c r="D19" s="37" t="s">
        <v>70</v>
      </c>
      <c r="E19" s="40">
        <f>BondYields!I370</f>
        <v>2.4959036796536799E-2</v>
      </c>
      <c r="F19" s="168">
        <v>5.2499999999999998E-2</v>
      </c>
    </row>
    <row r="20" spans="2:6" ht="15" customHeight="1" x14ac:dyDescent="0.2">
      <c r="B20" s="62" t="s">
        <v>31</v>
      </c>
      <c r="C20" s="38" t="s">
        <v>38</v>
      </c>
      <c r="D20" s="37" t="s">
        <v>72</v>
      </c>
      <c r="E20" s="40">
        <f>BondYields!J370</f>
        <v>3.4533676046176041E-2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BondYields!K370</f>
        <v>2.1893833333333335E-2</v>
      </c>
      <c r="F23" s="168">
        <v>0.13125000000000001</v>
      </c>
    </row>
    <row r="24" spans="2:6" ht="16.5" customHeight="1" x14ac:dyDescent="0.2">
      <c r="B24" s="62" t="s">
        <v>33</v>
      </c>
      <c r="C24" s="36"/>
      <c r="D24" s="37" t="s">
        <v>41</v>
      </c>
      <c r="E24" s="40">
        <f>BondYields!L370+8%-BondYields!K370</f>
        <v>8.3072833333333332E-2</v>
      </c>
      <c r="F24" s="168">
        <v>0.21</v>
      </c>
    </row>
    <row r="25" spans="2:6" ht="16.5" customHeight="1" x14ac:dyDescent="0.2">
      <c r="B25" s="61" t="s">
        <v>65</v>
      </c>
      <c r="C25" s="36" t="s">
        <v>76</v>
      </c>
      <c r="D25" s="37"/>
      <c r="E25" s="40">
        <f>BondYields!M370</f>
        <v>4.8487818662818649E-2</v>
      </c>
      <c r="F25" s="168">
        <v>0.13125000000000001</v>
      </c>
    </row>
    <row r="26" spans="2:6" ht="16.5" customHeight="1" x14ac:dyDescent="0.2">
      <c r="B26" s="61" t="s">
        <v>47</v>
      </c>
      <c r="C26" s="36" t="s">
        <v>77</v>
      </c>
      <c r="D26" s="37"/>
      <c r="E26" s="40">
        <f>E16</f>
        <v>4.1241414141414141E-2</v>
      </c>
      <c r="F26" s="168">
        <v>0.21</v>
      </c>
    </row>
    <row r="27" spans="2:6" ht="16.5" customHeight="1" x14ac:dyDescent="0.2">
      <c r="B27" s="61" t="s">
        <v>48</v>
      </c>
      <c r="C27" s="36" t="s">
        <v>78</v>
      </c>
      <c r="D27" s="37"/>
      <c r="E27" s="40">
        <f>BondYields!L370+2%</f>
        <v>4.4966666666666669E-2</v>
      </c>
      <c r="F27" s="168">
        <v>0.21</v>
      </c>
    </row>
    <row r="28" spans="2:6" ht="16.5" customHeight="1" x14ac:dyDescent="0.2">
      <c r="B28" s="61" t="s">
        <v>49</v>
      </c>
      <c r="C28" s="36" t="s">
        <v>79</v>
      </c>
      <c r="D28" s="37"/>
      <c r="E28" s="40">
        <f>BondYields!C370</f>
        <v>1.8766666666666668E-2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BondYields!K370</f>
        <v>2.1893833333333335E-2</v>
      </c>
      <c r="F30" s="168">
        <v>0.13125000000000001</v>
      </c>
    </row>
    <row r="31" spans="2:6" ht="16.5" customHeight="1" x14ac:dyDescent="0.2">
      <c r="B31" s="62" t="s">
        <v>52</v>
      </c>
      <c r="C31" s="36"/>
      <c r="D31" s="37" t="s">
        <v>41</v>
      </c>
      <c r="E31" s="40">
        <f>BondYields!L370+8%-BondYields!K370</f>
        <v>8.3072833333333332E-2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2018</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598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BondYields!L369+6%</f>
        <v>8.4599999999999995E-2</v>
      </c>
      <c r="F5" s="100"/>
    </row>
    <row r="6" spans="1:6" s="32" customFormat="1" ht="16.5" customHeight="1" x14ac:dyDescent="0.2">
      <c r="A6" s="87"/>
      <c r="B6" s="101" t="s">
        <v>139</v>
      </c>
      <c r="C6" s="102"/>
      <c r="D6" s="102"/>
      <c r="E6" s="103">
        <f>BondYields!L369</f>
        <v>2.46E-2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BondYields!C369</f>
        <v>1.8066666666666665E-2</v>
      </c>
      <c r="F10" s="168">
        <v>0.21</v>
      </c>
    </row>
    <row r="11" spans="1:6" ht="15" customHeight="1" x14ac:dyDescent="0.2">
      <c r="B11" s="62" t="s">
        <v>25</v>
      </c>
      <c r="C11" s="38" t="s">
        <v>37</v>
      </c>
      <c r="D11" s="37" t="s">
        <v>70</v>
      </c>
      <c r="E11" s="40">
        <f>BondYields!D369</f>
        <v>2.8966666666666668E-2</v>
      </c>
      <c r="F11" s="168">
        <v>0.21</v>
      </c>
    </row>
    <row r="12" spans="1:6" ht="15" customHeight="1" x14ac:dyDescent="0.2">
      <c r="B12" s="62" t="s">
        <v>26</v>
      </c>
      <c r="C12" s="38" t="s">
        <v>38</v>
      </c>
      <c r="D12" s="37" t="s">
        <v>72</v>
      </c>
      <c r="E12" s="40">
        <f>BondYields!E369</f>
        <v>2.9933333333333336E-2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BondYields!F369</f>
        <v>2.1466666666666665E-2</v>
      </c>
      <c r="F14" s="168">
        <v>0.21</v>
      </c>
    </row>
    <row r="15" spans="1:6" ht="15" customHeight="1" x14ac:dyDescent="0.2">
      <c r="B15" s="62" t="s">
        <v>28</v>
      </c>
      <c r="C15" s="38" t="s">
        <v>37</v>
      </c>
      <c r="D15" s="37" t="s">
        <v>70</v>
      </c>
      <c r="E15" s="40">
        <f>BondYields!G369</f>
        <v>3.6228318903318901E-2</v>
      </c>
      <c r="F15" s="168">
        <v>0.21</v>
      </c>
    </row>
    <row r="16" spans="1:6" ht="15" customHeight="1" x14ac:dyDescent="0.2">
      <c r="B16" s="62" t="s">
        <v>29</v>
      </c>
      <c r="C16" s="38" t="s">
        <v>38</v>
      </c>
      <c r="D16" s="37" t="s">
        <v>72</v>
      </c>
      <c r="E16" s="40">
        <f>BondYields!H369</f>
        <v>4.0585064935064939E-2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BondYields!F369*(1-21%)</f>
        <v>1.6958666666666667E-2</v>
      </c>
      <c r="F18" s="168">
        <v>5.2499999999999998E-2</v>
      </c>
    </row>
    <row r="19" spans="2:6" ht="15" customHeight="1" x14ac:dyDescent="0.2">
      <c r="B19" s="62" t="s">
        <v>30</v>
      </c>
      <c r="C19" s="38" t="s">
        <v>37</v>
      </c>
      <c r="D19" s="37" t="s">
        <v>70</v>
      </c>
      <c r="E19" s="40">
        <f>BondYields!I369</f>
        <v>2.5053481240981241E-2</v>
      </c>
      <c r="F19" s="168">
        <v>5.2499999999999998E-2</v>
      </c>
    </row>
    <row r="20" spans="2:6" ht="15" customHeight="1" x14ac:dyDescent="0.2">
      <c r="B20" s="62" t="s">
        <v>31</v>
      </c>
      <c r="C20" s="38" t="s">
        <v>38</v>
      </c>
      <c r="D20" s="37" t="s">
        <v>72</v>
      </c>
      <c r="E20" s="40">
        <f>BondYields!J369</f>
        <v>3.4572564935064935E-2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BondYields!K369</f>
        <v>2.1843266666666666E-2</v>
      </c>
      <c r="F23" s="168">
        <v>0.13125000000000001</v>
      </c>
    </row>
    <row r="24" spans="2:6" ht="16.5" customHeight="1" x14ac:dyDescent="0.2">
      <c r="B24" s="62" t="s">
        <v>33</v>
      </c>
      <c r="C24" s="36"/>
      <c r="D24" s="37" t="s">
        <v>41</v>
      </c>
      <c r="E24" s="40">
        <f>BondYields!L369+8%-BondYields!K369</f>
        <v>8.2756733333333332E-2</v>
      </c>
      <c r="F24" s="168">
        <v>0.21</v>
      </c>
    </row>
    <row r="25" spans="2:6" ht="16.5" customHeight="1" x14ac:dyDescent="0.2">
      <c r="B25" s="61" t="s">
        <v>65</v>
      </c>
      <c r="C25" s="36" t="s">
        <v>76</v>
      </c>
      <c r="D25" s="37"/>
      <c r="E25" s="40">
        <f>BondYields!M369</f>
        <v>4.8581562049062034E-2</v>
      </c>
      <c r="F25" s="168">
        <v>0.13125000000000001</v>
      </c>
    </row>
    <row r="26" spans="2:6" ht="16.5" customHeight="1" x14ac:dyDescent="0.2">
      <c r="B26" s="61" t="s">
        <v>47</v>
      </c>
      <c r="C26" s="36" t="s">
        <v>77</v>
      </c>
      <c r="D26" s="37"/>
      <c r="E26" s="40">
        <f>E16</f>
        <v>4.0585064935064939E-2</v>
      </c>
      <c r="F26" s="168">
        <v>0.21</v>
      </c>
    </row>
    <row r="27" spans="2:6" ht="16.5" customHeight="1" x14ac:dyDescent="0.2">
      <c r="B27" s="61" t="s">
        <v>48</v>
      </c>
      <c r="C27" s="36" t="s">
        <v>78</v>
      </c>
      <c r="D27" s="37"/>
      <c r="E27" s="40">
        <f>BondYields!L369+2%</f>
        <v>4.4600000000000001E-2</v>
      </c>
      <c r="F27" s="168">
        <v>0.21</v>
      </c>
    </row>
    <row r="28" spans="2:6" ht="16.5" customHeight="1" x14ac:dyDescent="0.2">
      <c r="B28" s="61" t="s">
        <v>49</v>
      </c>
      <c r="C28" s="36" t="s">
        <v>79</v>
      </c>
      <c r="D28" s="37"/>
      <c r="E28" s="40">
        <f>BondYields!C369</f>
        <v>1.8066666666666665E-2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BondYields!K369</f>
        <v>2.1843266666666666E-2</v>
      </c>
      <c r="F30" s="168">
        <v>0.13125000000000001</v>
      </c>
    </row>
    <row r="31" spans="2:6" ht="16.5" customHeight="1" x14ac:dyDescent="0.2">
      <c r="B31" s="62" t="s">
        <v>52</v>
      </c>
      <c r="C31" s="36"/>
      <c r="D31" s="37" t="s">
        <v>41</v>
      </c>
      <c r="E31" s="40">
        <f>BondYields!L369+8%-BondYields!K369</f>
        <v>8.2756733333333332E-2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2018</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595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BondYields!L368+6%</f>
        <v>8.3955555555555561E-2</v>
      </c>
      <c r="F5" s="100"/>
    </row>
    <row r="6" spans="1:6" s="32" customFormat="1" ht="16.5" customHeight="1" x14ac:dyDescent="0.2">
      <c r="A6" s="87"/>
      <c r="B6" s="101" t="s">
        <v>139</v>
      </c>
      <c r="C6" s="102"/>
      <c r="D6" s="102"/>
      <c r="E6" s="103">
        <f>BondYields!L368</f>
        <v>2.395555555555556E-2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BondYields!C368</f>
        <v>1.7033333333333334E-2</v>
      </c>
      <c r="F10" s="168">
        <v>0.21</v>
      </c>
    </row>
    <row r="11" spans="1:6" ht="15" customHeight="1" x14ac:dyDescent="0.2">
      <c r="B11" s="62" t="s">
        <v>25</v>
      </c>
      <c r="C11" s="38" t="s">
        <v>37</v>
      </c>
      <c r="D11" s="37" t="s">
        <v>70</v>
      </c>
      <c r="E11" s="40">
        <f>BondYields!D368</f>
        <v>2.8566666666666667E-2</v>
      </c>
      <c r="F11" s="168">
        <v>0.21</v>
      </c>
    </row>
    <row r="12" spans="1:6" ht="15" customHeight="1" x14ac:dyDescent="0.2">
      <c r="B12" s="62" t="s">
        <v>26</v>
      </c>
      <c r="C12" s="38" t="s">
        <v>38</v>
      </c>
      <c r="D12" s="37" t="s">
        <v>72</v>
      </c>
      <c r="E12" s="40">
        <f>BondYields!E368</f>
        <v>2.9833333333333333E-2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BondYields!F368</f>
        <v>2.0199999999999999E-2</v>
      </c>
      <c r="F14" s="168">
        <v>0.21</v>
      </c>
    </row>
    <row r="15" spans="1:6" ht="15" customHeight="1" x14ac:dyDescent="0.2">
      <c r="B15" s="62" t="s">
        <v>28</v>
      </c>
      <c r="C15" s="38" t="s">
        <v>37</v>
      </c>
      <c r="D15" s="37" t="s">
        <v>70</v>
      </c>
      <c r="E15" s="40">
        <f>BondYields!G368</f>
        <v>3.5044068504594822E-2</v>
      </c>
      <c r="F15" s="168">
        <v>0.21</v>
      </c>
    </row>
    <row r="16" spans="1:6" ht="15" customHeight="1" x14ac:dyDescent="0.2">
      <c r="B16" s="62" t="s">
        <v>29</v>
      </c>
      <c r="C16" s="38" t="s">
        <v>38</v>
      </c>
      <c r="D16" s="37" t="s">
        <v>72</v>
      </c>
      <c r="E16" s="40">
        <f>BondYields!H368</f>
        <v>3.9787218045112788E-2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BondYields!F368*(1-21%)</f>
        <v>1.5958E-2</v>
      </c>
      <c r="F18" s="168">
        <v>5.2499999999999998E-2</v>
      </c>
    </row>
    <row r="19" spans="2:6" ht="15" customHeight="1" x14ac:dyDescent="0.2">
      <c r="B19" s="62" t="s">
        <v>30</v>
      </c>
      <c r="C19" s="38" t="s">
        <v>37</v>
      </c>
      <c r="D19" s="37" t="s">
        <v>70</v>
      </c>
      <c r="E19" s="40">
        <f>BondYields!I368</f>
        <v>2.5126587301587303E-2</v>
      </c>
      <c r="F19" s="168">
        <v>5.2499999999999998E-2</v>
      </c>
    </row>
    <row r="20" spans="2:6" ht="15" customHeight="1" x14ac:dyDescent="0.2">
      <c r="B20" s="62" t="s">
        <v>31</v>
      </c>
      <c r="C20" s="38" t="s">
        <v>38</v>
      </c>
      <c r="D20" s="37" t="s">
        <v>72</v>
      </c>
      <c r="E20" s="40">
        <f>BondYields!J368</f>
        <v>3.456967418546366E-2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BondYields!K368</f>
        <v>2.1792700000000002E-2</v>
      </c>
      <c r="F23" s="168">
        <v>0.13125000000000001</v>
      </c>
    </row>
    <row r="24" spans="2:6" ht="16.5" customHeight="1" x14ac:dyDescent="0.2">
      <c r="B24" s="62" t="s">
        <v>33</v>
      </c>
      <c r="C24" s="36"/>
      <c r="D24" s="37" t="s">
        <v>41</v>
      </c>
      <c r="E24" s="40">
        <f>BondYields!L368+8%-BondYields!K368</f>
        <v>8.2162855555555567E-2</v>
      </c>
      <c r="F24" s="168">
        <v>0.21</v>
      </c>
    </row>
    <row r="25" spans="2:6" ht="16.5" customHeight="1" x14ac:dyDescent="0.2">
      <c r="B25" s="61" t="s">
        <v>65</v>
      </c>
      <c r="C25" s="36" t="s">
        <v>76</v>
      </c>
      <c r="D25" s="37"/>
      <c r="E25" s="40">
        <f>BondYields!M368</f>
        <v>4.8456163324979117E-2</v>
      </c>
      <c r="F25" s="168">
        <v>0.13125000000000001</v>
      </c>
    </row>
    <row r="26" spans="2:6" ht="16.5" customHeight="1" x14ac:dyDescent="0.2">
      <c r="B26" s="61" t="s">
        <v>47</v>
      </c>
      <c r="C26" s="36" t="s">
        <v>77</v>
      </c>
      <c r="D26" s="37"/>
      <c r="E26" s="40">
        <f>E16</f>
        <v>3.9787218045112788E-2</v>
      </c>
      <c r="F26" s="168">
        <v>0.21</v>
      </c>
    </row>
    <row r="27" spans="2:6" ht="16.5" customHeight="1" x14ac:dyDescent="0.2">
      <c r="B27" s="61" t="s">
        <v>48</v>
      </c>
      <c r="C27" s="36" t="s">
        <v>78</v>
      </c>
      <c r="D27" s="37"/>
      <c r="E27" s="40">
        <f>BondYields!L368+2%</f>
        <v>4.395555555555556E-2</v>
      </c>
      <c r="F27" s="168">
        <v>0.21</v>
      </c>
    </row>
    <row r="28" spans="2:6" ht="16.5" customHeight="1" x14ac:dyDescent="0.2">
      <c r="B28" s="61" t="s">
        <v>49</v>
      </c>
      <c r="C28" s="36" t="s">
        <v>79</v>
      </c>
      <c r="D28" s="37"/>
      <c r="E28" s="40">
        <f>BondYields!C368</f>
        <v>1.7033333333333334E-2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BondYields!K368</f>
        <v>2.1792700000000002E-2</v>
      </c>
      <c r="F30" s="168">
        <v>0.13125000000000001</v>
      </c>
    </row>
    <row r="31" spans="2:6" ht="16.5" customHeight="1" x14ac:dyDescent="0.2">
      <c r="B31" s="62" t="s">
        <v>52</v>
      </c>
      <c r="C31" s="36"/>
      <c r="D31" s="37" t="s">
        <v>41</v>
      </c>
      <c r="E31" s="40">
        <f>BondYields!L368+8%-BondYields!K368</f>
        <v>8.2162855555555567E-2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2018</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588</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BondYields!L367+6%</f>
        <v>8.2944444444444446E-2</v>
      </c>
      <c r="F5" s="100"/>
    </row>
    <row r="6" spans="1:6" s="32" customFormat="1" ht="16.5" customHeight="1" x14ac:dyDescent="0.2">
      <c r="A6" s="87"/>
      <c r="B6" s="101" t="s">
        <v>139</v>
      </c>
      <c r="C6" s="102"/>
      <c r="D6" s="102"/>
      <c r="E6" s="103">
        <f>BondYields!L367</f>
        <v>2.2944444444444448E-2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BondYields!C367</f>
        <v>1.5833333333333335E-2</v>
      </c>
      <c r="F10" s="168">
        <v>0.21</v>
      </c>
    </row>
    <row r="11" spans="1:6" ht="15" customHeight="1" x14ac:dyDescent="0.2">
      <c r="B11" s="62" t="s">
        <v>25</v>
      </c>
      <c r="C11" s="38" t="s">
        <v>37</v>
      </c>
      <c r="D11" s="37" t="s">
        <v>70</v>
      </c>
      <c r="E11" s="40">
        <f>BondYields!D367</f>
        <v>2.7600000000000003E-2</v>
      </c>
      <c r="F11" s="168">
        <v>0.21</v>
      </c>
    </row>
    <row r="12" spans="1:6" ht="15" customHeight="1" x14ac:dyDescent="0.2">
      <c r="B12" s="62" t="s">
        <v>26</v>
      </c>
      <c r="C12" s="38" t="s">
        <v>38</v>
      </c>
      <c r="D12" s="37" t="s">
        <v>72</v>
      </c>
      <c r="E12" s="40">
        <f>BondYields!E367</f>
        <v>2.9066666666666668E-2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BondYields!F367</f>
        <v>1.8433333333333333E-2</v>
      </c>
      <c r="F14" s="168">
        <v>0.21</v>
      </c>
    </row>
    <row r="15" spans="1:6" ht="15" customHeight="1" x14ac:dyDescent="0.2">
      <c r="B15" s="62" t="s">
        <v>28</v>
      </c>
      <c r="C15" s="38" t="s">
        <v>37</v>
      </c>
      <c r="D15" s="37" t="s">
        <v>70</v>
      </c>
      <c r="E15" s="40">
        <f>BondYields!G367</f>
        <v>3.3455179615705925E-2</v>
      </c>
      <c r="F15" s="168">
        <v>0.21</v>
      </c>
    </row>
    <row r="16" spans="1:6" ht="15" customHeight="1" x14ac:dyDescent="0.2">
      <c r="B16" s="62" t="s">
        <v>29</v>
      </c>
      <c r="C16" s="38" t="s">
        <v>38</v>
      </c>
      <c r="D16" s="37" t="s">
        <v>72</v>
      </c>
      <c r="E16" s="40">
        <f>BondYields!H367</f>
        <v>3.8649916457811191E-2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BondYields!F367*(1-21%)</f>
        <v>1.4562333333333333E-2</v>
      </c>
      <c r="F18" s="168">
        <v>5.2499999999999998E-2</v>
      </c>
    </row>
    <row r="19" spans="2:6" ht="15" customHeight="1" x14ac:dyDescent="0.2">
      <c r="B19" s="62" t="s">
        <v>30</v>
      </c>
      <c r="C19" s="38" t="s">
        <v>37</v>
      </c>
      <c r="D19" s="37" t="s">
        <v>70</v>
      </c>
      <c r="E19" s="40">
        <f>BondYields!I367</f>
        <v>2.4565079365079363E-2</v>
      </c>
      <c r="F19" s="168">
        <v>5.2499999999999998E-2</v>
      </c>
    </row>
    <row r="20" spans="2:6" ht="15" customHeight="1" x14ac:dyDescent="0.2">
      <c r="B20" s="62" t="s">
        <v>31</v>
      </c>
      <c r="C20" s="38" t="s">
        <v>38</v>
      </c>
      <c r="D20" s="37" t="s">
        <v>72</v>
      </c>
      <c r="E20" s="40">
        <f>BondYields!J367</f>
        <v>3.3865705931495405E-2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BondYields!K367</f>
        <v>2.1792700000000002E-2</v>
      </c>
      <c r="F23" s="168">
        <v>0.13125000000000001</v>
      </c>
    </row>
    <row r="24" spans="2:6" ht="16.5" customHeight="1" x14ac:dyDescent="0.2">
      <c r="B24" s="62" t="s">
        <v>33</v>
      </c>
      <c r="C24" s="36"/>
      <c r="D24" s="37" t="s">
        <v>41</v>
      </c>
      <c r="E24" s="40">
        <f>BondYields!L367+8%-BondYields!K367</f>
        <v>8.1151744444444451E-2</v>
      </c>
      <c r="F24" s="168">
        <v>0.21</v>
      </c>
    </row>
    <row r="25" spans="2:6" ht="16.5" customHeight="1" x14ac:dyDescent="0.2">
      <c r="B25" s="61" t="s">
        <v>65</v>
      </c>
      <c r="C25" s="36" t="s">
        <v>76</v>
      </c>
      <c r="D25" s="37"/>
      <c r="E25" s="40">
        <f>BondYields!M367</f>
        <v>4.8088791190940311E-2</v>
      </c>
      <c r="F25" s="168">
        <v>0.13125000000000001</v>
      </c>
    </row>
    <row r="26" spans="2:6" ht="16.5" customHeight="1" x14ac:dyDescent="0.2">
      <c r="B26" s="61" t="s">
        <v>47</v>
      </c>
      <c r="C26" s="36" t="s">
        <v>77</v>
      </c>
      <c r="D26" s="37"/>
      <c r="E26" s="40">
        <f>E16</f>
        <v>3.8649916457811191E-2</v>
      </c>
      <c r="F26" s="168">
        <v>0.21</v>
      </c>
    </row>
    <row r="27" spans="2:6" ht="16.5" customHeight="1" x14ac:dyDescent="0.2">
      <c r="B27" s="61" t="s">
        <v>48</v>
      </c>
      <c r="C27" s="36" t="s">
        <v>78</v>
      </c>
      <c r="D27" s="37"/>
      <c r="E27" s="40">
        <f>BondYields!L367+2%</f>
        <v>4.2944444444444452E-2</v>
      </c>
      <c r="F27" s="168">
        <v>0.21</v>
      </c>
    </row>
    <row r="28" spans="2:6" ht="16.5" customHeight="1" x14ac:dyDescent="0.2">
      <c r="B28" s="61" t="s">
        <v>49</v>
      </c>
      <c r="C28" s="36" t="s">
        <v>79</v>
      </c>
      <c r="D28" s="37"/>
      <c r="E28" s="40">
        <f>BondYields!C367</f>
        <v>1.5833333333333335E-2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BondYields!K367</f>
        <v>2.1792700000000002E-2</v>
      </c>
      <c r="F30" s="168">
        <v>0.13125000000000001</v>
      </c>
    </row>
    <row r="31" spans="2:6" ht="16.5" customHeight="1" x14ac:dyDescent="0.2">
      <c r="B31" s="62" t="s">
        <v>52</v>
      </c>
      <c r="C31" s="36"/>
      <c r="D31" s="37" t="s">
        <v>41</v>
      </c>
      <c r="E31" s="40">
        <f>BondYields!L367+8%-BondYields!K367</f>
        <v>8.1151744444444451E-2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29:E29"/>
    <mergeCell ref="C33:E33"/>
    <mergeCell ref="B35:F36"/>
    <mergeCell ref="A1:F1"/>
    <mergeCell ref="A2:F2"/>
    <mergeCell ref="A3:F3"/>
    <mergeCell ref="C7:D7"/>
    <mergeCell ref="E8:F8"/>
    <mergeCell ref="C22:E22"/>
  </mergeCells>
  <printOptions horizontalCentered="1"/>
  <pageMargins left="0.25" right="0.25" top="0.5" bottom="0" header="0.05" footer="0.05"/>
  <pageSetup orientation="portrait" cellComments="asDisplayed" r:id="rId1"/>
  <headerFooter alignWithMargins="0">
    <oddFooter>&amp;LCalifornia Department of Insurance&amp;RRate Specialist Bureau - April 2018</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585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BondYields!L366+6%</f>
        <v>8.1544444444444447E-2</v>
      </c>
      <c r="F5" s="100"/>
    </row>
    <row r="6" spans="1:6" s="32" customFormat="1" ht="16.5" customHeight="1" x14ac:dyDescent="0.2">
      <c r="A6" s="87"/>
      <c r="B6" s="101" t="s">
        <v>139</v>
      </c>
      <c r="C6" s="102"/>
      <c r="D6" s="102"/>
      <c r="E6" s="103">
        <f>BondYields!L366</f>
        <v>2.1544444444444446E-2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BondYields!C366</f>
        <v>1.4533333333333334E-2</v>
      </c>
      <c r="F10" s="168">
        <v>0.21</v>
      </c>
    </row>
    <row r="11" spans="1:6" ht="15" customHeight="1" x14ac:dyDescent="0.2">
      <c r="B11" s="62" t="s">
        <v>25</v>
      </c>
      <c r="C11" s="38" t="s">
        <v>37</v>
      </c>
      <c r="D11" s="37" t="s">
        <v>70</v>
      </c>
      <c r="E11" s="40">
        <f>BondYields!D366</f>
        <v>2.6133333333333331E-2</v>
      </c>
      <c r="F11" s="168">
        <v>0.21</v>
      </c>
    </row>
    <row r="12" spans="1:6" ht="15" customHeight="1" x14ac:dyDescent="0.2">
      <c r="B12" s="62" t="s">
        <v>26</v>
      </c>
      <c r="C12" s="38" t="s">
        <v>38</v>
      </c>
      <c r="D12" s="37" t="s">
        <v>72</v>
      </c>
      <c r="E12" s="40">
        <f>BondYields!E366</f>
        <v>2.7833333333333335E-2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BondYields!F366</f>
        <v>1.66E-2</v>
      </c>
      <c r="F14" s="168">
        <v>0.21</v>
      </c>
    </row>
    <row r="15" spans="1:6" ht="15" customHeight="1" x14ac:dyDescent="0.2">
      <c r="B15" s="62" t="s">
        <v>28</v>
      </c>
      <c r="C15" s="38" t="s">
        <v>37</v>
      </c>
      <c r="D15" s="37" t="s">
        <v>70</v>
      </c>
      <c r="E15" s="40">
        <f>BondYields!G366</f>
        <v>3.1675933583959891E-2</v>
      </c>
      <c r="F15" s="168">
        <v>0.21</v>
      </c>
    </row>
    <row r="16" spans="1:6" ht="15" customHeight="1" x14ac:dyDescent="0.2">
      <c r="B16" s="62" t="s">
        <v>29</v>
      </c>
      <c r="C16" s="38" t="s">
        <v>38</v>
      </c>
      <c r="D16" s="37" t="s">
        <v>72</v>
      </c>
      <c r="E16" s="40">
        <f>BondYields!H366</f>
        <v>3.7457694235588972E-2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BondYields!F366*(1-21%)</f>
        <v>1.3114000000000001E-2</v>
      </c>
      <c r="F18" s="168">
        <v>5.2499999999999998E-2</v>
      </c>
    </row>
    <row r="19" spans="2:6" ht="15" customHeight="1" x14ac:dyDescent="0.2">
      <c r="B19" s="62" t="s">
        <v>30</v>
      </c>
      <c r="C19" s="38" t="s">
        <v>37</v>
      </c>
      <c r="D19" s="37" t="s">
        <v>70</v>
      </c>
      <c r="E19" s="40">
        <f>BondYields!I366</f>
        <v>2.3738869047619047E-2</v>
      </c>
      <c r="F19" s="168">
        <v>5.2499999999999998E-2</v>
      </c>
    </row>
    <row r="20" spans="2:6" ht="15" customHeight="1" x14ac:dyDescent="0.2">
      <c r="B20" s="62" t="s">
        <v>31</v>
      </c>
      <c r="C20" s="38" t="s">
        <v>38</v>
      </c>
      <c r="D20" s="37" t="s">
        <v>72</v>
      </c>
      <c r="E20" s="40">
        <f>BondYields!J366</f>
        <v>3.2615487677527151E-2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BondYields!K366</f>
        <v>2.1792700000000002E-2</v>
      </c>
      <c r="F23" s="168">
        <v>0.13125000000000001</v>
      </c>
    </row>
    <row r="24" spans="2:6" ht="16.5" customHeight="1" x14ac:dyDescent="0.2">
      <c r="B24" s="62" t="s">
        <v>33</v>
      </c>
      <c r="C24" s="36"/>
      <c r="D24" s="37" t="s">
        <v>41</v>
      </c>
      <c r="E24" s="40">
        <f>BondYields!L366+8%-BondYields!K366</f>
        <v>7.9751744444444453E-2</v>
      </c>
      <c r="F24" s="168">
        <v>0.21</v>
      </c>
    </row>
    <row r="25" spans="2:6" ht="16.5" customHeight="1" x14ac:dyDescent="0.2">
      <c r="B25" s="61" t="s">
        <v>65</v>
      </c>
      <c r="C25" s="36" t="s">
        <v>76</v>
      </c>
      <c r="D25" s="37"/>
      <c r="E25" s="40">
        <f>BondYields!M366</f>
        <v>4.7668905570025288E-2</v>
      </c>
      <c r="F25" s="168">
        <v>0.13125000000000001</v>
      </c>
    </row>
    <row r="26" spans="2:6" ht="16.5" customHeight="1" x14ac:dyDescent="0.2">
      <c r="B26" s="61" t="s">
        <v>47</v>
      </c>
      <c r="C26" s="36" t="s">
        <v>77</v>
      </c>
      <c r="D26" s="37"/>
      <c r="E26" s="40">
        <f>E16</f>
        <v>3.7457694235588972E-2</v>
      </c>
      <c r="F26" s="168">
        <v>0.21</v>
      </c>
    </row>
    <row r="27" spans="2:6" ht="16.5" customHeight="1" x14ac:dyDescent="0.2">
      <c r="B27" s="61" t="s">
        <v>48</v>
      </c>
      <c r="C27" s="36" t="s">
        <v>78</v>
      </c>
      <c r="D27" s="37"/>
      <c r="E27" s="40">
        <f>BondYields!L366+2%</f>
        <v>4.1544444444444446E-2</v>
      </c>
      <c r="F27" s="168">
        <v>0.21</v>
      </c>
    </row>
    <row r="28" spans="2:6" ht="16.5" customHeight="1" x14ac:dyDescent="0.2">
      <c r="B28" s="61" t="s">
        <v>49</v>
      </c>
      <c r="C28" s="36" t="s">
        <v>79</v>
      </c>
      <c r="D28" s="37"/>
      <c r="E28" s="40">
        <f>BondYields!C366</f>
        <v>1.4533333333333334E-2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BondYields!K366</f>
        <v>2.1792700000000002E-2</v>
      </c>
      <c r="F30" s="168">
        <v>0.13125000000000001</v>
      </c>
    </row>
    <row r="31" spans="2:6" ht="16.5" customHeight="1" x14ac:dyDescent="0.2">
      <c r="B31" s="62" t="s">
        <v>52</v>
      </c>
      <c r="C31" s="36"/>
      <c r="D31" s="37" t="s">
        <v>41</v>
      </c>
      <c r="E31" s="40">
        <f>BondYields!L366+8%-BondYields!K366</f>
        <v>7.9751744444444453E-2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33:E33"/>
    <mergeCell ref="B35:F36"/>
    <mergeCell ref="A1:F1"/>
    <mergeCell ref="A2:F2"/>
    <mergeCell ref="A3:F3"/>
    <mergeCell ref="C7:D7"/>
    <mergeCell ref="C22:E22"/>
    <mergeCell ref="C29:E29"/>
    <mergeCell ref="E8:F8"/>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2018</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585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BondYields!L366+6%</f>
        <v>8.1544444444444447E-2</v>
      </c>
      <c r="F5" s="100"/>
    </row>
    <row r="6" spans="1:6" s="32" customFormat="1" ht="16.5" customHeight="1" x14ac:dyDescent="0.2">
      <c r="A6" s="87"/>
      <c r="B6" s="101" t="s">
        <v>139</v>
      </c>
      <c r="C6" s="102"/>
      <c r="D6" s="102"/>
      <c r="E6" s="103">
        <f>BondYields!L366</f>
        <v>2.1544444444444446E-2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BondYields!C366</f>
        <v>1.4533333333333334E-2</v>
      </c>
      <c r="F10" s="73">
        <v>0.35</v>
      </c>
    </row>
    <row r="11" spans="1:6" ht="15" customHeight="1" x14ac:dyDescent="0.2">
      <c r="B11" s="62" t="s">
        <v>25</v>
      </c>
      <c r="C11" s="38" t="s">
        <v>37</v>
      </c>
      <c r="D11" s="37" t="s">
        <v>70</v>
      </c>
      <c r="E11" s="40">
        <f>BondYields!D366</f>
        <v>2.6133333333333331E-2</v>
      </c>
      <c r="F11" s="73">
        <v>0.35</v>
      </c>
    </row>
    <row r="12" spans="1:6" ht="15" customHeight="1" x14ac:dyDescent="0.2">
      <c r="B12" s="62" t="s">
        <v>26</v>
      </c>
      <c r="C12" s="38" t="s">
        <v>38</v>
      </c>
      <c r="D12" s="37" t="s">
        <v>72</v>
      </c>
      <c r="E12" s="40">
        <f>BondYields!E366</f>
        <v>2.7833333333333335E-2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BondYields!F366</f>
        <v>1.66E-2</v>
      </c>
      <c r="F14" s="73">
        <v>0.35</v>
      </c>
    </row>
    <row r="15" spans="1:6" ht="15" customHeight="1" x14ac:dyDescent="0.2">
      <c r="B15" s="62" t="s">
        <v>28</v>
      </c>
      <c r="C15" s="38" t="s">
        <v>37</v>
      </c>
      <c r="D15" s="37" t="s">
        <v>70</v>
      </c>
      <c r="E15" s="40">
        <f>BondYields!G366</f>
        <v>3.1675933583959891E-2</v>
      </c>
      <c r="F15" s="73">
        <v>0.35</v>
      </c>
    </row>
    <row r="16" spans="1:6" ht="15" customHeight="1" x14ac:dyDescent="0.2">
      <c r="B16" s="62" t="s">
        <v>29</v>
      </c>
      <c r="C16" s="38" t="s">
        <v>38</v>
      </c>
      <c r="D16" s="37" t="s">
        <v>72</v>
      </c>
      <c r="E16" s="40">
        <f>BondYields!H366</f>
        <v>3.7457694235588972E-2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BondYields!F366*(1-35%)</f>
        <v>1.0790000000000001E-2</v>
      </c>
      <c r="F18" s="73">
        <v>5.2499999999999998E-2</v>
      </c>
    </row>
    <row r="19" spans="2:6" ht="15" customHeight="1" x14ac:dyDescent="0.2">
      <c r="B19" s="62" t="s">
        <v>30</v>
      </c>
      <c r="C19" s="38" t="s">
        <v>37</v>
      </c>
      <c r="D19" s="37" t="s">
        <v>70</v>
      </c>
      <c r="E19" s="40">
        <f>BondYields!I366</f>
        <v>2.3738869047619047E-2</v>
      </c>
      <c r="F19" s="73">
        <v>5.2499999999999998E-2</v>
      </c>
    </row>
    <row r="20" spans="2:6" ht="15" customHeight="1" x14ac:dyDescent="0.2">
      <c r="B20" s="62" t="s">
        <v>31</v>
      </c>
      <c r="C20" s="38" t="s">
        <v>38</v>
      </c>
      <c r="D20" s="37" t="s">
        <v>72</v>
      </c>
      <c r="E20" s="40">
        <f>BondYields!J366</f>
        <v>3.2615487677527151E-2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BondYields!K366</f>
        <v>2.1792700000000002E-2</v>
      </c>
      <c r="F23" s="73">
        <v>0.14174999999999999</v>
      </c>
    </row>
    <row r="24" spans="2:6" ht="16.5" customHeight="1" x14ac:dyDescent="0.2">
      <c r="B24" s="62" t="s">
        <v>33</v>
      </c>
      <c r="C24" s="36"/>
      <c r="D24" s="37" t="s">
        <v>41</v>
      </c>
      <c r="E24" s="40">
        <f>BondYields!L366+8%-BondYields!K366</f>
        <v>7.9751744444444453E-2</v>
      </c>
      <c r="F24" s="73">
        <v>0.34100000000000003</v>
      </c>
    </row>
    <row r="25" spans="2:6" ht="16.5" customHeight="1" x14ac:dyDescent="0.2">
      <c r="B25" s="61" t="s">
        <v>65</v>
      </c>
      <c r="C25" s="36" t="s">
        <v>76</v>
      </c>
      <c r="D25" s="37"/>
      <c r="E25" s="40">
        <f>BondYields!M366</f>
        <v>4.7668905570025288E-2</v>
      </c>
      <c r="F25" s="73">
        <v>0.14174999999999999</v>
      </c>
    </row>
    <row r="26" spans="2:6" ht="16.5" customHeight="1" x14ac:dyDescent="0.2">
      <c r="B26" s="61" t="s">
        <v>47</v>
      </c>
      <c r="C26" s="36" t="s">
        <v>77</v>
      </c>
      <c r="D26" s="37"/>
      <c r="E26" s="40">
        <f>E16</f>
        <v>3.7457694235588972E-2</v>
      </c>
      <c r="F26" s="73">
        <v>0.35</v>
      </c>
    </row>
    <row r="27" spans="2:6" ht="16.5" customHeight="1" x14ac:dyDescent="0.2">
      <c r="B27" s="61" t="s">
        <v>48</v>
      </c>
      <c r="C27" s="36" t="s">
        <v>78</v>
      </c>
      <c r="D27" s="37"/>
      <c r="E27" s="40">
        <f>BondYields!L366+2%</f>
        <v>4.1544444444444446E-2</v>
      </c>
      <c r="F27" s="73">
        <v>0.35</v>
      </c>
    </row>
    <row r="28" spans="2:6" ht="16.5" customHeight="1" x14ac:dyDescent="0.2">
      <c r="B28" s="61" t="s">
        <v>49</v>
      </c>
      <c r="C28" s="36" t="s">
        <v>79</v>
      </c>
      <c r="D28" s="37"/>
      <c r="E28" s="40">
        <f>BondYields!C366</f>
        <v>1.4533333333333334E-2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BondYields!K366</f>
        <v>2.1792700000000002E-2</v>
      </c>
      <c r="F30" s="73">
        <v>0.14174999999999999</v>
      </c>
    </row>
    <row r="31" spans="2:6" ht="16.5" customHeight="1" x14ac:dyDescent="0.2">
      <c r="B31" s="62" t="s">
        <v>52</v>
      </c>
      <c r="C31" s="36"/>
      <c r="D31" s="37" t="s">
        <v>41</v>
      </c>
      <c r="E31" s="40">
        <f>BondYields!L366+8%-BondYields!K366</f>
        <v>7.9751744444444453E-2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March 2018</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582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BondYields!L365+6%</f>
        <v>8.0144444444444449E-2</v>
      </c>
      <c r="F5" s="100"/>
    </row>
    <row r="6" spans="1:6" s="32" customFormat="1" ht="16.5" customHeight="1" x14ac:dyDescent="0.2">
      <c r="A6" s="87"/>
      <c r="B6" s="101" t="s">
        <v>139</v>
      </c>
      <c r="C6" s="102"/>
      <c r="D6" s="102"/>
      <c r="E6" s="103">
        <f>BondYields!L365</f>
        <v>2.0144444444444447E-2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294" t="s">
        <v>592</v>
      </c>
      <c r="F8" s="294"/>
    </row>
    <row r="9" spans="1:6" ht="15" customHeight="1" x14ac:dyDescent="0.2">
      <c r="B9" s="61" t="s">
        <v>42</v>
      </c>
      <c r="C9" s="36" t="s">
        <v>71</v>
      </c>
      <c r="D9" s="37"/>
      <c r="E9" s="37"/>
      <c r="F9" s="71"/>
    </row>
    <row r="10" spans="1:6" ht="15" customHeight="1" x14ac:dyDescent="0.2">
      <c r="B10" s="62" t="s">
        <v>24</v>
      </c>
      <c r="C10" s="38" t="s">
        <v>36</v>
      </c>
      <c r="D10" s="37" t="s">
        <v>69</v>
      </c>
      <c r="E10" s="39">
        <f>BondYields!C365</f>
        <v>1.34E-2</v>
      </c>
      <c r="F10" s="168">
        <v>0.21</v>
      </c>
    </row>
    <row r="11" spans="1:6" ht="15" customHeight="1" x14ac:dyDescent="0.2">
      <c r="B11" s="62" t="s">
        <v>25</v>
      </c>
      <c r="C11" s="38" t="s">
        <v>37</v>
      </c>
      <c r="D11" s="37" t="s">
        <v>70</v>
      </c>
      <c r="E11" s="40">
        <f>BondYields!D365</f>
        <v>2.4433333333333335E-2</v>
      </c>
      <c r="F11" s="168">
        <v>0.21</v>
      </c>
    </row>
    <row r="12" spans="1:6" ht="15" customHeight="1" x14ac:dyDescent="0.2">
      <c r="B12" s="62" t="s">
        <v>26</v>
      </c>
      <c r="C12" s="38" t="s">
        <v>38</v>
      </c>
      <c r="D12" s="37" t="s">
        <v>72</v>
      </c>
      <c r="E12" s="40">
        <f>BondYields!E365</f>
        <v>2.6433333333333333E-2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BondYields!F365</f>
        <v>1.5066666666666666E-2</v>
      </c>
      <c r="F14" s="168">
        <v>0.21</v>
      </c>
    </row>
    <row r="15" spans="1:6" ht="15" customHeight="1" x14ac:dyDescent="0.2">
      <c r="B15" s="62" t="s">
        <v>28</v>
      </c>
      <c r="C15" s="38" t="s">
        <v>37</v>
      </c>
      <c r="D15" s="37" t="s">
        <v>70</v>
      </c>
      <c r="E15" s="40">
        <f>BondYields!G365</f>
        <v>2.9551706349206341E-2</v>
      </c>
      <c r="F15" s="168">
        <v>0.21</v>
      </c>
    </row>
    <row r="16" spans="1:6" ht="15" customHeight="1" x14ac:dyDescent="0.2">
      <c r="B16" s="62" t="s">
        <v>29</v>
      </c>
      <c r="C16" s="38" t="s">
        <v>38</v>
      </c>
      <c r="D16" s="37" t="s">
        <v>72</v>
      </c>
      <c r="E16" s="40">
        <f>BondYields!H365</f>
        <v>3.6714126984126981E-2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BondYields!F365*(1-21%)</f>
        <v>1.1902666666666667E-2</v>
      </c>
      <c r="F18" s="168">
        <v>5.2499999999999998E-2</v>
      </c>
    </row>
    <row r="19" spans="2:6" ht="15" customHeight="1" x14ac:dyDescent="0.2">
      <c r="B19" s="62" t="s">
        <v>30</v>
      </c>
      <c r="C19" s="38" t="s">
        <v>37</v>
      </c>
      <c r="D19" s="37" t="s">
        <v>70</v>
      </c>
      <c r="E19" s="40">
        <f>BondYields!I365</f>
        <v>2.2548789682539681E-2</v>
      </c>
      <c r="F19" s="168">
        <v>5.2499999999999998E-2</v>
      </c>
    </row>
    <row r="20" spans="2:6" ht="15" customHeight="1" x14ac:dyDescent="0.2">
      <c r="B20" s="62" t="s">
        <v>31</v>
      </c>
      <c r="C20" s="38" t="s">
        <v>38</v>
      </c>
      <c r="D20" s="37" t="s">
        <v>72</v>
      </c>
      <c r="E20" s="40">
        <f>BondYields!J365</f>
        <v>3.1549781746031742E-2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BondYields!K365</f>
        <v>2.1792700000000002E-2</v>
      </c>
      <c r="F23" s="168">
        <v>0.13125000000000001</v>
      </c>
    </row>
    <row r="24" spans="2:6" ht="16.5" customHeight="1" x14ac:dyDescent="0.2">
      <c r="B24" s="62" t="s">
        <v>33</v>
      </c>
      <c r="C24" s="36"/>
      <c r="D24" s="37" t="s">
        <v>41</v>
      </c>
      <c r="E24" s="40">
        <f>BondYields!L365+8%-BondYields!K365</f>
        <v>7.8351744444444454E-2</v>
      </c>
      <c r="F24" s="168">
        <v>0.21</v>
      </c>
    </row>
    <row r="25" spans="2:6" ht="16.5" customHeight="1" x14ac:dyDescent="0.2">
      <c r="B25" s="61" t="s">
        <v>65</v>
      </c>
      <c r="C25" s="36" t="s">
        <v>76</v>
      </c>
      <c r="D25" s="37"/>
      <c r="E25" s="40">
        <f>BondYields!M365</f>
        <v>4.7499171594563759E-2</v>
      </c>
      <c r="F25" s="168">
        <v>0.13125000000000001</v>
      </c>
    </row>
    <row r="26" spans="2:6" ht="16.5" customHeight="1" x14ac:dyDescent="0.2">
      <c r="B26" s="61" t="s">
        <v>47</v>
      </c>
      <c r="C26" s="36" t="s">
        <v>77</v>
      </c>
      <c r="D26" s="37"/>
      <c r="E26" s="40">
        <f>E16</f>
        <v>3.6714126984126981E-2</v>
      </c>
      <c r="F26" s="168">
        <v>0.21</v>
      </c>
    </row>
    <row r="27" spans="2:6" ht="16.5" customHeight="1" x14ac:dyDescent="0.2">
      <c r="B27" s="61" t="s">
        <v>48</v>
      </c>
      <c r="C27" s="36" t="s">
        <v>78</v>
      </c>
      <c r="D27" s="37"/>
      <c r="E27" s="40">
        <f>BondYields!L365+2%</f>
        <v>4.0144444444444448E-2</v>
      </c>
      <c r="F27" s="168">
        <v>0.21</v>
      </c>
    </row>
    <row r="28" spans="2:6" ht="16.5" customHeight="1" x14ac:dyDescent="0.2">
      <c r="B28" s="61" t="s">
        <v>49</v>
      </c>
      <c r="C28" s="36" t="s">
        <v>79</v>
      </c>
      <c r="D28" s="37"/>
      <c r="E28" s="40">
        <f>BondYields!C365</f>
        <v>1.34E-2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BondYields!K365</f>
        <v>2.1792700000000002E-2</v>
      </c>
      <c r="F30" s="168">
        <v>0.13125000000000001</v>
      </c>
    </row>
    <row r="31" spans="2:6" ht="16.5" customHeight="1" x14ac:dyDescent="0.2">
      <c r="B31" s="62" t="s">
        <v>52</v>
      </c>
      <c r="C31" s="36"/>
      <c r="D31" s="37" t="s">
        <v>41</v>
      </c>
      <c r="E31" s="40">
        <f>BondYields!L365+8%-BondYields!K365</f>
        <v>7.8351744444444454E-2</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9">
    <mergeCell ref="C33:E33"/>
    <mergeCell ref="B35:F36"/>
    <mergeCell ref="A1:F1"/>
    <mergeCell ref="A2:F2"/>
    <mergeCell ref="A3:F3"/>
    <mergeCell ref="C7:D7"/>
    <mergeCell ref="C22:E22"/>
    <mergeCell ref="C29:E29"/>
    <mergeCell ref="E8:F8"/>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zoomScaleNormal="10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933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BondYields!L444+6%</f>
        <v>0.10664444444444443</v>
      </c>
      <c r="F5" s="100"/>
    </row>
    <row r="6" spans="1:6" s="32" customFormat="1" ht="16.5" customHeight="1" x14ac:dyDescent="0.2">
      <c r="A6" s="87"/>
      <c r="B6" s="101" t="s">
        <v>139</v>
      </c>
      <c r="C6" s="102"/>
      <c r="D6" s="102"/>
      <c r="E6" s="103">
        <f>BondYields!L444</f>
        <v>4.664444444444444E-2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c r="F8"/>
    </row>
    <row r="9" spans="1:6" ht="15" customHeight="1" x14ac:dyDescent="0.2">
      <c r="B9" s="61" t="s">
        <v>42</v>
      </c>
      <c r="C9" s="36" t="s">
        <v>71</v>
      </c>
      <c r="D9" s="37"/>
      <c r="E9" s="37"/>
      <c r="F9" s="71"/>
    </row>
    <row r="10" spans="1:6" ht="15" customHeight="1" x14ac:dyDescent="0.2">
      <c r="B10" s="62" t="s">
        <v>24</v>
      </c>
      <c r="C10" s="38" t="s">
        <v>36</v>
      </c>
      <c r="D10" s="37" t="s">
        <v>69</v>
      </c>
      <c r="E10" s="39">
        <f>BondYields!C444</f>
        <v>5.4133333333333332E-2</v>
      </c>
      <c r="F10" s="168">
        <v>0.21</v>
      </c>
    </row>
    <row r="11" spans="1:6" ht="15" customHeight="1" x14ac:dyDescent="0.2">
      <c r="B11" s="62" t="s">
        <v>25</v>
      </c>
      <c r="C11" s="38" t="s">
        <v>37</v>
      </c>
      <c r="D11" s="37" t="s">
        <v>70</v>
      </c>
      <c r="E11" s="40">
        <f>BondYields!D444</f>
        <v>4.1433333333333336E-2</v>
      </c>
      <c r="F11" s="168">
        <v>0.21</v>
      </c>
    </row>
    <row r="12" spans="1:6" ht="15" customHeight="1" x14ac:dyDescent="0.2">
      <c r="B12" s="62" t="s">
        <v>26</v>
      </c>
      <c r="C12" s="38" t="s">
        <v>38</v>
      </c>
      <c r="D12" s="37" t="s">
        <v>72</v>
      </c>
      <c r="E12" s="40">
        <f>BondYields!E444</f>
        <v>4.4500000000000005E-2</v>
      </c>
      <c r="F12" s="168">
        <v>0.21</v>
      </c>
    </row>
    <row r="13" spans="1:6" ht="15" customHeight="1" x14ac:dyDescent="0.2">
      <c r="B13" s="61" t="s">
        <v>43</v>
      </c>
      <c r="C13" s="36" t="s">
        <v>73</v>
      </c>
      <c r="D13" s="37"/>
      <c r="E13" s="41"/>
      <c r="F13" s="169"/>
    </row>
    <row r="14" spans="1:6" ht="15" customHeight="1" x14ac:dyDescent="0.2">
      <c r="B14" s="62" t="s">
        <v>27</v>
      </c>
      <c r="C14" s="38" t="s">
        <v>36</v>
      </c>
      <c r="D14" s="37" t="s">
        <v>69</v>
      </c>
      <c r="E14" s="40">
        <f>BondYields!F444</f>
        <v>5.2366666666666666E-2</v>
      </c>
      <c r="F14" s="168">
        <v>0.21</v>
      </c>
    </row>
    <row r="15" spans="1:6" ht="15" customHeight="1" x14ac:dyDescent="0.2">
      <c r="B15" s="62" t="s">
        <v>28</v>
      </c>
      <c r="C15" s="38" t="s">
        <v>37</v>
      </c>
      <c r="D15" s="37" t="s">
        <v>70</v>
      </c>
      <c r="E15" s="40">
        <f>BondYields!G444</f>
        <v>4.7761054150527837E-2</v>
      </c>
      <c r="F15" s="168">
        <v>0.21</v>
      </c>
    </row>
    <row r="16" spans="1:6" ht="15" customHeight="1" x14ac:dyDescent="0.2">
      <c r="B16" s="62" t="s">
        <v>29</v>
      </c>
      <c r="C16" s="38" t="s">
        <v>38</v>
      </c>
      <c r="D16" s="37" t="s">
        <v>72</v>
      </c>
      <c r="E16" s="40">
        <f>BondYields!H444</f>
        <v>5.1886164274322168E-2</v>
      </c>
      <c r="F16" s="168">
        <v>0.21</v>
      </c>
    </row>
    <row r="17" spans="2:6" ht="15" customHeight="1" x14ac:dyDescent="0.2">
      <c r="B17" s="61" t="s">
        <v>44</v>
      </c>
      <c r="C17" s="36" t="s">
        <v>74</v>
      </c>
      <c r="D17" s="37"/>
      <c r="E17" s="42"/>
      <c r="F17" s="169"/>
    </row>
    <row r="18" spans="2:6" ht="15" customHeight="1" x14ac:dyDescent="0.2">
      <c r="B18" s="62" t="s">
        <v>45</v>
      </c>
      <c r="C18" s="38" t="s">
        <v>36</v>
      </c>
      <c r="D18" s="37" t="s">
        <v>69</v>
      </c>
      <c r="E18" s="40">
        <f>BondYields!F444*(1-21%)</f>
        <v>4.1369666666666666E-2</v>
      </c>
      <c r="F18" s="168">
        <v>5.2499999999999998E-2</v>
      </c>
    </row>
    <row r="19" spans="2:6" ht="15" customHeight="1" x14ac:dyDescent="0.2">
      <c r="B19" s="62" t="s">
        <v>30</v>
      </c>
      <c r="C19" s="38" t="s">
        <v>37</v>
      </c>
      <c r="D19" s="37" t="s">
        <v>70</v>
      </c>
      <c r="E19" s="40">
        <f>BondYields!I444</f>
        <v>3.3243700159489631E-2</v>
      </c>
      <c r="F19" s="168">
        <v>5.2499999999999998E-2</v>
      </c>
    </row>
    <row r="20" spans="2:6" ht="15" customHeight="1" x14ac:dyDescent="0.2">
      <c r="B20" s="62" t="s">
        <v>31</v>
      </c>
      <c r="C20" s="38" t="s">
        <v>38</v>
      </c>
      <c r="D20" s="37" t="s">
        <v>72</v>
      </c>
      <c r="E20" s="40">
        <f>BondYields!J444</f>
        <v>3.8031419457735249E-2</v>
      </c>
      <c r="F20" s="168">
        <v>5.2499999999999998E-2</v>
      </c>
    </row>
    <row r="21" spans="2:6" ht="18.75" customHeight="1" x14ac:dyDescent="0.25">
      <c r="B21" s="43"/>
      <c r="C21" s="44" t="s">
        <v>39</v>
      </c>
      <c r="D21" s="45"/>
      <c r="E21" s="46"/>
      <c r="F21" s="170"/>
    </row>
    <row r="22" spans="2:6" ht="16.5" customHeight="1" x14ac:dyDescent="0.2">
      <c r="B22" s="61" t="s">
        <v>46</v>
      </c>
      <c r="C22" s="283" t="s">
        <v>75</v>
      </c>
      <c r="D22" s="284"/>
      <c r="E22" s="284"/>
      <c r="F22" s="71"/>
    </row>
    <row r="23" spans="2:6" ht="16.5" customHeight="1" x14ac:dyDescent="0.2">
      <c r="B23" s="62" t="s">
        <v>32</v>
      </c>
      <c r="C23" s="36"/>
      <c r="D23" s="37" t="s">
        <v>40</v>
      </c>
      <c r="E23" s="40">
        <f>BondYields!K444</f>
        <v>2.0203333333333334E-2</v>
      </c>
      <c r="F23" s="168">
        <v>0.13125000000000001</v>
      </c>
    </row>
    <row r="24" spans="2:6" ht="16.5" customHeight="1" x14ac:dyDescent="0.2">
      <c r="B24" s="62" t="s">
        <v>33</v>
      </c>
      <c r="C24" s="36"/>
      <c r="D24" s="37" t="s">
        <v>41</v>
      </c>
      <c r="E24" s="40">
        <f>BondYields!L444+8%-BondYields!K444</f>
        <v>0.10644111111111111</v>
      </c>
      <c r="F24" s="168">
        <v>0.21</v>
      </c>
    </row>
    <row r="25" spans="2:6" ht="16.5" customHeight="1" x14ac:dyDescent="0.2">
      <c r="B25" s="61" t="s">
        <v>65</v>
      </c>
      <c r="C25" s="36" t="s">
        <v>76</v>
      </c>
      <c r="D25" s="37"/>
      <c r="E25" s="40">
        <f>BondYields!M444</f>
        <v>7.5715271132373974E-2</v>
      </c>
      <c r="F25" s="168">
        <v>0.13125000000000001</v>
      </c>
    </row>
    <row r="26" spans="2:6" ht="16.5" customHeight="1" x14ac:dyDescent="0.2">
      <c r="B26" s="61" t="s">
        <v>47</v>
      </c>
      <c r="C26" s="36" t="s">
        <v>77</v>
      </c>
      <c r="D26" s="37"/>
      <c r="E26" s="40">
        <f>E16</f>
        <v>5.1886164274322168E-2</v>
      </c>
      <c r="F26" s="168">
        <v>0.21</v>
      </c>
    </row>
    <row r="27" spans="2:6" ht="16.5" customHeight="1" x14ac:dyDescent="0.2">
      <c r="B27" s="61" t="s">
        <v>48</v>
      </c>
      <c r="C27" s="36" t="s">
        <v>78</v>
      </c>
      <c r="D27" s="37"/>
      <c r="E27" s="40">
        <f>BondYields!L444+2%</f>
        <v>6.6644444444444437E-2</v>
      </c>
      <c r="F27" s="168">
        <v>0.21</v>
      </c>
    </row>
    <row r="28" spans="2:6" ht="16.5" customHeight="1" x14ac:dyDescent="0.2">
      <c r="B28" s="61" t="s">
        <v>49</v>
      </c>
      <c r="C28" s="36" t="s">
        <v>79</v>
      </c>
      <c r="D28" s="37"/>
      <c r="E28" s="40">
        <f>BondYields!C444</f>
        <v>5.4133333333333332E-2</v>
      </c>
      <c r="F28" s="168">
        <v>0.21</v>
      </c>
    </row>
    <row r="29" spans="2:6" ht="16.5" customHeight="1" x14ac:dyDescent="0.2">
      <c r="B29" s="61" t="s">
        <v>50</v>
      </c>
      <c r="C29" s="283" t="s">
        <v>80</v>
      </c>
      <c r="D29" s="284"/>
      <c r="E29" s="284"/>
      <c r="F29" s="72"/>
    </row>
    <row r="30" spans="2:6" ht="16.5" customHeight="1" x14ac:dyDescent="0.2">
      <c r="B30" s="62" t="s">
        <v>51</v>
      </c>
      <c r="C30" s="36"/>
      <c r="D30" s="37" t="s">
        <v>40</v>
      </c>
      <c r="E30" s="40">
        <f>BondYields!K444</f>
        <v>2.0203333333333334E-2</v>
      </c>
      <c r="F30" s="168">
        <v>0.13125000000000001</v>
      </c>
    </row>
    <row r="31" spans="2:6" ht="16.5" customHeight="1" x14ac:dyDescent="0.2">
      <c r="B31" s="62" t="s">
        <v>52</v>
      </c>
      <c r="C31" s="36"/>
      <c r="D31" s="37" t="s">
        <v>41</v>
      </c>
      <c r="E31" s="40">
        <f>BondYields!L444+8%-BondYields!K444</f>
        <v>0.10644111111111111</v>
      </c>
      <c r="F31" s="168">
        <v>0.21</v>
      </c>
    </row>
    <row r="32" spans="2:6" ht="6.75" customHeight="1" x14ac:dyDescent="0.2">
      <c r="B32" s="62"/>
      <c r="C32" s="47"/>
      <c r="D32" s="47"/>
      <c r="E32" s="48"/>
      <c r="F32" s="170"/>
    </row>
    <row r="33" spans="1:6" ht="23.25" customHeight="1" x14ac:dyDescent="0.2">
      <c r="A33" s="49"/>
      <c r="B33" s="63" t="s">
        <v>53</v>
      </c>
      <c r="C33" s="280" t="s">
        <v>115</v>
      </c>
      <c r="D33" s="281"/>
      <c r="E33" s="282"/>
      <c r="F33" s="171">
        <v>0.21</v>
      </c>
    </row>
    <row r="34" spans="1:6" ht="3" customHeight="1" x14ac:dyDescent="0.2"/>
    <row r="35" spans="1:6" ht="11.25" customHeight="1" x14ac:dyDescent="0.2">
      <c r="B35" s="279" t="s">
        <v>786</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2024</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582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BondYields!L365+6%</f>
        <v>8.0144444444444449E-2</v>
      </c>
      <c r="F5" s="100"/>
    </row>
    <row r="6" spans="1:6" s="32" customFormat="1" ht="16.5" customHeight="1" x14ac:dyDescent="0.2">
      <c r="A6" s="87"/>
      <c r="B6" s="101" t="s">
        <v>139</v>
      </c>
      <c r="C6" s="102"/>
      <c r="D6" s="102"/>
      <c r="E6" s="103">
        <f>BondYields!L365</f>
        <v>2.0144444444444447E-2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BondYields!C365</f>
        <v>1.34E-2</v>
      </c>
      <c r="F10" s="73">
        <v>0.35</v>
      </c>
    </row>
    <row r="11" spans="1:6" ht="15" customHeight="1" x14ac:dyDescent="0.2">
      <c r="B11" s="62" t="s">
        <v>25</v>
      </c>
      <c r="C11" s="38" t="s">
        <v>37</v>
      </c>
      <c r="D11" s="37" t="s">
        <v>70</v>
      </c>
      <c r="E11" s="40">
        <f>BondYields!D365</f>
        <v>2.4433333333333335E-2</v>
      </c>
      <c r="F11" s="73">
        <v>0.35</v>
      </c>
    </row>
    <row r="12" spans="1:6" ht="15" customHeight="1" x14ac:dyDescent="0.2">
      <c r="B12" s="62" t="s">
        <v>26</v>
      </c>
      <c r="C12" s="38" t="s">
        <v>38</v>
      </c>
      <c r="D12" s="37" t="s">
        <v>72</v>
      </c>
      <c r="E12" s="40">
        <f>BondYields!E365</f>
        <v>2.6433333333333333E-2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BondYields!F365</f>
        <v>1.5066666666666666E-2</v>
      </c>
      <c r="F14" s="73">
        <v>0.35</v>
      </c>
    </row>
    <row r="15" spans="1:6" ht="15" customHeight="1" x14ac:dyDescent="0.2">
      <c r="B15" s="62" t="s">
        <v>28</v>
      </c>
      <c r="C15" s="38" t="s">
        <v>37</v>
      </c>
      <c r="D15" s="37" t="s">
        <v>70</v>
      </c>
      <c r="E15" s="40">
        <f>BondYields!G365</f>
        <v>2.9551706349206341E-2</v>
      </c>
      <c r="F15" s="73">
        <v>0.35</v>
      </c>
    </row>
    <row r="16" spans="1:6" ht="15" customHeight="1" x14ac:dyDescent="0.2">
      <c r="B16" s="62" t="s">
        <v>29</v>
      </c>
      <c r="C16" s="38" t="s">
        <v>38</v>
      </c>
      <c r="D16" s="37" t="s">
        <v>72</v>
      </c>
      <c r="E16" s="40">
        <f>BondYields!H365</f>
        <v>3.6714126984126981E-2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BondYields!F365*(1-35%)</f>
        <v>9.7933333333333327E-3</v>
      </c>
      <c r="F18" s="73">
        <v>5.2499999999999998E-2</v>
      </c>
    </row>
    <row r="19" spans="2:6" ht="15" customHeight="1" x14ac:dyDescent="0.2">
      <c r="B19" s="62" t="s">
        <v>30</v>
      </c>
      <c r="C19" s="38" t="s">
        <v>37</v>
      </c>
      <c r="D19" s="37" t="s">
        <v>70</v>
      </c>
      <c r="E19" s="40">
        <f>BondYields!I365</f>
        <v>2.2548789682539681E-2</v>
      </c>
      <c r="F19" s="73">
        <v>5.2499999999999998E-2</v>
      </c>
    </row>
    <row r="20" spans="2:6" ht="15" customHeight="1" x14ac:dyDescent="0.2">
      <c r="B20" s="62" t="s">
        <v>31</v>
      </c>
      <c r="C20" s="38" t="s">
        <v>38</v>
      </c>
      <c r="D20" s="37" t="s">
        <v>72</v>
      </c>
      <c r="E20" s="40">
        <f>BondYields!J365</f>
        <v>3.1549781746031742E-2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BondYields!K365</f>
        <v>2.1792700000000002E-2</v>
      </c>
      <c r="F23" s="73">
        <v>0.14174999999999999</v>
      </c>
    </row>
    <row r="24" spans="2:6" ht="16.5" customHeight="1" x14ac:dyDescent="0.2">
      <c r="B24" s="62" t="s">
        <v>33</v>
      </c>
      <c r="C24" s="36"/>
      <c r="D24" s="37" t="s">
        <v>41</v>
      </c>
      <c r="E24" s="40">
        <f>BondYields!L365+8%-BondYields!K365</f>
        <v>7.8351744444444454E-2</v>
      </c>
      <c r="F24" s="73">
        <v>0.34100000000000003</v>
      </c>
    </row>
    <row r="25" spans="2:6" ht="16.5" customHeight="1" x14ac:dyDescent="0.2">
      <c r="B25" s="61" t="s">
        <v>65</v>
      </c>
      <c r="C25" s="36" t="s">
        <v>76</v>
      </c>
      <c r="D25" s="37"/>
      <c r="E25" s="40">
        <f>BondYields!M365</f>
        <v>4.7499171594563759E-2</v>
      </c>
      <c r="F25" s="73">
        <v>0.14174999999999999</v>
      </c>
    </row>
    <row r="26" spans="2:6" ht="16.5" customHeight="1" x14ac:dyDescent="0.2">
      <c r="B26" s="61" t="s">
        <v>47</v>
      </c>
      <c r="C26" s="36" t="s">
        <v>77</v>
      </c>
      <c r="D26" s="37"/>
      <c r="E26" s="40">
        <f>E16</f>
        <v>3.6714126984126981E-2</v>
      </c>
      <c r="F26" s="73">
        <v>0.35</v>
      </c>
    </row>
    <row r="27" spans="2:6" ht="16.5" customHeight="1" x14ac:dyDescent="0.2">
      <c r="B27" s="61" t="s">
        <v>48</v>
      </c>
      <c r="C27" s="36" t="s">
        <v>78</v>
      </c>
      <c r="D27" s="37"/>
      <c r="E27" s="40">
        <f>BondYields!L365+2%</f>
        <v>4.0144444444444448E-2</v>
      </c>
      <c r="F27" s="73">
        <v>0.35</v>
      </c>
    </row>
    <row r="28" spans="2:6" ht="16.5" customHeight="1" x14ac:dyDescent="0.2">
      <c r="B28" s="61" t="s">
        <v>49</v>
      </c>
      <c r="C28" s="36" t="s">
        <v>79</v>
      </c>
      <c r="D28" s="37"/>
      <c r="E28" s="40">
        <f>BondYields!C365</f>
        <v>1.34E-2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BondYields!K365</f>
        <v>2.1792700000000002E-2</v>
      </c>
      <c r="F30" s="73">
        <v>0.14174999999999999</v>
      </c>
    </row>
    <row r="31" spans="2:6" ht="16.5" customHeight="1" x14ac:dyDescent="0.2">
      <c r="B31" s="62" t="s">
        <v>52</v>
      </c>
      <c r="C31" s="36"/>
      <c r="D31" s="37" t="s">
        <v>41</v>
      </c>
      <c r="E31" s="40">
        <f>BondYields!L365+8%-BondYields!K365</f>
        <v>7.8351744444444454E-2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February 2018</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570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BondYields!L364+6%</f>
        <v>7.927777777777778E-2</v>
      </c>
      <c r="F5" s="100"/>
    </row>
    <row r="6" spans="1:6" s="32" customFormat="1" ht="16.5" customHeight="1" x14ac:dyDescent="0.2">
      <c r="A6" s="87"/>
      <c r="B6" s="101" t="s">
        <v>139</v>
      </c>
      <c r="C6" s="102"/>
      <c r="D6" s="102"/>
      <c r="E6" s="103">
        <f>BondYields!L364</f>
        <v>1.9277777777777779E-2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BondYields!C364</f>
        <v>1.2266666666666667E-2</v>
      </c>
      <c r="F10" s="73">
        <v>0.35</v>
      </c>
    </row>
    <row r="11" spans="1:6" ht="15" customHeight="1" x14ac:dyDescent="0.2">
      <c r="B11" s="62" t="s">
        <v>25</v>
      </c>
      <c r="C11" s="38" t="s">
        <v>37</v>
      </c>
      <c r="D11" s="37" t="s">
        <v>70</v>
      </c>
      <c r="E11" s="40">
        <f>BondYields!D364</f>
        <v>2.3699999999999999E-2</v>
      </c>
      <c r="F11" s="73">
        <v>0.35</v>
      </c>
    </row>
    <row r="12" spans="1:6" ht="15" customHeight="1" x14ac:dyDescent="0.2">
      <c r="B12" s="62" t="s">
        <v>26</v>
      </c>
      <c r="C12" s="38" t="s">
        <v>38</v>
      </c>
      <c r="D12" s="37" t="s">
        <v>72</v>
      </c>
      <c r="E12" s="40">
        <f>BondYields!E364</f>
        <v>2.6166666666666668E-2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BondYields!F364</f>
        <v>1.3699999999999999E-2</v>
      </c>
      <c r="F14" s="73">
        <v>0.35</v>
      </c>
    </row>
    <row r="15" spans="1:6" ht="15" customHeight="1" x14ac:dyDescent="0.2">
      <c r="B15" s="62" t="s">
        <v>28</v>
      </c>
      <c r="C15" s="38" t="s">
        <v>37</v>
      </c>
      <c r="D15" s="37" t="s">
        <v>70</v>
      </c>
      <c r="E15" s="40">
        <f>BondYields!G364</f>
        <v>2.9004087301587298E-2</v>
      </c>
      <c r="F15" s="73">
        <v>0.35</v>
      </c>
    </row>
    <row r="16" spans="1:6" ht="15" customHeight="1" x14ac:dyDescent="0.2">
      <c r="B16" s="62" t="s">
        <v>29</v>
      </c>
      <c r="C16" s="38" t="s">
        <v>38</v>
      </c>
      <c r="D16" s="37" t="s">
        <v>72</v>
      </c>
      <c r="E16" s="40">
        <f>BondYields!H364</f>
        <v>3.6833174603174611E-2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BondYields!F364*(1-35%)</f>
        <v>8.9049999999999997E-3</v>
      </c>
      <c r="F18" s="73">
        <v>5.2499999999999998E-2</v>
      </c>
    </row>
    <row r="19" spans="2:6" ht="15" customHeight="1" x14ac:dyDescent="0.2">
      <c r="B19" s="62" t="s">
        <v>30</v>
      </c>
      <c r="C19" s="38" t="s">
        <v>37</v>
      </c>
      <c r="D19" s="37" t="s">
        <v>70</v>
      </c>
      <c r="E19" s="40">
        <f>BondYields!I364</f>
        <v>2.2457123015873021E-2</v>
      </c>
      <c r="F19" s="73">
        <v>5.2499999999999998E-2</v>
      </c>
    </row>
    <row r="20" spans="2:6" ht="15" customHeight="1" x14ac:dyDescent="0.2">
      <c r="B20" s="62" t="s">
        <v>31</v>
      </c>
      <c r="C20" s="38" t="s">
        <v>38</v>
      </c>
      <c r="D20" s="37" t="s">
        <v>72</v>
      </c>
      <c r="E20" s="40">
        <f>BondYields!J364</f>
        <v>3.1297400793650794E-2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BondYields!K364</f>
        <v>2.1792700000000002E-2</v>
      </c>
      <c r="F23" s="73">
        <v>0.14174999999999999</v>
      </c>
    </row>
    <row r="24" spans="2:6" ht="16.5" customHeight="1" x14ac:dyDescent="0.2">
      <c r="B24" s="62" t="s">
        <v>33</v>
      </c>
      <c r="C24" s="36"/>
      <c r="D24" s="37" t="s">
        <v>41</v>
      </c>
      <c r="E24" s="40">
        <f>BondYields!L364+8%-BondYields!K364</f>
        <v>7.7485077777777786E-2</v>
      </c>
      <c r="F24" s="73">
        <v>0.34100000000000003</v>
      </c>
    </row>
    <row r="25" spans="2:6" ht="16.5" customHeight="1" x14ac:dyDescent="0.2">
      <c r="B25" s="61" t="s">
        <v>65</v>
      </c>
      <c r="C25" s="36" t="s">
        <v>76</v>
      </c>
      <c r="D25" s="37"/>
      <c r="E25" s="40">
        <f>BondYields!M364</f>
        <v>4.7897522281639932E-2</v>
      </c>
      <c r="F25" s="73">
        <v>0.14174999999999999</v>
      </c>
    </row>
    <row r="26" spans="2:6" ht="16.5" customHeight="1" x14ac:dyDescent="0.2">
      <c r="B26" s="61" t="s">
        <v>47</v>
      </c>
      <c r="C26" s="36" t="s">
        <v>77</v>
      </c>
      <c r="D26" s="37"/>
      <c r="E26" s="40">
        <f>E16</f>
        <v>3.6833174603174611E-2</v>
      </c>
      <c r="F26" s="73">
        <v>0.35</v>
      </c>
    </row>
    <row r="27" spans="2:6" ht="16.5" customHeight="1" x14ac:dyDescent="0.2">
      <c r="B27" s="61" t="s">
        <v>48</v>
      </c>
      <c r="C27" s="36" t="s">
        <v>78</v>
      </c>
      <c r="D27" s="37"/>
      <c r="E27" s="40">
        <f>BondYields!L364+2%</f>
        <v>3.927777777777778E-2</v>
      </c>
      <c r="F27" s="73">
        <v>0.35</v>
      </c>
    </row>
    <row r="28" spans="2:6" ht="16.5" customHeight="1" x14ac:dyDescent="0.2">
      <c r="B28" s="61" t="s">
        <v>49</v>
      </c>
      <c r="C28" s="36" t="s">
        <v>79</v>
      </c>
      <c r="D28" s="37"/>
      <c r="E28" s="40">
        <f>BondYields!C364</f>
        <v>1.2266666666666667E-2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BondYields!K364</f>
        <v>2.1792700000000002E-2</v>
      </c>
      <c r="F30" s="73">
        <v>0.14174999999999999</v>
      </c>
    </row>
    <row r="31" spans="2:6" ht="16.5" customHeight="1" x14ac:dyDescent="0.2">
      <c r="B31" s="62" t="s">
        <v>52</v>
      </c>
      <c r="C31" s="36"/>
      <c r="D31" s="37" t="s">
        <v>41</v>
      </c>
      <c r="E31" s="40">
        <f>BondYields!L364+8%-BondYields!K364</f>
        <v>7.7485077777777786E-2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January 2018</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566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BondYields!L363+6%</f>
        <v>7.8544444444444445E-2</v>
      </c>
      <c r="F5" s="100"/>
    </row>
    <row r="6" spans="1:6" s="32" customFormat="1" ht="16.5" customHeight="1" x14ac:dyDescent="0.2">
      <c r="A6" s="87"/>
      <c r="B6" s="101" t="s">
        <v>139</v>
      </c>
      <c r="C6" s="102"/>
      <c r="D6" s="102"/>
      <c r="E6" s="103">
        <f>BondYields!L363</f>
        <v>1.8544444444444447E-2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BondYields!C363</f>
        <v>1.1299999999999999E-2</v>
      </c>
      <c r="F10" s="73">
        <v>0.35</v>
      </c>
    </row>
    <row r="11" spans="1:6" ht="15" customHeight="1" x14ac:dyDescent="0.2">
      <c r="B11" s="62" t="s">
        <v>25</v>
      </c>
      <c r="C11" s="38" t="s">
        <v>37</v>
      </c>
      <c r="D11" s="37" t="s">
        <v>70</v>
      </c>
      <c r="E11" s="40">
        <f>BondYields!D363</f>
        <v>2.3033333333333333E-2</v>
      </c>
      <c r="F11" s="73">
        <v>0.35</v>
      </c>
    </row>
    <row r="12" spans="1:6" ht="15" customHeight="1" x14ac:dyDescent="0.2">
      <c r="B12" s="62" t="s">
        <v>26</v>
      </c>
      <c r="C12" s="38" t="s">
        <v>38</v>
      </c>
      <c r="D12" s="37" t="s">
        <v>72</v>
      </c>
      <c r="E12" s="40">
        <f>BondYields!E363</f>
        <v>2.5933333333333333E-2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BondYields!F363</f>
        <v>1.2766666666666667E-2</v>
      </c>
      <c r="F14" s="73">
        <v>0.35</v>
      </c>
    </row>
    <row r="15" spans="1:6" ht="15" customHeight="1" x14ac:dyDescent="0.2">
      <c r="B15" s="62" t="s">
        <v>28</v>
      </c>
      <c r="C15" s="38" t="s">
        <v>37</v>
      </c>
      <c r="D15" s="37" t="s">
        <v>70</v>
      </c>
      <c r="E15" s="40">
        <f>BondYields!G363</f>
        <v>2.87490873015873E-2</v>
      </c>
      <c r="F15" s="73">
        <v>0.35</v>
      </c>
    </row>
    <row r="16" spans="1:6" ht="15" customHeight="1" x14ac:dyDescent="0.2">
      <c r="B16" s="62" t="s">
        <v>29</v>
      </c>
      <c r="C16" s="38" t="s">
        <v>38</v>
      </c>
      <c r="D16" s="37" t="s">
        <v>72</v>
      </c>
      <c r="E16" s="40">
        <f>BondYields!H363</f>
        <v>3.6985674603174611E-2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BondYields!F363*(1-35%)</f>
        <v>8.2983333333333346E-3</v>
      </c>
      <c r="F18" s="73">
        <v>5.2499999999999998E-2</v>
      </c>
    </row>
    <row r="19" spans="2:6" ht="15" customHeight="1" x14ac:dyDescent="0.2">
      <c r="B19" s="62" t="s">
        <v>30</v>
      </c>
      <c r="C19" s="38" t="s">
        <v>37</v>
      </c>
      <c r="D19" s="37" t="s">
        <v>70</v>
      </c>
      <c r="E19" s="40">
        <f>BondYields!I363</f>
        <v>2.1891706349206352E-2</v>
      </c>
      <c r="F19" s="73">
        <v>5.2499999999999998E-2</v>
      </c>
    </row>
    <row r="20" spans="2:6" ht="15" customHeight="1" x14ac:dyDescent="0.2">
      <c r="B20" s="62" t="s">
        <v>31</v>
      </c>
      <c r="C20" s="38" t="s">
        <v>38</v>
      </c>
      <c r="D20" s="37" t="s">
        <v>72</v>
      </c>
      <c r="E20" s="40">
        <f>BondYields!J363</f>
        <v>3.0979900793650792E-2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BondYields!K363</f>
        <v>2.1792700000000002E-2</v>
      </c>
      <c r="F23" s="73">
        <v>0.14174999999999999</v>
      </c>
    </row>
    <row r="24" spans="2:6" ht="16.5" customHeight="1" x14ac:dyDescent="0.2">
      <c r="B24" s="62" t="s">
        <v>33</v>
      </c>
      <c r="C24" s="36"/>
      <c r="D24" s="37" t="s">
        <v>41</v>
      </c>
      <c r="E24" s="40">
        <f>BondYields!L363+8%-BondYields!K363</f>
        <v>7.675174444444445E-2</v>
      </c>
      <c r="F24" s="73">
        <v>0.34100000000000003</v>
      </c>
    </row>
    <row r="25" spans="2:6" ht="16.5" customHeight="1" x14ac:dyDescent="0.2">
      <c r="B25" s="61" t="s">
        <v>65</v>
      </c>
      <c r="C25" s="36" t="s">
        <v>76</v>
      </c>
      <c r="D25" s="37"/>
      <c r="E25" s="40">
        <f>BondYields!M363</f>
        <v>4.8729270475654375E-2</v>
      </c>
      <c r="F25" s="73">
        <v>0.14174999999999999</v>
      </c>
    </row>
    <row r="26" spans="2:6" ht="16.5" customHeight="1" x14ac:dyDescent="0.2">
      <c r="B26" s="61" t="s">
        <v>47</v>
      </c>
      <c r="C26" s="36" t="s">
        <v>77</v>
      </c>
      <c r="D26" s="37"/>
      <c r="E26" s="40">
        <f>E16</f>
        <v>3.6985674603174611E-2</v>
      </c>
      <c r="F26" s="73">
        <v>0.35</v>
      </c>
    </row>
    <row r="27" spans="2:6" ht="16.5" customHeight="1" x14ac:dyDescent="0.2">
      <c r="B27" s="61" t="s">
        <v>48</v>
      </c>
      <c r="C27" s="36" t="s">
        <v>78</v>
      </c>
      <c r="D27" s="37"/>
      <c r="E27" s="40">
        <f>BondYields!L363+2%</f>
        <v>3.8544444444444451E-2</v>
      </c>
      <c r="F27" s="73">
        <v>0.35</v>
      </c>
    </row>
    <row r="28" spans="2:6" ht="16.5" customHeight="1" x14ac:dyDescent="0.2">
      <c r="B28" s="61" t="s">
        <v>49</v>
      </c>
      <c r="C28" s="36" t="s">
        <v>79</v>
      </c>
      <c r="D28" s="37"/>
      <c r="E28" s="40">
        <f>BondYields!C363</f>
        <v>1.1299999999999999E-2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BondYields!K363</f>
        <v>2.1792700000000002E-2</v>
      </c>
      <c r="F30" s="73">
        <v>0.14174999999999999</v>
      </c>
    </row>
    <row r="31" spans="2:6" ht="16.5" customHeight="1" x14ac:dyDescent="0.2">
      <c r="B31" s="62" t="s">
        <v>52</v>
      </c>
      <c r="C31" s="36"/>
      <c r="D31" s="37" t="s">
        <v>41</v>
      </c>
      <c r="E31" s="40">
        <f>BondYields!L363+8%-BondYields!K363</f>
        <v>7.675174444444445E-2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December 2017</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564</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BondYields!L362+6%</f>
        <v>7.8066666666666659E-2</v>
      </c>
      <c r="F5" s="100"/>
    </row>
    <row r="6" spans="1:6" s="32" customFormat="1" ht="16.5" customHeight="1" x14ac:dyDescent="0.2">
      <c r="A6" s="87"/>
      <c r="B6" s="101" t="s">
        <v>139</v>
      </c>
      <c r="C6" s="102"/>
      <c r="D6" s="102"/>
      <c r="E6" s="103">
        <f>BondYields!L362</f>
        <v>1.8066666666666665E-2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BondYields!C362</f>
        <v>1.0566666666666667E-2</v>
      </c>
      <c r="F10" s="73">
        <v>0.35</v>
      </c>
    </row>
    <row r="11" spans="1:6" ht="15" customHeight="1" x14ac:dyDescent="0.2">
      <c r="B11" s="62" t="s">
        <v>25</v>
      </c>
      <c r="C11" s="38" t="s">
        <v>37</v>
      </c>
      <c r="D11" s="37" t="s">
        <v>70</v>
      </c>
      <c r="E11" s="40">
        <f>BondYields!D362</f>
        <v>2.2566666666666665E-2</v>
      </c>
      <c r="F11" s="73">
        <v>0.35</v>
      </c>
    </row>
    <row r="12" spans="1:6" ht="15" customHeight="1" x14ac:dyDescent="0.2">
      <c r="B12" s="62" t="s">
        <v>26</v>
      </c>
      <c r="C12" s="38" t="s">
        <v>38</v>
      </c>
      <c r="D12" s="37" t="s">
        <v>72</v>
      </c>
      <c r="E12" s="40">
        <f>BondYields!E362</f>
        <v>2.5766666666666663E-2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BondYields!F362</f>
        <v>1.2533333333333334E-2</v>
      </c>
      <c r="F14" s="73">
        <v>0.35</v>
      </c>
    </row>
    <row r="15" spans="1:6" ht="15" customHeight="1" x14ac:dyDescent="0.2">
      <c r="B15" s="62" t="s">
        <v>28</v>
      </c>
      <c r="C15" s="38" t="s">
        <v>37</v>
      </c>
      <c r="D15" s="37" t="s">
        <v>70</v>
      </c>
      <c r="E15" s="40">
        <f>BondYields!G362</f>
        <v>2.9067479296066252E-2</v>
      </c>
      <c r="F15" s="73">
        <v>0.35</v>
      </c>
    </row>
    <row r="16" spans="1:6" ht="15" customHeight="1" x14ac:dyDescent="0.2">
      <c r="B16" s="62" t="s">
        <v>29</v>
      </c>
      <c r="C16" s="38" t="s">
        <v>38</v>
      </c>
      <c r="D16" s="37" t="s">
        <v>72</v>
      </c>
      <c r="E16" s="40">
        <f>BondYields!H362</f>
        <v>3.7003307453416151E-2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BondYields!F362*(1-35%)</f>
        <v>8.1466666666666666E-3</v>
      </c>
      <c r="F18" s="73">
        <v>5.2499999999999998E-2</v>
      </c>
    </row>
    <row r="19" spans="2:6" ht="15" customHeight="1" x14ac:dyDescent="0.2">
      <c r="B19" s="62" t="s">
        <v>30</v>
      </c>
      <c r="C19" s="38" t="s">
        <v>37</v>
      </c>
      <c r="D19" s="37" t="s">
        <v>70</v>
      </c>
      <c r="E19" s="40">
        <f>BondYields!I362</f>
        <v>2.1285771221532093E-2</v>
      </c>
      <c r="F19" s="73">
        <v>5.2499999999999998E-2</v>
      </c>
    </row>
    <row r="20" spans="2:6" ht="15" customHeight="1" x14ac:dyDescent="0.2">
      <c r="B20" s="62" t="s">
        <v>31</v>
      </c>
      <c r="C20" s="38" t="s">
        <v>38</v>
      </c>
      <c r="D20" s="37" t="s">
        <v>72</v>
      </c>
      <c r="E20" s="40">
        <f>BondYields!J362</f>
        <v>3.0871636473429956E-2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BondYields!K362</f>
        <v>2.1792700000000002E-2</v>
      </c>
      <c r="F23" s="73">
        <v>0.14174999999999999</v>
      </c>
    </row>
    <row r="24" spans="2:6" ht="16.5" customHeight="1" x14ac:dyDescent="0.2">
      <c r="B24" s="62" t="s">
        <v>33</v>
      </c>
      <c r="C24" s="36"/>
      <c r="D24" s="37" t="s">
        <v>41</v>
      </c>
      <c r="E24" s="40">
        <f>BondYields!L362+8%-BondYields!K362</f>
        <v>7.6273966666666665E-2</v>
      </c>
      <c r="F24" s="73">
        <v>0.34100000000000003</v>
      </c>
    </row>
    <row r="25" spans="2:6" ht="16.5" customHeight="1" x14ac:dyDescent="0.2">
      <c r="B25" s="61" t="s">
        <v>65</v>
      </c>
      <c r="C25" s="36" t="s">
        <v>76</v>
      </c>
      <c r="D25" s="37"/>
      <c r="E25" s="40">
        <f>BondYields!M362</f>
        <v>4.9164421011841396E-2</v>
      </c>
      <c r="F25" s="73">
        <v>0.14174999999999999</v>
      </c>
    </row>
    <row r="26" spans="2:6" ht="16.5" customHeight="1" x14ac:dyDescent="0.2">
      <c r="B26" s="61" t="s">
        <v>47</v>
      </c>
      <c r="C26" s="36" t="s">
        <v>77</v>
      </c>
      <c r="D26" s="37"/>
      <c r="E26" s="40">
        <f>E16</f>
        <v>3.7003307453416151E-2</v>
      </c>
      <c r="F26" s="73">
        <v>0.35</v>
      </c>
    </row>
    <row r="27" spans="2:6" ht="16.5" customHeight="1" x14ac:dyDescent="0.2">
      <c r="B27" s="61" t="s">
        <v>48</v>
      </c>
      <c r="C27" s="36" t="s">
        <v>78</v>
      </c>
      <c r="D27" s="37"/>
      <c r="E27" s="40">
        <f>BondYields!L362+2%</f>
        <v>3.8066666666666665E-2</v>
      </c>
      <c r="F27" s="73">
        <v>0.35</v>
      </c>
    </row>
    <row r="28" spans="2:6" ht="16.5" customHeight="1" x14ac:dyDescent="0.2">
      <c r="B28" s="61" t="s">
        <v>49</v>
      </c>
      <c r="C28" s="36" t="s">
        <v>79</v>
      </c>
      <c r="D28" s="37"/>
      <c r="E28" s="40">
        <f>BondYields!C362</f>
        <v>1.0566666666666667E-2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BondYields!K362</f>
        <v>2.1792700000000002E-2</v>
      </c>
      <c r="F30" s="73">
        <v>0.14174999999999999</v>
      </c>
    </row>
    <row r="31" spans="2:6" ht="16.5" customHeight="1" x14ac:dyDescent="0.2">
      <c r="B31" s="62" t="s">
        <v>52</v>
      </c>
      <c r="C31" s="36"/>
      <c r="D31" s="37" t="s">
        <v>41</v>
      </c>
      <c r="E31" s="40">
        <f>BondYields!L362+8%-BondYields!K362</f>
        <v>7.6273966666666665E-2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November 2017</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525</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BondYields!L361+6%</f>
        <v>7.7911111111111112E-2</v>
      </c>
      <c r="F5" s="100"/>
    </row>
    <row r="6" spans="1:6" s="32" customFormat="1" ht="16.5" customHeight="1" x14ac:dyDescent="0.2">
      <c r="A6" s="87"/>
      <c r="B6" s="101" t="s">
        <v>139</v>
      </c>
      <c r="C6" s="102"/>
      <c r="D6" s="102"/>
      <c r="E6" s="103">
        <f>BondYields!L361</f>
        <v>1.791111111111111E-2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BondYields!C361</f>
        <v>1.0566666666666667E-2</v>
      </c>
      <c r="F10" s="73">
        <v>0.35</v>
      </c>
    </row>
    <row r="11" spans="1:6" ht="15" customHeight="1" x14ac:dyDescent="0.2">
      <c r="B11" s="62" t="s">
        <v>25</v>
      </c>
      <c r="C11" s="38" t="s">
        <v>37</v>
      </c>
      <c r="D11" s="37" t="s">
        <v>70</v>
      </c>
      <c r="E11" s="40">
        <f>BondYields!D361</f>
        <v>2.2433333333333333E-2</v>
      </c>
      <c r="F11" s="73">
        <v>0.35</v>
      </c>
    </row>
    <row r="12" spans="1:6" ht="15" customHeight="1" x14ac:dyDescent="0.2">
      <c r="B12" s="62" t="s">
        <v>26</v>
      </c>
      <c r="C12" s="38" t="s">
        <v>38</v>
      </c>
      <c r="D12" s="37" t="s">
        <v>72</v>
      </c>
      <c r="E12" s="40">
        <f>BondYields!E361</f>
        <v>2.5766666666666663E-2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BondYields!F361</f>
        <v>1.24E-2</v>
      </c>
      <c r="F14" s="73">
        <v>0.35</v>
      </c>
    </row>
    <row r="15" spans="1:6" ht="15" customHeight="1" x14ac:dyDescent="0.2">
      <c r="B15" s="62" t="s">
        <v>28</v>
      </c>
      <c r="C15" s="38" t="s">
        <v>37</v>
      </c>
      <c r="D15" s="37" t="s">
        <v>70</v>
      </c>
      <c r="E15" s="40">
        <f>BondYields!G361</f>
        <v>2.891688405797101E-2</v>
      </c>
      <c r="F15" s="73">
        <v>0.35</v>
      </c>
    </row>
    <row r="16" spans="1:6" ht="15" customHeight="1" x14ac:dyDescent="0.2">
      <c r="B16" s="62" t="s">
        <v>29</v>
      </c>
      <c r="C16" s="38" t="s">
        <v>38</v>
      </c>
      <c r="D16" s="37" t="s">
        <v>72</v>
      </c>
      <c r="E16" s="40">
        <f>BondYields!H361</f>
        <v>3.7199021739130436E-2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BondYields!F361*(1-35%)</f>
        <v>8.0599999999999995E-3</v>
      </c>
      <c r="F18" s="73">
        <v>5.2499999999999998E-2</v>
      </c>
    </row>
    <row r="19" spans="2:6" ht="15" customHeight="1" x14ac:dyDescent="0.2">
      <c r="B19" s="62" t="s">
        <v>30</v>
      </c>
      <c r="C19" s="38" t="s">
        <v>37</v>
      </c>
      <c r="D19" s="37" t="s">
        <v>70</v>
      </c>
      <c r="E19" s="40">
        <f>BondYields!I361</f>
        <v>2.0535652173913042E-2</v>
      </c>
      <c r="F19" s="73">
        <v>5.2499999999999998E-2</v>
      </c>
    </row>
    <row r="20" spans="2:6" ht="15" customHeight="1" x14ac:dyDescent="0.2">
      <c r="B20" s="62" t="s">
        <v>31</v>
      </c>
      <c r="C20" s="38" t="s">
        <v>38</v>
      </c>
      <c r="D20" s="37" t="s">
        <v>72</v>
      </c>
      <c r="E20" s="40">
        <f>BondYields!J361</f>
        <v>3.1180525362318842E-2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BondYields!K361</f>
        <v>2.1792700000000002E-2</v>
      </c>
      <c r="F23" s="73">
        <v>0.14174999999999999</v>
      </c>
    </row>
    <row r="24" spans="2:6" ht="16.5" customHeight="1" x14ac:dyDescent="0.2">
      <c r="B24" s="62" t="s">
        <v>33</v>
      </c>
      <c r="C24" s="36"/>
      <c r="D24" s="37" t="s">
        <v>41</v>
      </c>
      <c r="E24" s="40">
        <f>BondYields!L361+8%-BondYields!K361</f>
        <v>7.6118411111111117E-2</v>
      </c>
      <c r="F24" s="73">
        <v>0.34100000000000003</v>
      </c>
    </row>
    <row r="25" spans="2:6" ht="16.5" customHeight="1" x14ac:dyDescent="0.2">
      <c r="B25" s="61" t="s">
        <v>65</v>
      </c>
      <c r="C25" s="36" t="s">
        <v>76</v>
      </c>
      <c r="D25" s="37"/>
      <c r="E25" s="40">
        <f>BondYields!M361</f>
        <v>4.9469535469107546E-2</v>
      </c>
      <c r="F25" s="73">
        <v>0.14174999999999999</v>
      </c>
    </row>
    <row r="26" spans="2:6" ht="16.5" customHeight="1" x14ac:dyDescent="0.2">
      <c r="B26" s="61" t="s">
        <v>47</v>
      </c>
      <c r="C26" s="36" t="s">
        <v>77</v>
      </c>
      <c r="D26" s="37"/>
      <c r="E26" s="40">
        <f>E16</f>
        <v>3.7199021739130436E-2</v>
      </c>
      <c r="F26" s="73">
        <v>0.35</v>
      </c>
    </row>
    <row r="27" spans="2:6" ht="16.5" customHeight="1" x14ac:dyDescent="0.2">
      <c r="B27" s="61" t="s">
        <v>48</v>
      </c>
      <c r="C27" s="36" t="s">
        <v>78</v>
      </c>
      <c r="D27" s="37"/>
      <c r="E27" s="40">
        <f>BondYields!L361+2%</f>
        <v>3.7911111111111111E-2</v>
      </c>
      <c r="F27" s="73">
        <v>0.35</v>
      </c>
    </row>
    <row r="28" spans="2:6" ht="16.5" customHeight="1" x14ac:dyDescent="0.2">
      <c r="B28" s="61" t="s">
        <v>49</v>
      </c>
      <c r="C28" s="36" t="s">
        <v>79</v>
      </c>
      <c r="D28" s="37"/>
      <c r="E28" s="40">
        <f>BondYields!C361</f>
        <v>1.0566666666666667E-2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BondYields!K361</f>
        <v>2.1792700000000002E-2</v>
      </c>
      <c r="F30" s="73">
        <v>0.14174999999999999</v>
      </c>
    </row>
    <row r="31" spans="2:6" ht="16.5" customHeight="1" x14ac:dyDescent="0.2">
      <c r="B31" s="62" t="s">
        <v>52</v>
      </c>
      <c r="C31" s="36"/>
      <c r="D31" s="37" t="s">
        <v>41</v>
      </c>
      <c r="E31" s="40">
        <f>BondYields!L361+8%-BondYields!K361</f>
        <v>7.6118411111111117E-2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October 2017</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522</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BondYields!L360+6%</f>
        <v>7.772222222222222E-2</v>
      </c>
      <c r="F5" s="100"/>
    </row>
    <row r="6" spans="1:6" s="32" customFormat="1" ht="16.5" customHeight="1" x14ac:dyDescent="0.2">
      <c r="A6" s="87"/>
      <c r="B6" s="101" t="s">
        <v>139</v>
      </c>
      <c r="C6" s="102"/>
      <c r="D6" s="102"/>
      <c r="E6" s="103">
        <f>BondYields!L360</f>
        <v>1.7722222222222223E-2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BondYields!C360</f>
        <v>1.0400000000000001E-2</v>
      </c>
      <c r="F10" s="73">
        <v>0.35</v>
      </c>
    </row>
    <row r="11" spans="1:6" ht="15" customHeight="1" x14ac:dyDescent="0.2">
      <c r="B11" s="62" t="s">
        <v>25</v>
      </c>
      <c r="C11" s="38" t="s">
        <v>37</v>
      </c>
      <c r="D11" s="37" t="s">
        <v>70</v>
      </c>
      <c r="E11" s="40">
        <f>BondYields!D360</f>
        <v>2.2400000000000003E-2</v>
      </c>
      <c r="F11" s="73">
        <v>0.35</v>
      </c>
    </row>
    <row r="12" spans="1:6" ht="15" customHeight="1" x14ac:dyDescent="0.2">
      <c r="B12" s="62" t="s">
        <v>26</v>
      </c>
      <c r="C12" s="38" t="s">
        <v>38</v>
      </c>
      <c r="D12" s="37" t="s">
        <v>72</v>
      </c>
      <c r="E12" s="40">
        <f>BondYields!E360</f>
        <v>2.58E-2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BondYields!F360</f>
        <v>1.21E-2</v>
      </c>
      <c r="F14" s="73">
        <v>0.35</v>
      </c>
    </row>
    <row r="15" spans="1:6" ht="15" customHeight="1" x14ac:dyDescent="0.2">
      <c r="B15" s="62" t="s">
        <v>28</v>
      </c>
      <c r="C15" s="38" t="s">
        <v>37</v>
      </c>
      <c r="D15" s="37" t="s">
        <v>70</v>
      </c>
      <c r="E15" s="40">
        <f>BondYields!G360</f>
        <v>2.8729990118577076E-2</v>
      </c>
      <c r="F15" s="73">
        <v>0.35</v>
      </c>
    </row>
    <row r="16" spans="1:6" ht="15" customHeight="1" x14ac:dyDescent="0.2">
      <c r="B16" s="62" t="s">
        <v>29</v>
      </c>
      <c r="C16" s="38" t="s">
        <v>38</v>
      </c>
      <c r="D16" s="37" t="s">
        <v>72</v>
      </c>
      <c r="E16" s="40">
        <f>BondYields!H360</f>
        <v>3.7286218708827402E-2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BondYields!F360*(1-35%)</f>
        <v>7.8650000000000005E-3</v>
      </c>
      <c r="F18" s="73">
        <v>5.2499999999999998E-2</v>
      </c>
    </row>
    <row r="19" spans="2:6" ht="15" customHeight="1" x14ac:dyDescent="0.2">
      <c r="B19" s="62" t="s">
        <v>30</v>
      </c>
      <c r="C19" s="38" t="s">
        <v>37</v>
      </c>
      <c r="D19" s="37" t="s">
        <v>70</v>
      </c>
      <c r="E19" s="40">
        <f>BondYields!I360</f>
        <v>2.0226485507246376E-2</v>
      </c>
      <c r="F19" s="73">
        <v>5.2499999999999998E-2</v>
      </c>
    </row>
    <row r="20" spans="2:6" ht="15" customHeight="1" x14ac:dyDescent="0.2">
      <c r="B20" s="62" t="s">
        <v>31</v>
      </c>
      <c r="C20" s="38" t="s">
        <v>38</v>
      </c>
      <c r="D20" s="37" t="s">
        <v>72</v>
      </c>
      <c r="E20" s="40">
        <f>BondYields!J360</f>
        <v>3.1675335968379452E-2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BondYields!K360</f>
        <v>2.1792700000000002E-2</v>
      </c>
      <c r="F23" s="73">
        <v>0.14174999999999999</v>
      </c>
    </row>
    <row r="24" spans="2:6" ht="16.5" customHeight="1" x14ac:dyDescent="0.2">
      <c r="B24" s="62" t="s">
        <v>33</v>
      </c>
      <c r="C24" s="36"/>
      <c r="D24" s="37" t="s">
        <v>41</v>
      </c>
      <c r="E24" s="40">
        <f>BondYields!L360+8%-BondYields!K360</f>
        <v>7.5929522222222226E-2</v>
      </c>
      <c r="F24" s="73">
        <v>0.34100000000000003</v>
      </c>
    </row>
    <row r="25" spans="2:6" ht="16.5" customHeight="1" x14ac:dyDescent="0.2">
      <c r="B25" s="61" t="s">
        <v>65</v>
      </c>
      <c r="C25" s="36" t="s">
        <v>76</v>
      </c>
      <c r="D25" s="37"/>
      <c r="E25" s="40">
        <f>BondYields!M360</f>
        <v>4.9242570556826848E-2</v>
      </c>
      <c r="F25" s="73">
        <v>0.14174999999999999</v>
      </c>
    </row>
    <row r="26" spans="2:6" ht="16.5" customHeight="1" x14ac:dyDescent="0.2">
      <c r="B26" s="61" t="s">
        <v>47</v>
      </c>
      <c r="C26" s="36" t="s">
        <v>77</v>
      </c>
      <c r="D26" s="37"/>
      <c r="E26" s="40">
        <f>E16</f>
        <v>3.7286218708827402E-2</v>
      </c>
      <c r="F26" s="73">
        <v>0.35</v>
      </c>
    </row>
    <row r="27" spans="2:6" ht="16.5" customHeight="1" x14ac:dyDescent="0.2">
      <c r="B27" s="61" t="s">
        <v>48</v>
      </c>
      <c r="C27" s="36" t="s">
        <v>78</v>
      </c>
      <c r="D27" s="37"/>
      <c r="E27" s="40">
        <f>BondYields!L360+2%</f>
        <v>3.7722222222222226E-2</v>
      </c>
      <c r="F27" s="73">
        <v>0.35</v>
      </c>
    </row>
    <row r="28" spans="2:6" ht="16.5" customHeight="1" x14ac:dyDescent="0.2">
      <c r="B28" s="61" t="s">
        <v>49</v>
      </c>
      <c r="C28" s="36" t="s">
        <v>79</v>
      </c>
      <c r="D28" s="37"/>
      <c r="E28" s="40">
        <f>BondYields!C360</f>
        <v>1.0400000000000001E-2</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BondYields!K360</f>
        <v>2.1792700000000002E-2</v>
      </c>
      <c r="F30" s="73">
        <v>0.14174999999999999</v>
      </c>
    </row>
    <row r="31" spans="2:6" ht="16.5" customHeight="1" x14ac:dyDescent="0.2">
      <c r="B31" s="62" t="s">
        <v>52</v>
      </c>
      <c r="C31" s="36"/>
      <c r="D31" s="37" t="s">
        <v>41</v>
      </c>
      <c r="E31" s="40">
        <f>BondYields!L360+8%-BondYields!K360</f>
        <v>7.5929522222222226E-2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September 2017</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519</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BondYields!L359+6%</f>
        <v>7.7677777777777776E-2</v>
      </c>
      <c r="F5" s="100"/>
    </row>
    <row r="6" spans="1:6" s="32" customFormat="1" ht="16.5" customHeight="1" x14ac:dyDescent="0.2">
      <c r="A6" s="87"/>
      <c r="B6" s="101" t="s">
        <v>139</v>
      </c>
      <c r="C6" s="102"/>
      <c r="D6" s="102"/>
      <c r="E6" s="103">
        <f>BondYields!L359</f>
        <v>1.7677777777777778E-2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BondYields!C359</f>
        <v>9.9666666666666671E-3</v>
      </c>
      <c r="F10" s="73">
        <v>0.35</v>
      </c>
    </row>
    <row r="11" spans="1:6" ht="15" customHeight="1" x14ac:dyDescent="0.2">
      <c r="B11" s="62" t="s">
        <v>25</v>
      </c>
      <c r="C11" s="38" t="s">
        <v>37</v>
      </c>
      <c r="D11" s="37" t="s">
        <v>70</v>
      </c>
      <c r="E11" s="40">
        <f>BondYields!D359</f>
        <v>2.2699999999999998E-2</v>
      </c>
      <c r="F11" s="73">
        <v>0.35</v>
      </c>
    </row>
    <row r="12" spans="1:6" ht="15" customHeight="1" x14ac:dyDescent="0.2">
      <c r="B12" s="62" t="s">
        <v>26</v>
      </c>
      <c r="C12" s="38" t="s">
        <v>38</v>
      </c>
      <c r="D12" s="37" t="s">
        <v>72</v>
      </c>
      <c r="E12" s="40">
        <f>BondYields!E359</f>
        <v>2.63E-2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BondYields!F359</f>
        <v>1.1433333333333335E-2</v>
      </c>
      <c r="F14" s="73">
        <v>0.35</v>
      </c>
    </row>
    <row r="15" spans="1:6" ht="15" customHeight="1" x14ac:dyDescent="0.2">
      <c r="B15" s="62" t="s">
        <v>28</v>
      </c>
      <c r="C15" s="38" t="s">
        <v>37</v>
      </c>
      <c r="D15" s="37" t="s">
        <v>70</v>
      </c>
      <c r="E15" s="40">
        <f>BondYields!G359</f>
        <v>2.8921590909090907E-2</v>
      </c>
      <c r="F15" s="73">
        <v>0.35</v>
      </c>
    </row>
    <row r="16" spans="1:6" ht="15" customHeight="1" x14ac:dyDescent="0.2">
      <c r="B16" s="62" t="s">
        <v>29</v>
      </c>
      <c r="C16" s="38" t="s">
        <v>38</v>
      </c>
      <c r="D16" s="37" t="s">
        <v>72</v>
      </c>
      <c r="E16" s="40">
        <f>BondYields!H359</f>
        <v>3.7838030303030297E-2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BondYields!F359*(1-35%)</f>
        <v>7.431666666666668E-3</v>
      </c>
      <c r="F18" s="73">
        <v>5.2499999999999998E-2</v>
      </c>
    </row>
    <row r="19" spans="2:6" ht="15" customHeight="1" x14ac:dyDescent="0.2">
      <c r="B19" s="62" t="s">
        <v>30</v>
      </c>
      <c r="C19" s="38" t="s">
        <v>37</v>
      </c>
      <c r="D19" s="37" t="s">
        <v>70</v>
      </c>
      <c r="E19" s="40">
        <f>BondYields!I359</f>
        <v>2.0633863636363631E-2</v>
      </c>
      <c r="F19" s="73">
        <v>5.2499999999999998E-2</v>
      </c>
    </row>
    <row r="20" spans="2:6" ht="15" customHeight="1" x14ac:dyDescent="0.2">
      <c r="B20" s="62" t="s">
        <v>31</v>
      </c>
      <c r="C20" s="38" t="s">
        <v>38</v>
      </c>
      <c r="D20" s="37" t="s">
        <v>72</v>
      </c>
      <c r="E20" s="40">
        <f>BondYields!J359</f>
        <v>3.1886287878787882E-2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BondYields!K359</f>
        <v>2.1792700000000002E-2</v>
      </c>
      <c r="F23" s="73">
        <v>0.14174999999999999</v>
      </c>
    </row>
    <row r="24" spans="2:6" ht="16.5" customHeight="1" x14ac:dyDescent="0.2">
      <c r="B24" s="62" t="s">
        <v>33</v>
      </c>
      <c r="C24" s="36"/>
      <c r="D24" s="37" t="s">
        <v>41</v>
      </c>
      <c r="E24" s="40">
        <f>BondYields!L359+8%-BondYields!K359</f>
        <v>7.5885077777777782E-2</v>
      </c>
      <c r="F24" s="73">
        <v>0.34100000000000003</v>
      </c>
    </row>
    <row r="25" spans="2:6" ht="16.5" customHeight="1" x14ac:dyDescent="0.2">
      <c r="B25" s="61" t="s">
        <v>65</v>
      </c>
      <c r="C25" s="36" t="s">
        <v>76</v>
      </c>
      <c r="D25" s="37"/>
      <c r="E25" s="40">
        <f>BondYields!M359</f>
        <v>4.9513588516746414E-2</v>
      </c>
      <c r="F25" s="73">
        <v>0.14174999999999999</v>
      </c>
    </row>
    <row r="26" spans="2:6" ht="16.5" customHeight="1" x14ac:dyDescent="0.2">
      <c r="B26" s="61" t="s">
        <v>47</v>
      </c>
      <c r="C26" s="36" t="s">
        <v>77</v>
      </c>
      <c r="D26" s="37"/>
      <c r="E26" s="40">
        <f>E16</f>
        <v>3.7838030303030297E-2</v>
      </c>
      <c r="F26" s="73">
        <v>0.35</v>
      </c>
    </row>
    <row r="27" spans="2:6" ht="16.5" customHeight="1" x14ac:dyDescent="0.2">
      <c r="B27" s="61" t="s">
        <v>48</v>
      </c>
      <c r="C27" s="36" t="s">
        <v>78</v>
      </c>
      <c r="D27" s="37"/>
      <c r="E27" s="40">
        <f>BondYields!L359+2%</f>
        <v>3.7677777777777782E-2</v>
      </c>
      <c r="F27" s="73">
        <v>0.35</v>
      </c>
    </row>
    <row r="28" spans="2:6" ht="16.5" customHeight="1" x14ac:dyDescent="0.2">
      <c r="B28" s="61" t="s">
        <v>49</v>
      </c>
      <c r="C28" s="36" t="s">
        <v>79</v>
      </c>
      <c r="D28" s="37"/>
      <c r="E28" s="40">
        <f>BondYields!C359</f>
        <v>9.9666666666666671E-3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BondYields!K359</f>
        <v>2.1792700000000002E-2</v>
      </c>
      <c r="F30" s="73">
        <v>0.14174999999999999</v>
      </c>
    </row>
    <row r="31" spans="2:6" ht="16.5" customHeight="1" x14ac:dyDescent="0.2">
      <c r="B31" s="62" t="s">
        <v>52</v>
      </c>
      <c r="C31" s="36"/>
      <c r="D31" s="37" t="s">
        <v>41</v>
      </c>
      <c r="E31" s="40">
        <f>BondYields!L359+8%-BondYields!K359</f>
        <v>7.5885077777777782E-2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August 2017</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516</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BondYields!L358+6%</f>
        <v>7.7399999999999997E-2</v>
      </c>
      <c r="F5" s="100"/>
    </row>
    <row r="6" spans="1:6" s="32" customFormat="1" ht="16.5" customHeight="1" x14ac:dyDescent="0.2">
      <c r="A6" s="87"/>
      <c r="B6" s="101" t="s">
        <v>139</v>
      </c>
      <c r="C6" s="102"/>
      <c r="D6" s="102"/>
      <c r="E6" s="103">
        <f>BondYields!L358</f>
        <v>1.7399999999999999E-2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BondYields!C358</f>
        <v>9.0333333333333325E-3</v>
      </c>
      <c r="F10" s="73">
        <v>0.35</v>
      </c>
    </row>
    <row r="11" spans="1:6" ht="15" customHeight="1" x14ac:dyDescent="0.2">
      <c r="B11" s="62" t="s">
        <v>25</v>
      </c>
      <c r="C11" s="38" t="s">
        <v>37</v>
      </c>
      <c r="D11" s="37" t="s">
        <v>70</v>
      </c>
      <c r="E11" s="40">
        <f>BondYields!D358</f>
        <v>2.2633333333333335E-2</v>
      </c>
      <c r="F11" s="73">
        <v>0.35</v>
      </c>
    </row>
    <row r="12" spans="1:6" ht="15" customHeight="1" x14ac:dyDescent="0.2">
      <c r="B12" s="62" t="s">
        <v>26</v>
      </c>
      <c r="C12" s="38" t="s">
        <v>38</v>
      </c>
      <c r="D12" s="37" t="s">
        <v>72</v>
      </c>
      <c r="E12" s="40">
        <f>BondYields!E358</f>
        <v>2.6366666666666667E-2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BondYields!F358</f>
        <v>1.0799999999999999E-2</v>
      </c>
      <c r="F14" s="73">
        <v>0.35</v>
      </c>
    </row>
    <row r="15" spans="1:6" ht="15" customHeight="1" x14ac:dyDescent="0.2">
      <c r="B15" s="62" t="s">
        <v>28</v>
      </c>
      <c r="C15" s="38" t="s">
        <v>37</v>
      </c>
      <c r="D15" s="37" t="s">
        <v>70</v>
      </c>
      <c r="E15" s="40">
        <f>BondYields!G358</f>
        <v>2.9153389154704945E-2</v>
      </c>
      <c r="F15" s="73">
        <v>0.35</v>
      </c>
    </row>
    <row r="16" spans="1:6" ht="15" customHeight="1" x14ac:dyDescent="0.2">
      <c r="B16" s="62" t="s">
        <v>29</v>
      </c>
      <c r="C16" s="38" t="s">
        <v>38</v>
      </c>
      <c r="D16" s="37" t="s">
        <v>72</v>
      </c>
      <c r="E16" s="40">
        <f>BondYields!H358</f>
        <v>3.8257854864433817E-2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BondYields!F358*(1-35%)</f>
        <v>7.0199999999999993E-3</v>
      </c>
      <c r="F18" s="73">
        <v>5.2499999999999998E-2</v>
      </c>
    </row>
    <row r="19" spans="2:6" ht="15" customHeight="1" x14ac:dyDescent="0.2">
      <c r="B19" s="62" t="s">
        <v>30</v>
      </c>
      <c r="C19" s="38" t="s">
        <v>37</v>
      </c>
      <c r="D19" s="37" t="s">
        <v>70</v>
      </c>
      <c r="E19" s="40">
        <f>BondYields!I358</f>
        <v>2.1069258373205741E-2</v>
      </c>
      <c r="F19" s="73">
        <v>5.2499999999999998E-2</v>
      </c>
    </row>
    <row r="20" spans="2:6" ht="15" customHeight="1" x14ac:dyDescent="0.2">
      <c r="B20" s="62" t="s">
        <v>31</v>
      </c>
      <c r="C20" s="38" t="s">
        <v>38</v>
      </c>
      <c r="D20" s="37" t="s">
        <v>72</v>
      </c>
      <c r="E20" s="40">
        <f>BondYields!J358</f>
        <v>3.2153129984051038E-2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BondYields!K358</f>
        <v>2.1792700000000002E-2</v>
      </c>
      <c r="F23" s="73">
        <v>0.14174999999999999</v>
      </c>
    </row>
    <row r="24" spans="2:6" ht="16.5" customHeight="1" x14ac:dyDescent="0.2">
      <c r="B24" s="62" t="s">
        <v>33</v>
      </c>
      <c r="C24" s="36"/>
      <c r="D24" s="37" t="s">
        <v>41</v>
      </c>
      <c r="E24" s="40">
        <f>BondYields!L358+8%-BondYields!K358</f>
        <v>7.5607300000000002E-2</v>
      </c>
      <c r="F24" s="73">
        <v>0.34100000000000003</v>
      </c>
    </row>
    <row r="25" spans="2:6" ht="16.5" customHeight="1" x14ac:dyDescent="0.2">
      <c r="B25" s="61" t="s">
        <v>65</v>
      </c>
      <c r="C25" s="36" t="s">
        <v>76</v>
      </c>
      <c r="D25" s="37"/>
      <c r="E25" s="40">
        <f>BondYields!M358</f>
        <v>4.9711206245278271E-2</v>
      </c>
      <c r="F25" s="73">
        <v>0.14174999999999999</v>
      </c>
    </row>
    <row r="26" spans="2:6" ht="16.5" customHeight="1" x14ac:dyDescent="0.2">
      <c r="B26" s="61" t="s">
        <v>47</v>
      </c>
      <c r="C26" s="36" t="s">
        <v>77</v>
      </c>
      <c r="D26" s="37"/>
      <c r="E26" s="40">
        <f>E16</f>
        <v>3.8257854864433817E-2</v>
      </c>
      <c r="F26" s="73">
        <v>0.35</v>
      </c>
    </row>
    <row r="27" spans="2:6" ht="16.5" customHeight="1" x14ac:dyDescent="0.2">
      <c r="B27" s="61" t="s">
        <v>48</v>
      </c>
      <c r="C27" s="36" t="s">
        <v>78</v>
      </c>
      <c r="D27" s="37"/>
      <c r="E27" s="40">
        <f>BondYields!L358+2%</f>
        <v>3.7400000000000003E-2</v>
      </c>
      <c r="F27" s="73">
        <v>0.35</v>
      </c>
    </row>
    <row r="28" spans="2:6" ht="16.5" customHeight="1" x14ac:dyDescent="0.2">
      <c r="B28" s="61" t="s">
        <v>49</v>
      </c>
      <c r="C28" s="36" t="s">
        <v>79</v>
      </c>
      <c r="D28" s="37"/>
      <c r="E28" s="40">
        <f>BondYields!C358</f>
        <v>9.0333333333333325E-3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BondYields!K358</f>
        <v>2.1792700000000002E-2</v>
      </c>
      <c r="F30" s="73">
        <v>0.14174999999999999</v>
      </c>
    </row>
    <row r="31" spans="2:6" ht="16.5" customHeight="1" x14ac:dyDescent="0.2">
      <c r="B31" s="62" t="s">
        <v>52</v>
      </c>
      <c r="C31" s="36"/>
      <c r="D31" s="37" t="s">
        <v>41</v>
      </c>
      <c r="E31" s="40">
        <f>BondYields!L358+8%-BondYields!K358</f>
        <v>7.5607300000000002E-2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July 2017</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500</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BondYields!L357+6%</f>
        <v>7.778888888888888E-2</v>
      </c>
      <c r="F5" s="100"/>
    </row>
    <row r="6" spans="1:6" s="32" customFormat="1" ht="16.5" customHeight="1" x14ac:dyDescent="0.2">
      <c r="A6" s="87"/>
      <c r="B6" s="101" t="s">
        <v>139</v>
      </c>
      <c r="C6" s="102"/>
      <c r="D6" s="102"/>
      <c r="E6" s="103">
        <f>BondYields!L357</f>
        <v>1.7788888888888885E-2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BondYields!C357</f>
        <v>8.199999999999999E-3</v>
      </c>
      <c r="F10" s="73">
        <v>0.35</v>
      </c>
    </row>
    <row r="11" spans="1:6" ht="15" customHeight="1" x14ac:dyDescent="0.2">
      <c r="B11" s="62" t="s">
        <v>25</v>
      </c>
      <c r="C11" s="38" t="s">
        <v>37</v>
      </c>
      <c r="D11" s="37" t="s">
        <v>70</v>
      </c>
      <c r="E11" s="40">
        <f>BondYields!D357</f>
        <v>2.3599999999999999E-2</v>
      </c>
      <c r="F11" s="73">
        <v>0.35</v>
      </c>
    </row>
    <row r="12" spans="1:6" ht="15" customHeight="1" x14ac:dyDescent="0.2">
      <c r="B12" s="62" t="s">
        <v>26</v>
      </c>
      <c r="C12" s="38" t="s">
        <v>38</v>
      </c>
      <c r="D12" s="37" t="s">
        <v>72</v>
      </c>
      <c r="E12" s="40">
        <f>BondYields!E357</f>
        <v>2.7333333333333334E-2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BondYields!F357</f>
        <v>1.0200000000000001E-2</v>
      </c>
      <c r="F14" s="73">
        <v>0.35</v>
      </c>
    </row>
    <row r="15" spans="1:6" ht="15" customHeight="1" x14ac:dyDescent="0.2">
      <c r="B15" s="62" t="s">
        <v>28</v>
      </c>
      <c r="C15" s="38" t="s">
        <v>37</v>
      </c>
      <c r="D15" s="37" t="s">
        <v>70</v>
      </c>
      <c r="E15" s="40">
        <f>BondYields!G357</f>
        <v>3.03442323694612E-2</v>
      </c>
      <c r="F15" s="73">
        <v>0.35</v>
      </c>
    </row>
    <row r="16" spans="1:6" ht="15" customHeight="1" x14ac:dyDescent="0.2">
      <c r="B16" s="62" t="s">
        <v>29</v>
      </c>
      <c r="C16" s="38" t="s">
        <v>38</v>
      </c>
      <c r="D16" s="37" t="s">
        <v>72</v>
      </c>
      <c r="E16" s="40">
        <f>BondYields!H357</f>
        <v>3.9185259344012208E-2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BondYields!F357*(1-35%)</f>
        <v>6.6300000000000005E-3</v>
      </c>
      <c r="F18" s="73">
        <v>5.2499999999999998E-2</v>
      </c>
    </row>
    <row r="19" spans="2:6" ht="15" customHeight="1" x14ac:dyDescent="0.2">
      <c r="B19" s="62" t="s">
        <v>30</v>
      </c>
      <c r="C19" s="38" t="s">
        <v>37</v>
      </c>
      <c r="D19" s="37" t="s">
        <v>70</v>
      </c>
      <c r="E19" s="40">
        <f>BondYields!I357</f>
        <v>2.2412736634075305E-2</v>
      </c>
      <c r="F19" s="73">
        <v>5.2499999999999998E-2</v>
      </c>
    </row>
    <row r="20" spans="2:6" ht="15" customHeight="1" x14ac:dyDescent="0.2">
      <c r="B20" s="62" t="s">
        <v>31</v>
      </c>
      <c r="C20" s="38" t="s">
        <v>38</v>
      </c>
      <c r="D20" s="37" t="s">
        <v>72</v>
      </c>
      <c r="E20" s="40">
        <f>BondYields!J357</f>
        <v>3.2680765030164344E-2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BondYields!K357</f>
        <v>2.1795133333333331E-2</v>
      </c>
      <c r="F23" s="73">
        <v>0.14174999999999999</v>
      </c>
    </row>
    <row r="24" spans="2:6" ht="16.5" customHeight="1" x14ac:dyDescent="0.2">
      <c r="B24" s="62" t="s">
        <v>33</v>
      </c>
      <c r="C24" s="36"/>
      <c r="D24" s="37" t="s">
        <v>41</v>
      </c>
      <c r="E24" s="40">
        <f>BondYields!L357+8%-BondYields!K357</f>
        <v>7.5993755555555556E-2</v>
      </c>
      <c r="F24" s="73">
        <v>0.34100000000000003</v>
      </c>
    </row>
    <row r="25" spans="2:6" ht="16.5" customHeight="1" x14ac:dyDescent="0.2">
      <c r="B25" s="61" t="s">
        <v>65</v>
      </c>
      <c r="C25" s="36" t="s">
        <v>76</v>
      </c>
      <c r="D25" s="37"/>
      <c r="E25" s="40">
        <f>BondYields!M357</f>
        <v>4.9782487709809163E-2</v>
      </c>
      <c r="F25" s="73">
        <v>0.14174999999999999</v>
      </c>
    </row>
    <row r="26" spans="2:6" ht="16.5" customHeight="1" x14ac:dyDescent="0.2">
      <c r="B26" s="61" t="s">
        <v>47</v>
      </c>
      <c r="C26" s="36" t="s">
        <v>77</v>
      </c>
      <c r="D26" s="37"/>
      <c r="E26" s="40">
        <f>E16</f>
        <v>3.9185259344012208E-2</v>
      </c>
      <c r="F26" s="73">
        <v>0.35</v>
      </c>
    </row>
    <row r="27" spans="2:6" ht="16.5" customHeight="1" x14ac:dyDescent="0.2">
      <c r="B27" s="61" t="s">
        <v>48</v>
      </c>
      <c r="C27" s="36" t="s">
        <v>78</v>
      </c>
      <c r="D27" s="37"/>
      <c r="E27" s="40">
        <f>BondYields!L357+2%</f>
        <v>3.7788888888888886E-2</v>
      </c>
      <c r="F27" s="73">
        <v>0.35</v>
      </c>
    </row>
    <row r="28" spans="2:6" ht="16.5" customHeight="1" x14ac:dyDescent="0.2">
      <c r="B28" s="61" t="s">
        <v>49</v>
      </c>
      <c r="C28" s="36" t="s">
        <v>79</v>
      </c>
      <c r="D28" s="37"/>
      <c r="E28" s="40">
        <f>BondYields!C357</f>
        <v>8.199999999999999E-3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BondYields!K357</f>
        <v>2.1795133333333331E-2</v>
      </c>
      <c r="F30" s="73">
        <v>0.14174999999999999</v>
      </c>
    </row>
    <row r="31" spans="2:6" ht="16.5" customHeight="1" x14ac:dyDescent="0.2">
      <c r="B31" s="62" t="s">
        <v>52</v>
      </c>
      <c r="C31" s="36"/>
      <c r="D31" s="37" t="s">
        <v>41</v>
      </c>
      <c r="E31" s="40">
        <f>BondYields!L357+8%-BondYields!K357</f>
        <v>7.5993755555555556E-2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June 2017</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GridLines="0" workbookViewId="0">
      <selection sqref="A1:F1"/>
    </sheetView>
  </sheetViews>
  <sheetFormatPr defaultColWidth="10.6640625" defaultRowHeight="15.75" x14ac:dyDescent="0.2"/>
  <cols>
    <col min="1" max="1" width="2" style="33" customWidth="1"/>
    <col min="2" max="2" width="6.33203125" style="33" customWidth="1"/>
    <col min="3" max="3" width="6" style="50" customWidth="1"/>
    <col min="4" max="4" width="48.5" style="50" bestFit="1" customWidth="1"/>
    <col min="5" max="5" width="18.1640625" style="51" customWidth="1"/>
    <col min="6" max="6" width="17.5" style="51" customWidth="1"/>
    <col min="7" max="16384" width="10.6640625" style="33"/>
  </cols>
  <sheetData>
    <row r="1" spans="1:6" ht="23.25" customHeight="1" x14ac:dyDescent="0.2">
      <c r="A1" s="285" t="s">
        <v>493</v>
      </c>
      <c r="B1" s="286"/>
      <c r="C1" s="286"/>
      <c r="D1" s="286"/>
      <c r="E1" s="286"/>
      <c r="F1" s="286"/>
    </row>
    <row r="2" spans="1:6" ht="18.75" x14ac:dyDescent="0.2">
      <c r="A2" s="287" t="s">
        <v>116</v>
      </c>
      <c r="B2" s="288"/>
      <c r="C2" s="288"/>
      <c r="D2" s="288"/>
      <c r="E2" s="288"/>
      <c r="F2" s="289"/>
    </row>
    <row r="3" spans="1:6" s="32" customFormat="1" ht="18.75" x14ac:dyDescent="0.2">
      <c r="A3" s="290" t="s">
        <v>117</v>
      </c>
      <c r="B3" s="291"/>
      <c r="C3" s="291"/>
      <c r="D3" s="291"/>
      <c r="E3" s="291"/>
      <c r="F3" s="292"/>
    </row>
    <row r="4" spans="1:6" s="32" customFormat="1" ht="9.75" customHeight="1" x14ac:dyDescent="0.2">
      <c r="A4" s="87"/>
      <c r="B4" s="87"/>
      <c r="C4" s="87"/>
      <c r="D4" s="87"/>
      <c r="E4" s="87"/>
      <c r="F4" s="87"/>
    </row>
    <row r="5" spans="1:6" s="32" customFormat="1" ht="16.5" customHeight="1" x14ac:dyDescent="0.2">
      <c r="A5" s="87"/>
      <c r="B5" s="97" t="s">
        <v>118</v>
      </c>
      <c r="C5" s="98"/>
      <c r="D5" s="98"/>
      <c r="E5" s="99">
        <f>BondYields!L356+6%</f>
        <v>7.7644444444444446E-2</v>
      </c>
      <c r="F5" s="100"/>
    </row>
    <row r="6" spans="1:6" s="32" customFormat="1" ht="16.5" customHeight="1" x14ac:dyDescent="0.2">
      <c r="A6" s="87"/>
      <c r="B6" s="101" t="s">
        <v>139</v>
      </c>
      <c r="C6" s="102"/>
      <c r="D6" s="102"/>
      <c r="E6" s="103">
        <f>BondYields!L356</f>
        <v>1.7644444444444445E-2</v>
      </c>
      <c r="F6" s="104"/>
    </row>
    <row r="7" spans="1:6" ht="31.5" customHeight="1" x14ac:dyDescent="0.3">
      <c r="A7" s="34"/>
      <c r="B7" s="92"/>
      <c r="C7" s="293" t="s">
        <v>34</v>
      </c>
      <c r="D7" s="293"/>
      <c r="E7" s="93" t="s">
        <v>81</v>
      </c>
      <c r="F7" s="77" t="s">
        <v>35</v>
      </c>
    </row>
    <row r="8" spans="1:6" ht="20.25" customHeight="1" x14ac:dyDescent="0.25">
      <c r="A8" s="34"/>
      <c r="B8" s="28"/>
      <c r="C8" s="29" t="s">
        <v>189</v>
      </c>
      <c r="D8" s="35"/>
      <c r="E8" s="35"/>
      <c r="F8" s="70"/>
    </row>
    <row r="9" spans="1:6" ht="15" customHeight="1" x14ac:dyDescent="0.2">
      <c r="B9" s="61" t="s">
        <v>42</v>
      </c>
      <c r="C9" s="36" t="s">
        <v>71</v>
      </c>
      <c r="D9" s="37"/>
      <c r="E9" s="37"/>
      <c r="F9" s="71"/>
    </row>
    <row r="10" spans="1:6" ht="15" customHeight="1" x14ac:dyDescent="0.2">
      <c r="B10" s="62" t="s">
        <v>24</v>
      </c>
      <c r="C10" s="38" t="s">
        <v>36</v>
      </c>
      <c r="D10" s="37" t="s">
        <v>69</v>
      </c>
      <c r="E10" s="39">
        <f>BondYields!C356</f>
        <v>6.9666666666666661E-3</v>
      </c>
      <c r="F10" s="73">
        <v>0.35</v>
      </c>
    </row>
    <row r="11" spans="1:6" ht="15" customHeight="1" x14ac:dyDescent="0.2">
      <c r="B11" s="62" t="s">
        <v>25</v>
      </c>
      <c r="C11" s="38" t="s">
        <v>37</v>
      </c>
      <c r="D11" s="37" t="s">
        <v>70</v>
      </c>
      <c r="E11" s="40">
        <f>BondYields!D356</f>
        <v>2.4000000000000004E-2</v>
      </c>
      <c r="F11" s="73">
        <v>0.35</v>
      </c>
    </row>
    <row r="12" spans="1:6" ht="15" customHeight="1" x14ac:dyDescent="0.2">
      <c r="B12" s="62" t="s">
        <v>26</v>
      </c>
      <c r="C12" s="38" t="s">
        <v>38</v>
      </c>
      <c r="D12" s="37" t="s">
        <v>72</v>
      </c>
      <c r="E12" s="40">
        <f>BondYields!E356</f>
        <v>2.7533333333333337E-2</v>
      </c>
      <c r="F12" s="73">
        <v>0.35</v>
      </c>
    </row>
    <row r="13" spans="1:6" ht="15" customHeight="1" x14ac:dyDescent="0.2">
      <c r="B13" s="61" t="s">
        <v>43</v>
      </c>
      <c r="C13" s="36" t="s">
        <v>73</v>
      </c>
      <c r="D13" s="37"/>
      <c r="E13" s="41"/>
      <c r="F13" s="74"/>
    </row>
    <row r="14" spans="1:6" ht="15" customHeight="1" x14ac:dyDescent="0.2">
      <c r="B14" s="62" t="s">
        <v>27</v>
      </c>
      <c r="C14" s="38" t="s">
        <v>36</v>
      </c>
      <c r="D14" s="37" t="s">
        <v>69</v>
      </c>
      <c r="E14" s="40">
        <f>BondYields!F356</f>
        <v>9.5999999999999992E-3</v>
      </c>
      <c r="F14" s="73">
        <v>0.35</v>
      </c>
    </row>
    <row r="15" spans="1:6" ht="15" customHeight="1" x14ac:dyDescent="0.2">
      <c r="B15" s="62" t="s">
        <v>28</v>
      </c>
      <c r="C15" s="38" t="s">
        <v>37</v>
      </c>
      <c r="D15" s="37" t="s">
        <v>70</v>
      </c>
      <c r="E15" s="40">
        <f>BondYields!G356</f>
        <v>3.0883905415713193E-2</v>
      </c>
      <c r="F15" s="73">
        <v>0.35</v>
      </c>
    </row>
    <row r="16" spans="1:6" ht="15" customHeight="1" x14ac:dyDescent="0.2">
      <c r="B16" s="62" t="s">
        <v>29</v>
      </c>
      <c r="C16" s="38" t="s">
        <v>38</v>
      </c>
      <c r="D16" s="37" t="s">
        <v>72</v>
      </c>
      <c r="E16" s="40">
        <f>BondYields!H356</f>
        <v>3.9253241800152557E-2</v>
      </c>
      <c r="F16" s="73">
        <v>0.35</v>
      </c>
    </row>
    <row r="17" spans="2:6" ht="15" customHeight="1" x14ac:dyDescent="0.2">
      <c r="B17" s="61" t="s">
        <v>44</v>
      </c>
      <c r="C17" s="36" t="s">
        <v>74</v>
      </c>
      <c r="D17" s="37"/>
      <c r="E17" s="42"/>
      <c r="F17" s="74"/>
    </row>
    <row r="18" spans="2:6" ht="15" customHeight="1" x14ac:dyDescent="0.2">
      <c r="B18" s="62" t="s">
        <v>45</v>
      </c>
      <c r="C18" s="38" t="s">
        <v>36</v>
      </c>
      <c r="D18" s="37" t="s">
        <v>69</v>
      </c>
      <c r="E18" s="40">
        <f>BondYields!F356*(1-35%)</f>
        <v>6.2399999999999999E-3</v>
      </c>
      <c r="F18" s="73">
        <v>5.2499999999999998E-2</v>
      </c>
    </row>
    <row r="19" spans="2:6" ht="15" customHeight="1" x14ac:dyDescent="0.2">
      <c r="B19" s="62" t="s">
        <v>30</v>
      </c>
      <c r="C19" s="38" t="s">
        <v>37</v>
      </c>
      <c r="D19" s="37" t="s">
        <v>70</v>
      </c>
      <c r="E19" s="40">
        <f>BondYields!I356</f>
        <v>2.3654881769641495E-2</v>
      </c>
      <c r="F19" s="73">
        <v>5.2499999999999998E-2</v>
      </c>
    </row>
    <row r="20" spans="2:6" ht="15" customHeight="1" x14ac:dyDescent="0.2">
      <c r="B20" s="62" t="s">
        <v>31</v>
      </c>
      <c r="C20" s="38" t="s">
        <v>38</v>
      </c>
      <c r="D20" s="37" t="s">
        <v>72</v>
      </c>
      <c r="E20" s="40">
        <f>BondYields!J356</f>
        <v>3.3354309687261628E-2</v>
      </c>
      <c r="F20" s="73">
        <v>5.2499999999999998E-2</v>
      </c>
    </row>
    <row r="21" spans="2:6" ht="18.75" customHeight="1" x14ac:dyDescent="0.25">
      <c r="B21" s="43"/>
      <c r="C21" s="44" t="s">
        <v>39</v>
      </c>
      <c r="D21" s="45"/>
      <c r="E21" s="46"/>
      <c r="F21" s="75"/>
    </row>
    <row r="22" spans="2:6" ht="16.5" customHeight="1" x14ac:dyDescent="0.2">
      <c r="B22" s="61" t="s">
        <v>46</v>
      </c>
      <c r="C22" s="283" t="s">
        <v>75</v>
      </c>
      <c r="D22" s="284"/>
      <c r="E22" s="284"/>
      <c r="F22" s="71"/>
    </row>
    <row r="23" spans="2:6" ht="16.5" customHeight="1" x14ac:dyDescent="0.2">
      <c r="B23" s="62" t="s">
        <v>32</v>
      </c>
      <c r="C23" s="36"/>
      <c r="D23" s="37" t="s">
        <v>40</v>
      </c>
      <c r="E23" s="40">
        <f>BondYields!K356</f>
        <v>2.1797566666666667E-2</v>
      </c>
      <c r="F23" s="73">
        <v>0.14174999999999999</v>
      </c>
    </row>
    <row r="24" spans="2:6" ht="16.5" customHeight="1" x14ac:dyDescent="0.2">
      <c r="B24" s="62" t="s">
        <v>33</v>
      </c>
      <c r="C24" s="36"/>
      <c r="D24" s="37" t="s">
        <v>41</v>
      </c>
      <c r="E24" s="40">
        <f>BondYields!L356+8%-BondYields!K356</f>
        <v>7.584687777777778E-2</v>
      </c>
      <c r="F24" s="73">
        <v>0.34100000000000003</v>
      </c>
    </row>
    <row r="25" spans="2:6" ht="16.5" customHeight="1" x14ac:dyDescent="0.2">
      <c r="B25" s="61" t="s">
        <v>65</v>
      </c>
      <c r="C25" s="36" t="s">
        <v>76</v>
      </c>
      <c r="D25" s="37"/>
      <c r="E25" s="40">
        <f>BondYields!M356</f>
        <v>4.970361961986073E-2</v>
      </c>
      <c r="F25" s="73">
        <v>0.14174999999999999</v>
      </c>
    </row>
    <row r="26" spans="2:6" ht="16.5" customHeight="1" x14ac:dyDescent="0.2">
      <c r="B26" s="61" t="s">
        <v>47</v>
      </c>
      <c r="C26" s="36" t="s">
        <v>77</v>
      </c>
      <c r="D26" s="37"/>
      <c r="E26" s="40">
        <f>E16</f>
        <v>3.9253241800152557E-2</v>
      </c>
      <c r="F26" s="73">
        <v>0.35</v>
      </c>
    </row>
    <row r="27" spans="2:6" ht="16.5" customHeight="1" x14ac:dyDescent="0.2">
      <c r="B27" s="61" t="s">
        <v>48</v>
      </c>
      <c r="C27" s="36" t="s">
        <v>78</v>
      </c>
      <c r="D27" s="37"/>
      <c r="E27" s="40">
        <f>BondYields!L356+2%</f>
        <v>3.7644444444444446E-2</v>
      </c>
      <c r="F27" s="73">
        <v>0.35</v>
      </c>
    </row>
    <row r="28" spans="2:6" ht="16.5" customHeight="1" x14ac:dyDescent="0.2">
      <c r="B28" s="61" t="s">
        <v>49</v>
      </c>
      <c r="C28" s="36" t="s">
        <v>79</v>
      </c>
      <c r="D28" s="37"/>
      <c r="E28" s="40">
        <f>BondYields!C356</f>
        <v>6.9666666666666661E-3</v>
      </c>
      <c r="F28" s="73">
        <v>0.35</v>
      </c>
    </row>
    <row r="29" spans="2:6" ht="16.5" customHeight="1" x14ac:dyDescent="0.2">
      <c r="B29" s="61" t="s">
        <v>50</v>
      </c>
      <c r="C29" s="283" t="s">
        <v>80</v>
      </c>
      <c r="D29" s="284"/>
      <c r="E29" s="284"/>
      <c r="F29" s="72"/>
    </row>
    <row r="30" spans="2:6" ht="16.5" customHeight="1" x14ac:dyDescent="0.2">
      <c r="B30" s="62" t="s">
        <v>51</v>
      </c>
      <c r="C30" s="36"/>
      <c r="D30" s="37" t="s">
        <v>40</v>
      </c>
      <c r="E30" s="40">
        <f>BondYields!K356</f>
        <v>2.1797566666666667E-2</v>
      </c>
      <c r="F30" s="73">
        <v>0.14174999999999999</v>
      </c>
    </row>
    <row r="31" spans="2:6" ht="16.5" customHeight="1" x14ac:dyDescent="0.2">
      <c r="B31" s="62" t="s">
        <v>52</v>
      </c>
      <c r="C31" s="36"/>
      <c r="D31" s="37" t="s">
        <v>41</v>
      </c>
      <c r="E31" s="40">
        <f>BondYields!L356+8%-BondYields!K356</f>
        <v>7.584687777777778E-2</v>
      </c>
      <c r="F31" s="73">
        <v>0.34100000000000003</v>
      </c>
    </row>
    <row r="32" spans="2:6" ht="6.75" customHeight="1" x14ac:dyDescent="0.2">
      <c r="B32" s="62"/>
      <c r="C32" s="47"/>
      <c r="D32" s="47"/>
      <c r="E32" s="48"/>
      <c r="F32" s="75"/>
    </row>
    <row r="33" spans="1:6" ht="23.25" customHeight="1" x14ac:dyDescent="0.2">
      <c r="A33" s="49"/>
      <c r="B33" s="63" t="s">
        <v>53</v>
      </c>
      <c r="C33" s="280" t="s">
        <v>115</v>
      </c>
      <c r="D33" s="281"/>
      <c r="E33" s="282"/>
      <c r="F33" s="76">
        <v>0.35</v>
      </c>
    </row>
    <row r="34" spans="1:6" ht="3" customHeight="1" x14ac:dyDescent="0.2"/>
    <row r="35" spans="1:6" ht="11.25" customHeight="1" x14ac:dyDescent="0.2">
      <c r="B35" s="279" t="s">
        <v>393</v>
      </c>
      <c r="C35" s="279"/>
      <c r="D35" s="279"/>
      <c r="E35" s="279"/>
      <c r="F35" s="279"/>
    </row>
    <row r="36" spans="1:6" ht="11.25" customHeight="1" x14ac:dyDescent="0.2">
      <c r="B36" s="279"/>
      <c r="C36" s="279"/>
      <c r="D36" s="279"/>
      <c r="E36" s="279"/>
      <c r="F36" s="279"/>
    </row>
    <row r="37" spans="1:6" ht="12.75" customHeight="1" x14ac:dyDescent="0.2">
      <c r="B37" s="82" t="s">
        <v>82</v>
      </c>
      <c r="C37" s="83"/>
      <c r="D37" s="83"/>
    </row>
    <row r="38" spans="1:6" s="79" customFormat="1" ht="9.75" customHeight="1" x14ac:dyDescent="0.2">
      <c r="B38" s="79" t="s">
        <v>84</v>
      </c>
      <c r="C38" s="80"/>
      <c r="D38" s="80"/>
      <c r="E38" s="81"/>
      <c r="F38" s="81"/>
    </row>
    <row r="39" spans="1:6" s="79" customFormat="1" ht="9.75" customHeight="1" x14ac:dyDescent="0.2">
      <c r="B39" s="79" t="s">
        <v>83</v>
      </c>
      <c r="C39" s="80"/>
      <c r="D39" s="80"/>
      <c r="E39" s="81"/>
      <c r="F39" s="81"/>
    </row>
    <row r="40" spans="1:6" s="79" customFormat="1" ht="9.75" customHeight="1" x14ac:dyDescent="0.2">
      <c r="B40" s="79" t="s">
        <v>95</v>
      </c>
      <c r="C40" s="80"/>
      <c r="D40" s="80"/>
      <c r="E40" s="81"/>
      <c r="F40" s="81"/>
    </row>
    <row r="41" spans="1:6" s="79" customFormat="1" ht="9.75" customHeight="1" x14ac:dyDescent="0.2">
      <c r="B41" s="79" t="s">
        <v>96</v>
      </c>
      <c r="C41" s="80"/>
      <c r="D41" s="80"/>
      <c r="E41" s="81"/>
      <c r="F41" s="81"/>
    </row>
    <row r="42" spans="1:6" s="79" customFormat="1" ht="9.75" customHeight="1" x14ac:dyDescent="0.2">
      <c r="B42" s="79" t="s">
        <v>85</v>
      </c>
      <c r="C42" s="80"/>
      <c r="D42" s="80"/>
      <c r="E42" s="81"/>
      <c r="F42" s="81"/>
    </row>
    <row r="43" spans="1:6" s="79" customFormat="1" ht="9.75" customHeight="1" x14ac:dyDescent="0.2">
      <c r="B43" s="79" t="s">
        <v>92</v>
      </c>
      <c r="C43" s="80"/>
      <c r="D43" s="80"/>
      <c r="E43" s="81"/>
      <c r="F43" s="81"/>
    </row>
    <row r="44" spans="1:6" s="79" customFormat="1" ht="9.75" customHeight="1" x14ac:dyDescent="0.2">
      <c r="B44" s="79" t="s">
        <v>86</v>
      </c>
      <c r="C44" s="80"/>
      <c r="D44" s="80"/>
      <c r="E44" s="81"/>
      <c r="F44" s="81"/>
    </row>
    <row r="45" spans="1:6" s="79" customFormat="1" ht="9.75" customHeight="1" x14ac:dyDescent="0.2">
      <c r="B45" s="79" t="s">
        <v>87</v>
      </c>
      <c r="C45" s="80"/>
      <c r="D45" s="80"/>
      <c r="E45" s="81"/>
      <c r="F45" s="81"/>
    </row>
    <row r="46" spans="1:6" s="79" customFormat="1" ht="9.75" customHeight="1" x14ac:dyDescent="0.2">
      <c r="B46" s="79" t="s">
        <v>88</v>
      </c>
      <c r="C46" s="80"/>
      <c r="D46" s="80"/>
      <c r="E46" s="81"/>
      <c r="F46" s="81"/>
    </row>
    <row r="47" spans="1:6" s="79" customFormat="1" ht="9.75" customHeight="1" x14ac:dyDescent="0.2">
      <c r="B47" s="79" t="s">
        <v>89</v>
      </c>
      <c r="C47" s="80"/>
      <c r="D47" s="80"/>
      <c r="E47" s="81"/>
      <c r="F47" s="81"/>
    </row>
    <row r="48" spans="1:6" s="79" customFormat="1" ht="9.75" customHeight="1" x14ac:dyDescent="0.2">
      <c r="B48" s="79" t="s">
        <v>114</v>
      </c>
      <c r="C48" s="80"/>
      <c r="D48" s="80"/>
      <c r="E48" s="81"/>
      <c r="F48" s="81"/>
    </row>
    <row r="49" spans="2:6" s="79" customFormat="1" ht="9.75" customHeight="1" x14ac:dyDescent="0.2">
      <c r="B49" s="79" t="s">
        <v>90</v>
      </c>
      <c r="C49" s="80"/>
      <c r="D49" s="80"/>
      <c r="E49" s="81"/>
      <c r="F49" s="81"/>
    </row>
    <row r="50" spans="2:6" s="79" customFormat="1" ht="9.75" customHeight="1" x14ac:dyDescent="0.2">
      <c r="B50" s="79" t="s">
        <v>91</v>
      </c>
      <c r="C50" s="80"/>
      <c r="D50" s="80"/>
      <c r="E50" s="81"/>
      <c r="F50" s="81"/>
    </row>
    <row r="51" spans="2:6" s="79" customFormat="1" ht="9.75" customHeight="1" x14ac:dyDescent="0.2">
      <c r="B51" s="79" t="s">
        <v>94</v>
      </c>
      <c r="C51" s="80"/>
      <c r="D51" s="80"/>
      <c r="E51" s="81"/>
      <c r="F51" s="81"/>
    </row>
  </sheetData>
  <mergeCells count="8">
    <mergeCell ref="C33:E33"/>
    <mergeCell ref="B35:F36"/>
    <mergeCell ref="A1:F1"/>
    <mergeCell ref="A2:F2"/>
    <mergeCell ref="A3:F3"/>
    <mergeCell ref="C7:D7"/>
    <mergeCell ref="C22:E22"/>
    <mergeCell ref="C29:E29"/>
  </mergeCells>
  <printOptions horizontalCentered="1"/>
  <pageMargins left="0.25" right="0.25" top="0.5" bottom="0" header="0.05" footer="0.05"/>
  <pageSetup orientation="portrait" cellComments="asDisplayed" r:id="rId1"/>
  <headerFooter alignWithMargins="0">
    <oddFooter>&amp;LCalifornia Department of Insurance&amp;RRate Specialist Bureau - May 2017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230</vt:i4>
      </vt:variant>
      <vt:variant>
        <vt:lpstr>Named Ranges</vt:lpstr>
      </vt:variant>
      <vt:variant>
        <vt:i4>220</vt:i4>
      </vt:variant>
    </vt:vector>
  </HeadingPairs>
  <TitlesOfParts>
    <vt:vector size="450" baseType="lpstr">
      <vt:lpstr>Latest</vt:lpstr>
      <vt:lpstr>Mar2025</vt:lpstr>
      <vt:lpstr>Feb2025</vt:lpstr>
      <vt:lpstr>Jan2025</vt:lpstr>
      <vt:lpstr>Dec2024</vt:lpstr>
      <vt:lpstr>Nov2024</vt:lpstr>
      <vt:lpstr>Oct2024</vt:lpstr>
      <vt:lpstr>Sep2024</vt:lpstr>
      <vt:lpstr>Aug2024</vt:lpstr>
      <vt:lpstr>Jul2024</vt:lpstr>
      <vt:lpstr>Jun2024</vt:lpstr>
      <vt:lpstr>May2024</vt:lpstr>
      <vt:lpstr>Apr2024</vt:lpstr>
      <vt:lpstr>Mar2024</vt:lpstr>
      <vt:lpstr>Feb2024</vt:lpstr>
      <vt:lpstr>Jan2024</vt:lpstr>
      <vt:lpstr>Dec2023</vt:lpstr>
      <vt:lpstr>Nov2023</vt:lpstr>
      <vt:lpstr>Oct2023</vt:lpstr>
      <vt:lpstr>Sep2023</vt:lpstr>
      <vt:lpstr>Aug2023</vt:lpstr>
      <vt:lpstr>Jul2023</vt:lpstr>
      <vt:lpstr>Jun2023</vt:lpstr>
      <vt:lpstr>May2023</vt:lpstr>
      <vt:lpstr>Apr2023</vt:lpstr>
      <vt:lpstr>Mar2023</vt:lpstr>
      <vt:lpstr>Feb2023</vt:lpstr>
      <vt:lpstr>Jan2023</vt:lpstr>
      <vt:lpstr>Dec2022</vt:lpstr>
      <vt:lpstr>Nov2022</vt:lpstr>
      <vt:lpstr>Oct2022</vt:lpstr>
      <vt:lpstr>Sep2022</vt:lpstr>
      <vt:lpstr>Aug2022</vt:lpstr>
      <vt:lpstr>Jul2022</vt:lpstr>
      <vt:lpstr>Jun2022</vt:lpstr>
      <vt:lpstr>May2022</vt:lpstr>
      <vt:lpstr>Apr2022</vt:lpstr>
      <vt:lpstr>Mar2022</vt:lpstr>
      <vt:lpstr>Feb2022</vt:lpstr>
      <vt:lpstr>Jan2022</vt:lpstr>
      <vt:lpstr>Dec2021</vt:lpstr>
      <vt:lpstr>Nov2021</vt:lpstr>
      <vt:lpstr>Oct2021</vt:lpstr>
      <vt:lpstr>Sep2021</vt:lpstr>
      <vt:lpstr>Aug2021</vt:lpstr>
      <vt:lpstr>Jul2021</vt:lpstr>
      <vt:lpstr>Jun2021</vt:lpstr>
      <vt:lpstr>May2021</vt:lpstr>
      <vt:lpstr>Apr2021</vt:lpstr>
      <vt:lpstr>Mar2021</vt:lpstr>
      <vt:lpstr>Feb2021</vt:lpstr>
      <vt:lpstr>Jan2021</vt:lpstr>
      <vt:lpstr>Dec2020</vt:lpstr>
      <vt:lpstr>Nov2020</vt:lpstr>
      <vt:lpstr>Oct2020</vt:lpstr>
      <vt:lpstr>Sep2020</vt:lpstr>
      <vt:lpstr>Aug2020</vt:lpstr>
      <vt:lpstr>Jul2020</vt:lpstr>
      <vt:lpstr>Jun2020</vt:lpstr>
      <vt:lpstr>May2020</vt:lpstr>
      <vt:lpstr>Apr2020</vt:lpstr>
      <vt:lpstr>Mar2020</vt:lpstr>
      <vt:lpstr>Feb2020</vt:lpstr>
      <vt:lpstr>Jan2020</vt:lpstr>
      <vt:lpstr>Dec2019</vt:lpstr>
      <vt:lpstr>Nov2019</vt:lpstr>
      <vt:lpstr>Oct2019</vt:lpstr>
      <vt:lpstr>Sep2019</vt:lpstr>
      <vt:lpstr>Aug2019</vt:lpstr>
      <vt:lpstr>Jul2019</vt:lpstr>
      <vt:lpstr>Jun2019</vt:lpstr>
      <vt:lpstr>May2019</vt:lpstr>
      <vt:lpstr>Apr2019</vt:lpstr>
      <vt:lpstr>Mar2019</vt:lpstr>
      <vt:lpstr>Feb2019</vt:lpstr>
      <vt:lpstr>Jan2019</vt:lpstr>
      <vt:lpstr>Dec2018</vt:lpstr>
      <vt:lpstr>Nov2018</vt:lpstr>
      <vt:lpstr>Oct2018</vt:lpstr>
      <vt:lpstr>Sep2018</vt:lpstr>
      <vt:lpstr>Aug2018</vt:lpstr>
      <vt:lpstr>Jul2018</vt:lpstr>
      <vt:lpstr>Jun2018</vt:lpstr>
      <vt:lpstr>May2018</vt:lpstr>
      <vt:lpstr>Apr2018</vt:lpstr>
      <vt:lpstr>Mar2018</vt:lpstr>
      <vt:lpstr>Feb2018_TaxReform</vt:lpstr>
      <vt:lpstr>Feb2018</vt:lpstr>
      <vt:lpstr>Jan2018_TaxReform</vt:lpstr>
      <vt:lpstr>Jan2018</vt:lpstr>
      <vt:lpstr>Dec2017</vt:lpstr>
      <vt:lpstr>Nov2017</vt:lpstr>
      <vt:lpstr>Oct2017</vt:lpstr>
      <vt:lpstr>Sep2017</vt:lpstr>
      <vt:lpstr>Aug2017</vt:lpstr>
      <vt:lpstr>Jul2017</vt:lpstr>
      <vt:lpstr>Jun2017</vt:lpstr>
      <vt:lpstr>May2017</vt:lpstr>
      <vt:lpstr>Apr2017</vt:lpstr>
      <vt:lpstr>Mar2017</vt:lpstr>
      <vt:lpstr>Feb2017</vt:lpstr>
      <vt:lpstr>Jan2017</vt:lpstr>
      <vt:lpstr>Dec2016</vt:lpstr>
      <vt:lpstr>Nov2016</vt:lpstr>
      <vt:lpstr>Oct2016</vt:lpstr>
      <vt:lpstr>Sep2016</vt:lpstr>
      <vt:lpstr>Aug2016</vt:lpstr>
      <vt:lpstr>Jul2016</vt:lpstr>
      <vt:lpstr>Jun2016</vt:lpstr>
      <vt:lpstr>May2016</vt:lpstr>
      <vt:lpstr>Apr2016</vt:lpstr>
      <vt:lpstr>Mar2016</vt:lpstr>
      <vt:lpstr>Feb2016</vt:lpstr>
      <vt:lpstr>Jan2016</vt:lpstr>
      <vt:lpstr>Dec2015</vt:lpstr>
      <vt:lpstr>Nov2015</vt:lpstr>
      <vt:lpstr>Oct2015</vt:lpstr>
      <vt:lpstr>Sep2015</vt:lpstr>
      <vt:lpstr>Aug2015</vt:lpstr>
      <vt:lpstr>Jul2015</vt:lpstr>
      <vt:lpstr>Jun2015</vt:lpstr>
      <vt:lpstr>May2015</vt:lpstr>
      <vt:lpstr>Apr2015</vt:lpstr>
      <vt:lpstr>Mar2015</vt:lpstr>
      <vt:lpstr>Feb2015</vt:lpstr>
      <vt:lpstr>Jan2015</vt:lpstr>
      <vt:lpstr>Dec2014</vt:lpstr>
      <vt:lpstr>Nov2014</vt:lpstr>
      <vt:lpstr>Oct2014</vt:lpstr>
      <vt:lpstr>Sep2014</vt:lpstr>
      <vt:lpstr>Aug2014</vt:lpstr>
      <vt:lpstr>Jul2014</vt:lpstr>
      <vt:lpstr>Jun2014</vt:lpstr>
      <vt:lpstr>May2014</vt:lpstr>
      <vt:lpstr>Apr2014</vt:lpstr>
      <vt:lpstr>Mar2014</vt:lpstr>
      <vt:lpstr>Feb2014</vt:lpstr>
      <vt:lpstr>Jan2014</vt:lpstr>
      <vt:lpstr>Dec2013</vt:lpstr>
      <vt:lpstr>Nov2013</vt:lpstr>
      <vt:lpstr>Oct2013</vt:lpstr>
      <vt:lpstr>Sep2013</vt:lpstr>
      <vt:lpstr>Aug2013</vt:lpstr>
      <vt:lpstr>Jul2013</vt:lpstr>
      <vt:lpstr>Jun2013</vt:lpstr>
      <vt:lpstr>May2013</vt:lpstr>
      <vt:lpstr>Apr2013</vt:lpstr>
      <vt:lpstr>Mar2013</vt:lpstr>
      <vt:lpstr>Feb2013</vt:lpstr>
      <vt:lpstr>Jan2013</vt:lpstr>
      <vt:lpstr>Dec2012</vt:lpstr>
      <vt:lpstr>Nov2012</vt:lpstr>
      <vt:lpstr>Oct2012</vt:lpstr>
      <vt:lpstr>Sep2012</vt:lpstr>
      <vt:lpstr>Aug2012</vt:lpstr>
      <vt:lpstr>Jul2012</vt:lpstr>
      <vt:lpstr>Jun2012</vt:lpstr>
      <vt:lpstr>May2012</vt:lpstr>
      <vt:lpstr>Apr2012</vt:lpstr>
      <vt:lpstr>Mar2012</vt:lpstr>
      <vt:lpstr>Feb2012</vt:lpstr>
      <vt:lpstr>Jan2012</vt:lpstr>
      <vt:lpstr>Dec2011</vt:lpstr>
      <vt:lpstr>Nov2011</vt:lpstr>
      <vt:lpstr>Oct2011</vt:lpstr>
      <vt:lpstr>Sep2011</vt:lpstr>
      <vt:lpstr>Aug2011</vt:lpstr>
      <vt:lpstr>Jul2011</vt:lpstr>
      <vt:lpstr>Jun2011</vt:lpstr>
      <vt:lpstr>May2011</vt:lpstr>
      <vt:lpstr>Apr2011</vt:lpstr>
      <vt:lpstr>Mar2011</vt:lpstr>
      <vt:lpstr>Feb2011</vt:lpstr>
      <vt:lpstr>Jan2011</vt:lpstr>
      <vt:lpstr>Dec2010</vt:lpstr>
      <vt:lpstr>Nov2010</vt:lpstr>
      <vt:lpstr>Oct2010</vt:lpstr>
      <vt:lpstr>Sep2010</vt:lpstr>
      <vt:lpstr>Aug2010</vt:lpstr>
      <vt:lpstr>Jul2010</vt:lpstr>
      <vt:lpstr>Jun2010</vt:lpstr>
      <vt:lpstr>May2010</vt:lpstr>
      <vt:lpstr>Apr2010</vt:lpstr>
      <vt:lpstr>Mar2010</vt:lpstr>
      <vt:lpstr>Feb2010</vt:lpstr>
      <vt:lpstr>Jan2010</vt:lpstr>
      <vt:lpstr>Dec2009</vt:lpstr>
      <vt:lpstr>Nov2009</vt:lpstr>
      <vt:lpstr>Oct2009</vt:lpstr>
      <vt:lpstr>Sep2009</vt:lpstr>
      <vt:lpstr>Aug2009</vt:lpstr>
      <vt:lpstr>Jul2009</vt:lpstr>
      <vt:lpstr>Jun2009</vt:lpstr>
      <vt:lpstr>May2009</vt:lpstr>
      <vt:lpstr>Apr2009</vt:lpstr>
      <vt:lpstr>Mar2009</vt:lpstr>
      <vt:lpstr>Feb2009</vt:lpstr>
      <vt:lpstr>Jan2009</vt:lpstr>
      <vt:lpstr>Dec2008</vt:lpstr>
      <vt:lpstr>Nov2008</vt:lpstr>
      <vt:lpstr>Oct2008</vt:lpstr>
      <vt:lpstr>Sep2008</vt:lpstr>
      <vt:lpstr>Aug2008</vt:lpstr>
      <vt:lpstr>Jul2008</vt:lpstr>
      <vt:lpstr>Jun2008</vt:lpstr>
      <vt:lpstr>May2008</vt:lpstr>
      <vt:lpstr>Apr2008</vt:lpstr>
      <vt:lpstr>Mar2008</vt:lpstr>
      <vt:lpstr>Feb2008</vt:lpstr>
      <vt:lpstr>Jan2008</vt:lpstr>
      <vt:lpstr>Dec2007</vt:lpstr>
      <vt:lpstr>Nov2007</vt:lpstr>
      <vt:lpstr>Oct2007</vt:lpstr>
      <vt:lpstr>Sep2007</vt:lpstr>
      <vt:lpstr>Aug2007</vt:lpstr>
      <vt:lpstr>Jul2007</vt:lpstr>
      <vt:lpstr>Jun2007</vt:lpstr>
      <vt:lpstr>May2007</vt:lpstr>
      <vt:lpstr>Apr2007</vt:lpstr>
      <vt:lpstr>Mar2007</vt:lpstr>
      <vt:lpstr>BondYields</vt:lpstr>
      <vt:lpstr>SourceLinksHistory</vt:lpstr>
      <vt:lpstr>federal reserve</vt:lpstr>
      <vt:lpstr>corporate_municipal</vt:lpstr>
      <vt:lpstr>gms_tdameritrade</vt:lpstr>
      <vt:lpstr>gms_vs_tdameritrad</vt:lpstr>
      <vt:lpstr>Vanguard</vt:lpstr>
      <vt:lpstr>ibbotson_morningstar_duffphelps</vt:lpstr>
      <vt:lpstr>fed_reserve</vt:lpstr>
      <vt:lpstr>Analyst Use Only</vt:lpstr>
      <vt:lpstr>Apr2007!Print_Area</vt:lpstr>
      <vt:lpstr>Apr2008!Print_Area</vt:lpstr>
      <vt:lpstr>Apr2009!Print_Area</vt:lpstr>
      <vt:lpstr>Apr2010!Print_Area</vt:lpstr>
      <vt:lpstr>Apr2011!Print_Area</vt:lpstr>
      <vt:lpstr>Apr2012!Print_Area</vt:lpstr>
      <vt:lpstr>Apr2013!Print_Area</vt:lpstr>
      <vt:lpstr>Apr2014!Print_Area</vt:lpstr>
      <vt:lpstr>Apr2015!Print_Area</vt:lpstr>
      <vt:lpstr>Apr2016!Print_Area</vt:lpstr>
      <vt:lpstr>Apr2017!Print_Area</vt:lpstr>
      <vt:lpstr>Apr2018!Print_Area</vt:lpstr>
      <vt:lpstr>Apr2019!Print_Area</vt:lpstr>
      <vt:lpstr>Apr2020!Print_Area</vt:lpstr>
      <vt:lpstr>Apr2021!Print_Area</vt:lpstr>
      <vt:lpstr>Apr2022!Print_Area</vt:lpstr>
      <vt:lpstr>Apr2023!Print_Area</vt:lpstr>
      <vt:lpstr>Apr2024!Print_Area</vt:lpstr>
      <vt:lpstr>Aug2007!Print_Area</vt:lpstr>
      <vt:lpstr>Aug2008!Print_Area</vt:lpstr>
      <vt:lpstr>Aug2009!Print_Area</vt:lpstr>
      <vt:lpstr>Aug2010!Print_Area</vt:lpstr>
      <vt:lpstr>Aug2011!Print_Area</vt:lpstr>
      <vt:lpstr>Aug2012!Print_Area</vt:lpstr>
      <vt:lpstr>Aug2013!Print_Area</vt:lpstr>
      <vt:lpstr>Aug2014!Print_Area</vt:lpstr>
      <vt:lpstr>Aug2015!Print_Area</vt:lpstr>
      <vt:lpstr>Aug2016!Print_Area</vt:lpstr>
      <vt:lpstr>Aug2017!Print_Area</vt:lpstr>
      <vt:lpstr>Aug2018!Print_Area</vt:lpstr>
      <vt:lpstr>Aug2019!Print_Area</vt:lpstr>
      <vt:lpstr>Aug2020!Print_Area</vt:lpstr>
      <vt:lpstr>Aug2021!Print_Area</vt:lpstr>
      <vt:lpstr>Aug2022!Print_Area</vt:lpstr>
      <vt:lpstr>Aug2023!Print_Area</vt:lpstr>
      <vt:lpstr>Aug2024!Print_Area</vt:lpstr>
      <vt:lpstr>BondYields!Print_Area</vt:lpstr>
      <vt:lpstr>Dec2007!Print_Area</vt:lpstr>
      <vt:lpstr>Dec2009!Print_Area</vt:lpstr>
      <vt:lpstr>Dec2010!Print_Area</vt:lpstr>
      <vt:lpstr>Dec2011!Print_Area</vt:lpstr>
      <vt:lpstr>Dec2012!Print_Area</vt:lpstr>
      <vt:lpstr>Dec2013!Print_Area</vt:lpstr>
      <vt:lpstr>Dec2014!Print_Area</vt:lpstr>
      <vt:lpstr>Dec2015!Print_Area</vt:lpstr>
      <vt:lpstr>Dec2016!Print_Area</vt:lpstr>
      <vt:lpstr>Dec2017!Print_Area</vt:lpstr>
      <vt:lpstr>Dec2018!Print_Area</vt:lpstr>
      <vt:lpstr>Dec2019!Print_Area</vt:lpstr>
      <vt:lpstr>Dec2020!Print_Area</vt:lpstr>
      <vt:lpstr>Dec2021!Print_Area</vt:lpstr>
      <vt:lpstr>Dec2023!Print_Area</vt:lpstr>
      <vt:lpstr>Dec2024!Print_Area</vt:lpstr>
      <vt:lpstr>Feb2008!Print_Area</vt:lpstr>
      <vt:lpstr>Feb2009!Print_Area</vt:lpstr>
      <vt:lpstr>Feb2010!Print_Area</vt:lpstr>
      <vt:lpstr>Feb2011!Print_Area</vt:lpstr>
      <vt:lpstr>Feb2012!Print_Area</vt:lpstr>
      <vt:lpstr>Feb2013!Print_Area</vt:lpstr>
      <vt:lpstr>Feb2014!Print_Area</vt:lpstr>
      <vt:lpstr>Feb2015!Print_Area</vt:lpstr>
      <vt:lpstr>Feb2016!Print_Area</vt:lpstr>
      <vt:lpstr>Feb2017!Print_Area</vt:lpstr>
      <vt:lpstr>Feb2018!Print_Area</vt:lpstr>
      <vt:lpstr>Feb2018_TaxReform!Print_Area</vt:lpstr>
      <vt:lpstr>Feb2019!Print_Area</vt:lpstr>
      <vt:lpstr>Feb2020!Print_Area</vt:lpstr>
      <vt:lpstr>Feb2021!Print_Area</vt:lpstr>
      <vt:lpstr>Feb2022!Print_Area</vt:lpstr>
      <vt:lpstr>Feb2023!Print_Area</vt:lpstr>
      <vt:lpstr>Feb2024!Print_Area</vt:lpstr>
      <vt:lpstr>Feb2025!Print_Area</vt:lpstr>
      <vt:lpstr>Jan2008!Print_Area</vt:lpstr>
      <vt:lpstr>Jan2009!Print_Area</vt:lpstr>
      <vt:lpstr>Jan2010!Print_Area</vt:lpstr>
      <vt:lpstr>Jan2011!Print_Area</vt:lpstr>
      <vt:lpstr>Jan2012!Print_Area</vt:lpstr>
      <vt:lpstr>Jan2013!Print_Area</vt:lpstr>
      <vt:lpstr>Jan2014!Print_Area</vt:lpstr>
      <vt:lpstr>Jan2015!Print_Area</vt:lpstr>
      <vt:lpstr>Jan2016!Print_Area</vt:lpstr>
      <vt:lpstr>Jan2017!Print_Area</vt:lpstr>
      <vt:lpstr>Jan2018!Print_Area</vt:lpstr>
      <vt:lpstr>Jan2018_TaxReform!Print_Area</vt:lpstr>
      <vt:lpstr>Jan2019!Print_Area</vt:lpstr>
      <vt:lpstr>Jan2020!Print_Area</vt:lpstr>
      <vt:lpstr>Jan2021!Print_Area</vt:lpstr>
      <vt:lpstr>Jan2022!Print_Area</vt:lpstr>
      <vt:lpstr>Jan2023!Print_Area</vt:lpstr>
      <vt:lpstr>Jan2024!Print_Area</vt:lpstr>
      <vt:lpstr>Jan2025!Print_Area</vt:lpstr>
      <vt:lpstr>Jul2007!Print_Area</vt:lpstr>
      <vt:lpstr>Jul2008!Print_Area</vt:lpstr>
      <vt:lpstr>Jul2009!Print_Area</vt:lpstr>
      <vt:lpstr>Jul2010!Print_Area</vt:lpstr>
      <vt:lpstr>Jul2011!Print_Area</vt:lpstr>
      <vt:lpstr>Jul2012!Print_Area</vt:lpstr>
      <vt:lpstr>Jul2013!Print_Area</vt:lpstr>
      <vt:lpstr>Jul2014!Print_Area</vt:lpstr>
      <vt:lpstr>Jul2015!Print_Area</vt:lpstr>
      <vt:lpstr>Jul2016!Print_Area</vt:lpstr>
      <vt:lpstr>Jul2017!Print_Area</vt:lpstr>
      <vt:lpstr>Jul2018!Print_Area</vt:lpstr>
      <vt:lpstr>Jul2019!Print_Area</vt:lpstr>
      <vt:lpstr>Jul2020!Print_Area</vt:lpstr>
      <vt:lpstr>Jul2021!Print_Area</vt:lpstr>
      <vt:lpstr>Jul2022!Print_Area</vt:lpstr>
      <vt:lpstr>Jul2023!Print_Area</vt:lpstr>
      <vt:lpstr>Jul2024!Print_Area</vt:lpstr>
      <vt:lpstr>Jun2007!Print_Area</vt:lpstr>
      <vt:lpstr>Jun2008!Print_Area</vt:lpstr>
      <vt:lpstr>Jun2009!Print_Area</vt:lpstr>
      <vt:lpstr>Jun2010!Print_Area</vt:lpstr>
      <vt:lpstr>Jun2011!Print_Area</vt:lpstr>
      <vt:lpstr>Jun2012!Print_Area</vt:lpstr>
      <vt:lpstr>Jun2013!Print_Area</vt:lpstr>
      <vt:lpstr>Jun2014!Print_Area</vt:lpstr>
      <vt:lpstr>Jun2015!Print_Area</vt:lpstr>
      <vt:lpstr>Jun2016!Print_Area</vt:lpstr>
      <vt:lpstr>Jun2017!Print_Area</vt:lpstr>
      <vt:lpstr>Jun2018!Print_Area</vt:lpstr>
      <vt:lpstr>Jun2019!Print_Area</vt:lpstr>
      <vt:lpstr>Jun2020!Print_Area</vt:lpstr>
      <vt:lpstr>Jun2021!Print_Area</vt:lpstr>
      <vt:lpstr>Jun2022!Print_Area</vt:lpstr>
      <vt:lpstr>Jun2023!Print_Area</vt:lpstr>
      <vt:lpstr>Jun2024!Print_Area</vt:lpstr>
      <vt:lpstr>Latest!Print_Area</vt:lpstr>
      <vt:lpstr>Mar2007!Print_Area</vt:lpstr>
      <vt:lpstr>Mar2008!Print_Area</vt:lpstr>
      <vt:lpstr>Mar2009!Print_Area</vt:lpstr>
      <vt:lpstr>Mar2010!Print_Area</vt:lpstr>
      <vt:lpstr>Mar2011!Print_Area</vt:lpstr>
      <vt:lpstr>Mar2012!Print_Area</vt:lpstr>
      <vt:lpstr>Mar2013!Print_Area</vt:lpstr>
      <vt:lpstr>Mar2014!Print_Area</vt:lpstr>
      <vt:lpstr>Mar2015!Print_Area</vt:lpstr>
      <vt:lpstr>Mar2016!Print_Area</vt:lpstr>
      <vt:lpstr>Mar2017!Print_Area</vt:lpstr>
      <vt:lpstr>Mar2018!Print_Area</vt:lpstr>
      <vt:lpstr>Mar2019!Print_Area</vt:lpstr>
      <vt:lpstr>Mar2020!Print_Area</vt:lpstr>
      <vt:lpstr>Mar2021!Print_Area</vt:lpstr>
      <vt:lpstr>Mar2022!Print_Area</vt:lpstr>
      <vt:lpstr>Mar2023!Print_Area</vt:lpstr>
      <vt:lpstr>Mar2024!Print_Area</vt:lpstr>
      <vt:lpstr>Mar2025!Print_Area</vt:lpstr>
      <vt:lpstr>May2007!Print_Area</vt:lpstr>
      <vt:lpstr>May2008!Print_Area</vt:lpstr>
      <vt:lpstr>May2009!Print_Area</vt:lpstr>
      <vt:lpstr>May2010!Print_Area</vt:lpstr>
      <vt:lpstr>May2011!Print_Area</vt:lpstr>
      <vt:lpstr>May2012!Print_Area</vt:lpstr>
      <vt:lpstr>May2013!Print_Area</vt:lpstr>
      <vt:lpstr>May2014!Print_Area</vt:lpstr>
      <vt:lpstr>May2015!Print_Area</vt:lpstr>
      <vt:lpstr>May2016!Print_Area</vt:lpstr>
      <vt:lpstr>May2017!Print_Area</vt:lpstr>
      <vt:lpstr>May2018!Print_Area</vt:lpstr>
      <vt:lpstr>May2019!Print_Area</vt:lpstr>
      <vt:lpstr>May2020!Print_Area</vt:lpstr>
      <vt:lpstr>May2021!Print_Area</vt:lpstr>
      <vt:lpstr>May2022!Print_Area</vt:lpstr>
      <vt:lpstr>May2023!Print_Area</vt:lpstr>
      <vt:lpstr>May2024!Print_Area</vt:lpstr>
      <vt:lpstr>Nov2007!Print_Area</vt:lpstr>
      <vt:lpstr>Nov2009!Print_Area</vt:lpstr>
      <vt:lpstr>Nov2010!Print_Area</vt:lpstr>
      <vt:lpstr>Nov2011!Print_Area</vt:lpstr>
      <vt:lpstr>Nov2012!Print_Area</vt:lpstr>
      <vt:lpstr>Nov2013!Print_Area</vt:lpstr>
      <vt:lpstr>Nov2014!Print_Area</vt:lpstr>
      <vt:lpstr>Nov2015!Print_Area</vt:lpstr>
      <vt:lpstr>Nov2016!Print_Area</vt:lpstr>
      <vt:lpstr>Nov2017!Print_Area</vt:lpstr>
      <vt:lpstr>Nov2018!Print_Area</vt:lpstr>
      <vt:lpstr>Nov2019!Print_Area</vt:lpstr>
      <vt:lpstr>Nov2020!Print_Area</vt:lpstr>
      <vt:lpstr>Nov2021!Print_Area</vt:lpstr>
      <vt:lpstr>Nov2023!Print_Area</vt:lpstr>
      <vt:lpstr>Nov2024!Print_Area</vt:lpstr>
      <vt:lpstr>Oct2007!Print_Area</vt:lpstr>
      <vt:lpstr>Oct2008!Print_Area</vt:lpstr>
      <vt:lpstr>Oct2009!Print_Area</vt:lpstr>
      <vt:lpstr>Oct2010!Print_Area</vt:lpstr>
      <vt:lpstr>Oct2011!Print_Area</vt:lpstr>
      <vt:lpstr>Oct2012!Print_Area</vt:lpstr>
      <vt:lpstr>Oct2013!Print_Area</vt:lpstr>
      <vt:lpstr>Oct2014!Print_Area</vt:lpstr>
      <vt:lpstr>Oct2015!Print_Area</vt:lpstr>
      <vt:lpstr>Oct2016!Print_Area</vt:lpstr>
      <vt:lpstr>Oct2017!Print_Area</vt:lpstr>
      <vt:lpstr>Oct2018!Print_Area</vt:lpstr>
      <vt:lpstr>Oct2019!Print_Area</vt:lpstr>
      <vt:lpstr>Oct2020!Print_Area</vt:lpstr>
      <vt:lpstr>Oct2021!Print_Area</vt:lpstr>
      <vt:lpstr>Oct2022!Print_Area</vt:lpstr>
      <vt:lpstr>Oct2023!Print_Area</vt:lpstr>
      <vt:lpstr>Oct2024!Print_Area</vt:lpstr>
      <vt:lpstr>Sep2007!Print_Area</vt:lpstr>
      <vt:lpstr>Sep2008!Print_Area</vt:lpstr>
      <vt:lpstr>Sep2009!Print_Area</vt:lpstr>
      <vt:lpstr>Sep2010!Print_Area</vt:lpstr>
      <vt:lpstr>Sep2011!Print_Area</vt:lpstr>
      <vt:lpstr>Sep2012!Print_Area</vt:lpstr>
      <vt:lpstr>Sep2013!Print_Area</vt:lpstr>
      <vt:lpstr>Sep2014!Print_Area</vt:lpstr>
      <vt:lpstr>Sep2015!Print_Area</vt:lpstr>
      <vt:lpstr>Sep2016!Print_Area</vt:lpstr>
      <vt:lpstr>Sep2017!Print_Area</vt:lpstr>
      <vt:lpstr>Sep2018!Print_Area</vt:lpstr>
      <vt:lpstr>Sep2019!Print_Area</vt:lpstr>
      <vt:lpstr>Sep2020!Print_Area</vt:lpstr>
      <vt:lpstr>Sep2021!Print_Area</vt:lpstr>
      <vt:lpstr>Sep2022!Print_Area</vt:lpstr>
      <vt:lpstr>Sep2023!Print_Area</vt:lpstr>
      <vt:lpstr>Sep2024!Print_Area</vt:lpstr>
      <vt:lpstr>corporate_municipal!Print_Titles</vt:lpstr>
      <vt:lpstr>gms_tdameritrade!Print_Titles</vt:lpstr>
      <vt:lpstr>gms_vs_tdameritrad!Print_Titles</vt:lpstr>
    </vt:vector>
  </TitlesOfParts>
  <Company>State of California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Maximum Permitted Rate of Return and Yields for Investment Income Calculation</dc:title>
  <dc:creator>Department of Insurance</dc:creator>
  <cp:lastModifiedBy>Lee, Jia</cp:lastModifiedBy>
  <cp:lastPrinted>2025-03-03T21:48:36Z</cp:lastPrinted>
  <dcterms:created xsi:type="dcterms:W3CDTF">2007-01-31T17:21:15Z</dcterms:created>
  <dcterms:modified xsi:type="dcterms:W3CDTF">2025-04-01T21:59:14Z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{8B019DBB-A1F3-4179-9088-55BE561578A4}</vt:lpwstr>
  </property>
</Properties>
</file>